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mc:AlternateContent xmlns:mc="http://schemas.openxmlformats.org/markup-compatibility/2006">
    <mc:Choice Requires="x15">
      <x15ac:absPath xmlns:x15ac="http://schemas.microsoft.com/office/spreadsheetml/2010/11/ac" url="https://monashuni-my.sharepoint.com/personal/mushfiqul_anwarsiraji_monash_edu/Documents/My papers/Study 2 Paper/Study2-manuscript/Processeddata/Luox output/"/>
    </mc:Choice>
  </mc:AlternateContent>
  <xr:revisionPtr revIDLastSave="19" documentId="13_ncr:1_{072A7ED4-CD3F-48E2-A2A2-17DE4D1D7451}" xr6:coauthVersionLast="47" xr6:coauthVersionMax="47" xr10:uidLastSave="{C3DC77F3-2765-E54E-BD6E-25C082C31D2B}"/>
  <bookViews>
    <workbookView xWindow="0" yWindow="500" windowWidth="19200" windowHeight="19680" activeTab="1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K22" i="11"/>
  <c r="P23" i="11"/>
  <c r="W23" i="11"/>
  <c r="L22" i="11"/>
  <c r="O22" i="11"/>
  <c r="R22" i="11"/>
  <c r="N22" i="11"/>
  <c r="Q22" i="11"/>
  <c r="P22" i="11"/>
  <c r="X22" i="11"/>
  <c r="U22" i="11"/>
  <c r="W22" i="11"/>
  <c r="V22" i="11"/>
  <c r="T22" i="11"/>
  <c r="H24" i="11"/>
  <c r="J24" i="11" s="1"/>
  <c r="I23" i="1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53" i="11"/>
  <c r="AC300" i="11"/>
  <c r="AD52" i="11"/>
  <c r="Z94" i="11"/>
  <c r="AC94" i="11"/>
  <c r="AA94" i="11"/>
  <c r="AB94" i="11"/>
  <c r="AB80" i="11"/>
  <c r="BC21" i="11"/>
  <c r="BD21" i="11"/>
  <c r="BB21" i="11"/>
  <c r="BA21" i="11"/>
  <c r="AZ21" i="11"/>
  <c r="AD224" i="11" l="1"/>
  <c r="AB207" i="11"/>
  <c r="AA343" i="11"/>
  <c r="AD60" i="11"/>
  <c r="AB60" i="11"/>
  <c r="AB294" i="11"/>
  <c r="Z294" i="11"/>
  <c r="AB336" i="11"/>
  <c r="AA281"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<sst xmlns="http://schemas.openxmlformats.org/spreadsheetml/2006/main" count="975" uniqueCount="472">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</sst>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0" xfId="0" applyFont="1" applyFill="1" applyAlignment="1" applyProtection="1">
      <alignment horizontal="center"/>
      <protection hidden="1"/>
    </xf>
    <xf numFmtId="0" fontId="6" fillId="7" borderId="15" xfId="0" applyFont="1" applyFill="1" applyBorder="1" applyAlignment="1" applyProtection="1">
      <alignment horizontal="center"/>
      <protection hidden="1"/>
    </xf>
    <xf numFmtId="0" fontId="8" fillId="7" borderId="0" xfId="0" applyFont="1" applyFill="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cellXfs>
  <cellStyles count="1">
    <cellStyle name="Normal"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0.1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0</c:v>
                </c:pt>
                <c:pt idx="1">
                  <c:v>0</c:v>
                </c:pt>
                <c:pt idx="2">
                  <c:v>0</c:v>
                </c:pt>
                <c:pt idx="3">
                  <c:v>0</c:v>
                </c:pt>
                <c:pt idx="4">
                  <c:v>0</c:v>
                </c:pt>
                <c:pt idx="5">
                  <c:v>7.61E-6</c:v>
                </c:pt>
                <c:pt idx="6">
                  <c:v>1.36E-5</c:v>
                </c:pt>
                <c:pt idx="7">
                  <c:v>1.6099999999999998E-5</c:v>
                </c:pt>
                <c:pt idx="8">
                  <c:v>1.7600000000000001E-5</c:v>
                </c:pt>
                <c:pt idx="9">
                  <c:v>1.8700000000000001E-5</c:v>
                </c:pt>
                <c:pt idx="10">
                  <c:v>2.2099999999999998E-5</c:v>
                </c:pt>
                <c:pt idx="11">
                  <c:v>2.6800000000000001E-5</c:v>
                </c:pt>
                <c:pt idx="12">
                  <c:v>3.0599999999999998E-5</c:v>
                </c:pt>
                <c:pt idx="13">
                  <c:v>3.2799999999999998E-5</c:v>
                </c:pt>
                <c:pt idx="14">
                  <c:v>2.8900000000000001E-5</c:v>
                </c:pt>
                <c:pt idx="15">
                  <c:v>2.0599999999999999E-5</c:v>
                </c:pt>
                <c:pt idx="16">
                  <c:v>1.1800000000000001E-5</c:v>
                </c:pt>
                <c:pt idx="17">
                  <c:v>4.0099999999999997E-6</c:v>
                </c:pt>
                <c:pt idx="18">
                  <c:v>2.8600000000000001E-6</c:v>
                </c:pt>
                <c:pt idx="19">
                  <c:v>7.6699999999999994E-6</c:v>
                </c:pt>
                <c:pt idx="20">
                  <c:v>1.3699999999999999E-5</c:v>
                </c:pt>
                <c:pt idx="21">
                  <c:v>1.95E-5</c:v>
                </c:pt>
                <c:pt idx="22">
                  <c:v>2.0599999999999999E-5</c:v>
                </c:pt>
                <c:pt idx="23">
                  <c:v>1.7E-5</c:v>
                </c:pt>
                <c:pt idx="24">
                  <c:v>1.27E-5</c:v>
                </c:pt>
                <c:pt idx="25">
                  <c:v>8.85E-6</c:v>
                </c:pt>
                <c:pt idx="26">
                  <c:v>8.1599999999999998E-6</c:v>
                </c:pt>
                <c:pt idx="27">
                  <c:v>1.1199999999999999E-5</c:v>
                </c:pt>
                <c:pt idx="28">
                  <c:v>1.5400000000000002E-5</c:v>
                </c:pt>
                <c:pt idx="29">
                  <c:v>2.0400000000000001E-5</c:v>
                </c:pt>
                <c:pt idx="30">
                  <c:v>2.4499999999999999E-5</c:v>
                </c:pt>
                <c:pt idx="31">
                  <c:v>2.7399999999999999E-5</c:v>
                </c:pt>
                <c:pt idx="32">
                  <c:v>3.0899999999999999E-5</c:v>
                </c:pt>
                <c:pt idx="33">
                  <c:v>3.5500000000000002E-5</c:v>
                </c:pt>
                <c:pt idx="34">
                  <c:v>4.1699999999999997E-5</c:v>
                </c:pt>
                <c:pt idx="35">
                  <c:v>4.9799999999999998E-5</c:v>
                </c:pt>
                <c:pt idx="36">
                  <c:v>6.0300000000000002E-5</c:v>
                </c:pt>
                <c:pt idx="37">
                  <c:v>7.3700000000000002E-5</c:v>
                </c:pt>
                <c:pt idx="38">
                  <c:v>9.1000000000000003E-5</c:v>
                </c:pt>
                <c:pt idx="39">
                  <c:v>1.13E-4</c:v>
                </c:pt>
                <c:pt idx="40">
                  <c:v>1.3799999999999999E-4</c:v>
                </c:pt>
                <c:pt idx="41">
                  <c:v>1.6699999999999999E-4</c:v>
                </c:pt>
                <c:pt idx="42">
                  <c:v>1.9799999999999999E-4</c:v>
                </c:pt>
                <c:pt idx="43">
                  <c:v>2.2900000000000001E-4</c:v>
                </c:pt>
                <c:pt idx="44">
                  <c:v>2.6499999999999999E-4</c:v>
                </c:pt>
                <c:pt idx="45">
                  <c:v>3.0600000000000001E-4</c:v>
                </c:pt>
                <c:pt idx="46">
                  <c:v>3.5599999999999998E-4</c:v>
                </c:pt>
                <c:pt idx="47">
                  <c:v>4.1599999999999997E-4</c:v>
                </c:pt>
                <c:pt idx="48">
                  <c:v>4.84E-4</c:v>
                </c:pt>
                <c:pt idx="49">
                  <c:v>5.6099999999999998E-4</c:v>
                </c:pt>
                <c:pt idx="50">
                  <c:v>6.4599999999999998E-4</c:v>
                </c:pt>
                <c:pt idx="51">
                  <c:v>7.3899999999999997E-4</c:v>
                </c:pt>
                <c:pt idx="52">
                  <c:v>8.4199999999999998E-4</c:v>
                </c:pt>
                <c:pt idx="53">
                  <c:v>9.5600000000000004E-4</c:v>
                </c:pt>
                <c:pt idx="54">
                  <c:v>1.08E-3</c:v>
                </c:pt>
                <c:pt idx="55">
                  <c:v>1.23E-3</c:v>
                </c:pt>
                <c:pt idx="56">
                  <c:v>1.3799999999999999E-3</c:v>
                </c:pt>
                <c:pt idx="57">
                  <c:v>1.5499999999999999E-3</c:v>
                </c:pt>
                <c:pt idx="58">
                  <c:v>1.74E-3</c:v>
                </c:pt>
                <c:pt idx="59">
                  <c:v>1.9400000000000001E-3</c:v>
                </c:pt>
                <c:pt idx="60">
                  <c:v>2.15E-3</c:v>
                </c:pt>
                <c:pt idx="61">
                  <c:v>2.3700000000000001E-3</c:v>
                </c:pt>
                <c:pt idx="62">
                  <c:v>2.5999999999999999E-3</c:v>
                </c:pt>
                <c:pt idx="63">
                  <c:v>2.8500000000000001E-3</c:v>
                </c:pt>
                <c:pt idx="64">
                  <c:v>3.0899999999999999E-3</c:v>
                </c:pt>
                <c:pt idx="65">
                  <c:v>3.32E-3</c:v>
                </c:pt>
                <c:pt idx="66">
                  <c:v>3.5300000000000002E-3</c:v>
                </c:pt>
                <c:pt idx="67">
                  <c:v>3.7100000000000002E-3</c:v>
                </c:pt>
                <c:pt idx="68">
                  <c:v>3.8700000000000002E-3</c:v>
                </c:pt>
                <c:pt idx="69">
                  <c:v>3.98E-3</c:v>
                </c:pt>
                <c:pt idx="70">
                  <c:v>4.0600000000000002E-3</c:v>
                </c:pt>
                <c:pt idx="71">
                  <c:v>4.0699999999999998E-3</c:v>
                </c:pt>
                <c:pt idx="72">
                  <c:v>4.0299999999999997E-3</c:v>
                </c:pt>
                <c:pt idx="73">
                  <c:v>3.96E-3</c:v>
                </c:pt>
                <c:pt idx="74">
                  <c:v>3.8500000000000001E-3</c:v>
                </c:pt>
                <c:pt idx="75">
                  <c:v>3.6900000000000001E-3</c:v>
                </c:pt>
                <c:pt idx="76">
                  <c:v>3.5000000000000001E-3</c:v>
                </c:pt>
                <c:pt idx="77">
                  <c:v>3.29E-3</c:v>
                </c:pt>
                <c:pt idx="78">
                  <c:v>3.0799999999999998E-3</c:v>
                </c:pt>
                <c:pt idx="79">
                  <c:v>2.8700000000000002E-3</c:v>
                </c:pt>
                <c:pt idx="80">
                  <c:v>2.66E-3</c:v>
                </c:pt>
                <c:pt idx="81">
                  <c:v>2.4599999999999999E-3</c:v>
                </c:pt>
                <c:pt idx="82">
                  <c:v>2.2699999999999999E-3</c:v>
                </c:pt>
                <c:pt idx="83">
                  <c:v>2.1099999999999999E-3</c:v>
                </c:pt>
                <c:pt idx="84">
                  <c:v>1.9599999999999999E-3</c:v>
                </c:pt>
                <c:pt idx="85">
                  <c:v>1.82E-3</c:v>
                </c:pt>
                <c:pt idx="86">
                  <c:v>1.6900000000000001E-3</c:v>
                </c:pt>
                <c:pt idx="87">
                  <c:v>1.57E-3</c:v>
                </c:pt>
                <c:pt idx="88">
                  <c:v>1.4599999999999999E-3</c:v>
                </c:pt>
                <c:pt idx="89">
                  <c:v>1.3699999999999999E-3</c:v>
                </c:pt>
                <c:pt idx="90">
                  <c:v>1.2800000000000001E-3</c:v>
                </c:pt>
                <c:pt idx="91">
                  <c:v>1.1900000000000001E-3</c:v>
                </c:pt>
                <c:pt idx="92">
                  <c:v>1.1100000000000001E-3</c:v>
                </c:pt>
                <c:pt idx="93">
                  <c:v>1.0399999999999999E-3</c:v>
                </c:pt>
                <c:pt idx="94">
                  <c:v>9.7499999999999996E-4</c:v>
                </c:pt>
                <c:pt idx="95">
                  <c:v>9.2299999999999999E-4</c:v>
                </c:pt>
                <c:pt idx="96">
                  <c:v>8.7900000000000001E-4</c:v>
                </c:pt>
                <c:pt idx="97">
                  <c:v>8.4199999999999998E-4</c:v>
                </c:pt>
                <c:pt idx="98">
                  <c:v>8.12E-4</c:v>
                </c:pt>
                <c:pt idx="99">
                  <c:v>7.8700000000000005E-4</c:v>
                </c:pt>
                <c:pt idx="100">
                  <c:v>7.67E-4</c:v>
                </c:pt>
                <c:pt idx="101">
                  <c:v>7.5299999999999998E-4</c:v>
                </c:pt>
                <c:pt idx="102">
                  <c:v>7.4299999999999995E-4</c:v>
                </c:pt>
                <c:pt idx="103">
                  <c:v>7.3800000000000005E-4</c:v>
                </c:pt>
                <c:pt idx="104">
                  <c:v>7.3700000000000002E-4</c:v>
                </c:pt>
                <c:pt idx="105">
                  <c:v>7.3999999999999999E-4</c:v>
                </c:pt>
                <c:pt idx="106">
                  <c:v>7.4700000000000005E-4</c:v>
                </c:pt>
                <c:pt idx="107">
                  <c:v>7.5799999999999999E-4</c:v>
                </c:pt>
                <c:pt idx="108">
                  <c:v>7.7200000000000001E-4</c:v>
                </c:pt>
                <c:pt idx="109">
                  <c:v>7.8899999999999999E-4</c:v>
                </c:pt>
                <c:pt idx="110">
                  <c:v>8.0900000000000004E-4</c:v>
                </c:pt>
                <c:pt idx="111">
                  <c:v>8.3100000000000003E-4</c:v>
                </c:pt>
                <c:pt idx="112">
                  <c:v>8.5599999999999999E-4</c:v>
                </c:pt>
                <c:pt idx="113">
                  <c:v>8.8400000000000002E-4</c:v>
                </c:pt>
                <c:pt idx="114">
                  <c:v>9.1399999999999999E-4</c:v>
                </c:pt>
                <c:pt idx="115">
                  <c:v>9.4799999999999995E-4</c:v>
                </c:pt>
                <c:pt idx="116">
                  <c:v>9.8499999999999998E-4</c:v>
                </c:pt>
                <c:pt idx="117">
                  <c:v>1.0200000000000001E-3</c:v>
                </c:pt>
                <c:pt idx="118">
                  <c:v>1.07E-3</c:v>
                </c:pt>
                <c:pt idx="119">
                  <c:v>1.1100000000000001E-3</c:v>
                </c:pt>
                <c:pt idx="120">
                  <c:v>1.15E-3</c:v>
                </c:pt>
                <c:pt idx="121">
                  <c:v>1.1900000000000001E-3</c:v>
                </c:pt>
                <c:pt idx="122">
                  <c:v>1.24E-3</c:v>
                </c:pt>
                <c:pt idx="123">
                  <c:v>1.2899999999999999E-3</c:v>
                </c:pt>
                <c:pt idx="124">
                  <c:v>1.34E-3</c:v>
                </c:pt>
                <c:pt idx="125">
                  <c:v>1.39E-3</c:v>
                </c:pt>
                <c:pt idx="126">
                  <c:v>1.4400000000000001E-3</c:v>
                </c:pt>
                <c:pt idx="127">
                  <c:v>1.49E-3</c:v>
                </c:pt>
                <c:pt idx="128">
                  <c:v>1.5499999999999999E-3</c:v>
                </c:pt>
                <c:pt idx="129">
                  <c:v>1.6000000000000001E-3</c:v>
                </c:pt>
                <c:pt idx="130">
                  <c:v>1.66E-3</c:v>
                </c:pt>
                <c:pt idx="131">
                  <c:v>1.7099999999999999E-3</c:v>
                </c:pt>
                <c:pt idx="132">
                  <c:v>1.7700000000000001E-3</c:v>
                </c:pt>
                <c:pt idx="133">
                  <c:v>1.83E-3</c:v>
                </c:pt>
                <c:pt idx="134">
                  <c:v>1.8799999999999999E-3</c:v>
                </c:pt>
                <c:pt idx="135">
                  <c:v>1.9400000000000001E-3</c:v>
                </c:pt>
                <c:pt idx="136">
                  <c:v>1.99E-3</c:v>
                </c:pt>
                <c:pt idx="137">
                  <c:v>2.0500000000000002E-3</c:v>
                </c:pt>
                <c:pt idx="138">
                  <c:v>2.0999999999999999E-3</c:v>
                </c:pt>
                <c:pt idx="139">
                  <c:v>2.15E-3</c:v>
                </c:pt>
                <c:pt idx="140">
                  <c:v>2.2000000000000001E-3</c:v>
                </c:pt>
                <c:pt idx="141">
                  <c:v>2.2399999999999998E-3</c:v>
                </c:pt>
                <c:pt idx="142">
                  <c:v>2.2799999999999999E-3</c:v>
                </c:pt>
                <c:pt idx="143">
                  <c:v>2.31E-3</c:v>
                </c:pt>
                <c:pt idx="144">
                  <c:v>2.3400000000000001E-3</c:v>
                </c:pt>
                <c:pt idx="145">
                  <c:v>2.3700000000000001E-3</c:v>
                </c:pt>
                <c:pt idx="146">
                  <c:v>2.3800000000000002E-3</c:v>
                </c:pt>
                <c:pt idx="147">
                  <c:v>2.3900000000000002E-3</c:v>
                </c:pt>
                <c:pt idx="148">
                  <c:v>2.3999999999999998E-3</c:v>
                </c:pt>
                <c:pt idx="149">
                  <c:v>2.3999999999999998E-3</c:v>
                </c:pt>
                <c:pt idx="150">
                  <c:v>2.3900000000000002E-3</c:v>
                </c:pt>
                <c:pt idx="151">
                  <c:v>2.3800000000000002E-3</c:v>
                </c:pt>
                <c:pt idx="152">
                  <c:v>2.3600000000000001E-3</c:v>
                </c:pt>
                <c:pt idx="153">
                  <c:v>2.3400000000000001E-3</c:v>
                </c:pt>
                <c:pt idx="154">
                  <c:v>2.32E-3</c:v>
                </c:pt>
                <c:pt idx="155">
                  <c:v>2.3E-3</c:v>
                </c:pt>
                <c:pt idx="156">
                  <c:v>2.2699999999999999E-3</c:v>
                </c:pt>
                <c:pt idx="157">
                  <c:v>2.2399999999999998E-3</c:v>
                </c:pt>
                <c:pt idx="158">
                  <c:v>2.2100000000000002E-3</c:v>
                </c:pt>
                <c:pt idx="159">
                  <c:v>2.1800000000000001E-3</c:v>
                </c:pt>
                <c:pt idx="160">
                  <c:v>2.15E-3</c:v>
                </c:pt>
                <c:pt idx="161">
                  <c:v>2.1199999999999999E-3</c:v>
                </c:pt>
                <c:pt idx="162">
                  <c:v>2.0799999999999998E-3</c:v>
                </c:pt>
                <c:pt idx="163">
                  <c:v>2.0500000000000002E-3</c:v>
                </c:pt>
                <c:pt idx="164">
                  <c:v>2.0300000000000001E-3</c:v>
                </c:pt>
                <c:pt idx="165">
                  <c:v>2.0100000000000001E-3</c:v>
                </c:pt>
                <c:pt idx="166">
                  <c:v>1.99E-3</c:v>
                </c:pt>
                <c:pt idx="167">
                  <c:v>1.97E-3</c:v>
                </c:pt>
                <c:pt idx="168">
                  <c:v>1.9400000000000001E-3</c:v>
                </c:pt>
                <c:pt idx="169">
                  <c:v>1.92E-3</c:v>
                </c:pt>
                <c:pt idx="170">
                  <c:v>1.9E-3</c:v>
                </c:pt>
                <c:pt idx="171">
                  <c:v>1.89E-3</c:v>
                </c:pt>
                <c:pt idx="172">
                  <c:v>1.8699999999999999E-3</c:v>
                </c:pt>
                <c:pt idx="173">
                  <c:v>1.8600000000000001E-3</c:v>
                </c:pt>
                <c:pt idx="174">
                  <c:v>1.8500000000000001E-3</c:v>
                </c:pt>
                <c:pt idx="175">
                  <c:v>1.8400000000000001E-3</c:v>
                </c:pt>
                <c:pt idx="176">
                  <c:v>1.82E-3</c:v>
                </c:pt>
                <c:pt idx="177">
                  <c:v>1.81E-3</c:v>
                </c:pt>
                <c:pt idx="178">
                  <c:v>1.8E-3</c:v>
                </c:pt>
                <c:pt idx="179">
                  <c:v>1.7899999999999999E-3</c:v>
                </c:pt>
                <c:pt idx="180">
                  <c:v>1.7899999999999999E-3</c:v>
                </c:pt>
                <c:pt idx="181">
                  <c:v>1.7799999999999999E-3</c:v>
                </c:pt>
                <c:pt idx="182">
                  <c:v>1.7799999999999999E-3</c:v>
                </c:pt>
                <c:pt idx="183">
                  <c:v>1.7700000000000001E-3</c:v>
                </c:pt>
                <c:pt idx="184">
                  <c:v>1.7700000000000001E-3</c:v>
                </c:pt>
                <c:pt idx="185">
                  <c:v>1.7600000000000001E-3</c:v>
                </c:pt>
                <c:pt idx="186">
                  <c:v>1.7600000000000001E-3</c:v>
                </c:pt>
                <c:pt idx="187">
                  <c:v>1.7600000000000001E-3</c:v>
                </c:pt>
                <c:pt idx="188">
                  <c:v>1.75E-3</c:v>
                </c:pt>
                <c:pt idx="189">
                  <c:v>1.75E-3</c:v>
                </c:pt>
                <c:pt idx="190">
                  <c:v>1.75E-3</c:v>
                </c:pt>
                <c:pt idx="191">
                  <c:v>1.75E-3</c:v>
                </c:pt>
                <c:pt idx="192">
                  <c:v>1.75E-3</c:v>
                </c:pt>
                <c:pt idx="193">
                  <c:v>1.75E-3</c:v>
                </c:pt>
                <c:pt idx="194">
                  <c:v>1.7600000000000001E-3</c:v>
                </c:pt>
                <c:pt idx="195">
                  <c:v>1.7600000000000001E-3</c:v>
                </c:pt>
                <c:pt idx="196">
                  <c:v>1.7600000000000001E-3</c:v>
                </c:pt>
                <c:pt idx="197">
                  <c:v>1.7700000000000001E-3</c:v>
                </c:pt>
                <c:pt idx="198">
                  <c:v>1.7700000000000001E-3</c:v>
                </c:pt>
                <c:pt idx="199">
                  <c:v>1.7700000000000001E-3</c:v>
                </c:pt>
                <c:pt idx="200">
                  <c:v>1.7700000000000001E-3</c:v>
                </c:pt>
                <c:pt idx="201">
                  <c:v>1.7700000000000001E-3</c:v>
                </c:pt>
                <c:pt idx="202">
                  <c:v>1.7700000000000001E-3</c:v>
                </c:pt>
                <c:pt idx="203">
                  <c:v>1.7700000000000001E-3</c:v>
                </c:pt>
                <c:pt idx="204">
                  <c:v>1.7700000000000001E-3</c:v>
                </c:pt>
                <c:pt idx="205">
                  <c:v>1.7799999999999999E-3</c:v>
                </c:pt>
                <c:pt idx="206">
                  <c:v>1.7799999999999999E-3</c:v>
                </c:pt>
                <c:pt idx="207">
                  <c:v>1.7899999999999999E-3</c:v>
                </c:pt>
                <c:pt idx="208">
                  <c:v>1.7899999999999999E-3</c:v>
                </c:pt>
                <c:pt idx="209">
                  <c:v>1.8E-3</c:v>
                </c:pt>
                <c:pt idx="210">
                  <c:v>1.81E-3</c:v>
                </c:pt>
                <c:pt idx="211">
                  <c:v>1.81E-3</c:v>
                </c:pt>
                <c:pt idx="212">
                  <c:v>1.81E-3</c:v>
                </c:pt>
                <c:pt idx="213">
                  <c:v>1.81E-3</c:v>
                </c:pt>
                <c:pt idx="214">
                  <c:v>1.81E-3</c:v>
                </c:pt>
                <c:pt idx="215">
                  <c:v>1.8E-3</c:v>
                </c:pt>
                <c:pt idx="216">
                  <c:v>1.81E-3</c:v>
                </c:pt>
                <c:pt idx="217">
                  <c:v>1.81E-3</c:v>
                </c:pt>
                <c:pt idx="218">
                  <c:v>1.82E-3</c:v>
                </c:pt>
                <c:pt idx="219">
                  <c:v>1.82E-3</c:v>
                </c:pt>
                <c:pt idx="220">
                  <c:v>1.82E-3</c:v>
                </c:pt>
                <c:pt idx="221">
                  <c:v>1.81E-3</c:v>
                </c:pt>
                <c:pt idx="222">
                  <c:v>1.81E-3</c:v>
                </c:pt>
                <c:pt idx="223">
                  <c:v>1.8E-3</c:v>
                </c:pt>
                <c:pt idx="224">
                  <c:v>1.8E-3</c:v>
                </c:pt>
                <c:pt idx="225">
                  <c:v>1.81E-3</c:v>
                </c:pt>
                <c:pt idx="226">
                  <c:v>1.81E-3</c:v>
                </c:pt>
                <c:pt idx="227">
                  <c:v>1.8E-3</c:v>
                </c:pt>
                <c:pt idx="228">
                  <c:v>1.7899999999999999E-3</c:v>
                </c:pt>
                <c:pt idx="229">
                  <c:v>1.7799999999999999E-3</c:v>
                </c:pt>
                <c:pt idx="230">
                  <c:v>1.7700000000000001E-3</c:v>
                </c:pt>
                <c:pt idx="231">
                  <c:v>1.75E-3</c:v>
                </c:pt>
                <c:pt idx="232">
                  <c:v>1.74E-3</c:v>
                </c:pt>
                <c:pt idx="233">
                  <c:v>1.72E-3</c:v>
                </c:pt>
                <c:pt idx="234">
                  <c:v>1.7099999999999999E-3</c:v>
                </c:pt>
                <c:pt idx="235">
                  <c:v>1.6999999999999999E-3</c:v>
                </c:pt>
                <c:pt idx="236">
                  <c:v>1.6800000000000001E-3</c:v>
                </c:pt>
                <c:pt idx="237">
                  <c:v>1.66E-3</c:v>
                </c:pt>
                <c:pt idx="238">
                  <c:v>1.64E-3</c:v>
                </c:pt>
                <c:pt idx="239">
                  <c:v>1.6199999999999999E-3</c:v>
                </c:pt>
                <c:pt idx="240">
                  <c:v>1.6100000000000001E-3</c:v>
                </c:pt>
                <c:pt idx="241">
                  <c:v>1.6000000000000001E-3</c:v>
                </c:pt>
                <c:pt idx="242">
                  <c:v>1.58E-3</c:v>
                </c:pt>
                <c:pt idx="243">
                  <c:v>1.57E-3</c:v>
                </c:pt>
                <c:pt idx="244">
                  <c:v>1.5399999999999999E-3</c:v>
                </c:pt>
                <c:pt idx="245">
                  <c:v>1.5200000000000001E-3</c:v>
                </c:pt>
                <c:pt idx="246">
                  <c:v>1.5E-3</c:v>
                </c:pt>
                <c:pt idx="247">
                  <c:v>1.47E-3</c:v>
                </c:pt>
                <c:pt idx="248">
                  <c:v>1.4499999999999999E-3</c:v>
                </c:pt>
                <c:pt idx="249">
                  <c:v>1.4400000000000001E-3</c:v>
                </c:pt>
                <c:pt idx="250">
                  <c:v>1.42E-3</c:v>
                </c:pt>
                <c:pt idx="251">
                  <c:v>1.4E-3</c:v>
                </c:pt>
                <c:pt idx="252">
                  <c:v>1.3799999999999999E-3</c:v>
                </c:pt>
                <c:pt idx="253">
                  <c:v>1.3600000000000001E-3</c:v>
                </c:pt>
                <c:pt idx="254">
                  <c:v>1.34E-3</c:v>
                </c:pt>
                <c:pt idx="255">
                  <c:v>1.31E-3</c:v>
                </c:pt>
                <c:pt idx="256">
                  <c:v>1.2899999999999999E-3</c:v>
                </c:pt>
                <c:pt idx="257">
                  <c:v>1.2700000000000001E-3</c:v>
                </c:pt>
                <c:pt idx="258">
                  <c:v>1.25E-3</c:v>
                </c:pt>
                <c:pt idx="259">
                  <c:v>1.23E-3</c:v>
                </c:pt>
                <c:pt idx="260">
                  <c:v>1.2099999999999999E-3</c:v>
                </c:pt>
                <c:pt idx="261">
                  <c:v>1.1900000000000001E-3</c:v>
                </c:pt>
                <c:pt idx="262">
                  <c:v>1.16E-3</c:v>
                </c:pt>
                <c:pt idx="263">
                  <c:v>1.14E-3</c:v>
                </c:pt>
                <c:pt idx="264">
                  <c:v>1.1199999999999999E-3</c:v>
                </c:pt>
                <c:pt idx="265">
                  <c:v>1.09E-3</c:v>
                </c:pt>
                <c:pt idx="266">
                  <c:v>1.07E-3</c:v>
                </c:pt>
                <c:pt idx="267">
                  <c:v>1.0499999999999999E-3</c:v>
                </c:pt>
                <c:pt idx="268">
                  <c:v>1.0300000000000001E-3</c:v>
                </c:pt>
                <c:pt idx="269">
                  <c:v>1.01E-3</c:v>
                </c:pt>
                <c:pt idx="270">
                  <c:v>9.8499999999999998E-4</c:v>
                </c:pt>
                <c:pt idx="271">
                  <c:v>9.6500000000000004E-4</c:v>
                </c:pt>
                <c:pt idx="272">
                  <c:v>9.4799999999999995E-4</c:v>
                </c:pt>
                <c:pt idx="273">
                  <c:v>9.3099999999999997E-4</c:v>
                </c:pt>
                <c:pt idx="274">
                  <c:v>9.1500000000000001E-4</c:v>
                </c:pt>
                <c:pt idx="275">
                  <c:v>8.9800000000000004E-4</c:v>
                </c:pt>
                <c:pt idx="276">
                  <c:v>8.7900000000000001E-4</c:v>
                </c:pt>
                <c:pt idx="277">
                  <c:v>8.5899999999999995E-4</c:v>
                </c:pt>
                <c:pt idx="278">
                  <c:v>8.4000000000000003E-4</c:v>
                </c:pt>
                <c:pt idx="279">
                  <c:v>8.1999999999999998E-4</c:v>
                </c:pt>
                <c:pt idx="280">
                  <c:v>8.0199999999999998E-4</c:v>
                </c:pt>
                <c:pt idx="281">
                  <c:v>7.85E-4</c:v>
                </c:pt>
                <c:pt idx="282">
                  <c:v>7.6800000000000002E-4</c:v>
                </c:pt>
                <c:pt idx="283">
                  <c:v>7.5199999999999996E-4</c:v>
                </c:pt>
                <c:pt idx="284">
                  <c:v>7.3700000000000002E-4</c:v>
                </c:pt>
                <c:pt idx="285">
                  <c:v>7.2300000000000001E-4</c:v>
                </c:pt>
                <c:pt idx="286">
                  <c:v>7.0799999999999997E-4</c:v>
                </c:pt>
                <c:pt idx="287">
                  <c:v>6.9300000000000004E-4</c:v>
                </c:pt>
                <c:pt idx="288">
                  <c:v>6.7500000000000004E-4</c:v>
                </c:pt>
                <c:pt idx="289">
                  <c:v>6.5700000000000003E-4</c:v>
                </c:pt>
                <c:pt idx="290">
                  <c:v>6.3900000000000003E-4</c:v>
                </c:pt>
                <c:pt idx="291">
                  <c:v>6.2100000000000002E-4</c:v>
                </c:pt>
                <c:pt idx="292">
                  <c:v>6.0400000000000004E-4</c:v>
                </c:pt>
                <c:pt idx="293">
                  <c:v>5.8699999999999996E-4</c:v>
                </c:pt>
                <c:pt idx="294">
                  <c:v>5.71E-4</c:v>
                </c:pt>
                <c:pt idx="295">
                  <c:v>5.5900000000000004E-4</c:v>
                </c:pt>
                <c:pt idx="296">
                  <c:v>5.5199999999999997E-4</c:v>
                </c:pt>
                <c:pt idx="297">
                  <c:v>5.4900000000000001E-4</c:v>
                </c:pt>
                <c:pt idx="298">
                  <c:v>5.4699999999999996E-4</c:v>
                </c:pt>
                <c:pt idx="299">
                  <c:v>5.44E-4</c:v>
                </c:pt>
                <c:pt idx="300">
                  <c:v>5.3700000000000004E-4</c:v>
                </c:pt>
                <c:pt idx="301">
                  <c:v>5.2599999999999999E-4</c:v>
                </c:pt>
                <c:pt idx="302">
                  <c:v>5.1400000000000003E-4</c:v>
                </c:pt>
                <c:pt idx="303">
                  <c:v>5.0000000000000001E-4</c:v>
                </c:pt>
                <c:pt idx="304">
                  <c:v>4.84E-4</c:v>
                </c:pt>
                <c:pt idx="305">
                  <c:v>4.6700000000000002E-4</c:v>
                </c:pt>
                <c:pt idx="306">
                  <c:v>4.4999999999999999E-4</c:v>
                </c:pt>
                <c:pt idx="307">
                  <c:v>4.3399999999999998E-4</c:v>
                </c:pt>
                <c:pt idx="308">
                  <c:v>4.2099999999999999E-4</c:v>
                </c:pt>
                <c:pt idx="309">
                  <c:v>4.0999999999999999E-4</c:v>
                </c:pt>
                <c:pt idx="310">
                  <c:v>4.0000000000000002E-4</c:v>
                </c:pt>
                <c:pt idx="311">
                  <c:v>3.8999999999999999E-4</c:v>
                </c:pt>
                <c:pt idx="312">
                  <c:v>3.79E-4</c:v>
                </c:pt>
                <c:pt idx="313">
                  <c:v>3.68E-4</c:v>
                </c:pt>
                <c:pt idx="314">
                  <c:v>3.57E-4</c:v>
                </c:pt>
                <c:pt idx="315">
                  <c:v>3.48E-4</c:v>
                </c:pt>
                <c:pt idx="316">
                  <c:v>3.4200000000000002E-4</c:v>
                </c:pt>
                <c:pt idx="317">
                  <c:v>3.3700000000000001E-4</c:v>
                </c:pt>
                <c:pt idx="318">
                  <c:v>3.3300000000000002E-4</c:v>
                </c:pt>
                <c:pt idx="319">
                  <c:v>3.28E-4</c:v>
                </c:pt>
                <c:pt idx="320">
                  <c:v>3.2200000000000002E-4</c:v>
                </c:pt>
                <c:pt idx="321">
                  <c:v>3.1399999999999999E-4</c:v>
                </c:pt>
                <c:pt idx="322">
                  <c:v>3.0499999999999999E-4</c:v>
                </c:pt>
                <c:pt idx="323">
                  <c:v>2.9399999999999999E-4</c:v>
                </c:pt>
                <c:pt idx="324">
                  <c:v>2.7700000000000001E-4</c:v>
                </c:pt>
                <c:pt idx="325">
                  <c:v>2.5999999999999998E-4</c:v>
                </c:pt>
                <c:pt idx="326">
                  <c:v>2.4399999999999999E-4</c:v>
                </c:pt>
                <c:pt idx="327">
                  <c:v>2.2900000000000001E-4</c:v>
                </c:pt>
                <c:pt idx="328">
                  <c:v>2.2499999999999999E-4</c:v>
                </c:pt>
                <c:pt idx="329">
                  <c:v>2.23E-4</c:v>
                </c:pt>
                <c:pt idx="330">
                  <c:v>2.22E-4</c:v>
                </c:pt>
                <c:pt idx="331">
                  <c:v>2.22E-4</c:v>
                </c:pt>
                <c:pt idx="332">
                  <c:v>2.1800000000000001E-4</c:v>
                </c:pt>
                <c:pt idx="333">
                  <c:v>2.14E-4</c:v>
                </c:pt>
                <c:pt idx="334">
                  <c:v>2.0799999999999999E-4</c:v>
                </c:pt>
                <c:pt idx="335">
                  <c:v>2.0100000000000001E-4</c:v>
                </c:pt>
                <c:pt idx="336">
                  <c:v>1.92E-4</c:v>
                </c:pt>
                <c:pt idx="337">
                  <c:v>1.83E-4</c:v>
                </c:pt>
                <c:pt idx="338">
                  <c:v>1.73E-4</c:v>
                </c:pt>
                <c:pt idx="339">
                  <c:v>1.64E-4</c:v>
                </c:pt>
                <c:pt idx="340">
                  <c:v>1.56E-4</c:v>
                </c:pt>
                <c:pt idx="341">
                  <c:v>1.4899999999999999E-4</c:v>
                </c:pt>
                <c:pt idx="342">
                  <c:v>1.4300000000000001E-4</c:v>
                </c:pt>
                <c:pt idx="343">
                  <c:v>1.3899999999999999E-4</c:v>
                </c:pt>
                <c:pt idx="344">
                  <c:v>1.4100000000000001E-4</c:v>
                </c:pt>
                <c:pt idx="345">
                  <c:v>1.4300000000000001E-4</c:v>
                </c:pt>
                <c:pt idx="346">
                  <c:v>1.45E-4</c:v>
                </c:pt>
                <c:pt idx="347">
                  <c:v>1.44E-4</c:v>
                </c:pt>
                <c:pt idx="348">
                  <c:v>1.3300000000000001E-4</c:v>
                </c:pt>
                <c:pt idx="349">
                  <c:v>1.2E-4</c:v>
                </c:pt>
                <c:pt idx="350">
                  <c:v>1.07E-4</c:v>
                </c:pt>
                <c:pt idx="351">
                  <c:v>9.7600000000000001E-5</c:v>
                </c:pt>
                <c:pt idx="352">
                  <c:v>9.7E-5</c:v>
                </c:pt>
                <c:pt idx="353">
                  <c:v>9.8499999999999995E-5</c:v>
                </c:pt>
                <c:pt idx="354">
                  <c:v>1.01E-4</c:v>
                </c:pt>
                <c:pt idx="355">
                  <c:v>1.03E-4</c:v>
                </c:pt>
                <c:pt idx="356">
                  <c:v>1.01E-4</c:v>
                </c:pt>
                <c:pt idx="357">
                  <c:v>9.7600000000000001E-5</c:v>
                </c:pt>
                <c:pt idx="358">
                  <c:v>9.4300000000000002E-5</c:v>
                </c:pt>
                <c:pt idx="359">
                  <c:v>9.0600000000000007E-5</c:v>
                </c:pt>
                <c:pt idx="360">
                  <c:v>8.6600000000000004E-5</c:v>
                </c:pt>
                <c:pt idx="361">
                  <c:v>8.3100000000000001E-5</c:v>
                </c:pt>
                <c:pt idx="362">
                  <c:v>8.0199999999999998E-5</c:v>
                </c:pt>
                <c:pt idx="363">
                  <c:v>7.9400000000000006E-5</c:v>
                </c:pt>
                <c:pt idx="364">
                  <c:v>8.2000000000000001E-5</c:v>
                </c:pt>
                <c:pt idx="365">
                  <c:v>8.4800000000000001E-5</c:v>
                </c:pt>
                <c:pt idx="366">
                  <c:v>8.7000000000000001E-5</c:v>
                </c:pt>
                <c:pt idx="367">
                  <c:v>8.6100000000000006E-5</c:v>
                </c:pt>
                <c:pt idx="368">
                  <c:v>8.03E-5</c:v>
                </c:pt>
                <c:pt idx="369">
                  <c:v>7.3300000000000006E-5</c:v>
                </c:pt>
                <c:pt idx="370">
                  <c:v>6.6199999999999996E-5</c:v>
                </c:pt>
                <c:pt idx="371">
                  <c:v>6.1099999999999994E-5</c:v>
                </c:pt>
                <c:pt idx="372">
                  <c:v>5.91E-5</c:v>
                </c:pt>
                <c:pt idx="373">
                  <c:v>5.7899999999999998E-5</c:v>
                </c:pt>
                <c:pt idx="374">
                  <c:v>5.7200000000000001E-5</c:v>
                </c:pt>
                <c:pt idx="375">
                  <c:v>5.5500000000000001E-5</c:v>
                </c:pt>
                <c:pt idx="376">
                  <c:v>5.2500000000000002E-5</c:v>
                </c:pt>
                <c:pt idx="377">
                  <c:v>5.0399999999999999E-5</c:v>
                </c:pt>
                <c:pt idx="378">
                  <c:v>4.9799999999999998E-5</c:v>
                </c:pt>
                <c:pt idx="379">
                  <c:v>5.38E-5</c:v>
                </c:pt>
                <c:pt idx="380">
                  <c:v>6.2299999999999996E-5</c:v>
                </c:pt>
                <c:pt idx="381">
                  <c:v>7.1600000000000006E-5</c:v>
                </c:pt>
                <c:pt idx="382">
                  <c:v>8.0400000000000003E-5</c:v>
                </c:pt>
                <c:pt idx="383">
                  <c:v>8.6500000000000002E-5</c:v>
                </c:pt>
                <c:pt idx="384">
                  <c:v>8.92E-5</c:v>
                </c:pt>
                <c:pt idx="385">
                  <c:v>8.8999999999999995E-5</c:v>
                </c:pt>
                <c:pt idx="386">
                  <c:v>8.5699999999999996E-5</c:v>
                </c:pt>
                <c:pt idx="387">
                  <c:v>7.5599999999999994E-5</c:v>
                </c:pt>
                <c:pt idx="388">
                  <c:v>6.0699999999999998E-5</c:v>
                </c:pt>
                <c:pt idx="389">
                  <c:v>4.49E-5</c:v>
                </c:pt>
                <c:pt idx="390">
                  <c:v>2.9899999999999998E-5</c:v>
                </c:pt>
                <c:pt idx="391">
                  <c:v>2.0599999999999999E-5</c:v>
                </c:pt>
                <c:pt idx="392">
                  <c:v>1.5999999999999999E-5</c:v>
                </c:pt>
                <c:pt idx="393">
                  <c:v>1.4100000000000001E-5</c:v>
                </c:pt>
                <c:pt idx="394">
                  <c:v>1.4600000000000001E-5</c:v>
                </c:pt>
                <c:pt idx="395">
                  <c:v>2.09E-5</c:v>
                </c:pt>
                <c:pt idx="396">
                  <c:v>2.8900000000000001E-5</c:v>
                </c:pt>
                <c:pt idx="397">
                  <c:v>3.5200000000000002E-5</c:v>
                </c:pt>
                <c:pt idx="398">
                  <c:v>3.7299999999999999E-5</c:v>
                </c:pt>
                <c:pt idx="399">
                  <c:v>2.27E-5</c:v>
                </c:pt>
                <c:pt idx="400">
                  <c:v>1.08E-6</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0.1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9.1284317689432513E-4</c:v>
                </c:pt>
                <c:pt idx="1">
                  <c:v>9.2137879167682288E-4</c:v>
                </c:pt>
                <c:pt idx="2">
                  <c:v>9.2991257987794197E-4</c:v>
                </c:pt>
                <c:pt idx="3">
                  <c:v>9.3844819466043982E-4</c:v>
                </c:pt>
                <c:pt idx="4">
                  <c:v>9.4698380944293757E-4</c:v>
                </c:pt>
                <c:pt idx="5">
                  <c:v>9.5551759764405666E-4</c:v>
                </c:pt>
                <c:pt idx="6">
                  <c:v>9.6405321242655452E-4</c:v>
                </c:pt>
                <c:pt idx="7">
                  <c:v>9.7258882720905237E-4</c:v>
                </c:pt>
                <c:pt idx="8">
                  <c:v>9.8112444199155023E-4</c:v>
                </c:pt>
                <c:pt idx="9">
                  <c:v>9.8965823019266921E-4</c:v>
                </c:pt>
                <c:pt idx="10">
                  <c:v>9.9819384497516696E-4</c:v>
                </c:pt>
                <c:pt idx="11">
                  <c:v>1.0495335677852815E-3</c:v>
                </c:pt>
                <c:pt idx="12">
                  <c:v>1.1008714640140175E-3</c:v>
                </c:pt>
                <c:pt idx="13">
                  <c:v>1.1522111868241319E-3</c:v>
                </c:pt>
                <c:pt idx="14">
                  <c:v>1.2035509096342467E-3</c:v>
                </c:pt>
                <c:pt idx="15">
                  <c:v>1.2548888058629823E-3</c:v>
                </c:pt>
                <c:pt idx="16">
                  <c:v>1.306228528673097E-3</c:v>
                </c:pt>
                <c:pt idx="17">
                  <c:v>1.3575682514832116E-3</c:v>
                </c:pt>
                <c:pt idx="18">
                  <c:v>1.4089079742933262E-3</c:v>
                </c:pt>
                <c:pt idx="19">
                  <c:v>1.460245870522062E-3</c:v>
                </c:pt>
                <c:pt idx="20">
                  <c:v>1.5115855933321765E-3</c:v>
                </c:pt>
                <c:pt idx="21">
                  <c:v>1.5275334753492935E-3</c:v>
                </c:pt>
                <c:pt idx="22">
                  <c:v>1.5434813573664105E-3</c:v>
                </c:pt>
                <c:pt idx="23">
                  <c:v>1.5594292393835277E-3</c:v>
                </c:pt>
                <c:pt idx="24">
                  <c:v>1.5753771214006447E-3</c:v>
                </c:pt>
                <c:pt idx="25">
                  <c:v>1.5913250034177619E-3</c:v>
                </c:pt>
                <c:pt idx="26">
                  <c:v>1.6072747120162577E-3</c:v>
                </c:pt>
                <c:pt idx="27">
                  <c:v>1.6232225940333747E-3</c:v>
                </c:pt>
                <c:pt idx="28">
                  <c:v>1.6391704760504919E-3</c:v>
                </c:pt>
                <c:pt idx="29">
                  <c:v>1.6551183580676089E-3</c:v>
                </c:pt>
                <c:pt idx="30">
                  <c:v>1.6710662400847261E-3</c:v>
                </c:pt>
                <c:pt idx="31">
                  <c:v>1.6746207674476067E-3</c:v>
                </c:pt>
                <c:pt idx="32">
                  <c:v>1.6781752948104873E-3</c:v>
                </c:pt>
                <c:pt idx="33">
                  <c:v>1.6817279955919889E-3</c:v>
                </c:pt>
                <c:pt idx="34">
                  <c:v>1.6852825229548697E-3</c:v>
                </c:pt>
                <c:pt idx="35">
                  <c:v>1.6888370503177501E-3</c:v>
                </c:pt>
                <c:pt idx="36">
                  <c:v>1.6923915776806304E-3</c:v>
                </c:pt>
                <c:pt idx="37">
                  <c:v>1.6959461050435113E-3</c:v>
                </c:pt>
                <c:pt idx="38">
                  <c:v>1.6994988058250129E-3</c:v>
                </c:pt>
                <c:pt idx="39">
                  <c:v>1.7030533331878935E-3</c:v>
                </c:pt>
                <c:pt idx="40">
                  <c:v>1.706607860550774E-3</c:v>
                </c:pt>
                <c:pt idx="41">
                  <c:v>1.6942784362447907E-3</c:v>
                </c:pt>
                <c:pt idx="42">
                  <c:v>1.6819508385201862E-3</c:v>
                </c:pt>
                <c:pt idx="43">
                  <c:v>1.6696214142142027E-3</c:v>
                </c:pt>
                <c:pt idx="44">
                  <c:v>1.6572938164895982E-3</c:v>
                </c:pt>
                <c:pt idx="45">
                  <c:v>1.6449643921836149E-3</c:v>
                </c:pt>
                <c:pt idx="46">
                  <c:v>1.6326367944590099E-3</c:v>
                </c:pt>
                <c:pt idx="47">
                  <c:v>1.6203073701530268E-3</c:v>
                </c:pt>
                <c:pt idx="48">
                  <c:v>1.6079797724284223E-3</c:v>
                </c:pt>
                <c:pt idx="49">
                  <c:v>1.595650348122439E-3</c:v>
                </c:pt>
                <c:pt idx="50">
                  <c:v>1.583322750397834E-3</c:v>
                </c:pt>
                <c:pt idx="51">
                  <c:v>1.6165354796060852E-3</c:v>
                </c:pt>
                <c:pt idx="52">
                  <c:v>1.6497463822329576E-3</c:v>
                </c:pt>
                <c:pt idx="53">
                  <c:v>1.6829591114412088E-3</c:v>
                </c:pt>
                <c:pt idx="54">
                  <c:v>1.7161718406494596E-3</c:v>
                </c:pt>
                <c:pt idx="55">
                  <c:v>1.7493827432763323E-3</c:v>
                </c:pt>
                <c:pt idx="56">
                  <c:v>1.7825954724845832E-3</c:v>
                </c:pt>
                <c:pt idx="57">
                  <c:v>1.8158082016928344E-3</c:v>
                </c:pt>
                <c:pt idx="58">
                  <c:v>1.849011797994192E-3</c:v>
                </c:pt>
                <c:pt idx="59">
                  <c:v>1.8822373132720937E-3</c:v>
                </c:pt>
                <c:pt idx="60">
                  <c:v>1.9154445627362088E-3</c:v>
                </c:pt>
                <c:pt idx="61">
                  <c:v>1.937619260673192E-3</c:v>
                </c:pt>
                <c:pt idx="62">
                  <c:v>1.9598122244239621E-3</c:v>
                </c:pt>
                <c:pt idx="63">
                  <c:v>1.9819869223609453E-3</c:v>
                </c:pt>
                <c:pt idx="64">
                  <c:v>2.0041616202979289E-3</c:v>
                </c:pt>
                <c:pt idx="65">
                  <c:v>2.0263363182349125E-3</c:v>
                </c:pt>
                <c:pt idx="66">
                  <c:v>2.0485292819856821E-3</c:v>
                </c:pt>
                <c:pt idx="67">
                  <c:v>2.0707039799226653E-3</c:v>
                </c:pt>
                <c:pt idx="68">
                  <c:v>2.0928786778596489E-3</c:v>
                </c:pt>
                <c:pt idx="69">
                  <c:v>2.1150716416104189E-3</c:v>
                </c:pt>
                <c:pt idx="70">
                  <c:v>2.1372463395474021E-3</c:v>
                </c:pt>
                <c:pt idx="71">
                  <c:v>2.1387076046503334E-3</c:v>
                </c:pt>
                <c:pt idx="72">
                  <c:v>2.1401871355670515E-3</c:v>
                </c:pt>
                <c:pt idx="73">
                  <c:v>2.1416484006699828E-3</c:v>
                </c:pt>
                <c:pt idx="74">
                  <c:v>2.1431279315867009E-3</c:v>
                </c:pt>
                <c:pt idx="75">
                  <c:v>2.1445891966896322E-3</c:v>
                </c:pt>
                <c:pt idx="76">
                  <c:v>2.1460504617925634E-3</c:v>
                </c:pt>
                <c:pt idx="77">
                  <c:v>2.1475299927092815E-3</c:v>
                </c:pt>
                <c:pt idx="78">
                  <c:v>2.1489912578122128E-3</c:v>
                </c:pt>
                <c:pt idx="79">
                  <c:v>2.1504707887289309E-3</c:v>
                </c:pt>
                <c:pt idx="80">
                  <c:v>2.1519320538318622E-3</c:v>
                </c:pt>
                <c:pt idx="81">
                  <c:v>2.1465436387648027E-3</c:v>
                </c:pt>
                <c:pt idx="82">
                  <c:v>2.1411552236977435E-3</c:v>
                </c:pt>
                <c:pt idx="83">
                  <c:v>2.1357668086306844E-3</c:v>
                </c:pt>
                <c:pt idx="84">
                  <c:v>2.1303783935636249E-3</c:v>
                </c:pt>
                <c:pt idx="85">
                  <c:v>2.1249717126827789E-3</c:v>
                </c:pt>
                <c:pt idx="86">
                  <c:v>2.1195832976157194E-3</c:v>
                </c:pt>
                <c:pt idx="87">
                  <c:v>2.1141948825486598E-3</c:v>
                </c:pt>
                <c:pt idx="88">
                  <c:v>2.1088064674816007E-3</c:v>
                </c:pt>
                <c:pt idx="89">
                  <c:v>2.1034180524145412E-3</c:v>
                </c:pt>
                <c:pt idx="90">
                  <c:v>2.098029637347482E-3</c:v>
                </c:pt>
                <c:pt idx="91">
                  <c:v>2.0999658136088657E-3</c:v>
                </c:pt>
                <c:pt idx="92">
                  <c:v>2.1019019898702498E-3</c:v>
                </c:pt>
                <c:pt idx="93">
                  <c:v>2.1038564319454207E-3</c:v>
                </c:pt>
                <c:pt idx="94">
                  <c:v>2.1057926082068048E-3</c:v>
                </c:pt>
                <c:pt idx="95">
                  <c:v>2.1077287844681889E-3</c:v>
                </c:pt>
                <c:pt idx="96">
                  <c:v>2.109664960729573E-3</c:v>
                </c:pt>
                <c:pt idx="97">
                  <c:v>2.1116011369909566E-3</c:v>
                </c:pt>
                <c:pt idx="98">
                  <c:v>2.1135555790661275E-3</c:v>
                </c:pt>
                <c:pt idx="99">
                  <c:v>2.1154917553275116E-3</c:v>
                </c:pt>
                <c:pt idx="100">
                  <c:v>2.1174279315888957E-3</c:v>
                </c:pt>
                <c:pt idx="101">
                  <c:v>2.1044409379865933E-3</c:v>
                </c:pt>
                <c:pt idx="102">
                  <c:v>2.0914539443842909E-3</c:v>
                </c:pt>
                <c:pt idx="103">
                  <c:v>2.0784486849682016E-3</c:v>
                </c:pt>
                <c:pt idx="104">
                  <c:v>2.0654616913658992E-3</c:v>
                </c:pt>
                <c:pt idx="105">
                  <c:v>2.0524746977635968E-3</c:v>
                </c:pt>
                <c:pt idx="106">
                  <c:v>2.0394877041612944E-3</c:v>
                </c:pt>
                <c:pt idx="107">
                  <c:v>2.0265007105589919E-3</c:v>
                </c:pt>
                <c:pt idx="108">
                  <c:v>2.0134954511429031E-3</c:v>
                </c:pt>
                <c:pt idx="109">
                  <c:v>2.0005084575406007E-3</c:v>
                </c:pt>
                <c:pt idx="110">
                  <c:v>1.9875214639382983E-3</c:v>
                </c:pt>
                <c:pt idx="111">
                  <c:v>1.9885078178827767E-3</c:v>
                </c:pt>
                <c:pt idx="112">
                  <c:v>1.989512437641042E-3</c:v>
                </c:pt>
                <c:pt idx="113">
                  <c:v>1.9904987915855209E-3</c:v>
                </c:pt>
                <c:pt idx="114">
                  <c:v>1.9914851455299994E-3</c:v>
                </c:pt>
                <c:pt idx="115">
                  <c:v>1.9924714994744778E-3</c:v>
                </c:pt>
                <c:pt idx="116">
                  <c:v>1.9934761192327431E-3</c:v>
                </c:pt>
                <c:pt idx="117">
                  <c:v>1.994462473177222E-3</c:v>
                </c:pt>
                <c:pt idx="118">
                  <c:v>1.9954488271217009E-3</c:v>
                </c:pt>
                <c:pt idx="119">
                  <c:v>1.9964534468799658E-3</c:v>
                </c:pt>
                <c:pt idx="120">
                  <c:v>1.9974398008244447E-3</c:v>
                </c:pt>
                <c:pt idx="121">
                  <c:v>1.9946085996875151E-3</c:v>
                </c:pt>
                <c:pt idx="122">
                  <c:v>1.9917773985505855E-3</c:v>
                </c:pt>
                <c:pt idx="123">
                  <c:v>1.9889279315998694E-3</c:v>
                </c:pt>
                <c:pt idx="124">
                  <c:v>1.9860967304629398E-3</c:v>
                </c:pt>
                <c:pt idx="125">
                  <c:v>1.9832655293260107E-3</c:v>
                </c:pt>
                <c:pt idx="126">
                  <c:v>1.980434328189081E-3</c:v>
                </c:pt>
                <c:pt idx="127">
                  <c:v>1.9776031270521514E-3</c:v>
                </c:pt>
                <c:pt idx="128">
                  <c:v>1.974753660101435E-3</c:v>
                </c:pt>
                <c:pt idx="129">
                  <c:v>1.9719224589645058E-3</c:v>
                </c:pt>
                <c:pt idx="130">
                  <c:v>1.9690912578275762E-3</c:v>
                </c:pt>
                <c:pt idx="131">
                  <c:v>1.9635932478777973E-3</c:v>
                </c:pt>
                <c:pt idx="132">
                  <c:v>1.958095237928018E-3</c:v>
                </c:pt>
                <c:pt idx="133">
                  <c:v>1.9525789621644518E-3</c:v>
                </c:pt>
                <c:pt idx="134">
                  <c:v>1.9470809522146727E-3</c:v>
                </c:pt>
                <c:pt idx="135">
                  <c:v>1.9415829422648936E-3</c:v>
                </c:pt>
                <c:pt idx="136">
                  <c:v>1.9360849323151142E-3</c:v>
                </c:pt>
                <c:pt idx="137">
                  <c:v>1.9305869223653351E-3</c:v>
                </c:pt>
                <c:pt idx="138">
                  <c:v>1.9250706466017692E-3</c:v>
                </c:pt>
                <c:pt idx="139">
                  <c:v>1.9195726366519898E-3</c:v>
                </c:pt>
                <c:pt idx="140">
                  <c:v>1.9140746267022107E-3</c:v>
                </c:pt>
                <c:pt idx="141">
                  <c:v>1.9193717127003369E-3</c:v>
                </c:pt>
                <c:pt idx="142">
                  <c:v>1.9246687986984631E-3</c:v>
                </c:pt>
                <c:pt idx="143">
                  <c:v>1.9299658846965891E-3</c:v>
                </c:pt>
                <c:pt idx="144">
                  <c:v>1.9352629706947155E-3</c:v>
                </c:pt>
                <c:pt idx="145">
                  <c:v>1.940541790879055E-3</c:v>
                </c:pt>
                <c:pt idx="146">
                  <c:v>1.945838876877181E-3</c:v>
                </c:pt>
                <c:pt idx="147">
                  <c:v>1.9511359628753074E-3</c:v>
                </c:pt>
                <c:pt idx="148">
                  <c:v>1.9564330488734331E-3</c:v>
                </c:pt>
                <c:pt idx="149">
                  <c:v>1.9617301348715597E-3</c:v>
                </c:pt>
                <c:pt idx="150">
                  <c:v>1.9670272208696855E-3</c:v>
                </c:pt>
                <c:pt idx="151">
                  <c:v>1.9610360339476674E-3</c:v>
                </c:pt>
                <c:pt idx="152">
                  <c:v>1.955026581211862E-3</c:v>
                </c:pt>
                <c:pt idx="153">
                  <c:v>1.9490353942898434E-3</c:v>
                </c:pt>
                <c:pt idx="154">
                  <c:v>1.9430259415540382E-3</c:v>
                </c:pt>
                <c:pt idx="155">
                  <c:v>1.9370347546320197E-3</c:v>
                </c:pt>
                <c:pt idx="156">
                  <c:v>1.9310435677100009E-3</c:v>
                </c:pt>
                <c:pt idx="157">
                  <c:v>1.9250341149741959E-3</c:v>
                </c:pt>
                <c:pt idx="158">
                  <c:v>1.9190429280521774E-3</c:v>
                </c:pt>
                <c:pt idx="159">
                  <c:v>1.9130334753163722E-3</c:v>
                </c:pt>
                <c:pt idx="160">
                  <c:v>1.9070422883943536E-3</c:v>
                </c:pt>
                <c:pt idx="161">
                  <c:v>1.9063847190980345E-3</c:v>
                </c:pt>
                <c:pt idx="162">
                  <c:v>1.9057271498017154E-3</c:v>
                </c:pt>
                <c:pt idx="163">
                  <c:v>1.9050695805053963E-3</c:v>
                </c:pt>
                <c:pt idx="164">
                  <c:v>1.9044120112090769E-3</c:v>
                </c:pt>
                <c:pt idx="165">
                  <c:v>1.9037544419127578E-3</c:v>
                </c:pt>
                <c:pt idx="166">
                  <c:v>1.9031151384302255E-3</c:v>
                </c:pt>
                <c:pt idx="167">
                  <c:v>1.9024575691339064E-3</c:v>
                </c:pt>
                <c:pt idx="168">
                  <c:v>1.9017999998375873E-3</c:v>
                </c:pt>
                <c:pt idx="169">
                  <c:v>1.901142430541268E-3</c:v>
                </c:pt>
                <c:pt idx="170">
                  <c:v>1.9004848612449493E-3</c:v>
                </c:pt>
                <c:pt idx="171">
                  <c:v>1.8930872066613591E-3</c:v>
                </c:pt>
                <c:pt idx="172">
                  <c:v>1.8857078178915556E-3</c:v>
                </c:pt>
                <c:pt idx="173">
                  <c:v>1.8783101633079657E-3</c:v>
                </c:pt>
                <c:pt idx="174">
                  <c:v>1.8709307745381624E-3</c:v>
                </c:pt>
                <c:pt idx="175">
                  <c:v>1.8635331199545724E-3</c:v>
                </c:pt>
                <c:pt idx="176">
                  <c:v>1.8561354653709823E-3</c:v>
                </c:pt>
                <c:pt idx="177">
                  <c:v>1.848756076601179E-3</c:v>
                </c:pt>
                <c:pt idx="178">
                  <c:v>1.841358422017589E-3</c:v>
                </c:pt>
                <c:pt idx="179">
                  <c:v>1.8339790332477857E-3</c:v>
                </c:pt>
                <c:pt idx="180">
                  <c:v>1.8265813786641958E-3</c:v>
                </c:pt>
                <c:pt idx="181">
                  <c:v>1.8198851313300127E-3</c:v>
                </c:pt>
                <c:pt idx="182">
                  <c:v>1.81318888399583E-3</c:v>
                </c:pt>
                <c:pt idx="183">
                  <c:v>1.8064944632430256E-3</c:v>
                </c:pt>
                <c:pt idx="184">
                  <c:v>1.7997982159088425E-3</c:v>
                </c:pt>
                <c:pt idx="185">
                  <c:v>1.7931019685746598E-3</c:v>
                </c:pt>
                <c:pt idx="186">
                  <c:v>1.7864057212404767E-3</c:v>
                </c:pt>
                <c:pt idx="187">
                  <c:v>1.7797094739062937E-3</c:v>
                </c:pt>
                <c:pt idx="188">
                  <c:v>1.7730150531534896E-3</c:v>
                </c:pt>
                <c:pt idx="189">
                  <c:v>1.7663188058193067E-3</c:v>
                </c:pt>
                <c:pt idx="190">
                  <c:v>1.7596225584851236E-3</c:v>
                </c:pt>
                <c:pt idx="191">
                  <c:v>1.7586252450523731E-3</c:v>
                </c:pt>
                <c:pt idx="192">
                  <c:v>1.7576279316196223E-3</c:v>
                </c:pt>
                <c:pt idx="193">
                  <c:v>1.7566287916054931E-3</c:v>
                </c:pt>
                <c:pt idx="194">
                  <c:v>1.7556314781727424E-3</c:v>
                </c:pt>
                <c:pt idx="195">
                  <c:v>1.7546341647399918E-3</c:v>
                </c:pt>
                <c:pt idx="196">
                  <c:v>1.7536368513072411E-3</c:v>
                </c:pt>
                <c:pt idx="197">
                  <c:v>1.7526395378744902E-3</c:v>
                </c:pt>
                <c:pt idx="198">
                  <c:v>1.751640397860361E-3</c:v>
                </c:pt>
                <c:pt idx="199">
                  <c:v>1.7506430844276106E-3</c:v>
                </c:pt>
                <c:pt idx="200">
                  <c:v>1.7496457709948597E-3</c:v>
                </c:pt>
                <c:pt idx="201">
                  <c:v>1.7366733900435866E-3</c:v>
                </c:pt>
                <c:pt idx="202">
                  <c:v>1.7236991825109349E-3</c:v>
                </c:pt>
                <c:pt idx="203">
                  <c:v>1.7107268015596618E-3</c:v>
                </c:pt>
                <c:pt idx="204">
                  <c:v>1.6977525940270102E-3</c:v>
                </c:pt>
                <c:pt idx="205">
                  <c:v>1.6847802130757368E-3</c:v>
                </c:pt>
                <c:pt idx="206">
                  <c:v>1.6718078321244637E-3</c:v>
                </c:pt>
                <c:pt idx="207">
                  <c:v>1.658833624591812E-3</c:v>
                </c:pt>
                <c:pt idx="208">
                  <c:v>1.6458612436405389E-3</c:v>
                </c:pt>
                <c:pt idx="209">
                  <c:v>1.632887036107887E-3</c:v>
                </c:pt>
                <c:pt idx="210">
                  <c:v>1.6199146551566139E-3</c:v>
                </c:pt>
                <c:pt idx="211">
                  <c:v>1.6223275691578294E-3</c:v>
                </c:pt>
                <c:pt idx="212">
                  <c:v>1.6247386565776663E-3</c:v>
                </c:pt>
                <c:pt idx="213">
                  <c:v>1.6271515705788815E-3</c:v>
                </c:pt>
                <c:pt idx="214">
                  <c:v>1.6295626579987184E-3</c:v>
                </c:pt>
                <c:pt idx="215">
                  <c:v>1.6319755719999337E-3</c:v>
                </c:pt>
                <c:pt idx="216">
                  <c:v>1.6343884860011489E-3</c:v>
                </c:pt>
                <c:pt idx="217">
                  <c:v>1.6367995734209858E-3</c:v>
                </c:pt>
                <c:pt idx="218">
                  <c:v>1.639212487422201E-3</c:v>
                </c:pt>
                <c:pt idx="219">
                  <c:v>1.6416235748420379E-3</c:v>
                </c:pt>
                <c:pt idx="220">
                  <c:v>1.6440364888432534E-3</c:v>
                </c:pt>
                <c:pt idx="221">
                  <c:v>1.643293070222137E-3</c:v>
                </c:pt>
                <c:pt idx="222">
                  <c:v>1.6425496516010208E-3</c:v>
                </c:pt>
                <c:pt idx="223">
                  <c:v>1.6418062329799045E-3</c:v>
                </c:pt>
                <c:pt idx="224">
                  <c:v>1.6410628143587881E-3</c:v>
                </c:pt>
                <c:pt idx="225">
                  <c:v>1.6403175691562929E-3</c:v>
                </c:pt>
                <c:pt idx="226">
                  <c:v>1.6395741505351768E-3</c:v>
                </c:pt>
                <c:pt idx="227">
                  <c:v>1.6388307319140604E-3</c:v>
                </c:pt>
                <c:pt idx="228">
                  <c:v>1.638087313292944E-3</c:v>
                </c:pt>
                <c:pt idx="229">
                  <c:v>1.6373438946718276E-3</c:v>
                </c:pt>
                <c:pt idx="230">
                  <c:v>1.6366004760507114E-3</c:v>
                </c:pt>
                <c:pt idx="231">
                  <c:v>1.6331299714312493E-3</c:v>
                </c:pt>
                <c:pt idx="232">
                  <c:v>1.6296576402304087E-3</c:v>
                </c:pt>
                <c:pt idx="233">
                  <c:v>1.6261871356109468E-3</c:v>
                </c:pt>
                <c:pt idx="234">
                  <c:v>1.6227148044101062E-3</c:v>
                </c:pt>
                <c:pt idx="235">
                  <c:v>1.6192442997906441E-3</c:v>
                </c:pt>
                <c:pt idx="236">
                  <c:v>1.6157737951711822E-3</c:v>
                </c:pt>
                <c:pt idx="237">
                  <c:v>1.6123014639703415E-3</c:v>
                </c:pt>
                <c:pt idx="238">
                  <c:v>1.6088309593508797E-3</c:v>
                </c:pt>
                <c:pt idx="239">
                  <c:v>1.605358628150039E-3</c:v>
                </c:pt>
                <c:pt idx="240">
                  <c:v>1.6018881235305771E-3</c:v>
                </c:pt>
                <c:pt idx="241">
                  <c:v>1.5938328996506679E-3</c:v>
                </c:pt>
                <c:pt idx="242">
                  <c:v>1.5857776757707588E-3</c:v>
                </c:pt>
                <c:pt idx="243">
                  <c:v>1.5777224518908495E-3</c:v>
                </c:pt>
                <c:pt idx="244">
                  <c:v>1.5696672280109407E-3</c:v>
                </c:pt>
                <c:pt idx="245">
                  <c:v>1.5616101775496529E-3</c:v>
                </c:pt>
                <c:pt idx="246">
                  <c:v>1.5535549536697436E-3</c:v>
                </c:pt>
                <c:pt idx="247">
                  <c:v>1.5454997297898346E-3</c:v>
                </c:pt>
                <c:pt idx="248">
                  <c:v>1.5374445059099255E-3</c:v>
                </c:pt>
                <c:pt idx="249">
                  <c:v>1.5293892820300165E-3</c:v>
                </c:pt>
                <c:pt idx="250">
                  <c:v>1.5213340581501074E-3</c:v>
                </c:pt>
                <c:pt idx="251">
                  <c:v>1.5220847830967384E-3</c:v>
                </c:pt>
                <c:pt idx="252">
                  <c:v>1.5228336814619907E-3</c:v>
                </c:pt>
                <c:pt idx="253">
                  <c:v>1.5235844064086215E-3</c:v>
                </c:pt>
                <c:pt idx="254">
                  <c:v>1.5243333047738738E-3</c:v>
                </c:pt>
                <c:pt idx="255">
                  <c:v>1.5250840297205048E-3</c:v>
                </c:pt>
                <c:pt idx="256">
                  <c:v>1.5258347546671359E-3</c:v>
                </c:pt>
                <c:pt idx="257">
                  <c:v>1.5265836530323881E-3</c:v>
                </c:pt>
                <c:pt idx="258">
                  <c:v>1.5273343779790192E-3</c:v>
                </c:pt>
                <c:pt idx="259">
                  <c:v>1.5280832763442716E-3</c:v>
                </c:pt>
                <c:pt idx="260">
                  <c:v>1.5288340012909027E-3</c:v>
                </c:pt>
                <c:pt idx="261">
                  <c:v>1.5221267944684476E-3</c:v>
                </c:pt>
                <c:pt idx="262">
                  <c:v>1.5154177610646139E-3</c:v>
                </c:pt>
                <c:pt idx="263">
                  <c:v>1.508710554242159E-3</c:v>
                </c:pt>
                <c:pt idx="264">
                  <c:v>1.5020015208383254E-3</c:v>
                </c:pt>
                <c:pt idx="265">
                  <c:v>1.4952943140158705E-3</c:v>
                </c:pt>
                <c:pt idx="266">
                  <c:v>1.4885871071934156E-3</c:v>
                </c:pt>
                <c:pt idx="267">
                  <c:v>1.4818780737895821E-3</c:v>
                </c:pt>
                <c:pt idx="268">
                  <c:v>1.4751708669671273E-3</c:v>
                </c:pt>
                <c:pt idx="269">
                  <c:v>1.4684618335632936E-3</c:v>
                </c:pt>
                <c:pt idx="270">
                  <c:v>1.4617546267408385E-3</c:v>
                </c:pt>
                <c:pt idx="271">
                  <c:v>1.4620980240400273E-3</c:v>
                </c:pt>
                <c:pt idx="272">
                  <c:v>1.4624414213392164E-3</c:v>
                </c:pt>
                <c:pt idx="273">
                  <c:v>1.4627829920570265E-3</c:v>
                </c:pt>
                <c:pt idx="274">
                  <c:v>1.4631263893562154E-3</c:v>
                </c:pt>
                <c:pt idx="275">
                  <c:v>1.4634697866554042E-3</c:v>
                </c:pt>
                <c:pt idx="276">
                  <c:v>1.4638131839545931E-3</c:v>
                </c:pt>
                <c:pt idx="277">
                  <c:v>1.464156581253782E-3</c:v>
                </c:pt>
                <c:pt idx="278">
                  <c:v>1.4644981519715923E-3</c:v>
                </c:pt>
                <c:pt idx="279">
                  <c:v>1.4648415492707811E-3</c:v>
                </c:pt>
                <c:pt idx="280">
                  <c:v>1.46518494656997E-3</c:v>
                </c:pt>
                <c:pt idx="281">
                  <c:v>1.4689531839541543E-3</c:v>
                </c:pt>
                <c:pt idx="282">
                  <c:v>1.4727214213383385E-3</c:v>
                </c:pt>
                <c:pt idx="283">
                  <c:v>1.4764914853039014E-3</c:v>
                </c:pt>
                <c:pt idx="284">
                  <c:v>1.4802597226880856E-3</c:v>
                </c:pt>
                <c:pt idx="285">
                  <c:v>1.4840279600722699E-3</c:v>
                </c:pt>
                <c:pt idx="286">
                  <c:v>1.487796197456454E-3</c:v>
                </c:pt>
                <c:pt idx="287">
                  <c:v>1.4915644348406382E-3</c:v>
                </c:pt>
                <c:pt idx="288">
                  <c:v>1.4953344988062013E-3</c:v>
                </c:pt>
                <c:pt idx="289">
                  <c:v>1.4991027361903853E-3</c:v>
                </c:pt>
                <c:pt idx="290">
                  <c:v>1.5028709735745696E-3</c:v>
                </c:pt>
                <c:pt idx="291">
                  <c:v>1.4955756075481848E-3</c:v>
                </c:pt>
                <c:pt idx="292">
                  <c:v>1.4882820681031788E-3</c:v>
                </c:pt>
                <c:pt idx="293">
                  <c:v>1.4809867020767939E-3</c:v>
                </c:pt>
                <c:pt idx="294">
                  <c:v>1.4736931626317879E-3</c:v>
                </c:pt>
                <c:pt idx="295">
                  <c:v>1.4663977966054031E-3</c:v>
                </c:pt>
                <c:pt idx="296">
                  <c:v>1.4591024305790183E-3</c:v>
                </c:pt>
                <c:pt idx="297">
                  <c:v>1.451808891134012E-3</c:v>
                </c:pt>
                <c:pt idx="298">
                  <c:v>1.4445135251076272E-3</c:v>
                </c:pt>
                <c:pt idx="299">
                  <c:v>1.4372199856626212E-3</c:v>
                </c:pt>
                <c:pt idx="300">
                  <c:v>1.4299246196362364E-3</c:v>
                </c:pt>
                <c:pt idx="301">
                  <c:v>1.4142836032907348E-3</c:v>
                </c:pt>
                <c:pt idx="302">
                  <c:v>1.3986425869452334E-3</c:v>
                </c:pt>
                <c:pt idx="303">
                  <c:v>1.3830015705997318E-3</c:v>
                </c:pt>
                <c:pt idx="304">
                  <c:v>1.3673605542542302E-3</c:v>
                </c:pt>
                <c:pt idx="305">
                  <c:v>1.3517195379087288E-3</c:v>
                </c:pt>
                <c:pt idx="306">
                  <c:v>1.3360803481446059E-3</c:v>
                </c:pt>
                <c:pt idx="307">
                  <c:v>1.3204393317991043E-3</c:v>
                </c:pt>
                <c:pt idx="308">
                  <c:v>1.3047983154536027E-3</c:v>
                </c:pt>
                <c:pt idx="309">
                  <c:v>1.2891572991081015E-3</c:v>
                </c:pt>
                <c:pt idx="310">
                  <c:v>1.2735162827625999E-3</c:v>
                </c:pt>
                <c:pt idx="311">
                  <c:v>1.2769648684055179E-3</c:v>
                </c:pt>
                <c:pt idx="312">
                  <c:v>1.280413454048436E-3</c:v>
                </c:pt>
                <c:pt idx="313">
                  <c:v>1.2838602131099751E-3</c:v>
                </c:pt>
                <c:pt idx="314">
                  <c:v>1.2873087987528933E-3</c:v>
                </c:pt>
                <c:pt idx="315">
                  <c:v>1.2907573843958112E-3</c:v>
                </c:pt>
                <c:pt idx="316">
                  <c:v>1.2942059700387291E-3</c:v>
                </c:pt>
                <c:pt idx="317">
                  <c:v>1.2976545556816473E-3</c:v>
                </c:pt>
                <c:pt idx="318">
                  <c:v>1.3011013147431866E-3</c:v>
                </c:pt>
                <c:pt idx="319">
                  <c:v>1.3045499003861045E-3</c:v>
                </c:pt>
                <c:pt idx="320">
                  <c:v>1.3079984860290225E-3</c:v>
                </c:pt>
                <c:pt idx="321">
                  <c:v>1.3130033190065624E-3</c:v>
                </c:pt>
                <c:pt idx="322">
                  <c:v>1.3180081519841025E-3</c:v>
                </c:pt>
                <c:pt idx="323">
                  <c:v>1.3230129849616423E-3</c:v>
                </c:pt>
                <c:pt idx="324">
                  <c:v>1.3280178179391822E-3</c:v>
                </c:pt>
                <c:pt idx="325">
                  <c:v>1.3330208243353433E-3</c:v>
                </c:pt>
                <c:pt idx="326">
                  <c:v>1.3380256573128832E-3</c:v>
                </c:pt>
                <c:pt idx="327">
                  <c:v>1.3430304902904231E-3</c:v>
                </c:pt>
                <c:pt idx="328">
                  <c:v>1.3480353232679632E-3</c:v>
                </c:pt>
                <c:pt idx="329">
                  <c:v>1.3530401562455031E-3</c:v>
                </c:pt>
                <c:pt idx="330">
                  <c:v>1.358044989223043E-3</c:v>
                </c:pt>
                <c:pt idx="331">
                  <c:v>1.3347652095519677E-3</c:v>
                </c:pt>
                <c:pt idx="332">
                  <c:v>1.3114854298808924E-3</c:v>
                </c:pt>
                <c:pt idx="333">
                  <c:v>1.2882056502098171E-3</c:v>
                </c:pt>
                <c:pt idx="334">
                  <c:v>1.2649258705387423E-3</c:v>
                </c:pt>
                <c:pt idx="335">
                  <c:v>1.241646090867667E-3</c:v>
                </c:pt>
                <c:pt idx="336">
                  <c:v>1.2183663111965917E-3</c:v>
                </c:pt>
                <c:pt idx="337">
                  <c:v>1.1950865315255165E-3</c:v>
                </c:pt>
                <c:pt idx="338">
                  <c:v>1.1718067518544416E-3</c:v>
                </c:pt>
                <c:pt idx="339">
                  <c:v>1.1485269721833663E-3</c:v>
                </c:pt>
                <c:pt idx="340">
                  <c:v>1.1252471925122911E-3</c:v>
                </c:pt>
                <c:pt idx="341">
                  <c:v>1.140374939490388E-3</c:v>
                </c:pt>
                <c:pt idx="342">
                  <c:v>1.1555008598871062E-3</c:v>
                </c:pt>
                <c:pt idx="343">
                  <c:v>1.170628606865203E-3</c:v>
                </c:pt>
                <c:pt idx="344">
                  <c:v>1.1857545272619214E-3</c:v>
                </c:pt>
                <c:pt idx="345">
                  <c:v>1.2008822742400182E-3</c:v>
                </c:pt>
                <c:pt idx="346">
                  <c:v>1.2160100212181149E-3</c:v>
                </c:pt>
                <c:pt idx="347">
                  <c:v>1.2311359416148332E-3</c:v>
                </c:pt>
                <c:pt idx="348">
                  <c:v>1.2462636885929299E-3</c:v>
                </c:pt>
                <c:pt idx="349">
                  <c:v>1.2613896089896483E-3</c:v>
                </c:pt>
                <c:pt idx="350">
                  <c:v>1.2765173559677451E-3</c:v>
                </c:pt>
                <c:pt idx="351">
                  <c:v>1.2860174057181776E-3</c:v>
                </c:pt>
                <c:pt idx="352">
                  <c:v>1.2955192820499888E-3</c:v>
                </c:pt>
                <c:pt idx="353">
                  <c:v>1.3050193318004213E-3</c:v>
                </c:pt>
                <c:pt idx="354">
                  <c:v>1.3145212081322325E-3</c:v>
                </c:pt>
                <c:pt idx="355">
                  <c:v>1.324021257882665E-3</c:v>
                </c:pt>
                <c:pt idx="356">
                  <c:v>1.3335213076330974E-3</c:v>
                </c:pt>
                <c:pt idx="357">
                  <c:v>1.3430231839649087E-3</c:v>
                </c:pt>
                <c:pt idx="358">
                  <c:v>1.3525232337153411E-3</c:v>
                </c:pt>
                <c:pt idx="359">
                  <c:v>1.3620251100471522E-3</c:v>
                </c:pt>
                <c:pt idx="360">
                  <c:v>1.3715251597975846E-3</c:v>
                </c:pt>
                <c:pt idx="361">
                  <c:v>1.3505304334312184E-3</c:v>
                </c:pt>
                <c:pt idx="362">
                  <c:v>1.3295338804834734E-3</c:v>
                </c:pt>
                <c:pt idx="363">
                  <c:v>1.3085391541171072E-3</c:v>
                </c:pt>
                <c:pt idx="364">
                  <c:v>1.2875444277507409E-3</c:v>
                </c:pt>
                <c:pt idx="365">
                  <c:v>1.2665478748029959E-3</c:v>
                </c:pt>
                <c:pt idx="366">
                  <c:v>1.2455531484366297E-3</c:v>
                </c:pt>
                <c:pt idx="367">
                  <c:v>1.2245584220702634E-3</c:v>
                </c:pt>
                <c:pt idx="368">
                  <c:v>1.2035636957038972E-3</c:v>
                </c:pt>
                <c:pt idx="369">
                  <c:v>1.1825671427561522E-3</c:v>
                </c:pt>
                <c:pt idx="370">
                  <c:v>1.161572416389786E-3</c:v>
                </c:pt>
                <c:pt idx="371">
                  <c:v>1.1302008812112284E-3</c:v>
                </c:pt>
                <c:pt idx="372">
                  <c:v>1.0988311726140496E-3</c:v>
                </c:pt>
                <c:pt idx="373">
                  <c:v>1.067459637435492E-3</c:v>
                </c:pt>
                <c:pt idx="374">
                  <c:v>1.0360899288383131E-3</c:v>
                </c:pt>
                <c:pt idx="375">
                  <c:v>1.0047183936597555E-3</c:v>
                </c:pt>
                <c:pt idx="376">
                  <c:v>9.7334868506257651E-4</c:v>
                </c:pt>
                <c:pt idx="377">
                  <c:v>9.4197714988401913E-4</c:v>
                </c:pt>
                <c:pt idx="378">
                  <c:v>9.106074412868401E-4</c:v>
                </c:pt>
                <c:pt idx="379">
                  <c:v>8.792359061082825E-4</c:v>
                </c:pt>
                <c:pt idx="380">
                  <c:v>8.4786619751110368E-4</c:v>
                </c:pt>
                <c:pt idx="381">
                  <c:v>8.8510471207793064E-4</c:v>
                </c:pt>
                <c:pt idx="382">
                  <c:v>9.2234322664475771E-4</c:v>
                </c:pt>
                <c:pt idx="383">
                  <c:v>9.5958356779296322E-4</c:v>
                </c:pt>
                <c:pt idx="384">
                  <c:v>9.9682208235979007E-4</c:v>
                </c:pt>
                <c:pt idx="385">
                  <c:v>1.0340605969266171E-3</c:v>
                </c:pt>
                <c:pt idx="386">
                  <c:v>1.0712991114934442E-3</c:v>
                </c:pt>
                <c:pt idx="387">
                  <c:v>1.1085376260602711E-3</c:v>
                </c:pt>
                <c:pt idx="388">
                  <c:v>1.1457779672084767E-3</c:v>
                </c:pt>
                <c:pt idx="389">
                  <c:v>1.1830164817753037E-3</c:v>
                </c:pt>
                <c:pt idx="390">
                  <c:v>1.2202549963421308E-3</c:v>
                </c:pt>
                <c:pt idx="391">
                  <c:v>1.2140026082829631E-3</c:v>
                </c:pt>
                <c:pt idx="392">
                  <c:v>1.2077520468051744E-3</c:v>
                </c:pt>
                <c:pt idx="393">
                  <c:v>1.2014996587460065E-3</c:v>
                </c:pt>
                <c:pt idx="394">
                  <c:v>1.1952490972682178E-3</c:v>
                </c:pt>
                <c:pt idx="395">
                  <c:v>1.1889967092090501E-3</c:v>
                </c:pt>
                <c:pt idx="396">
                  <c:v>1.1827443211498828E-3</c:v>
                </c:pt>
                <c:pt idx="397">
                  <c:v>1.1764937596720937E-3</c:v>
                </c:pt>
                <c:pt idx="398">
                  <c:v>1.1702413716129262E-3</c:v>
                </c:pt>
                <c:pt idx="399">
                  <c:v>1.1639908101351373E-3</c:v>
                </c:pt>
                <c:pt idx="400">
                  <c:v>1.1577384220759698E-3</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6.13155542183671E-6</c:v>
                </c:pt>
                <c:pt idx="11">
                  <c:v>7.8114684383122932E-6</c:v>
                </c:pt>
                <c:pt idx="12">
                  <c:v>9.9261286511434302E-6</c:v>
                </c:pt>
                <c:pt idx="13">
                  <c:v>1.2578689526559047E-5</c:v>
                </c:pt>
                <c:pt idx="14">
                  <c:v>1.5893250826993116E-5</c:v>
                </c:pt>
                <c:pt idx="15">
                  <c:v>2.0017358786723362E-5</c:v>
                </c:pt>
                <c:pt idx="16">
                  <c:v>2.512491388046842E-5</c:v>
                </c:pt>
                <c:pt idx="17">
                  <c:v>3.1419016585026855E-5</c:v>
                </c:pt>
                <c:pt idx="18">
                  <c:v>3.913241898599714E-5</c:v>
                </c:pt>
                <c:pt idx="19">
                  <c:v>4.8529665236343153E-5</c:v>
                </c:pt>
                <c:pt idx="20">
                  <c:v>5.9905346332228822E-5</c:v>
                </c:pt>
                <c:pt idx="21">
                  <c:v>7.1916428772792276E-5</c:v>
                </c:pt>
                <c:pt idx="22">
                  <c:v>8.5973763782937909E-5</c:v>
                </c:pt>
                <c:pt idx="23">
                  <c:v>1.0231992228413897E-4</c:v>
                </c:pt>
                <c:pt idx="24">
                  <c:v>1.2119738531673082E-4</c:v>
                </c:pt>
                <c:pt idx="25">
                  <c:v>1.4283924189678241E-4</c:v>
                </c:pt>
                <c:pt idx="26">
                  <c:v>1.6745873769554985E-4</c:v>
                </c:pt>
                <c:pt idx="27">
                  <c:v>1.9522985105217608E-4</c:v>
                </c:pt>
                <c:pt idx="28">
                  <c:v>2.2627764919591411E-4</c:v>
                </c:pt>
                <c:pt idx="29">
                  <c:v>2.6065631462027743E-4</c:v>
                </c:pt>
                <c:pt idx="30">
                  <c:v>2.9833545584232612E-4</c:v>
                </c:pt>
                <c:pt idx="31">
                  <c:v>3.367277200560624E-4</c:v>
                </c:pt>
                <c:pt idx="32">
                  <c:v>3.7774215528418739E-4</c:v>
                </c:pt>
                <c:pt idx="33">
                  <c:v>4.2138385694350232E-4</c:v>
                </c:pt>
                <c:pt idx="34">
                  <c:v>4.6767769709763705E-4</c:v>
                </c:pt>
                <c:pt idx="35">
                  <c:v>5.1668449601126277E-4</c:v>
                </c:pt>
                <c:pt idx="36">
                  <c:v>5.6840325049666116E-4</c:v>
                </c:pt>
                <c:pt idx="37">
                  <c:v>6.2237999757497277E-4</c:v>
                </c:pt>
                <c:pt idx="38">
                  <c:v>6.7788928567225786E-4</c:v>
                </c:pt>
                <c:pt idx="39">
                  <c:v>7.3401258049731572E-4</c:v>
                </c:pt>
                <c:pt idx="40">
                  <c:v>7.8963380421395875E-4</c:v>
                </c:pt>
                <c:pt idx="41">
                  <c:v>8.3588412647042122E-4</c:v>
                </c:pt>
                <c:pt idx="42">
                  <c:v>8.7967038025108847E-4</c:v>
                </c:pt>
                <c:pt idx="43">
                  <c:v>9.2152917373997275E-4</c:v>
                </c:pt>
                <c:pt idx="44">
                  <c:v>9.6222313256004411E-4</c:v>
                </c:pt>
                <c:pt idx="45">
                  <c:v>1.002720944543366E-3</c:v>
                </c:pt>
                <c:pt idx="46">
                  <c:v>1.0438410282685182E-3</c:v>
                </c:pt>
                <c:pt idx="47">
                  <c:v>1.0850404507303445E-3</c:v>
                </c:pt>
                <c:pt idx="48">
                  <c:v>1.1253108761588105E-3</c:v>
                </c:pt>
                <c:pt idx="49">
                  <c:v>1.1635115338928755E-3</c:v>
                </c:pt>
                <c:pt idx="50">
                  <c:v>1.1983932399348646E-3</c:v>
                </c:pt>
                <c:pt idx="51">
                  <c:v>1.2646027734120036E-3</c:v>
                </c:pt>
                <c:pt idx="52">
                  <c:v>1.329144568788098E-3</c:v>
                </c:pt>
                <c:pt idx="53">
                  <c:v>1.3928152776696329E-3</c:v>
                </c:pt>
                <c:pt idx="54">
                  <c:v>1.4566523349064484E-3</c:v>
                </c:pt>
                <c:pt idx="55">
                  <c:v>1.5219349965265166E-3</c:v>
                </c:pt>
                <c:pt idx="56">
                  <c:v>1.5896491211383245E-3</c:v>
                </c:pt>
                <c:pt idx="57">
                  <c:v>1.6586391069871094E-3</c:v>
                </c:pt>
                <c:pt idx="58">
                  <c:v>1.7269344920552213E-3</c:v>
                </c:pt>
                <c:pt idx="59">
                  <c:v>1.7923002499693266E-3</c:v>
                </c:pt>
                <c:pt idx="60">
                  <c:v>1.8521582743834047E-3</c:v>
                </c:pt>
                <c:pt idx="61">
                  <c:v>1.8937128082263375E-3</c:v>
                </c:pt>
                <c:pt idx="62">
                  <c:v>1.9285101035754625E-3</c:v>
                </c:pt>
                <c:pt idx="63">
                  <c:v>1.958488485409434E-3</c:v>
                </c:pt>
                <c:pt idx="64">
                  <c:v>1.9858255456338234E-3</c:v>
                </c:pt>
                <c:pt idx="65">
                  <c:v>2.0128328130101952E-3</c:v>
                </c:pt>
                <c:pt idx="66">
                  <c:v>2.0410992662799198E-3</c:v>
                </c:pt>
                <c:pt idx="67">
                  <c:v>2.0687119626939796E-3</c:v>
                </c:pt>
                <c:pt idx="68">
                  <c:v>2.0928326345287362E-3</c:v>
                </c:pt>
                <c:pt idx="69">
                  <c:v>2.1105115471511068E-3</c:v>
                </c:pt>
                <c:pt idx="70">
                  <c:v>2.1187142765371867E-3</c:v>
                </c:pt>
                <c:pt idx="71">
                  <c:v>2.0951998758489319E-3</c:v>
                </c:pt>
                <c:pt idx="72">
                  <c:v>2.0629370809087588E-3</c:v>
                </c:pt>
                <c:pt idx="73">
                  <c:v>2.0250849031667175E-3</c:v>
                </c:pt>
                <c:pt idx="74">
                  <c:v>1.9847036286279487E-3</c:v>
                </c:pt>
                <c:pt idx="75">
                  <c:v>1.9445740852603735E-3</c:v>
                </c:pt>
                <c:pt idx="76">
                  <c:v>1.9067851497568487E-3</c:v>
                </c:pt>
                <c:pt idx="77">
                  <c:v>1.8712567017372106E-3</c:v>
                </c:pt>
                <c:pt idx="78">
                  <c:v>1.8373832274469265E-3</c:v>
                </c:pt>
                <c:pt idx="79">
                  <c:v>1.8046707849597413E-3</c:v>
                </c:pt>
                <c:pt idx="80">
                  <c:v>1.7726023829747045E-3</c:v>
                </c:pt>
                <c:pt idx="81">
                  <c:v>1.7350662490190614E-3</c:v>
                </c:pt>
                <c:pt idx="82">
                  <c:v>1.6967177750700265E-3</c:v>
                </c:pt>
                <c:pt idx="83">
                  <c:v>1.6564345280028912E-3</c:v>
                </c:pt>
                <c:pt idx="84">
                  <c:v>1.6132162562556935E-3</c:v>
                </c:pt>
                <c:pt idx="85">
                  <c:v>1.5661955260308535E-3</c:v>
                </c:pt>
                <c:pt idx="86">
                  <c:v>1.514929770304883E-3</c:v>
                </c:pt>
                <c:pt idx="87">
                  <c:v>1.4599741897030375E-3</c:v>
                </c:pt>
                <c:pt idx="88">
                  <c:v>1.4021243321638414E-3</c:v>
                </c:pt>
                <c:pt idx="89">
                  <c:v>1.3421447840485656E-3</c:v>
                </c:pt>
                <c:pt idx="90">
                  <c:v>1.2807547802965945E-3</c:v>
                </c:pt>
                <c:pt idx="91">
                  <c:v>1.2229066916918687E-3</c:v>
                </c:pt>
                <c:pt idx="92">
                  <c:v>1.1645903260174601E-3</c:v>
                </c:pt>
                <c:pt idx="93">
                  <c:v>1.1064244091293926E-3</c:v>
                </c:pt>
                <c:pt idx="94">
                  <c:v>1.0489121444886751E-3</c:v>
                </c:pt>
                <c:pt idx="95">
                  <c:v>9.9251683823336329E-4</c:v>
                </c:pt>
                <c:pt idx="96">
                  <c:v>9.376405917962587E-4</c:v>
                </c:pt>
                <c:pt idx="97">
                  <c:v>8.8474398359011486E-4</c:v>
                </c:pt>
                <c:pt idx="98">
                  <c:v>8.3421827350182152E-4</c:v>
                </c:pt>
                <c:pt idx="99">
                  <c:v>7.8634309389752344E-4</c:v>
                </c:pt>
                <c:pt idx="100">
                  <c:v>7.4132845827272508E-4</c:v>
                </c:pt>
                <c:pt idx="101">
                  <c:v>6.9426348320552906E-4</c:v>
                </c:pt>
                <c:pt idx="102">
                  <c:v>6.5015773896707812E-4</c:v>
                </c:pt>
                <c:pt idx="103">
                  <c:v>6.0844714648627626E-4</c:v>
                </c:pt>
                <c:pt idx="104">
                  <c:v>5.6870009117730399E-4</c:v>
                </c:pt>
                <c:pt idx="105">
                  <c:v>5.3055855194779648E-4</c:v>
                </c:pt>
                <c:pt idx="106">
                  <c:v>4.9387826346429075E-4</c:v>
                </c:pt>
                <c:pt idx="107">
                  <c:v>4.5901051694445392E-4</c:v>
                </c:pt>
                <c:pt idx="108">
                  <c:v>4.263093378886823E-4</c:v>
                </c:pt>
                <c:pt idx="109">
                  <c:v>3.9602065425473732E-4</c:v>
                </c:pt>
                <c:pt idx="110">
                  <c:v>3.6828176470337482E-4</c:v>
                </c:pt>
                <c:pt idx="111">
                  <c:v>3.4550522186495031E-4</c:v>
                </c:pt>
                <c:pt idx="112">
                  <c:v>3.2458696468869836E-4</c:v>
                </c:pt>
                <c:pt idx="113">
                  <c:v>3.0516536023676781E-4</c:v>
                </c:pt>
                <c:pt idx="114">
                  <c:v>2.8694512867883548E-4</c:v>
                </c:pt>
                <c:pt idx="115">
                  <c:v>2.6968300992537004E-4</c:v>
                </c:pt>
                <c:pt idx="116">
                  <c:v>2.5319339537986998E-4</c:v>
                </c:pt>
                <c:pt idx="117">
                  <c:v>2.3737494017013342E-4</c:v>
                </c:pt>
                <c:pt idx="118">
                  <c:v>2.2215930426994034E-4</c:v>
                </c:pt>
                <c:pt idx="119">
                  <c:v>2.0749939254802237E-4</c:v>
                </c:pt>
                <c:pt idx="120">
                  <c:v>1.9335017528000542E-4</c:v>
                </c:pt>
                <c:pt idx="121">
                  <c:v>1.793490219972423E-4</c:v>
                </c:pt>
                <c:pt idx="122">
                  <c:v>1.6589075761500144E-4</c:v>
                </c:pt>
                <c:pt idx="123">
                  <c:v>1.5297978410855608E-4</c:v>
                </c:pt>
                <c:pt idx="124">
                  <c:v>1.4062597621977455E-4</c:v>
                </c:pt>
                <c:pt idx="125">
                  <c:v>1.288357053567587E-4</c:v>
                </c:pt>
                <c:pt idx="126">
                  <c:v>1.1764750322263954E-4</c:v>
                </c:pt>
                <c:pt idx="127">
                  <c:v>1.072011192699922E-4</c:v>
                </c:pt>
                <c:pt idx="128">
                  <c:v>9.7608321386859743E-5</c:v>
                </c:pt>
                <c:pt idx="129">
                  <c:v>8.8932322553577945E-5</c:v>
                </c:pt>
                <c:pt idx="130">
                  <c:v>8.1192918197884931E-5</c:v>
                </c:pt>
                <c:pt idx="131">
                  <c:v>7.4251707793900602E-5</c:v>
                </c:pt>
                <c:pt idx="132">
                  <c:v>6.806867732752031E-5</c:v>
                </c:pt>
                <c:pt idx="133">
                  <c:v>6.2488189268252738E-5</c:v>
                </c:pt>
                <c:pt idx="134">
                  <c:v>5.7389432234146589E-5</c:v>
                </c:pt>
                <c:pt idx="135">
                  <c:v>5.2675145223646564E-5</c:v>
                </c:pt>
                <c:pt idx="136">
                  <c:v>4.8281311608101397E-5</c:v>
                </c:pt>
                <c:pt idx="137">
                  <c:v>4.4197119472401851E-5</c:v>
                </c:pt>
                <c:pt idx="138">
                  <c:v>4.0418013267792103E-5</c:v>
                </c:pt>
                <c:pt idx="139">
                  <c:v>3.6937760375303251E-5</c:v>
                </c:pt>
                <c:pt idx="140">
                  <c:v>3.3744752853834633E-5</c:v>
                </c:pt>
                <c:pt idx="141">
                  <c:v>3.0998045097281714E-5</c:v>
                </c:pt>
                <c:pt idx="142">
                  <c:v>2.8467968668428835E-5</c:v>
                </c:pt>
                <c:pt idx="143">
                  <c:v>2.6133089054911102E-5</c:v>
                </c:pt>
                <c:pt idx="144">
                  <c:v>2.3974811786154416E-5</c:v>
                </c:pt>
                <c:pt idx="145">
                  <c:v>2.1977023890063474E-5</c:v>
                </c:pt>
                <c:pt idx="146">
                  <c:v>2.0127173590754498E-5</c:v>
                </c:pt>
                <c:pt idx="147">
                  <c:v>1.8420518534628748E-5</c:v>
                </c:pt>
                <c:pt idx="148">
                  <c:v>1.6852029531428647E-5</c:v>
                </c:pt>
                <c:pt idx="149">
                  <c:v>1.5415883536162527E-5</c:v>
                </c:pt>
                <c:pt idx="150">
                  <c:v>1.4105335827862219E-5</c:v>
                </c:pt>
                <c:pt idx="151">
                  <c:v>1.2837883175517727E-5</c:v>
                </c:pt>
                <c:pt idx="152">
                  <c:v>1.1686699246370832E-5</c:v>
                </c:pt>
                <c:pt idx="153">
                  <c:v>1.0637718239910308E-5</c:v>
                </c:pt>
                <c:pt idx="154">
                  <c:v>9.6786979713660518E-6</c:v>
                </c:pt>
                <c:pt idx="155">
                  <c:v>8.7996970757751625E-6</c:v>
                </c:pt>
                <c:pt idx="156">
                  <c:v>7.9927438102371108E-6</c:v>
                </c:pt>
                <c:pt idx="157">
                  <c:v>7.2534130431758719E-6</c:v>
                </c:pt>
                <c:pt idx="158">
                  <c:v>6.5781529200650956E-6</c:v>
                </c:pt>
                <c:pt idx="159">
                  <c:v>5.9628488212221199E-6</c:v>
                </c:pt>
                <c:pt idx="160">
                  <c:v>5.4036424650111686E-6</c:v>
                </c:pt>
                <c:pt idx="161">
                  <c:v>4.9100082271201337E-6</c:v>
                </c:pt>
                <c:pt idx="162">
                  <c:v>4.4610023413418473E-6</c:v>
                </c:pt>
                <c:pt idx="163">
                  <c:v>4.0525021130426889E-6</c:v>
                </c:pt>
                <c:pt idx="164">
                  <c:v>3.6807713587844555E-6</c:v>
                </c:pt>
                <c:pt idx="165">
                  <c:v>3.3424787862994864E-6</c:v>
                </c:pt>
                <c:pt idx="166">
                  <c:v>3.0346122439839162E-6</c:v>
                </c:pt>
                <c:pt idx="167">
                  <c:v>2.7544351423191438E-6</c:v>
                </c:pt>
                <c:pt idx="168">
                  <c:v>2.4995357397865409E-6</c:v>
                </c:pt>
                <c:pt idx="169">
                  <c:v>2.26770170257393E-6</c:v>
                </c:pt>
                <c:pt idx="170">
                  <c:v>2.0568947653254086E-6</c:v>
                </c:pt>
                <c:pt idx="171">
                  <c:v>1.8586689881570491E-6</c:v>
                </c:pt>
                <c:pt idx="172">
                  <c:v>1.6792850401904207E-6</c:v>
                </c:pt>
                <c:pt idx="173">
                  <c:v>1.5170867008717209E-6</c:v>
                </c:pt>
                <c:pt idx="174">
                  <c:v>1.3705840156418724E-6</c:v>
                </c:pt>
                <c:pt idx="175">
                  <c:v>1.2383401206072529E-6</c:v>
                </c:pt>
                <c:pt idx="176">
                  <c:v>1.1190399423111152E-6</c:v>
                </c:pt>
                <c:pt idx="177">
                  <c:v>1.0113841967775941E-6</c:v>
                </c:pt>
                <c:pt idx="178">
                  <c:v>9.1416264355327428E-7</c:v>
                </c:pt>
                <c:pt idx="179">
                  <c:v>8.2633776698948803E-7</c:v>
                </c:pt>
                <c:pt idx="180">
                  <c:v>7.4694574975852831E-7</c:v>
                </c:pt>
                <c:pt idx="181">
                  <c:v>6.754248881012956E-7</c:v>
                </c:pt>
                <c:pt idx="182">
                  <c:v>6.1075091730738739E-7</c:v>
                </c:pt>
                <c:pt idx="183">
                  <c:v>5.5228690678604745E-7</c:v>
                </c:pt>
                <c:pt idx="184">
                  <c:v>4.9945120410756743E-7</c:v>
                </c:pt>
                <c:pt idx="185">
                  <c:v>4.5171466171939115E-7</c:v>
                </c:pt>
                <c:pt idx="186">
                  <c:v>4.0859564859072801E-7</c:v>
                </c:pt>
                <c:pt idx="187">
                  <c:v>3.6964387802086327E-7</c:v>
                </c:pt>
                <c:pt idx="188">
                  <c:v>3.3445801359676799E-7</c:v>
                </c:pt>
                <c:pt idx="189">
                  <c:v>3.0267109160877892E-7</c:v>
                </c:pt>
                <c:pt idx="190">
                  <c:v>2.739521168854319E-7</c:v>
                </c:pt>
                <c:pt idx="191">
                  <c:v>2.4881029967000977E-7</c:v>
                </c:pt>
                <c:pt idx="192">
                  <c:v>2.2602392149455693E-7</c:v>
                </c:pt>
                <c:pt idx="193">
                  <c:v>2.053709852841814E-7</c:v>
                </c:pt>
                <c:pt idx="194">
                  <c:v>1.8665171623341329E-7</c:v>
                </c:pt>
                <c:pt idx="195">
                  <c:v>1.6968101958409853E-7</c:v>
                </c:pt>
                <c:pt idx="196">
                  <c:v>1.5429514127174863E-7</c:v>
                </c:pt>
                <c:pt idx="197">
                  <c:v>1.4034366257902253E-7</c:v>
                </c:pt>
                <c:pt idx="198">
                  <c:v>1.2769090655918482E-7</c:v>
                </c:pt>
                <c:pt idx="199">
                  <c:v>1.1621416532371717E-7</c:v>
                </c:pt>
                <c:pt idx="200">
                  <c:v>1.0580195459494467E-7</c:v>
                </c:pt>
                <c:pt idx="201">
                  <c:v>9.5694177138181716E-8</c:v>
                </c:pt>
                <c:pt idx="202">
                  <c:v>8.6576066470058481E-8</c:v>
                </c:pt>
                <c:pt idx="203">
                  <c:v>7.8349234639270639E-8</c:v>
                </c:pt>
                <c:pt idx="204">
                  <c:v>7.0925142592812969E-8</c:v>
                </c:pt>
                <c:pt idx="205">
                  <c:v>6.4224158678489707E-8</c:v>
                </c:pt>
                <c:pt idx="206">
                  <c:v>5.8174565857567814E-8</c:v>
                </c:pt>
                <c:pt idx="207">
                  <c:v>5.2711594905116801E-8</c:v>
                </c:pt>
                <c:pt idx="208">
                  <c:v>4.7777376869392472E-8</c:v>
                </c:pt>
                <c:pt idx="209">
                  <c:v>4.3319513335720583E-8</c:v>
                </c:pt>
                <c:pt idx="210">
                  <c:v>3.9290867969358155E-8</c:v>
                </c:pt>
                <c:pt idx="211">
                  <c:v>3.5990850423495701E-8</c:v>
                </c:pt>
                <c:pt idx="212">
                  <c:v>3.2981544833063995E-8</c:v>
                </c:pt>
                <c:pt idx="213">
                  <c:v>3.0236706775439122E-8</c:v>
                </c:pt>
                <c:pt idx="214">
                  <c:v>2.7732223226353787E-8</c:v>
                </c:pt>
                <c:pt idx="215">
                  <c:v>2.5446415908851766E-8</c:v>
                </c:pt>
                <c:pt idx="216">
                  <c:v>2.3359333997322822E-8</c:v>
                </c:pt>
                <c:pt idx="217">
                  <c:v>2.145287728899949E-8</c:v>
                </c:pt>
                <c:pt idx="218">
                  <c:v>1.9711202318754484E-8</c:v>
                </c:pt>
                <c:pt idx="219">
                  <c:v>1.8119091882604027E-8</c:v>
                </c:pt>
                <c:pt idx="220">
                  <c:v>1.6663296236319678E-8</c:v>
                </c:pt>
                <c:pt idx="221">
                  <c:v>1.5302377935769943E-8</c:v>
                </c:pt>
                <c:pt idx="222">
                  <c:v>1.4059255913410294E-8</c:v>
                </c:pt>
                <c:pt idx="223">
                  <c:v>1.2923330000340349E-8</c:v>
                </c:pt>
                <c:pt idx="224">
                  <c:v>1.1884921524777358E-8</c:v>
                </c:pt>
                <c:pt idx="225">
                  <c:v>1.0935291897010269E-8</c:v>
                </c:pt>
                <c:pt idx="226">
                  <c:v>1.0066493412040824E-8</c:v>
                </c:pt>
                <c:pt idx="227">
                  <c:v>9.271307934735456E-9</c:v>
                </c:pt>
                <c:pt idx="228">
                  <c:v>8.5431986693823559E-9</c:v>
                </c:pt>
                <c:pt idx="229">
                  <c:v>7.8762135771735729E-9</c:v>
                </c:pt>
                <c:pt idx="230">
                  <c:v>7.2649677092176711E-9</c:v>
                </c:pt>
                <c:pt idx="231">
                  <c:v>6.6933831879109751E-9</c:v>
                </c:pt>
                <c:pt idx="232">
                  <c:v>6.1698675293359248E-9</c:v>
                </c:pt>
                <c:pt idx="233">
                  <c:v>5.6902076680876202E-9</c:v>
                </c:pt>
                <c:pt idx="234">
                  <c:v>5.2505047025934721E-9</c:v>
                </c:pt>
                <c:pt idx="235">
                  <c:v>4.8472725811952849E-9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3.5757998650391918E-7</c:v>
                </c:pt>
                <c:pt idx="11">
                  <c:v>4.603883948446916E-7</c:v>
                </c:pt>
                <c:pt idx="12">
                  <c:v>5.9032030514823654E-7</c:v>
                </c:pt>
                <c:pt idx="13">
                  <c:v>7.5361640106537862E-7</c:v>
                </c:pt>
                <c:pt idx="14">
                  <c:v>9.5760407769957872E-7</c:v>
                </c:pt>
                <c:pt idx="15">
                  <c:v>1.2107518567831696E-6</c:v>
                </c:pt>
                <c:pt idx="16">
                  <c:v>1.5226967204448028E-6</c:v>
                </c:pt>
                <c:pt idx="17">
                  <c:v>1.904165956577897E-6</c:v>
                </c:pt>
                <c:pt idx="18">
                  <c:v>2.3668526841748442E-6</c:v>
                </c:pt>
                <c:pt idx="19">
                  <c:v>2.923120183611064E-6</c:v>
                </c:pt>
                <c:pt idx="20">
                  <c:v>3.5856019542313892E-6</c:v>
                </c:pt>
                <c:pt idx="21">
                  <c:v>4.2684326161727907E-6</c:v>
                </c:pt>
                <c:pt idx="22">
                  <c:v>5.0529566588647129E-6</c:v>
                </c:pt>
                <c:pt idx="23">
                  <c:v>5.9517176350311715E-6</c:v>
                </c:pt>
                <c:pt idx="24">
                  <c:v>6.979251477000351E-6</c:v>
                </c:pt>
                <c:pt idx="25">
                  <c:v>8.1526126045097403E-6</c:v>
                </c:pt>
                <c:pt idx="26">
                  <c:v>9.490282119076956E-6</c:v>
                </c:pt>
                <c:pt idx="27">
                  <c:v>1.1005530348675982E-5</c:v>
                </c:pt>
                <c:pt idx="28">
                  <c:v>1.2707833032629043E-5</c:v>
                </c:pt>
                <c:pt idx="29">
                  <c:v>1.4602877556660384E-5</c:v>
                </c:pt>
                <c:pt idx="30">
                  <c:v>1.6691294743124679E-5</c:v>
                </c:pt>
                <c:pt idx="31">
                  <c:v>1.8831445454101827E-5</c:v>
                </c:pt>
                <c:pt idx="32">
                  <c:v>2.1136450020608606E-5</c:v>
                </c:pt>
                <c:pt idx="33">
                  <c:v>2.3615665378100504E-5</c:v>
                </c:pt>
                <c:pt idx="34">
                  <c:v>2.6280969775967418E-5</c:v>
                </c:pt>
                <c:pt idx="35">
                  <c:v>2.9148651953664238E-5</c:v>
                </c:pt>
                <c:pt idx="36">
                  <c:v>3.2234474662609663E-5</c:v>
                </c:pt>
                <c:pt idx="37">
                  <c:v>3.5537702658134255E-5</c:v>
                </c:pt>
                <c:pt idx="38">
                  <c:v>3.9048194412277248E-5</c:v>
                </c:pt>
                <c:pt idx="39">
                  <c:v>4.2749533853682547E-5</c:v>
                </c:pt>
                <c:pt idx="40">
                  <c:v>4.6618212301163113E-5</c:v>
                </c:pt>
                <c:pt idx="41">
                  <c:v>5.0161146239150519E-5</c:v>
                </c:pt>
                <c:pt idx="42">
                  <c:v>5.3779705281347546E-5</c:v>
                </c:pt>
                <c:pt idx="43">
                  <c:v>5.7490074155637638E-5</c:v>
                </c:pt>
                <c:pt idx="44">
                  <c:v>6.1317053810627093E-5</c:v>
                </c:pt>
                <c:pt idx="45">
                  <c:v>6.529324262606579E-5</c:v>
                </c:pt>
                <c:pt idx="46">
                  <c:v>6.9452695763645169E-5</c:v>
                </c:pt>
                <c:pt idx="47">
                  <c:v>7.380078791130798E-5</c:v>
                </c:pt>
                <c:pt idx="48">
                  <c:v>7.8334503391600254E-5</c:v>
                </c:pt>
                <c:pt idx="49">
                  <c:v>8.3048334973624151E-5</c:v>
                </c:pt>
                <c:pt idx="50">
                  <c:v>8.7935212240695062E-5</c:v>
                </c:pt>
                <c:pt idx="51">
                  <c:v>9.5678855352733129E-5</c:v>
                </c:pt>
                <c:pt idx="52">
                  <c:v>1.0390416167115791E-4</c:v>
                </c:pt>
                <c:pt idx="53">
                  <c:v>1.1259518172866233E-4</c:v>
                </c:pt>
                <c:pt idx="54">
                  <c:v>1.217254943995052E-4</c:v>
                </c:pt>
                <c:pt idx="55">
                  <c:v>1.3125601228974887E-4</c:v>
                </c:pt>
                <c:pt idx="56">
                  <c:v>1.411403834653646E-4</c:v>
                </c:pt>
                <c:pt idx="57">
                  <c:v>1.5134089512075147E-4</c:v>
                </c:pt>
                <c:pt idx="58">
                  <c:v>1.6181811651325969E-4</c:v>
                </c:pt>
                <c:pt idx="59">
                  <c:v>1.7253057772780329E-4</c:v>
                </c:pt>
                <c:pt idx="60">
                  <c:v>1.8342526986109465E-4</c:v>
                </c:pt>
                <c:pt idx="61">
                  <c:v>1.9336994569088502E-4</c:v>
                </c:pt>
                <c:pt idx="62">
                  <c:v>2.0343634814410494E-4</c:v>
                </c:pt>
                <c:pt idx="63">
                  <c:v>2.1372557778587018E-4</c:v>
                </c:pt>
                <c:pt idx="64">
                  <c:v>2.2436188506911255E-4</c:v>
                </c:pt>
                <c:pt idx="65">
                  <c:v>2.3550080690526153E-4</c:v>
                </c:pt>
                <c:pt idx="66">
                  <c:v>2.4726977551136372E-4</c:v>
                </c:pt>
                <c:pt idx="67">
                  <c:v>2.5958966303504506E-4</c:v>
                </c:pt>
                <c:pt idx="68">
                  <c:v>2.723065376549968E-4</c:v>
                </c:pt>
                <c:pt idx="69">
                  <c:v>2.8523010130101465E-4</c:v>
                </c:pt>
                <c:pt idx="70">
                  <c:v>2.9813090364248578E-4</c:v>
                </c:pt>
                <c:pt idx="71">
                  <c:v>3.0785198873618292E-4</c:v>
                </c:pt>
                <c:pt idx="72">
                  <c:v>3.1734908864901795E-4</c:v>
                </c:pt>
                <c:pt idx="73">
                  <c:v>3.2689478693306417E-4</c:v>
                </c:pt>
                <c:pt idx="74">
                  <c:v>3.3680755634437113E-4</c:v>
                </c:pt>
                <c:pt idx="75">
                  <c:v>3.4743631739890058E-4</c:v>
                </c:pt>
                <c:pt idx="76">
                  <c:v>3.5910076982221146E-4</c:v>
                </c:pt>
                <c:pt idx="77">
                  <c:v>3.7183193305765581E-4</c:v>
                </c:pt>
                <c:pt idx="78">
                  <c:v>3.855655645028938E-4</c:v>
                </c:pt>
                <c:pt idx="79">
                  <c:v>4.0023917178586243E-4</c:v>
                </c:pt>
                <c:pt idx="80">
                  <c:v>4.1575757666442346E-4</c:v>
                </c:pt>
                <c:pt idx="81">
                  <c:v>4.3064173135263346E-4</c:v>
                </c:pt>
                <c:pt idx="82">
                  <c:v>4.4603475042459545E-4</c:v>
                </c:pt>
                <c:pt idx="83">
                  <c:v>4.6177841322765753E-4</c:v>
                </c:pt>
                <c:pt idx="84">
                  <c:v>4.7769687756716521E-4</c:v>
                </c:pt>
                <c:pt idx="85">
                  <c:v>4.9357780456339251E-4</c:v>
                </c:pt>
                <c:pt idx="86">
                  <c:v>5.0924472433525991E-4</c:v>
                </c:pt>
                <c:pt idx="87">
                  <c:v>5.246586020532754E-4</c:v>
                </c:pt>
                <c:pt idx="88">
                  <c:v>5.3982704119121254E-4</c:v>
                </c:pt>
                <c:pt idx="89">
                  <c:v>5.5476389081602067E-4</c:v>
                </c:pt>
                <c:pt idx="90">
                  <c:v>5.6949126279123787E-4</c:v>
                </c:pt>
                <c:pt idx="91">
                  <c:v>5.8609415868079355E-4</c:v>
                </c:pt>
                <c:pt idx="92">
                  <c:v>6.0273090510524346E-4</c:v>
                </c:pt>
                <c:pt idx="93">
                  <c:v>6.1953522665355969E-4</c:v>
                </c:pt>
                <c:pt idx="94">
                  <c:v>6.3662953869090589E-4</c:v>
                </c:pt>
                <c:pt idx="95">
                  <c:v>6.5417999829296062E-4</c:v>
                </c:pt>
                <c:pt idx="96">
                  <c:v>6.7233334566482901E-4</c:v>
                </c:pt>
                <c:pt idx="97">
                  <c:v>6.9114183334509902E-4</c:v>
                </c:pt>
                <c:pt idx="98">
                  <c:v>7.1064501946056216E-4</c:v>
                </c:pt>
                <c:pt idx="99">
                  <c:v>7.3086009163054869E-4</c:v>
                </c:pt>
                <c:pt idx="100">
                  <c:v>7.5182666595754284E-4</c:v>
                </c:pt>
                <c:pt idx="101">
                  <c:v>7.6808937575103674E-4</c:v>
                </c:pt>
                <c:pt idx="102">
                  <c:v>7.8459221560421165E-4</c:v>
                </c:pt>
                <c:pt idx="103">
                  <c:v>8.0105490767359453E-4</c:v>
                </c:pt>
                <c:pt idx="104">
                  <c:v>8.171916563421526E-4</c:v>
                </c:pt>
                <c:pt idx="105">
                  <c:v>8.3266435518631807E-4</c:v>
                </c:pt>
                <c:pt idx="106">
                  <c:v>8.472745743782473E-4</c:v>
                </c:pt>
                <c:pt idx="107">
                  <c:v>8.6139249803304731E-4</c:v>
                </c:pt>
                <c:pt idx="108">
                  <c:v>8.7557051042494254E-4</c:v>
                </c:pt>
                <c:pt idx="109">
                  <c:v>8.9042031292594877E-4</c:v>
                </c:pt>
                <c:pt idx="110">
                  <c:v>9.0658207799642363E-4</c:v>
                </c:pt>
                <c:pt idx="111">
                  <c:v>9.3109094661415987E-4</c:v>
                </c:pt>
                <c:pt idx="112">
                  <c:v>9.5746280817693961E-4</c:v>
                </c:pt>
                <c:pt idx="113">
                  <c:v>9.851515954230471E-4</c:v>
                </c:pt>
                <c:pt idx="114">
                  <c:v>1.0135603903620566E-3</c:v>
                </c:pt>
                <c:pt idx="115">
                  <c:v>1.0420028200801678E-3</c:v>
                </c:pt>
                <c:pt idx="116">
                  <c:v>1.0699006266683324E-3</c:v>
                </c:pt>
                <c:pt idx="117">
                  <c:v>1.0973432804297417E-3</c:v>
                </c:pt>
                <c:pt idx="118">
                  <c:v>1.1246668861470245E-3</c:v>
                </c:pt>
                <c:pt idx="119">
                  <c:v>1.1522531068667724E-3</c:v>
                </c:pt>
                <c:pt idx="120">
                  <c:v>1.1804929146066491E-3</c:v>
                </c:pt>
                <c:pt idx="121">
                  <c:v>1.2074363158208375E-3</c:v>
                </c:pt>
                <c:pt idx="122">
                  <c:v>1.2352206714851312E-3</c:v>
                </c:pt>
                <c:pt idx="123">
                  <c:v>1.2636514388464559E-3</c:v>
                </c:pt>
                <c:pt idx="124">
                  <c:v>1.2925438077983594E-3</c:v>
                </c:pt>
                <c:pt idx="125">
                  <c:v>1.3216560818049708E-3</c:v>
                </c:pt>
                <c:pt idx="126">
                  <c:v>1.3507651357130036E-3</c:v>
                </c:pt>
                <c:pt idx="127">
                  <c:v>1.3797183288567286E-3</c:v>
                </c:pt>
                <c:pt idx="128">
                  <c:v>1.4083666638331021E-3</c:v>
                </c:pt>
                <c:pt idx="129">
                  <c:v>1.4365967813395756E-3</c:v>
                </c:pt>
                <c:pt idx="130">
                  <c:v>1.4642398884156798E-3</c:v>
                </c:pt>
                <c:pt idx="131">
                  <c:v>1.4891812648175299E-3</c:v>
                </c:pt>
                <c:pt idx="132">
                  <c:v>1.5135410436802684E-3</c:v>
                </c:pt>
                <c:pt idx="133">
                  <c:v>1.5375719718091327E-3</c:v>
                </c:pt>
                <c:pt idx="134">
                  <c:v>1.561592024052355E-3</c:v>
                </c:pt>
                <c:pt idx="135">
                  <c:v>1.5859004799055033E-3</c:v>
                </c:pt>
                <c:pt idx="136">
                  <c:v>1.6106658408066574E-3</c:v>
                </c:pt>
                <c:pt idx="137">
                  <c:v>1.6353924595879858E-3</c:v>
                </c:pt>
                <c:pt idx="138">
                  <c:v>1.6593569953926202E-3</c:v>
                </c:pt>
                <c:pt idx="139">
                  <c:v>1.6818374047479143E-3</c:v>
                </c:pt>
                <c:pt idx="140">
                  <c:v>1.7020219551083795E-3</c:v>
                </c:pt>
                <c:pt idx="141">
                  <c:v>1.7289930712610158E-3</c:v>
                </c:pt>
                <c:pt idx="142">
                  <c:v>1.7533848236270921E-3</c:v>
                </c:pt>
                <c:pt idx="143">
                  <c:v>1.7755068550125517E-3</c:v>
                </c:pt>
                <c:pt idx="144">
                  <c:v>1.7957111578779195E-3</c:v>
                </c:pt>
                <c:pt idx="145">
                  <c:v>1.8143619420107262E-3</c:v>
                </c:pt>
                <c:pt idx="146">
                  <c:v>1.8318399604364544E-3</c:v>
                </c:pt>
                <c:pt idx="147">
                  <c:v>1.8482701237765582E-3</c:v>
                </c:pt>
                <c:pt idx="148">
                  <c:v>1.8637411638839075E-3</c:v>
                </c:pt>
                <c:pt idx="149">
                  <c:v>1.8783526806792487E-3</c:v>
                </c:pt>
                <c:pt idx="150">
                  <c:v>1.8922054394422444E-3</c:v>
                </c:pt>
                <c:pt idx="151">
                  <c:v>1.8945176916761626E-3</c:v>
                </c:pt>
                <c:pt idx="152">
                  <c:v>1.8963093128717449E-3</c:v>
                </c:pt>
                <c:pt idx="153">
                  <c:v>1.8978595719419751E-3</c:v>
                </c:pt>
                <c:pt idx="154">
                  <c:v>1.899383635880793E-3</c:v>
                </c:pt>
                <c:pt idx="155">
                  <c:v>1.9011628080109894E-3</c:v>
                </c:pt>
                <c:pt idx="156">
                  <c:v>1.9032925405984404E-3</c:v>
                </c:pt>
                <c:pt idx="157">
                  <c:v>1.9053102154321703E-3</c:v>
                </c:pt>
                <c:pt idx="158">
                  <c:v>1.9066670202091689E-3</c:v>
                </c:pt>
                <c:pt idx="159">
                  <c:v>1.9067472473164825E-3</c:v>
                </c:pt>
                <c:pt idx="160">
                  <c:v>1.90500366018806E-3</c:v>
                </c:pt>
                <c:pt idx="161">
                  <c:v>1.9062741487843268E-3</c:v>
                </c:pt>
                <c:pt idx="162">
                  <c:v>1.9051401858395764E-3</c:v>
                </c:pt>
                <c:pt idx="163">
                  <c:v>1.9015985437297156E-3</c:v>
                </c:pt>
                <c:pt idx="164">
                  <c:v>1.8956612380175712E-3</c:v>
                </c:pt>
                <c:pt idx="165">
                  <c:v>1.8873497898867957E-3</c:v>
                </c:pt>
                <c:pt idx="166">
                  <c:v>1.8768502464047501E-3</c:v>
                </c:pt>
                <c:pt idx="167">
                  <c:v>1.86484408053456E-3</c:v>
                </c:pt>
                <c:pt idx="168">
                  <c:v>1.8521744306418254E-3</c:v>
                </c:pt>
                <c:pt idx="169">
                  <c:v>1.8396461763405495E-3</c:v>
                </c:pt>
                <c:pt idx="170">
                  <c:v>1.8280307763948469E-3</c:v>
                </c:pt>
                <c:pt idx="171">
                  <c:v>1.8113437010777217E-3</c:v>
                </c:pt>
                <c:pt idx="172">
                  <c:v>1.7954785845132625E-3</c:v>
                </c:pt>
                <c:pt idx="173">
                  <c:v>1.77950729209764E-3</c:v>
                </c:pt>
                <c:pt idx="174">
                  <c:v>1.7626132373462753E-3</c:v>
                </c:pt>
                <c:pt idx="175">
                  <c:v>1.7439483361139675E-3</c:v>
                </c:pt>
                <c:pt idx="176">
                  <c:v>1.7230022929817833E-3</c:v>
                </c:pt>
                <c:pt idx="177">
                  <c:v>1.7002399546995764E-3</c:v>
                </c:pt>
                <c:pt idx="178">
                  <c:v>1.6762916876342444E-3</c:v>
                </c:pt>
                <c:pt idx="179">
                  <c:v>1.6518227337285157E-3</c:v>
                </c:pt>
                <c:pt idx="180">
                  <c:v>1.6273908527394865E-3</c:v>
                </c:pt>
                <c:pt idx="181">
                  <c:v>1.6040212763624346E-3</c:v>
                </c:pt>
                <c:pt idx="182">
                  <c:v>1.5807997174896204E-3</c:v>
                </c:pt>
                <c:pt idx="183">
                  <c:v>1.5573048104888195E-3</c:v>
                </c:pt>
                <c:pt idx="184">
                  <c:v>1.5331401122397885E-3</c:v>
                </c:pt>
                <c:pt idx="185">
                  <c:v>1.507943169410263E-3</c:v>
                </c:pt>
                <c:pt idx="186">
                  <c:v>1.481471623841891E-3</c:v>
                </c:pt>
                <c:pt idx="187">
                  <c:v>1.4538642460382644E-3</c:v>
                </c:pt>
                <c:pt idx="188">
                  <c:v>1.4253445313806218E-3</c:v>
                </c:pt>
                <c:pt idx="189">
                  <c:v>1.3961213462640558E-3</c:v>
                </c:pt>
                <c:pt idx="190">
                  <c:v>1.3663926668502191E-3</c:v>
                </c:pt>
                <c:pt idx="191">
                  <c:v>1.3406193691811196E-3</c:v>
                </c:pt>
                <c:pt idx="192">
                  <c:v>1.3141239180061114E-3</c:v>
                </c:pt>
                <c:pt idx="193">
                  <c:v>1.2866884307600251E-3</c:v>
                </c:pt>
                <c:pt idx="194">
                  <c:v>1.2581241411511071E-3</c:v>
                </c:pt>
                <c:pt idx="195">
                  <c:v>1.2282667255621358E-3</c:v>
                </c:pt>
                <c:pt idx="196">
                  <c:v>1.1971149356343343E-3</c:v>
                </c:pt>
                <c:pt idx="197">
                  <c:v>1.1651845596511049E-3</c:v>
                </c:pt>
                <c:pt idx="198">
                  <c:v>1.1330626044791575E-3</c:v>
                </c:pt>
                <c:pt idx="199">
                  <c:v>1.1012805464070457E-3</c:v>
                </c:pt>
                <c:pt idx="200">
                  <c:v>1.0703073081991437E-3</c:v>
                </c:pt>
                <c:pt idx="201">
                  <c:v>1.033317193729154E-3</c:v>
                </c:pt>
                <c:pt idx="202">
                  <c:v>9.9764778395122658E-4</c:v>
                </c:pt>
                <c:pt idx="203">
                  <c:v>9.6302799203598817E-4</c:v>
                </c:pt>
                <c:pt idx="204">
                  <c:v>9.2921564751545711E-4</c:v>
                </c:pt>
                <c:pt idx="205">
                  <c:v>8.9600823681900376E-4</c:v>
                </c:pt>
                <c:pt idx="206">
                  <c:v>8.6324466134879527E-4</c:v>
                </c:pt>
                <c:pt idx="207">
                  <c:v>8.3085999754930096E-4</c:v>
                </c:pt>
                <c:pt idx="208">
                  <c:v>7.9881875460093552E-4</c:v>
                </c:pt>
                <c:pt idx="209">
                  <c:v>7.6709277316165485E-4</c:v>
                </c:pt>
                <c:pt idx="210">
                  <c:v>7.3567128132213499E-4</c:v>
                </c:pt>
                <c:pt idx="211">
                  <c:v>7.1131601200752695E-4</c:v>
                </c:pt>
                <c:pt idx="212">
                  <c:v>6.8690375975059262E-4</c:v>
                </c:pt>
                <c:pt idx="213">
                  <c:v>6.6255659372087359E-4</c:v>
                </c:pt>
                <c:pt idx="214">
                  <c:v>6.3838443039631394E-4</c:v>
                </c:pt>
                <c:pt idx="215">
                  <c:v>6.1448286619841905E-4</c:v>
                </c:pt>
                <c:pt idx="216">
                  <c:v>5.9092786661008945E-4</c:v>
                </c:pt>
                <c:pt idx="217">
                  <c:v>5.6773375283850948E-4</c:v>
                </c:pt>
                <c:pt idx="218">
                  <c:v>5.4491029349386291E-4</c:v>
                </c:pt>
                <c:pt idx="219">
                  <c:v>5.2246476055280188E-4</c:v>
                </c:pt>
                <c:pt idx="220">
                  <c:v>5.0040853840113177E-4</c:v>
                </c:pt>
                <c:pt idx="221">
                  <c:v>4.7784333213147389E-4</c:v>
                </c:pt>
                <c:pt idx="222">
                  <c:v>4.5581738361719282E-4</c:v>
                </c:pt>
                <c:pt idx="223">
                  <c:v>4.3438088409065821E-4</c:v>
                </c:pt>
                <c:pt idx="224">
                  <c:v>4.1356752197218693E-4</c:v>
                </c:pt>
                <c:pt idx="225">
                  <c:v>3.9340884483373784E-4</c:v>
                </c:pt>
                <c:pt idx="226">
                  <c:v>3.7392947864180507E-4</c:v>
                </c:pt>
                <c:pt idx="227">
                  <c:v>3.5513953609797263E-4</c:v>
                </c:pt>
                <c:pt idx="228">
                  <c:v>3.3704301705927639E-4</c:v>
                </c:pt>
                <c:pt idx="229">
                  <c:v>3.1964391246172888E-4</c:v>
                </c:pt>
                <c:pt idx="230">
                  <c:v>3.0294129451889087E-4</c:v>
                </c:pt>
                <c:pt idx="231">
                  <c:v>2.8644773072909827E-4</c:v>
                </c:pt>
                <c:pt idx="232">
                  <c:v>2.7067146712350882E-4</c:v>
                </c:pt>
                <c:pt idx="233">
                  <c:v>2.5558620591683689E-4</c:v>
                </c:pt>
                <c:pt idx="234">
                  <c:v>2.4116787423142998E-4</c:v>
                </c:pt>
                <c:pt idx="235">
                  <c:v>2.2739209626389994E-4</c:v>
                </c:pt>
                <c:pt idx="236">
                  <c:v>2.1423706327554218E-4</c:v>
                </c:pt>
                <c:pt idx="237">
                  <c:v>2.0168601473097799E-4</c:v>
                </c:pt>
                <c:pt idx="238">
                  <c:v>1.8972621737433054E-4</c:v>
                </c:pt>
                <c:pt idx="239">
                  <c:v>1.7834089535981597E-4</c:v>
                </c:pt>
                <c:pt idx="240">
                  <c:v>1.6751424674196305E-4</c:v>
                </c:pt>
                <c:pt idx="241">
                  <c:v>1.567794451569075E-4</c:v>
                </c:pt>
                <c:pt idx="242">
                  <c:v>1.4663448301200841E-4</c:v>
                </c:pt>
                <c:pt idx="243">
                  <c:v>1.3706605795822427E-4</c:v>
                </c:pt>
                <c:pt idx="244">
                  <c:v>1.2805878932970778E-4</c:v>
                </c:pt>
                <c:pt idx="245">
                  <c:v>1.1959450999848037E-4</c:v>
                </c:pt>
                <c:pt idx="246">
                  <c:v>1.1165135347682323E-4</c:v>
                </c:pt>
                <c:pt idx="247">
                  <c:v>1.0419542808280893E-4</c:v>
                </c:pt>
                <c:pt idx="248">
                  <c:v>9.7193551796811303E-5</c:v>
                </c:pt>
                <c:pt idx="249">
                  <c:v>9.0615091448852857E-5</c:v>
                </c:pt>
                <c:pt idx="250">
                  <c:v>8.4432518893272812E-5</c:v>
                </c:pt>
                <c:pt idx="251">
                  <c:v>7.9079914905791053E-5</c:v>
                </c:pt>
                <c:pt idx="252">
                  <c:v>7.4025402105971807E-5</c:v>
                </c:pt>
                <c:pt idx="253">
                  <c:v>6.9260775889370166E-5</c:v>
                </c:pt>
                <c:pt idx="254">
                  <c:v>6.4775781619713372E-5</c:v>
                </c:pt>
                <c:pt idx="255">
                  <c:v>6.0560629294992333E-5</c:v>
                </c:pt>
                <c:pt idx="256">
                  <c:v>5.660114539132834E-5</c:v>
                </c:pt>
                <c:pt idx="257">
                  <c:v>5.2872766847680846E-5</c:v>
                </c:pt>
                <c:pt idx="258">
                  <c:v>4.9351992088447061E-5</c:v>
                </c:pt>
                <c:pt idx="259">
                  <c:v>4.6018380675435373E-5</c:v>
                </c:pt>
                <c:pt idx="260">
                  <c:v>4.2855357423785808E-5</c:v>
                </c:pt>
                <c:pt idx="261">
                  <c:v>3.9661144607387661E-5</c:v>
                </c:pt>
                <c:pt idx="262">
                  <c:v>3.6674776777300829E-5</c:v>
                </c:pt>
                <c:pt idx="263">
                  <c:v>3.3909778417146764E-5</c:v>
                </c:pt>
                <c:pt idx="264">
                  <c:v>3.1372305765750098E-5</c:v>
                </c:pt>
                <c:pt idx="265">
                  <c:v>2.9063437463800864E-5</c:v>
                </c:pt>
                <c:pt idx="266">
                  <c:v>2.6973198382344691E-5</c:v>
                </c:pt>
                <c:pt idx="267">
                  <c:v>2.5065819430343402E-5</c:v>
                </c:pt>
                <c:pt idx="268">
                  <c:v>2.3306372044300339E-5</c:v>
                </c:pt>
                <c:pt idx="269">
                  <c:v>2.1666126430942903E-5</c:v>
                </c:pt>
                <c:pt idx="270">
                  <c:v>2.0122514191714382E-5</c:v>
                </c:pt>
                <c:pt idx="271">
                  <c:v>1.8750822319103736E-5</c:v>
                </c:pt>
                <c:pt idx="272">
                  <c:v>1.7447511133145389E-5</c:v>
                </c:pt>
                <c:pt idx="273">
                  <c:v>1.6214949466952137E-5</c:v>
                </c:pt>
                <c:pt idx="274">
                  <c:v>1.5054400045363972E-5</c:v>
                </c:pt>
                <c:pt idx="275">
                  <c:v>1.3966111694520522E-5</c:v>
                </c:pt>
                <c:pt idx="276">
                  <c:v>1.2949023168448885E-5</c:v>
                </c:pt>
                <c:pt idx="277">
                  <c:v>1.2000227339955997E-5</c:v>
                </c:pt>
                <c:pt idx="278">
                  <c:v>1.1116405027374049E-5</c:v>
                </c:pt>
                <c:pt idx="279">
                  <c:v>1.0294232581162385E-5</c:v>
                </c:pt>
                <c:pt idx="280">
                  <c:v>9.5303687442116976E-6</c:v>
                </c:pt>
                <c:pt idx="281">
                  <c:v>8.8423930698757114E-6</c:v>
                </c:pt>
                <c:pt idx="282">
                  <c:v>8.2044279477763908E-6</c:v>
                </c:pt>
                <c:pt idx="283">
                  <c:v>7.6146800073281051E-6</c:v>
                </c:pt>
                <c:pt idx="284">
                  <c:v>7.0710082615170356E-6</c:v>
                </c:pt>
                <c:pt idx="285">
                  <c:v>6.5711867655224068E-6</c:v>
                </c:pt>
                <c:pt idx="286">
                  <c:v>6.1123428739342993E-6</c:v>
                </c:pt>
                <c:pt idx="287">
                  <c:v>5.6898708495865821E-6</c:v>
                </c:pt>
                <c:pt idx="288">
                  <c:v>5.2993458370092729E-6</c:v>
                </c:pt>
                <c:pt idx="289">
                  <c:v>4.9369800500684341E-6</c:v>
                </c:pt>
                <c:pt idx="290">
                  <c:v>4.5995366146249704E-6</c:v>
                </c:pt>
                <c:pt idx="291">
                  <c:v>4.2529533994286976E-6</c:v>
                </c:pt>
                <c:pt idx="292">
                  <c:v>3.9316691534115727E-6</c:v>
                </c:pt>
                <c:pt idx="293">
                  <c:v>3.6339563103539119E-6</c:v>
                </c:pt>
                <c:pt idx="294">
                  <c:v>3.3581782943471867E-6</c:v>
                </c:pt>
                <c:pt idx="295">
                  <c:v>3.1028390817051689E-6</c:v>
                </c:pt>
                <c:pt idx="296">
                  <c:v>2.8664942710183163E-6</c:v>
                </c:pt>
                <c:pt idx="297">
                  <c:v>2.6477800194723885E-6</c:v>
                </c:pt>
                <c:pt idx="298">
                  <c:v>2.4453736112489489E-6</c:v>
                </c:pt>
                <c:pt idx="299">
                  <c:v>2.2580881804738276E-6</c:v>
                </c:pt>
                <c:pt idx="300">
                  <c:v>2.0848014969372397E-6</c:v>
                </c:pt>
                <c:pt idx="301">
                  <c:v>1.9131580015155087E-6</c:v>
                </c:pt>
                <c:pt idx="302">
                  <c:v>1.754960772395401E-6</c:v>
                </c:pt>
                <c:pt idx="303">
                  <c:v>1.6089840272357279E-6</c:v>
                </c:pt>
                <c:pt idx="304">
                  <c:v>1.4741787607525704E-6</c:v>
                </c:pt>
                <c:pt idx="305">
                  <c:v>1.3495892279169845E-6</c:v>
                </c:pt>
                <c:pt idx="306">
                  <c:v>1.2344874706323864E-6</c:v>
                </c:pt>
                <c:pt idx="307">
                  <c:v>1.1285966626000079E-6</c:v>
                </c:pt>
                <c:pt idx="308">
                  <c:v>1.0316413977100219E-6</c:v>
                </c:pt>
                <c:pt idx="309">
                  <c:v>9.432557692406122E-7</c:v>
                </c:pt>
                <c:pt idx="310">
                  <c:v>8.6300212956292405E-7</c:v>
                </c:pt>
                <c:pt idx="311">
                  <c:v>8.023131959245816E-7</c:v>
                </c:pt>
                <c:pt idx="312">
                  <c:v>7.4661932836327549E-7</c:v>
                </c:pt>
                <c:pt idx="313">
                  <c:v>6.9531814965695284E-7</c:v>
                </c:pt>
                <c:pt idx="314">
                  <c:v>6.4789479455953878E-7</c:v>
                </c:pt>
                <c:pt idx="315">
                  <c:v>6.0390665743726822E-7</c:v>
                </c:pt>
                <c:pt idx="316">
                  <c:v>5.6298865640863748E-7</c:v>
                </c:pt>
                <c:pt idx="317">
                  <c:v>5.2488829122766957E-7</c:v>
                </c:pt>
                <c:pt idx="318">
                  <c:v>4.8939364632487267E-7</c:v>
                </c:pt>
                <c:pt idx="319">
                  <c:v>4.563106823566532E-7</c:v>
                </c:pt>
                <c:pt idx="320">
                  <c:v>4.2546313153854839E-7</c:v>
                </c:pt>
                <c:pt idx="321">
                  <c:v>3.9715330492314796E-7</c:v>
                </c:pt>
                <c:pt idx="322">
                  <c:v>3.70672658639553E-7</c:v>
                </c:pt>
                <c:pt idx="323">
                  <c:v>3.458713156195673E-7</c:v>
                </c:pt>
                <c:pt idx="324">
                  <c:v>3.2261536851196555E-7</c:v>
                </c:pt>
                <c:pt idx="325">
                  <c:v>3.0078415182385124E-7</c:v>
                </c:pt>
                <c:pt idx="326">
                  <c:v>2.8028693864258814E-7</c:v>
                </c:pt>
                <c:pt idx="327">
                  <c:v>2.6108512731245825E-7</c:v>
                </c:pt>
                <c:pt idx="328">
                  <c:v>2.4314513125784252E-7</c:v>
                </c:pt>
                <c:pt idx="329">
                  <c:v>2.2642721102721622E-7</c:v>
                </c:pt>
                <c:pt idx="330">
                  <c:v>2.1088537419648947E-7</c:v>
                </c:pt>
                <c:pt idx="331">
                  <c:v>1.9238638347877285E-7</c:v>
                </c:pt>
                <c:pt idx="332">
                  <c:v>1.7551609508095985E-7</c:v>
                </c:pt>
                <c:pt idx="333">
                  <c:v>1.6013555617193215E-7</c:v>
                </c:pt>
                <c:pt idx="334">
                  <c:v>1.4611538208354174E-7</c:v>
                </c:pt>
                <c:pt idx="335">
                  <c:v>1.3333789040609703E-7</c:v>
                </c:pt>
                <c:pt idx="336">
                  <c:v>1.2169042716231559E-7</c:v>
                </c:pt>
                <c:pt idx="337">
                  <c:v>1.1106178154772929E-7</c:v>
                </c:pt>
                <c:pt idx="338">
                  <c:v>1.0135038623261695E-7</c:v>
                </c:pt>
                <c:pt idx="339">
                  <c:v>9.2466758003510633E-8</c:v>
                </c:pt>
                <c:pt idx="340">
                  <c:v>8.4331988416991408E-8</c:v>
                </c:pt>
                <c:pt idx="341">
                  <c:v>7.9558485728534814E-8</c:v>
                </c:pt>
                <c:pt idx="342">
                  <c:v>7.5046314347087893E-8</c:v>
                </c:pt>
                <c:pt idx="343">
                  <c:v>7.079001898863118E-8</c:v>
                </c:pt>
                <c:pt idx="344">
                  <c:v>6.6782525003560497E-8</c:v>
                </c:pt>
                <c:pt idx="345">
                  <c:v>6.3016057164290108E-8</c:v>
                </c:pt>
                <c:pt idx="346">
                  <c:v>5.948015737986712E-8</c:v>
                </c:pt>
                <c:pt idx="347">
                  <c:v>5.6156665500036517E-8</c:v>
                </c:pt>
                <c:pt idx="348">
                  <c:v>5.3027273685940575E-8</c:v>
                </c:pt>
                <c:pt idx="349">
                  <c:v>5.0075779948319152E-8</c:v>
                </c:pt>
                <c:pt idx="350">
                  <c:v>4.7287691889675938E-8</c:v>
                </c:pt>
                <c:pt idx="351">
                  <c:v>4.4456078494790534E-8</c:v>
                </c:pt>
                <c:pt idx="352">
                  <c:v>4.1791897415794172E-8</c:v>
                </c:pt>
                <c:pt idx="353">
                  <c:v>3.9284474937455357E-8</c:v>
                </c:pt>
                <c:pt idx="354">
                  <c:v>3.6923980571588719E-8</c:v>
                </c:pt>
                <c:pt idx="355">
                  <c:v>3.4701008343595186E-8</c:v>
                </c:pt>
                <c:pt idx="356">
                  <c:v>3.2608463183421367E-8</c:v>
                </c:pt>
                <c:pt idx="357">
                  <c:v>3.0644700104756096E-8</c:v>
                </c:pt>
                <c:pt idx="358">
                  <c:v>2.880806861651991E-8</c:v>
                </c:pt>
                <c:pt idx="359">
                  <c:v>2.7096263741789048E-8</c:v>
                </c:pt>
                <c:pt idx="360">
                  <c:v>2.5505567634175782E-8</c:v>
                </c:pt>
                <c:pt idx="361">
                  <c:v>2.3499634700833229E-8</c:v>
                </c:pt>
                <c:pt idx="362">
                  <c:v>2.1662228468105283E-8</c:v>
                </c:pt>
                <c:pt idx="363">
                  <c:v>1.9972494817120231E-8</c:v>
                </c:pt>
                <c:pt idx="364">
                  <c:v>1.841252908904947E-8</c:v>
                </c:pt>
                <c:pt idx="365">
                  <c:v>1.6967308604798334E-8</c:v>
                </c:pt>
                <c:pt idx="366">
                  <c:v>1.5625339691822678E-8</c:v>
                </c:pt>
                <c:pt idx="367">
                  <c:v>1.4381336564635381E-8</c:v>
                </c:pt>
                <c:pt idx="368">
                  <c:v>1.323065535050337E-8</c:v>
                </c:pt>
                <c:pt idx="369">
                  <c:v>1.2168615898960806E-8</c:v>
                </c:pt>
                <c:pt idx="370">
                  <c:v>1.1190553812326706E-8</c:v>
                </c:pt>
                <c:pt idx="371">
                  <c:v>1.0197384376842864E-8</c:v>
                </c:pt>
                <c:pt idx="372">
                  <c:v>9.2884308904182858E-9</c:v>
                </c:pt>
                <c:pt idx="373">
                  <c:v>8.4564899699385877E-9</c:v>
                </c:pt>
                <c:pt idx="374">
                  <c:v>7.695039901482152E-9</c:v>
                </c:pt>
                <c:pt idx="375">
                  <c:v>6.9980846498868025E-9</c:v>
                </c:pt>
                <c:pt idx="376">
                  <c:v>6.3600744449095885E-9</c:v>
                </c:pt>
                <c:pt idx="377">
                  <c:v>5.775535079312388E-9</c:v>
                </c:pt>
                <c:pt idx="378">
                  <c:v>5.2395532624947616E-9</c:v>
                </c:pt>
                <c:pt idx="379">
                  <c:v>4.747733215239748E-9</c:v>
                </c:pt>
                <c:pt idx="380">
                  <c:v>4.2962312880704882E-9</c:v>
                </c:pt>
                <c:pt idx="381">
                  <c:v>4.2079028648310531E-9</c:v>
                </c:pt>
                <c:pt idx="382">
                  <c:v>4.1138260360486821E-9</c:v>
                </c:pt>
                <c:pt idx="383">
                  <c:v>4.0155309728005011E-9</c:v>
                </c:pt>
                <c:pt idx="384">
                  <c:v>3.9144206352186592E-9</c:v>
                </c:pt>
                <c:pt idx="385">
                  <c:v>3.8117231505729879E-9</c:v>
                </c:pt>
                <c:pt idx="386">
                  <c:v>3.7083768653723615E-9</c:v>
                </c:pt>
                <c:pt idx="387">
                  <c:v>3.604465518016274E-9</c:v>
                </c:pt>
                <c:pt idx="388">
                  <c:v>3.4999392097537014E-9</c:v>
                </c:pt>
                <c:pt idx="389">
                  <c:v>3.3946776246190521E-9</c:v>
                </c:pt>
                <c:pt idx="390">
                  <c:v>3.288636025341896E-9</c:v>
                </c:pt>
                <c:pt idx="391">
                  <c:v>3.0719121999992099E-9</c:v>
                </c:pt>
                <c:pt idx="392">
                  <c:v>2.8690149871856916E-9</c:v>
                </c:pt>
                <c:pt idx="393">
                  <c:v>2.6797407338909809E-9</c:v>
                </c:pt>
                <c:pt idx="394">
                  <c:v>2.5037839039755175E-9</c:v>
                </c:pt>
                <c:pt idx="395">
                  <c:v>2.3407064816173043E-9</c:v>
                </c:pt>
                <c:pt idx="396">
                  <c:v>2.1898747654954312E-9</c:v>
                </c:pt>
                <c:pt idx="397">
                  <c:v>2.0500168463534298E-9</c:v>
                </c:pt>
                <c:pt idx="398">
                  <c:v>1.9198979942681667E-9</c:v>
                </c:pt>
                <c:pt idx="399">
                  <c:v>1.7984472810154968E-9</c:v>
                </c:pt>
                <c:pt idx="400">
                  <c:v>1.6847177970365097E-9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4.0688277689493262E-7</c:v>
                </c:pt>
                <c:pt idx="11">
                  <c:v>5.2168955147189436E-7</c:v>
                </c:pt>
                <c:pt idx="12">
                  <c:v>6.6571128561830853E-7</c:v>
                </c:pt>
                <c:pt idx="13">
                  <c:v>8.4530821510165616E-7</c:v>
                </c:pt>
                <c:pt idx="14">
                  <c:v>1.0678469339202565E-6</c:v>
                </c:pt>
                <c:pt idx="15">
                  <c:v>1.3417396601167591E-6</c:v>
                </c:pt>
                <c:pt idx="16">
                  <c:v>1.6764136936990529E-6</c:v>
                </c:pt>
                <c:pt idx="17">
                  <c:v>2.0822653354899794E-6</c:v>
                </c:pt>
                <c:pt idx="18">
                  <c:v>2.5704539755399731E-6</c:v>
                </c:pt>
                <c:pt idx="19">
                  <c:v>3.1526124246223112E-6</c:v>
                </c:pt>
                <c:pt idx="20">
                  <c:v>3.8405308645468615E-6</c:v>
                </c:pt>
                <c:pt idx="21">
                  <c:v>4.5410820661878867E-6</c:v>
                </c:pt>
                <c:pt idx="22">
                  <c:v>5.3403374527927647E-6</c:v>
                </c:pt>
                <c:pt idx="23">
                  <c:v>6.2500832314024223E-6</c:v>
                </c:pt>
                <c:pt idx="24">
                  <c:v>7.2840711962201604E-6</c:v>
                </c:pt>
                <c:pt idx="25">
                  <c:v>8.4586244026669775E-6</c:v>
                </c:pt>
                <c:pt idx="26">
                  <c:v>9.7905210352815917E-6</c:v>
                </c:pt>
                <c:pt idx="27">
                  <c:v>1.1286120606280591E-5</c:v>
                </c:pt>
                <c:pt idx="28">
                  <c:v>1.2943447396856541E-5</c:v>
                </c:pt>
                <c:pt idx="29">
                  <c:v>1.47520699254566E-5</c:v>
                </c:pt>
                <c:pt idx="30">
                  <c:v>1.6691194479150272E-5</c:v>
                </c:pt>
                <c:pt idx="31">
                  <c:v>1.8597333470812651E-5</c:v>
                </c:pt>
                <c:pt idx="32">
                  <c:v>2.0575603837082941E-5</c:v>
                </c:pt>
                <c:pt idx="33">
                  <c:v>2.263235901907787E-5</c:v>
                </c:pt>
                <c:pt idx="34">
                  <c:v>2.4781068330537584E-5</c:v>
                </c:pt>
                <c:pt idx="35">
                  <c:v>2.7043347686738129E-5</c:v>
                </c:pt>
                <c:pt idx="36">
                  <c:v>2.944050540701671E-5</c:v>
                </c:pt>
                <c:pt idx="37">
                  <c:v>3.1960443538765976E-5</c:v>
                </c:pt>
                <c:pt idx="38">
                  <c:v>3.4574603705704064E-5</c:v>
                </c:pt>
                <c:pt idx="39">
                  <c:v>3.7245776396819231E-5</c:v>
                </c:pt>
                <c:pt idx="40">
                  <c:v>3.9927285523087743E-5</c:v>
                </c:pt>
                <c:pt idx="41">
                  <c:v>4.2180925376593935E-5</c:v>
                </c:pt>
                <c:pt idx="42">
                  <c:v>4.4363303511892284E-5</c:v>
                </c:pt>
                <c:pt idx="43">
                  <c:v>4.650580183366382E-5</c:v>
                </c:pt>
                <c:pt idx="44">
                  <c:v>4.86500257124338E-5</c:v>
                </c:pt>
                <c:pt idx="45">
                  <c:v>5.0846507348152409E-5</c:v>
                </c:pt>
                <c:pt idx="46">
                  <c:v>5.3142001132281877E-5</c:v>
                </c:pt>
                <c:pt idx="47">
                  <c:v>5.5530202005462446E-5</c:v>
                </c:pt>
                <c:pt idx="48">
                  <c:v>5.7986966553313762E-5</c:v>
                </c:pt>
                <c:pt idx="49">
                  <c:v>6.0483445575650673E-5</c:v>
                </c:pt>
                <c:pt idx="50">
                  <c:v>6.2986162333576224E-5</c:v>
                </c:pt>
                <c:pt idx="51">
                  <c:v>6.736184170292537E-5</c:v>
                </c:pt>
                <c:pt idx="52">
                  <c:v>7.1884069163760214E-5</c:v>
                </c:pt>
                <c:pt idx="53">
                  <c:v>7.6563195448617203E-5</c:v>
                </c:pt>
                <c:pt idx="54">
                  <c:v>8.1412617862649389E-5</c:v>
                </c:pt>
                <c:pt idx="55">
                  <c:v>8.6449596901035162E-5</c:v>
                </c:pt>
                <c:pt idx="56">
                  <c:v>9.1686550310413805E-5</c:v>
                </c:pt>
                <c:pt idx="57">
                  <c:v>9.7097619873221785E-5</c:v>
                </c:pt>
                <c:pt idx="58">
                  <c:v>1.026390147090172E-4</c:v>
                </c:pt>
                <c:pt idx="59">
                  <c:v>1.0825989065254571E-4</c:v>
                </c:pt>
                <c:pt idx="60">
                  <c:v>1.1389597304496418E-4</c:v>
                </c:pt>
                <c:pt idx="61">
                  <c:v>1.1882256354152282E-4</c:v>
                </c:pt>
                <c:pt idx="62">
                  <c:v>1.237205939532154E-4</c:v>
                </c:pt>
                <c:pt idx="63">
                  <c:v>1.2866841081405798E-4</c:v>
                </c:pt>
                <c:pt idx="64">
                  <c:v>1.3376275694273451E-4</c:v>
                </c:pt>
                <c:pt idx="65">
                  <c:v>1.3911568832483602E-4</c:v>
                </c:pt>
                <c:pt idx="66">
                  <c:v>1.4482344067804438E-4</c:v>
                </c:pt>
                <c:pt idx="67">
                  <c:v>1.5085244150055008E-4</c:v>
                </c:pt>
                <c:pt idx="68">
                  <c:v>1.5712872680061115E-4</c:v>
                </c:pt>
                <c:pt idx="69">
                  <c:v>1.6356377772483772E-4</c:v>
                </c:pt>
                <c:pt idx="70">
                  <c:v>1.7004936383218719E-4</c:v>
                </c:pt>
                <c:pt idx="71">
                  <c:v>1.7481111573978338E-4</c:v>
                </c:pt>
                <c:pt idx="72">
                  <c:v>1.7952446141791676E-4</c:v>
                </c:pt>
                <c:pt idx="73">
                  <c:v>1.8430983303197859E-4</c:v>
                </c:pt>
                <c:pt idx="74">
                  <c:v>1.8930720507850279E-4</c:v>
                </c:pt>
                <c:pt idx="75">
                  <c:v>1.946652192191966E-4</c:v>
                </c:pt>
                <c:pt idx="76">
                  <c:v>2.0052631133475859E-4</c:v>
                </c:pt>
                <c:pt idx="77">
                  <c:v>2.0693105077848316E-4</c:v>
                </c:pt>
                <c:pt idx="78">
                  <c:v>2.1388995948655267E-4</c:v>
                </c:pt>
                <c:pt idx="79">
                  <c:v>2.2142107429068566E-4</c:v>
                </c:pt>
                <c:pt idx="80">
                  <c:v>2.2953152865786791E-4</c:v>
                </c:pt>
                <c:pt idx="81">
                  <c:v>2.3746997621291137E-4</c:v>
                </c:pt>
                <c:pt idx="82">
                  <c:v>2.4586457202676449E-4</c:v>
                </c:pt>
                <c:pt idx="83">
                  <c:v>2.5461971162452432E-4</c:v>
                </c:pt>
                <c:pt idx="84">
                  <c:v>2.6361302241956295E-4</c:v>
                </c:pt>
                <c:pt idx="85">
                  <c:v>2.727103697188571E-4</c:v>
                </c:pt>
                <c:pt idx="86">
                  <c:v>2.8179224066811706E-4</c:v>
                </c:pt>
                <c:pt idx="87">
                  <c:v>2.9084978999221914E-4</c:v>
                </c:pt>
                <c:pt idx="88">
                  <c:v>2.9991023819229832E-4</c:v>
                </c:pt>
                <c:pt idx="89">
                  <c:v>3.0900262898995816E-4</c:v>
                </c:pt>
                <c:pt idx="90">
                  <c:v>3.1816829253338301E-4</c:v>
                </c:pt>
                <c:pt idx="91">
                  <c:v>3.2859215068444729E-4</c:v>
                </c:pt>
                <c:pt idx="92">
                  <c:v>3.392553887730178E-4</c:v>
                </c:pt>
                <c:pt idx="93">
                  <c:v>3.5021635708736254E-4</c:v>
                </c:pt>
                <c:pt idx="94">
                  <c:v>3.6154353290302632E-4</c:v>
                </c:pt>
                <c:pt idx="95">
                  <c:v>3.7331249138986775E-4</c:v>
                </c:pt>
                <c:pt idx="96">
                  <c:v>3.8559823252726916E-4</c:v>
                </c:pt>
                <c:pt idx="97">
                  <c:v>3.9842746053313861E-4</c:v>
                </c:pt>
                <c:pt idx="98">
                  <c:v>4.1181573680313961E-4</c:v>
                </c:pt>
                <c:pt idx="99">
                  <c:v>4.2576598616897031E-4</c:v>
                </c:pt>
                <c:pt idx="100">
                  <c:v>4.4029796409459499E-4</c:v>
                </c:pt>
                <c:pt idx="101">
                  <c:v>4.5219174654986924E-4</c:v>
                </c:pt>
                <c:pt idx="102">
                  <c:v>4.6434878764008901E-4</c:v>
                </c:pt>
                <c:pt idx="103">
                  <c:v>4.7662153864216813E-4</c:v>
                </c:pt>
                <c:pt idx="104">
                  <c:v>4.8886173495924651E-4</c:v>
                </c:pt>
                <c:pt idx="105">
                  <c:v>5.0089824009041473E-4</c:v>
                </c:pt>
                <c:pt idx="106">
                  <c:v>5.1261911597782887E-4</c:v>
                </c:pt>
                <c:pt idx="107">
                  <c:v>5.242456013180584E-4</c:v>
                </c:pt>
                <c:pt idx="108">
                  <c:v>5.3609719085770022E-4</c:v>
                </c:pt>
                <c:pt idx="109">
                  <c:v>5.4854342007454782E-4</c:v>
                </c:pt>
                <c:pt idx="110">
                  <c:v>5.6197566897148177E-4</c:v>
                </c:pt>
                <c:pt idx="111">
                  <c:v>5.8078546687684058E-4</c:v>
                </c:pt>
                <c:pt idx="112">
                  <c:v>6.0101977033673293E-4</c:v>
                </c:pt>
                <c:pt idx="113">
                  <c:v>6.2237522866141954E-4</c:v>
                </c:pt>
                <c:pt idx="114">
                  <c:v>6.4451827804389245E-4</c:v>
                </c:pt>
                <c:pt idx="115">
                  <c:v>6.6705156342306243E-4</c:v>
                </c:pt>
                <c:pt idx="116">
                  <c:v>6.8962910911573281E-4</c:v>
                </c:pt>
                <c:pt idx="117">
                  <c:v>7.1227440519588861E-4</c:v>
                </c:pt>
                <c:pt idx="118">
                  <c:v>7.3515527509286866E-4</c:v>
                </c:pt>
                <c:pt idx="119">
                  <c:v>7.5846663964382712E-4</c:v>
                </c:pt>
                <c:pt idx="120">
                  <c:v>7.8240715718193917E-4</c:v>
                </c:pt>
                <c:pt idx="121">
                  <c:v>8.0563238645678576E-4</c:v>
                </c:pt>
                <c:pt idx="122">
                  <c:v>8.2957528649631879E-4</c:v>
                </c:pt>
                <c:pt idx="123">
                  <c:v>8.5415106700935872E-4</c:v>
                </c:pt>
                <c:pt idx="124">
                  <c:v>8.7928474451055274E-4</c:v>
                </c:pt>
                <c:pt idx="125">
                  <c:v>9.0486886428605101E-4</c:v>
                </c:pt>
                <c:pt idx="126">
                  <c:v>9.3079819294588349E-4</c:v>
                </c:pt>
                <c:pt idx="127">
                  <c:v>9.5701357086183951E-4</c:v>
                </c:pt>
                <c:pt idx="128">
                  <c:v>9.8345101977443576E-4</c:v>
                </c:pt>
                <c:pt idx="129">
                  <c:v>1.0100719253880119E-3</c:v>
                </c:pt>
                <c:pt idx="130">
                  <c:v>1.0368013727140163E-3</c:v>
                </c:pt>
                <c:pt idx="131">
                  <c:v>1.0621527504218018E-3</c:v>
                </c:pt>
                <c:pt idx="132">
                  <c:v>1.0875378437166486E-3</c:v>
                </c:pt>
                <c:pt idx="133">
                  <c:v>1.1130188229077917E-3</c:v>
                </c:pt>
                <c:pt idx="134">
                  <c:v>1.1387074591218027E-3</c:v>
                </c:pt>
                <c:pt idx="135">
                  <c:v>1.164691534827615E-3</c:v>
                </c:pt>
                <c:pt idx="136">
                  <c:v>1.1910058791328303E-3</c:v>
                </c:pt>
                <c:pt idx="137">
                  <c:v>1.217368265048987E-3</c:v>
                </c:pt>
                <c:pt idx="138">
                  <c:v>1.2433704044390904E-3</c:v>
                </c:pt>
                <c:pt idx="139">
                  <c:v>1.2686071641105671E-3</c:v>
                </c:pt>
                <c:pt idx="140">
                  <c:v>1.29259947838215E-3</c:v>
                </c:pt>
                <c:pt idx="141">
                  <c:v>1.3223991257577147E-3</c:v>
                </c:pt>
                <c:pt idx="142">
                  <c:v>1.3508980844432696E-3</c:v>
                </c:pt>
                <c:pt idx="143">
                  <c:v>1.3782658368972221E-3</c:v>
                </c:pt>
                <c:pt idx="144">
                  <c:v>1.4046932099120229E-3</c:v>
                </c:pt>
                <c:pt idx="145">
                  <c:v>1.4303888783912784E-3</c:v>
                </c:pt>
                <c:pt idx="146">
                  <c:v>1.4555769884924677E-3</c:v>
                </c:pt>
                <c:pt idx="147">
                  <c:v>1.4802956368580897E-3</c:v>
                </c:pt>
                <c:pt idx="148">
                  <c:v>1.5045596204412341E-3</c:v>
                </c:pt>
                <c:pt idx="149">
                  <c:v>1.5283819863482972E-3</c:v>
                </c:pt>
                <c:pt idx="150">
                  <c:v>1.5517877745440949E-3</c:v>
                </c:pt>
                <c:pt idx="151">
                  <c:v>1.5658323640982618E-3</c:v>
                </c:pt>
                <c:pt idx="152">
                  <c:v>1.5795539511572179E-3</c:v>
                </c:pt>
                <c:pt idx="153">
                  <c:v>1.5932935560532726E-3</c:v>
                </c:pt>
                <c:pt idx="154">
                  <c:v>1.6073468368652209E-3</c:v>
                </c:pt>
                <c:pt idx="155">
                  <c:v>1.6220787146331171E-3</c:v>
                </c:pt>
                <c:pt idx="156">
                  <c:v>1.6376755668163622E-3</c:v>
                </c:pt>
                <c:pt idx="157">
                  <c:v>1.6537275069461927E-3</c:v>
                </c:pt>
                <c:pt idx="158">
                  <c:v>1.6696978423245017E-3</c:v>
                </c:pt>
                <c:pt idx="159">
                  <c:v>1.684959711355679E-3</c:v>
                </c:pt>
                <c:pt idx="160">
                  <c:v>1.6989286705041662E-3</c:v>
                </c:pt>
                <c:pt idx="161">
                  <c:v>1.7158549111172196E-3</c:v>
                </c:pt>
                <c:pt idx="162">
                  <c:v>1.7308824009888573E-3</c:v>
                </c:pt>
                <c:pt idx="163">
                  <c:v>1.7439635612907965E-3</c:v>
                </c:pt>
                <c:pt idx="164">
                  <c:v>1.7550584992300051E-3</c:v>
                </c:pt>
                <c:pt idx="165">
                  <c:v>1.7641330911428762E-3</c:v>
                </c:pt>
                <c:pt idx="166">
                  <c:v>1.7713129964031019E-3</c:v>
                </c:pt>
                <c:pt idx="167">
                  <c:v>1.7771997627821299E-3</c:v>
                </c:pt>
                <c:pt idx="168">
                  <c:v>1.7825913722477676E-3</c:v>
                </c:pt>
                <c:pt idx="169">
                  <c:v>1.7882792090097551E-3</c:v>
                </c:pt>
                <c:pt idx="170">
                  <c:v>1.7950592645371083E-3</c:v>
                </c:pt>
                <c:pt idx="171">
                  <c:v>1.7970906474987682E-3</c:v>
                </c:pt>
                <c:pt idx="172">
                  <c:v>1.8002475395847103E-3</c:v>
                </c:pt>
                <c:pt idx="173">
                  <c:v>1.8037581546161091E-3</c:v>
                </c:pt>
                <c:pt idx="174">
                  <c:v>1.8069168780873392E-3</c:v>
                </c:pt>
                <c:pt idx="175">
                  <c:v>1.8089371901392633E-3</c:v>
                </c:pt>
                <c:pt idx="176">
                  <c:v>1.809279181683157E-3</c:v>
                </c:pt>
                <c:pt idx="177">
                  <c:v>1.8081851245001662E-3</c:v>
                </c:pt>
                <c:pt idx="178">
                  <c:v>1.8060393261248697E-3</c:v>
                </c:pt>
                <c:pt idx="179">
                  <c:v>1.8032983980005835E-3</c:v>
                </c:pt>
                <c:pt idx="180">
                  <c:v>1.8003443637410633E-3</c:v>
                </c:pt>
                <c:pt idx="181">
                  <c:v>1.7982011999902155E-3</c:v>
                </c:pt>
                <c:pt idx="182">
                  <c:v>1.7960723809309093E-3</c:v>
                </c:pt>
                <c:pt idx="183">
                  <c:v>1.7937496448048461E-3</c:v>
                </c:pt>
                <c:pt idx="184">
                  <c:v>1.791022399808071E-3</c:v>
                </c:pt>
                <c:pt idx="185">
                  <c:v>1.7876850075275957E-3</c:v>
                </c:pt>
                <c:pt idx="186">
                  <c:v>1.7835671225494257E-3</c:v>
                </c:pt>
                <c:pt idx="187">
                  <c:v>1.7786256308366848E-3</c:v>
                </c:pt>
                <c:pt idx="188">
                  <c:v>1.7728590278288121E-3</c:v>
                </c:pt>
                <c:pt idx="189">
                  <c:v>1.766256984661103E-3</c:v>
                </c:pt>
                <c:pt idx="190">
                  <c:v>1.7588184109758958E-3</c:v>
                </c:pt>
                <c:pt idx="191">
                  <c:v>1.7561895490879756E-3</c:v>
                </c:pt>
                <c:pt idx="192">
                  <c:v>1.7524446868492759E-3</c:v>
                </c:pt>
                <c:pt idx="193">
                  <c:v>1.7473204156387755E-3</c:v>
                </c:pt>
                <c:pt idx="194">
                  <c:v>1.7405611375641075E-3</c:v>
                </c:pt>
                <c:pt idx="195">
                  <c:v>1.7319239347457619E-3</c:v>
                </c:pt>
                <c:pt idx="196">
                  <c:v>1.7213681796063366E-3</c:v>
                </c:pt>
                <c:pt idx="197">
                  <c:v>1.7096139898592094E-3</c:v>
                </c:pt>
                <c:pt idx="198">
                  <c:v>1.697549742374433E-3</c:v>
                </c:pt>
                <c:pt idx="199">
                  <c:v>1.6860321001106408E-3</c:v>
                </c:pt>
                <c:pt idx="200">
                  <c:v>1.6758824549354876E-3</c:v>
                </c:pt>
                <c:pt idx="201">
                  <c:v>1.656202891842527E-3</c:v>
                </c:pt>
                <c:pt idx="202">
                  <c:v>1.6379210163924608E-3</c:v>
                </c:pt>
                <c:pt idx="203">
                  <c:v>1.6202054035819339E-3</c:v>
                </c:pt>
                <c:pt idx="204">
                  <c:v>1.602257406118179E-3</c:v>
                </c:pt>
                <c:pt idx="205">
                  <c:v>1.583324433424529E-3</c:v>
                </c:pt>
                <c:pt idx="206">
                  <c:v>1.5628494284735839E-3</c:v>
                </c:pt>
                <c:pt idx="207">
                  <c:v>1.5409187540549522E-3</c:v>
                </c:pt>
                <c:pt idx="208">
                  <c:v>1.5177753840767013E-3</c:v>
                </c:pt>
                <c:pt idx="209">
                  <c:v>1.4936491256519315E-3</c:v>
                </c:pt>
                <c:pt idx="210">
                  <c:v>1.4687652784279156E-3</c:v>
                </c:pt>
                <c:pt idx="211">
                  <c:v>1.4571259527904877E-3</c:v>
                </c:pt>
                <c:pt idx="212">
                  <c:v>1.444698116564982E-3</c:v>
                </c:pt>
                <c:pt idx="213">
                  <c:v>1.4315012385809061E-3</c:v>
                </c:pt>
                <c:pt idx="214">
                  <c:v>1.4175467788171371E-3</c:v>
                </c:pt>
                <c:pt idx="215">
                  <c:v>1.4028543615690029E-3</c:v>
                </c:pt>
                <c:pt idx="216">
                  <c:v>1.3874519984282073E-3</c:v>
                </c:pt>
                <c:pt idx="217">
                  <c:v>1.3714170745843743E-3</c:v>
                </c:pt>
                <c:pt idx="218">
                  <c:v>1.3548451835291725E-3</c:v>
                </c:pt>
                <c:pt idx="219">
                  <c:v>1.3378247160817703E-3</c:v>
                </c:pt>
                <c:pt idx="220">
                  <c:v>1.3204457188537024E-3</c:v>
                </c:pt>
                <c:pt idx="221">
                  <c:v>1.3002605716924765E-3</c:v>
                </c:pt>
                <c:pt idx="222">
                  <c:v>1.2797399994560841E-3</c:v>
                </c:pt>
                <c:pt idx="223">
                  <c:v>1.258758062569596E-3</c:v>
                </c:pt>
                <c:pt idx="224">
                  <c:v>1.2371972557450902E-3</c:v>
                </c:pt>
                <c:pt idx="225">
                  <c:v>1.214950417122683E-3</c:v>
                </c:pt>
                <c:pt idx="226">
                  <c:v>1.1919622095683208E-3</c:v>
                </c:pt>
                <c:pt idx="227">
                  <c:v>1.1683306229351932E-3</c:v>
                </c:pt>
                <c:pt idx="228">
                  <c:v>1.1441892455493017E-3</c:v>
                </c:pt>
                <c:pt idx="229">
                  <c:v>1.1196632381495412E-3</c:v>
                </c:pt>
                <c:pt idx="230">
                  <c:v>1.0948709890736415E-3</c:v>
                </c:pt>
                <c:pt idx="231">
                  <c:v>1.06812742712498E-3</c:v>
                </c:pt>
                <c:pt idx="232">
                  <c:v>1.0413170092967862E-3</c:v>
                </c:pt>
                <c:pt idx="233">
                  <c:v>1.0144561898724988E-3</c:v>
                </c:pt>
                <c:pt idx="234">
                  <c:v>9.875501529530979E-4</c:v>
                </c:pt>
                <c:pt idx="235">
                  <c:v>9.6061344236219996E-4</c:v>
                </c:pt>
                <c:pt idx="236">
                  <c:v>9.3368619795623374E-4</c:v>
                </c:pt>
                <c:pt idx="237">
                  <c:v>9.0690828737306935E-4</c:v>
                </c:pt>
                <c:pt idx="238">
                  <c:v>8.8042952484285013E-4</c:v>
                </c:pt>
                <c:pt idx="239">
                  <c:v>8.543863101291042E-4</c:v>
                </c:pt>
                <c:pt idx="240">
                  <c:v>8.2889540763277374E-4</c:v>
                </c:pt>
                <c:pt idx="241">
                  <c:v>8.0168679169398838E-4</c:v>
                </c:pt>
                <c:pt idx="242">
                  <c:v>7.7495686392776368E-4</c:v>
                </c:pt>
                <c:pt idx="243">
                  <c:v>7.4843366583817372E-4</c:v>
                </c:pt>
                <c:pt idx="244">
                  <c:v>7.2188367949331967E-4</c:v>
                </c:pt>
                <c:pt idx="245">
                  <c:v>6.9511173028178924E-4</c:v>
                </c:pt>
                <c:pt idx="246">
                  <c:v>6.6803950496266537E-4</c:v>
                </c:pt>
                <c:pt idx="247">
                  <c:v>6.4089864644735711E-4</c:v>
                </c:pt>
                <c:pt idx="248">
                  <c:v>6.1396308899006958E-4</c:v>
                </c:pt>
                <c:pt idx="249">
                  <c:v>5.8747206979193397E-4</c:v>
                </c:pt>
                <c:pt idx="250">
                  <c:v>5.6162785157915884E-4</c:v>
                </c:pt>
                <c:pt idx="251">
                  <c:v>5.397008223904415E-4</c:v>
                </c:pt>
                <c:pt idx="252">
                  <c:v>5.1835583399916559E-4</c:v>
                </c:pt>
                <c:pt idx="253">
                  <c:v>4.9761637939271341E-4</c:v>
                </c:pt>
                <c:pt idx="254">
                  <c:v>4.7749588338711116E-4</c:v>
                </c:pt>
                <c:pt idx="255">
                  <c:v>4.5800713546954316E-4</c:v>
                </c:pt>
                <c:pt idx="256">
                  <c:v>4.3916118158403105E-4</c:v>
                </c:pt>
                <c:pt idx="257">
                  <c:v>4.2097376132751741E-4</c:v>
                </c:pt>
                <c:pt idx="258">
                  <c:v>4.0345759461818176E-4</c:v>
                </c:pt>
                <c:pt idx="259">
                  <c:v>3.866188216645878E-4</c:v>
                </c:pt>
                <c:pt idx="260">
                  <c:v>3.704609398568064E-4</c:v>
                </c:pt>
                <c:pt idx="261">
                  <c:v>3.5322626605114238E-4</c:v>
                </c:pt>
                <c:pt idx="262">
                  <c:v>3.3666217896259246E-4</c:v>
                </c:pt>
                <c:pt idx="263">
                  <c:v>3.2062513214532669E-4</c:v>
                </c:pt>
                <c:pt idx="264">
                  <c:v>3.0499642882143033E-4</c:v>
                </c:pt>
                <c:pt idx="265">
                  <c:v>2.8968336745429458E-4</c:v>
                </c:pt>
                <c:pt idx="266">
                  <c:v>2.7463687834164917E-4</c:v>
                </c:pt>
                <c:pt idx="267">
                  <c:v>2.5992437789884029E-4</c:v>
                </c:pt>
                <c:pt idx="268">
                  <c:v>2.4562922588782936E-4</c:v>
                </c:pt>
                <c:pt idx="269">
                  <c:v>2.3181872735546935E-4</c:v>
                </c:pt>
                <c:pt idx="270">
                  <c:v>2.1854547248939603E-4</c:v>
                </c:pt>
                <c:pt idx="271">
                  <c:v>2.0684300746094268E-4</c:v>
                </c:pt>
                <c:pt idx="272">
                  <c:v>1.9561616451833357E-4</c:v>
                </c:pt>
                <c:pt idx="273">
                  <c:v>1.8487090288514318E-4</c:v>
                </c:pt>
                <c:pt idx="274">
                  <c:v>1.7461389268493883E-4</c:v>
                </c:pt>
                <c:pt idx="275">
                  <c:v>1.6484230982929143E-4</c:v>
                </c:pt>
                <c:pt idx="276">
                  <c:v>1.5555064417975087E-4</c:v>
                </c:pt>
                <c:pt idx="277">
                  <c:v>1.4672020269427898E-4</c:v>
                </c:pt>
                <c:pt idx="278">
                  <c:v>1.3833034454299834E-4</c:v>
                </c:pt>
                <c:pt idx="279">
                  <c:v>1.3036122993087434E-4</c:v>
                </c:pt>
                <c:pt idx="280">
                  <c:v>1.2279378044665208E-4</c:v>
                </c:pt>
                <c:pt idx="281">
                  <c:v>1.1588072224131779E-4</c:v>
                </c:pt>
                <c:pt idx="282">
                  <c:v>1.0930420571459442E-4</c:v>
                </c:pt>
                <c:pt idx="283">
                  <c:v>1.030521661642314E-4</c:v>
                </c:pt>
                <c:pt idx="284">
                  <c:v>9.7112439106951851E-5</c:v>
                </c:pt>
                <c:pt idx="285">
                  <c:v>9.1473109014118611E-5</c:v>
                </c:pt>
                <c:pt idx="286">
                  <c:v>8.6122124347105054E-5</c:v>
                </c:pt>
                <c:pt idx="287">
                  <c:v>8.1046540070161819E-5</c:v>
                </c:pt>
                <c:pt idx="288">
                  <c:v>7.6233797617088832E-5</c:v>
                </c:pt>
                <c:pt idx="289">
                  <c:v>7.1671502176167849E-5</c:v>
                </c:pt>
                <c:pt idx="290">
                  <c:v>6.7348457512991894E-5</c:v>
                </c:pt>
                <c:pt idx="291">
                  <c:v>6.27889002892562E-5</c:v>
                </c:pt>
                <c:pt idx="292">
                  <c:v>5.850600520741087E-5</c:v>
                </c:pt>
                <c:pt idx="293">
                  <c:v>5.4484315980043592E-5</c:v>
                </c:pt>
                <c:pt idx="294">
                  <c:v>5.0709486987527295E-5</c:v>
                </c:pt>
                <c:pt idx="295">
                  <c:v>4.7168151525609395E-5</c:v>
                </c:pt>
                <c:pt idx="296">
                  <c:v>4.3847341231087015E-5</c:v>
                </c:pt>
                <c:pt idx="297">
                  <c:v>4.0736886399885699E-5</c:v>
                </c:pt>
                <c:pt idx="298">
                  <c:v>3.7826175619820837E-5</c:v>
                </c:pt>
                <c:pt idx="299">
                  <c:v>3.5105535369795185E-5</c:v>
                </c:pt>
                <c:pt idx="300">
                  <c:v>3.2564817302671723E-5</c:v>
                </c:pt>
                <c:pt idx="301">
                  <c:v>3.0016472339521898E-5</c:v>
                </c:pt>
                <c:pt idx="302">
                  <c:v>2.764822679447468E-5</c:v>
                </c:pt>
                <c:pt idx="303">
                  <c:v>2.5445292696836225E-5</c:v>
                </c:pt>
                <c:pt idx="304">
                  <c:v>2.3394445194846476E-5</c:v>
                </c:pt>
                <c:pt idx="305">
                  <c:v>2.1484095163567544E-5</c:v>
                </c:pt>
                <c:pt idx="306">
                  <c:v>1.9706116270854422E-5</c:v>
                </c:pt>
                <c:pt idx="307">
                  <c:v>1.8060044872815888E-5</c:v>
                </c:pt>
                <c:pt idx="308">
                  <c:v>1.6545364559277865E-5</c:v>
                </c:pt>
                <c:pt idx="309">
                  <c:v>1.5159200680212167E-5</c:v>
                </c:pt>
                <c:pt idx="310">
                  <c:v>1.3896991732390319E-5</c:v>
                </c:pt>
                <c:pt idx="311">
                  <c:v>1.2944975960487256E-5</c:v>
                </c:pt>
                <c:pt idx="312">
                  <c:v>1.2068767485555262E-5</c:v>
                </c:pt>
                <c:pt idx="313">
                  <c:v>1.1258388464997601E-5</c:v>
                </c:pt>
                <c:pt idx="314">
                  <c:v>1.0505418152510661E-5</c:v>
                </c:pt>
                <c:pt idx="315">
                  <c:v>9.8026956785155203E-6</c:v>
                </c:pt>
                <c:pt idx="316">
                  <c:v>9.1447040795772546E-6</c:v>
                </c:pt>
                <c:pt idx="317">
                  <c:v>8.5288605203087407E-6</c:v>
                </c:pt>
                <c:pt idx="318">
                  <c:v>7.9531379185254974E-6</c:v>
                </c:pt>
                <c:pt idx="319">
                  <c:v>7.4155834537547731E-6</c:v>
                </c:pt>
                <c:pt idx="320">
                  <c:v>6.9141715570434349E-6</c:v>
                </c:pt>
                <c:pt idx="321">
                  <c:v>6.4543698053401287E-6</c:v>
                </c:pt>
                <c:pt idx="322">
                  <c:v>6.024430741578055E-6</c:v>
                </c:pt>
                <c:pt idx="323">
                  <c:v>5.6215880141408146E-6</c:v>
                </c:pt>
                <c:pt idx="324">
                  <c:v>5.2434393109256318E-6</c:v>
                </c:pt>
                <c:pt idx="325">
                  <c:v>4.8878541076316197E-6</c:v>
                </c:pt>
                <c:pt idx="326">
                  <c:v>4.5532611710660219E-6</c:v>
                </c:pt>
                <c:pt idx="327">
                  <c:v>4.2390339971134676E-6</c:v>
                </c:pt>
                <c:pt idx="328">
                  <c:v>3.9446748843596447E-6</c:v>
                </c:pt>
                <c:pt idx="329">
                  <c:v>3.6696207989581165E-6</c:v>
                </c:pt>
                <c:pt idx="330">
                  <c:v>3.4131337300645974E-6</c:v>
                </c:pt>
                <c:pt idx="331">
                  <c:v>3.1086014347860556E-6</c:v>
                </c:pt>
                <c:pt idx="332">
                  <c:v>2.8306576924377226E-6</c:v>
                </c:pt>
                <c:pt idx="333">
                  <c:v>2.5773259264312835E-6</c:v>
                </c:pt>
                <c:pt idx="334">
                  <c:v>2.3467031242821799E-6</c:v>
                </c:pt>
                <c:pt idx="335">
                  <c:v>2.1369722540705244E-6</c:v>
                </c:pt>
                <c:pt idx="336">
                  <c:v>1.9463401821365554E-6</c:v>
                </c:pt>
                <c:pt idx="337">
                  <c:v>1.7728152625955818E-6</c:v>
                </c:pt>
                <c:pt idx="338">
                  <c:v>1.6145973691776794E-6</c:v>
                </c:pt>
                <c:pt idx="339">
                  <c:v>1.4700915538552653E-6</c:v>
                </c:pt>
                <c:pt idx="340">
                  <c:v>1.337918911897114E-6</c:v>
                </c:pt>
                <c:pt idx="341">
                  <c:v>1.2593502569274201E-6</c:v>
                </c:pt>
                <c:pt idx="342">
                  <c:v>1.1851163469260127E-6</c:v>
                </c:pt>
                <c:pt idx="343">
                  <c:v>1.115143152157006E-6</c:v>
                </c:pt>
                <c:pt idx="344">
                  <c:v>1.0493441406911828E-6</c:v>
                </c:pt>
                <c:pt idx="345">
                  <c:v>9.8760077880589398E-7</c:v>
                </c:pt>
                <c:pt idx="346">
                  <c:v>9.2974302207305243E-7</c:v>
                </c:pt>
                <c:pt idx="347">
                  <c:v>8.7547307944172407E-7</c:v>
                </c:pt>
                <c:pt idx="348">
                  <c:v>8.2449066846242465E-7</c:v>
                </c:pt>
                <c:pt idx="349">
                  <c:v>7.7652657996933536E-7</c:v>
                </c:pt>
                <c:pt idx="350">
                  <c:v>7.3133849402897263E-7</c:v>
                </c:pt>
                <c:pt idx="351">
                  <c:v>6.8571219683336664E-7</c:v>
                </c:pt>
                <c:pt idx="352">
                  <c:v>6.4288071540879414E-7</c:v>
                </c:pt>
                <c:pt idx="353">
                  <c:v>6.0263443707746216E-7</c:v>
                </c:pt>
                <c:pt idx="354">
                  <c:v>5.6478929515884621E-7</c:v>
                </c:pt>
                <c:pt idx="355">
                  <c:v>5.2917157613796469E-7</c:v>
                </c:pt>
                <c:pt idx="356">
                  <c:v>4.9565653483414593E-7</c:v>
                </c:pt>
                <c:pt idx="357">
                  <c:v>4.6421596353747071E-7</c:v>
                </c:pt>
                <c:pt idx="358">
                  <c:v>4.3482810450007993E-7</c:v>
                </c:pt>
                <c:pt idx="359">
                  <c:v>4.074566217961558E-7</c:v>
                </c:pt>
                <c:pt idx="360">
                  <c:v>3.820424478370966E-7</c:v>
                </c:pt>
                <c:pt idx="361">
                  <c:v>3.5057474150137599E-7</c:v>
                </c:pt>
                <c:pt idx="362">
                  <c:v>3.2182830064371009E-7</c:v>
                </c:pt>
                <c:pt idx="363">
                  <c:v>2.9547991785202982E-7</c:v>
                </c:pt>
                <c:pt idx="364">
                  <c:v>2.7125213477195958E-7</c:v>
                </c:pt>
                <c:pt idx="365">
                  <c:v>2.4891212073928319E-7</c:v>
                </c:pt>
                <c:pt idx="366">
                  <c:v>2.2827377106712954E-7</c:v>
                </c:pt>
                <c:pt idx="367">
                  <c:v>2.0923784846230176E-7</c:v>
                </c:pt>
                <c:pt idx="368">
                  <c:v>1.917156610886738E-7</c:v>
                </c:pt>
                <c:pt idx="369">
                  <c:v>1.7561831610214512E-7</c:v>
                </c:pt>
                <c:pt idx="370">
                  <c:v>1.6085687136649033E-7</c:v>
                </c:pt>
                <c:pt idx="371">
                  <c:v>1.4599821963398527E-7</c:v>
                </c:pt>
                <c:pt idx="372">
                  <c:v>1.3245530720924277E-7</c:v>
                </c:pt>
                <c:pt idx="373">
                  <c:v>1.2010949094460411E-7</c:v>
                </c:pt>
                <c:pt idx="374">
                  <c:v>1.0885264401368202E-7</c:v>
                </c:pt>
                <c:pt idx="375">
                  <c:v>9.8585581053718719E-8</c:v>
                </c:pt>
                <c:pt idx="376">
                  <c:v>8.9221131202444528E-8</c:v>
                </c:pt>
                <c:pt idx="377">
                  <c:v>8.0676103990391768E-8</c:v>
                </c:pt>
                <c:pt idx="378">
                  <c:v>7.2876095647674079E-8</c:v>
                </c:pt>
                <c:pt idx="379">
                  <c:v>6.5754360627032792E-8</c:v>
                </c:pt>
                <c:pt idx="380">
                  <c:v>5.9251179120809205E-8</c:v>
                </c:pt>
                <c:pt idx="381">
                  <c:v>5.7794328342667801E-8</c:v>
                </c:pt>
                <c:pt idx="382">
                  <c:v>5.6274742818631274E-8</c:v>
                </c:pt>
                <c:pt idx="383">
                  <c:v>5.4713823743489518E-8</c:v>
                </c:pt>
                <c:pt idx="384">
                  <c:v>5.3130218260943868E-8</c:v>
                </c:pt>
                <c:pt idx="385">
                  <c:v>5.1540682332613377E-8</c:v>
                </c:pt>
                <c:pt idx="386">
                  <c:v>4.9957034426984583E-8</c:v>
                </c:pt>
                <c:pt idx="387">
                  <c:v>4.8379242491572775E-8</c:v>
                </c:pt>
                <c:pt idx="388">
                  <c:v>4.6805144538262989E-8</c:v>
                </c:pt>
                <c:pt idx="389">
                  <c:v>4.5232161974086029E-8</c:v>
                </c:pt>
                <c:pt idx="390">
                  <c:v>4.3658405284628395E-8</c:v>
                </c:pt>
                <c:pt idx="391">
                  <c:v>4.0629753692970894E-8</c:v>
                </c:pt>
                <c:pt idx="392">
                  <c:v>3.7803484491434718E-8</c:v>
                </c:pt>
                <c:pt idx="393">
                  <c:v>3.5175224159413957E-8</c:v>
                </c:pt>
                <c:pt idx="394">
                  <c:v>3.27388289734543E-8</c:v>
                </c:pt>
                <c:pt idx="395">
                  <c:v>3.0487183520500174E-8</c:v>
                </c:pt>
                <c:pt idx="396">
                  <c:v>2.8410109966180763E-8</c:v>
                </c:pt>
                <c:pt idx="397">
                  <c:v>2.6489933492776862E-8</c:v>
                </c:pt>
                <c:pt idx="398">
                  <c:v>2.4709061440921131E-8</c:v>
                </c:pt>
                <c:pt idx="399">
                  <c:v>2.305237239840234E-8</c:v>
                </c:pt>
                <c:pt idx="400">
                  <c:v>2.1506843571536462E-8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5.3766463119075751E-7</c:v>
                </c:pt>
                <c:pt idx="1">
                  <c:v>6.1271689646508722E-7</c:v>
                </c:pt>
                <c:pt idx="2">
                  <c:v>6.9929426006821236E-7</c:v>
                </c:pt>
                <c:pt idx="3">
                  <c:v>8.0143475824001562E-7</c:v>
                </c:pt>
                <c:pt idx="4">
                  <c:v>9.2046826277853528E-7</c:v>
                </c:pt>
                <c:pt idx="5">
                  <c:v>1.0587134981896149E-6</c:v>
                </c:pt>
                <c:pt idx="6">
                  <c:v>1.2224194733568712E-6</c:v>
                </c:pt>
                <c:pt idx="7">
                  <c:v>1.4131715659347531E-6</c:v>
                </c:pt>
                <c:pt idx="8">
                  <c:v>1.6365155692419058E-6</c:v>
                </c:pt>
                <c:pt idx="9">
                  <c:v>1.8981644855095396E-6</c:v>
                </c:pt>
                <c:pt idx="10">
                  <c:v>2.205010203550144E-6</c:v>
                </c:pt>
                <c:pt idx="11">
                  <c:v>2.6731619971491119E-6</c:v>
                </c:pt>
                <c:pt idx="12">
                  <c:v>3.2354612327371979E-6</c:v>
                </c:pt>
                <c:pt idx="13">
                  <c:v>3.9106047680811032E-6</c:v>
                </c:pt>
                <c:pt idx="14">
                  <c:v>4.7191231166758813E-6</c:v>
                </c:pt>
                <c:pt idx="15">
                  <c:v>5.68464629055931E-6</c:v>
                </c:pt>
                <c:pt idx="16">
                  <c:v>6.8446374902470286E-6</c:v>
                </c:pt>
                <c:pt idx="17">
                  <c:v>8.2132879214734308E-6</c:v>
                </c:pt>
                <c:pt idx="18">
                  <c:v>9.8341776605674177E-6</c:v>
                </c:pt>
                <c:pt idx="19">
                  <c:v>1.1769581716407819E-5</c:v>
                </c:pt>
                <c:pt idx="20">
                  <c:v>1.4042630162055919E-5</c:v>
                </c:pt>
                <c:pt idx="21">
                  <c:v>1.634460818623744E-5</c:v>
                </c:pt>
                <c:pt idx="22">
                  <c:v>1.9000255509180512E-5</c:v>
                </c:pt>
                <c:pt idx="23">
                  <c:v>2.2034735152489248E-5</c:v>
                </c:pt>
                <c:pt idx="24">
                  <c:v>2.5505355595476439E-5</c:v>
                </c:pt>
                <c:pt idx="25">
                  <c:v>2.947133906329695E-5</c:v>
                </c:pt>
                <c:pt idx="26">
                  <c:v>3.3961714664903525E-5</c:v>
                </c:pt>
                <c:pt idx="27">
                  <c:v>3.9038503386502656E-5</c:v>
                </c:pt>
                <c:pt idx="28">
                  <c:v>4.4749353996178434E-5</c:v>
                </c:pt>
                <c:pt idx="29">
                  <c:v>5.1126606080708439E-5</c:v>
                </c:pt>
                <c:pt idx="30">
                  <c:v>5.8219947804551863E-5</c:v>
                </c:pt>
                <c:pt idx="31">
                  <c:v>6.5578149253248285E-5</c:v>
                </c:pt>
                <c:pt idx="32">
                  <c:v>7.3671895442180399E-5</c:v>
                </c:pt>
                <c:pt idx="33">
                  <c:v>8.2404671784007456E-5</c:v>
                </c:pt>
                <c:pt idx="34">
                  <c:v>9.1847897501040395E-5</c:v>
                </c:pt>
                <c:pt idx="35">
                  <c:v>1.0200575783919211E-4</c:v>
                </c:pt>
                <c:pt idx="36">
                  <c:v>1.1305175738906611E-4</c:v>
                </c:pt>
                <c:pt idx="37">
                  <c:v>1.2482163333120243E-4</c:v>
                </c:pt>
                <c:pt idx="38">
                  <c:v>1.3731950351066104E-4</c:v>
                </c:pt>
                <c:pt idx="39">
                  <c:v>1.5072021998712855E-4</c:v>
                </c:pt>
                <c:pt idx="40">
                  <c:v>1.6485831932920477E-4</c:v>
                </c:pt>
                <c:pt idx="41">
                  <c:v>1.7823809149295199E-4</c:v>
                </c:pt>
                <c:pt idx="42">
                  <c:v>1.9191059067515324E-4</c:v>
                </c:pt>
                <c:pt idx="43">
                  <c:v>2.0619824465545404E-4</c:v>
                </c:pt>
                <c:pt idx="44">
                  <c:v>2.2108299511971238E-4</c:v>
                </c:pt>
                <c:pt idx="45">
                  <c:v>2.3621688671756711E-4</c:v>
                </c:pt>
                <c:pt idx="46">
                  <c:v>2.5158933002613341E-4</c:v>
                </c:pt>
                <c:pt idx="47">
                  <c:v>2.6751274681226472E-4</c:v>
                </c:pt>
                <c:pt idx="48">
                  <c:v>2.8364763185637369E-4</c:v>
                </c:pt>
                <c:pt idx="49">
                  <c:v>2.9982270041220631E-4</c:v>
                </c:pt>
                <c:pt idx="50">
                  <c:v>3.1634788552948722E-4</c:v>
                </c:pt>
                <c:pt idx="51">
                  <c:v>3.4254386812852946E-4</c:v>
                </c:pt>
                <c:pt idx="52">
                  <c:v>3.7003811353485241E-4</c:v>
                </c:pt>
                <c:pt idx="53">
                  <c:v>3.9869301350042239E-4</c:v>
                </c:pt>
                <c:pt idx="54">
                  <c:v>4.2835649142610512E-4</c:v>
                </c:pt>
                <c:pt idx="55">
                  <c:v>4.5921297011003724E-4</c:v>
                </c:pt>
                <c:pt idx="56">
                  <c:v>4.9110505266950269E-4</c:v>
                </c:pt>
                <c:pt idx="57">
                  <c:v>5.2404224700855202E-4</c:v>
                </c:pt>
                <c:pt idx="58">
                  <c:v>5.5784685945484776E-4</c:v>
                </c:pt>
                <c:pt idx="59">
                  <c:v>5.9271652994938231E-4</c:v>
                </c:pt>
                <c:pt idx="60">
                  <c:v>6.2845736103375011E-4</c:v>
                </c:pt>
                <c:pt idx="61">
                  <c:v>6.611156917416931E-4</c:v>
                </c:pt>
                <c:pt idx="62">
                  <c:v>6.9436147111340979E-4</c:v>
                </c:pt>
                <c:pt idx="63">
                  <c:v>7.2798379658317526E-4</c:v>
                </c:pt>
                <c:pt idx="64">
                  <c:v>7.6218266419930236E-4</c:v>
                </c:pt>
                <c:pt idx="65">
                  <c:v>7.9655280669814412E-4</c:v>
                </c:pt>
                <c:pt idx="66">
                  <c:v>8.3170288848618699E-4</c:v>
                </c:pt>
                <c:pt idx="67">
                  <c:v>8.6555426360767403E-4</c:v>
                </c:pt>
                <c:pt idx="68">
                  <c:v>9.0203071015750871E-4</c:v>
                </c:pt>
                <c:pt idx="69">
                  <c:v>9.3697673723341555E-4</c:v>
                </c:pt>
                <c:pt idx="70">
                  <c:v>9.7244708449406797E-4</c:v>
                </c:pt>
                <c:pt idx="71">
                  <c:v>9.9877645137170568E-4</c:v>
                </c:pt>
                <c:pt idx="72">
                  <c:v>1.0251496379366175E-3</c:v>
                </c:pt>
                <c:pt idx="73">
                  <c:v>1.0494077163282916E-3</c:v>
                </c:pt>
                <c:pt idx="74">
                  <c:v>1.0758502216565238E-3</c:v>
                </c:pt>
                <c:pt idx="75">
                  <c:v>1.1001742579017813E-3</c:v>
                </c:pt>
                <c:pt idx="76">
                  <c:v>1.1245304419793033E-3</c:v>
                </c:pt>
                <c:pt idx="77">
                  <c:v>1.1489285460994658E-3</c:v>
                </c:pt>
                <c:pt idx="78">
                  <c:v>1.1733492267654683E-3</c:v>
                </c:pt>
                <c:pt idx="79">
                  <c:v>1.1978122293220146E-3</c:v>
                </c:pt>
                <c:pt idx="80">
                  <c:v>1.2201454745226657E-3</c:v>
                </c:pt>
                <c:pt idx="81">
                  <c:v>1.2407022232060558E-3</c:v>
                </c:pt>
                <c:pt idx="82">
                  <c:v>1.2589992715342732E-3</c:v>
                </c:pt>
                <c:pt idx="83">
                  <c:v>1.2793243183697798E-3</c:v>
                </c:pt>
                <c:pt idx="84">
                  <c:v>1.2995308200738111E-3</c:v>
                </c:pt>
                <c:pt idx="85">
                  <c:v>1.317482461863323E-3</c:v>
                </c:pt>
                <c:pt idx="86">
                  <c:v>1.337457060795519E-3</c:v>
                </c:pt>
                <c:pt idx="87">
                  <c:v>1.3573131145962396E-3</c:v>
                </c:pt>
                <c:pt idx="88">
                  <c:v>1.3770506232654853E-3</c:v>
                </c:pt>
                <c:pt idx="89">
                  <c:v>1.3966695868032554E-3</c:v>
                </c:pt>
                <c:pt idx="90">
                  <c:v>1.418268034846898E-3</c:v>
                </c:pt>
                <c:pt idx="91">
                  <c:v>1.4426765139492908E-3</c:v>
                </c:pt>
                <c:pt idx="92">
                  <c:v>1.4692294909193044E-3</c:v>
                </c:pt>
                <c:pt idx="93">
                  <c:v>1.4937380666812487E-3</c:v>
                </c:pt>
                <c:pt idx="94">
                  <c:v>1.520382263125313E-3</c:v>
                </c:pt>
                <c:pt idx="95">
                  <c:v>1.5470729277996505E-3</c:v>
                </c:pt>
                <c:pt idx="96">
                  <c:v>1.5717003957435318E-3</c:v>
                </c:pt>
                <c:pt idx="97">
                  <c:v>1.5984820607021543E-3</c:v>
                </c:pt>
                <c:pt idx="98">
                  <c:v>1.625324240301852E-3</c:v>
                </c:pt>
                <c:pt idx="99">
                  <c:v>1.6521990609107866E-3</c:v>
                </c:pt>
                <c:pt idx="100">
                  <c:v>1.6791203497499945E-3</c:v>
                </c:pt>
                <c:pt idx="101">
                  <c:v>1.6940749550792076E-3</c:v>
                </c:pt>
                <c:pt idx="102">
                  <c:v>1.7087178725619656E-3</c:v>
                </c:pt>
                <c:pt idx="103">
                  <c:v>1.7209555111536707E-3</c:v>
                </c:pt>
                <c:pt idx="104">
                  <c:v>1.7349878207473552E-3</c:v>
                </c:pt>
                <c:pt idx="105">
                  <c:v>1.7466559677968207E-3</c:v>
                </c:pt>
                <c:pt idx="106">
                  <c:v>1.7580384009870356E-3</c:v>
                </c:pt>
                <c:pt idx="107">
                  <c:v>1.7691351203179999E-3</c:v>
                </c:pt>
                <c:pt idx="108">
                  <c:v>1.7799299788103264E-3</c:v>
                </c:pt>
                <c:pt idx="109">
                  <c:v>1.7884545610412971E-3</c:v>
                </c:pt>
                <c:pt idx="110">
                  <c:v>1.7967194034002217E-3</c:v>
                </c:pt>
                <c:pt idx="111">
                  <c:v>1.8174961455448581E-3</c:v>
                </c:pt>
                <c:pt idx="112">
                  <c:v>1.8363199799426818E-3</c:v>
                </c:pt>
                <c:pt idx="113">
                  <c:v>1.8551448737577057E-3</c:v>
                </c:pt>
                <c:pt idx="114">
                  <c:v>1.8739875219437293E-3</c:v>
                </c:pt>
                <c:pt idx="115">
                  <c:v>1.8908554530012794E-3</c:v>
                </c:pt>
                <c:pt idx="116">
                  <c:v>1.9077566461057351E-3</c:v>
                </c:pt>
                <c:pt idx="117">
                  <c:v>1.9226618241428421E-3</c:v>
                </c:pt>
                <c:pt idx="118">
                  <c:v>1.9355853623080497E-3</c:v>
                </c:pt>
                <c:pt idx="119">
                  <c:v>1.9485385641548466E-3</c:v>
                </c:pt>
                <c:pt idx="120">
                  <c:v>1.9614858844096048E-3</c:v>
                </c:pt>
                <c:pt idx="121">
                  <c:v>1.9666840792918897E-3</c:v>
                </c:pt>
                <c:pt idx="122">
                  <c:v>1.9718596245650796E-3</c:v>
                </c:pt>
                <c:pt idx="123">
                  <c:v>1.9769943640102704E-3</c:v>
                </c:pt>
                <c:pt idx="124">
                  <c:v>1.9801384402715512E-3</c:v>
                </c:pt>
                <c:pt idx="125">
                  <c:v>1.9792989982673585E-3</c:v>
                </c:pt>
                <c:pt idx="126">
                  <c:v>1.980434328189081E-3</c:v>
                </c:pt>
                <c:pt idx="127">
                  <c:v>1.9776031270521514E-3</c:v>
                </c:pt>
                <c:pt idx="128">
                  <c:v>1.974753660101435E-3</c:v>
                </c:pt>
                <c:pt idx="129">
                  <c:v>1.9679786140465766E-3</c:v>
                </c:pt>
                <c:pt idx="130">
                  <c:v>1.9631839840540933E-3</c:v>
                </c:pt>
                <c:pt idx="131">
                  <c:v>1.9518116883905305E-3</c:v>
                </c:pt>
                <c:pt idx="132">
                  <c:v>1.9385142855487378E-3</c:v>
                </c:pt>
                <c:pt idx="133">
                  <c:v>1.9252428566941494E-3</c:v>
                </c:pt>
                <c:pt idx="134">
                  <c:v>1.9100864141225939E-3</c:v>
                </c:pt>
                <c:pt idx="135">
                  <c:v>1.8930433687082712E-3</c:v>
                </c:pt>
                <c:pt idx="136">
                  <c:v>1.8741302144810305E-3</c:v>
                </c:pt>
                <c:pt idx="137">
                  <c:v>1.8552940323930871E-3</c:v>
                </c:pt>
                <c:pt idx="138">
                  <c:v>1.8345923262114859E-3</c:v>
                </c:pt>
                <c:pt idx="139">
                  <c:v>1.8120765689994783E-3</c:v>
                </c:pt>
                <c:pt idx="140">
                  <c:v>1.7896597759665671E-3</c:v>
                </c:pt>
                <c:pt idx="141">
                  <c:v>1.7754188342478116E-3</c:v>
                </c:pt>
                <c:pt idx="142">
                  <c:v>1.7610719508090939E-3</c:v>
                </c:pt>
                <c:pt idx="143">
                  <c:v>1.7446891597657165E-3</c:v>
                </c:pt>
                <c:pt idx="144">
                  <c:v>1.7262545698596861E-3</c:v>
                </c:pt>
                <c:pt idx="145">
                  <c:v>1.7076767759735684E-3</c:v>
                </c:pt>
                <c:pt idx="146">
                  <c:v>1.6870423062525159E-3</c:v>
                </c:pt>
                <c:pt idx="147">
                  <c:v>1.6662701122955124E-3</c:v>
                </c:pt>
                <c:pt idx="148">
                  <c:v>1.6434037610536837E-3</c:v>
                </c:pt>
                <c:pt idx="149">
                  <c:v>1.6203890914039082E-3</c:v>
                </c:pt>
                <c:pt idx="150">
                  <c:v>1.5952590761253149E-3</c:v>
                </c:pt>
                <c:pt idx="151">
                  <c:v>1.5609846830223434E-3</c:v>
                </c:pt>
                <c:pt idx="152">
                  <c:v>1.5268757599264642E-3</c:v>
                </c:pt>
                <c:pt idx="153">
                  <c:v>1.4910120766317302E-3</c:v>
                </c:pt>
                <c:pt idx="154">
                  <c:v>1.4553264302239746E-3</c:v>
                </c:pt>
                <c:pt idx="155">
                  <c:v>1.4198464751452703E-3</c:v>
                </c:pt>
                <c:pt idx="156">
                  <c:v>1.3845582380480705E-3</c:v>
                </c:pt>
                <c:pt idx="157">
                  <c:v>1.3475238804819371E-3</c:v>
                </c:pt>
                <c:pt idx="158">
                  <c:v>1.3107063198596373E-3</c:v>
                </c:pt>
                <c:pt idx="159">
                  <c:v>1.2759933280360202E-3</c:v>
                </c:pt>
                <c:pt idx="160">
                  <c:v>1.2395774874563298E-3</c:v>
                </c:pt>
                <c:pt idx="161">
                  <c:v>1.2067415271890558E-3</c:v>
                </c:pt>
                <c:pt idx="162">
                  <c:v>1.1739279242778567E-3</c:v>
                </c:pt>
                <c:pt idx="163">
                  <c:v>1.1411366787227324E-3</c:v>
                </c:pt>
                <c:pt idx="164">
                  <c:v>1.1064633785124736E-3</c:v>
                </c:pt>
                <c:pt idx="165">
                  <c:v>1.0737175052387953E-3</c:v>
                </c:pt>
                <c:pt idx="166">
                  <c:v>1.0429070958597637E-3</c:v>
                </c:pt>
                <c:pt idx="167">
                  <c:v>1.0102049692101043E-3</c:v>
                </c:pt>
                <c:pt idx="168">
                  <c:v>9.7752519991651989E-4</c:v>
                </c:pt>
                <c:pt idx="169">
                  <c:v>9.4486778797901023E-4</c:v>
                </c:pt>
                <c:pt idx="170">
                  <c:v>9.1413321825882055E-4</c:v>
                </c:pt>
                <c:pt idx="171">
                  <c:v>8.8028555109753205E-4</c:v>
                </c:pt>
                <c:pt idx="172">
                  <c:v>8.4479710241541696E-4</c:v>
                </c:pt>
                <c:pt idx="173">
                  <c:v>8.1330830071234912E-4</c:v>
                </c:pt>
                <c:pt idx="174">
                  <c:v>7.8017813298241368E-4</c:v>
                </c:pt>
                <c:pt idx="175">
                  <c:v>7.4914031422173817E-4</c:v>
                </c:pt>
                <c:pt idx="176">
                  <c:v>7.1721074381934761E-4</c:v>
                </c:pt>
                <c:pt idx="177">
                  <c:v>6.8681288245733797E-4</c:v>
                </c:pt>
                <c:pt idx="178">
                  <c:v>6.5718082081807751E-4</c:v>
                </c:pt>
                <c:pt idx="179">
                  <c:v>6.2850461469401617E-4</c:v>
                </c:pt>
                <c:pt idx="180">
                  <c:v>6.0057995730478759E-4</c:v>
                </c:pt>
                <c:pt idx="181">
                  <c:v>5.7344580488208699E-4</c:v>
                </c:pt>
                <c:pt idx="182">
                  <c:v>5.4722040518994156E-4</c:v>
                </c:pt>
                <c:pt idx="183">
                  <c:v>5.2171560098458584E-4</c:v>
                </c:pt>
                <c:pt idx="184">
                  <c:v>4.9710426723402229E-4</c:v>
                </c:pt>
                <c:pt idx="185">
                  <c:v>4.7319960950685275E-4</c:v>
                </c:pt>
                <c:pt idx="186">
                  <c:v>4.4999560118047608E-4</c:v>
                </c:pt>
                <c:pt idx="187">
                  <c:v>4.2766418657968239E-4</c:v>
                </c:pt>
                <c:pt idx="188">
                  <c:v>4.0619774867746444E-4</c:v>
                </c:pt>
                <c:pt idx="189">
                  <c:v>3.8541076342977273E-4</c:v>
                </c:pt>
                <c:pt idx="190">
                  <c:v>3.6529764314151167E-4</c:v>
                </c:pt>
                <c:pt idx="191">
                  <c:v>3.4715262337333845E-4</c:v>
                </c:pt>
                <c:pt idx="192">
                  <c:v>3.2973099997184109E-4</c:v>
                </c:pt>
                <c:pt idx="193">
                  <c:v>3.1303125066409887E-4</c:v>
                </c:pt>
                <c:pt idx="194">
                  <c:v>2.9670171981119347E-4</c:v>
                </c:pt>
                <c:pt idx="195">
                  <c:v>2.8109239319134671E-4</c:v>
                </c:pt>
                <c:pt idx="196">
                  <c:v>2.6602671034330847E-4</c:v>
                </c:pt>
                <c:pt idx="197">
                  <c:v>2.5167903763877679E-4</c:v>
                </c:pt>
                <c:pt idx="198">
                  <c:v>2.3787276602943704E-4</c:v>
                </c:pt>
                <c:pt idx="199">
                  <c:v>2.2478257204050516E-4</c:v>
                </c:pt>
                <c:pt idx="200">
                  <c:v>2.12057067444577E-4</c:v>
                </c:pt>
                <c:pt idx="201">
                  <c:v>1.9850176848198195E-4</c:v>
                </c:pt>
                <c:pt idx="202">
                  <c:v>1.858147718746788E-4</c:v>
                </c:pt>
                <c:pt idx="203">
                  <c:v>1.7363877035830568E-4</c:v>
                </c:pt>
                <c:pt idx="204">
                  <c:v>1.6230514798898219E-4</c:v>
                </c:pt>
                <c:pt idx="205">
                  <c:v>1.5146174115550874E-4</c:v>
                </c:pt>
                <c:pt idx="206">
                  <c:v>1.4126776181451719E-4</c:v>
                </c:pt>
                <c:pt idx="207">
                  <c:v>1.3154550643013069E-4</c:v>
                </c:pt>
                <c:pt idx="208">
                  <c:v>1.2261666265122014E-4</c:v>
                </c:pt>
                <c:pt idx="209">
                  <c:v>1.1413880382394131E-4</c:v>
                </c:pt>
                <c:pt idx="210">
                  <c:v>1.0610440991275822E-4</c:v>
                </c:pt>
                <c:pt idx="211">
                  <c:v>9.9448679989374948E-5</c:v>
                </c:pt>
                <c:pt idx="212">
                  <c:v>9.3259998887558045E-5</c:v>
                </c:pt>
                <c:pt idx="213">
                  <c:v>8.7378039340085933E-5</c:v>
                </c:pt>
                <c:pt idx="214">
                  <c:v>8.1804045431535668E-5</c:v>
                </c:pt>
                <c:pt idx="215">
                  <c:v>7.6539654326796881E-5</c:v>
                </c:pt>
                <c:pt idx="216">
                  <c:v>7.1586215686850327E-5</c:v>
                </c:pt>
                <c:pt idx="217">
                  <c:v>6.6945102552918323E-5</c:v>
                </c:pt>
                <c:pt idx="218">
                  <c:v>6.2552348520031188E-5</c:v>
                </c:pt>
                <c:pt idx="219">
                  <c:v>5.8408966792879708E-5</c:v>
                </c:pt>
                <c:pt idx="220">
                  <c:v>5.4499809605153847E-5</c:v>
                </c:pt>
                <c:pt idx="221">
                  <c:v>5.072845707775737E-5</c:v>
                </c:pt>
                <c:pt idx="222">
                  <c:v>4.7206876987013339E-5</c:v>
                </c:pt>
                <c:pt idx="223">
                  <c:v>4.3901898669882642E-5</c:v>
                </c:pt>
                <c:pt idx="224">
                  <c:v>4.081323219310306E-5</c:v>
                </c:pt>
                <c:pt idx="225">
                  <c:v>3.7924142198893494E-5</c:v>
                </c:pt>
                <c:pt idx="226">
                  <c:v>3.5201657011990247E-5</c:v>
                </c:pt>
                <c:pt idx="227">
                  <c:v>3.2678284794366361E-5</c:v>
                </c:pt>
                <c:pt idx="228">
                  <c:v>3.032099616905239E-5</c:v>
                </c:pt>
                <c:pt idx="229">
                  <c:v>2.8129568110461999E-5</c:v>
                </c:pt>
                <c:pt idx="230">
                  <c:v>2.6071045583487832E-5</c:v>
                </c:pt>
                <c:pt idx="231">
                  <c:v>2.4121329678039552E-5</c:v>
                </c:pt>
                <c:pt idx="232">
                  <c:v>2.2310013094754297E-5</c:v>
                </c:pt>
                <c:pt idx="233">
                  <c:v>2.0636314750902916E-5</c:v>
                </c:pt>
                <c:pt idx="234">
                  <c:v>1.9066898951818746E-5</c:v>
                </c:pt>
                <c:pt idx="235">
                  <c:v>1.761737798172221E-5</c:v>
                </c:pt>
                <c:pt idx="236">
                  <c:v>1.6270842117373804E-5</c:v>
                </c:pt>
                <c:pt idx="237">
                  <c:v>1.5026649644203583E-5</c:v>
                </c:pt>
                <c:pt idx="238">
                  <c:v>1.3868122869604582E-5</c:v>
                </c:pt>
                <c:pt idx="239">
                  <c:v>1.279470826635581E-5</c:v>
                </c:pt>
                <c:pt idx="240">
                  <c:v>1.1805915470420353E-5</c:v>
                </c:pt>
                <c:pt idx="241">
                  <c:v>1.0869940375617555E-5</c:v>
                </c:pt>
                <c:pt idx="242">
                  <c:v>9.9903993573557811E-6</c:v>
                </c:pt>
                <c:pt idx="243">
                  <c:v>9.182344670004744E-6</c:v>
                </c:pt>
                <c:pt idx="244">
                  <c:v>8.4448096866988621E-6</c:v>
                </c:pt>
                <c:pt idx="245">
                  <c:v>7.7612025824217739E-6</c:v>
                </c:pt>
                <c:pt idx="246">
                  <c:v>7.1308172373441234E-6</c:v>
                </c:pt>
                <c:pt idx="247">
                  <c:v>6.5529188543088981E-6</c:v>
                </c:pt>
                <c:pt idx="248">
                  <c:v>6.0160203516255384E-6</c:v>
                </c:pt>
                <c:pt idx="249">
                  <c:v>5.5256834759744493E-6</c:v>
                </c:pt>
                <c:pt idx="250">
                  <c:v>5.0736490839306083E-6</c:v>
                </c:pt>
                <c:pt idx="251">
                  <c:v>4.6864990471548575E-6</c:v>
                </c:pt>
                <c:pt idx="252">
                  <c:v>4.3278933227149778E-6</c:v>
                </c:pt>
                <c:pt idx="253">
                  <c:v>3.9963618980098138E-6</c:v>
                </c:pt>
                <c:pt idx="254">
                  <c:v>3.6904109308575483E-6</c:v>
                </c:pt>
                <c:pt idx="255">
                  <c:v>3.4085628064253281E-6</c:v>
                </c:pt>
                <c:pt idx="256">
                  <c:v>3.146271264123634E-6</c:v>
                </c:pt>
                <c:pt idx="257">
                  <c:v>2.9050886917206346E-6</c:v>
                </c:pt>
                <c:pt idx="258">
                  <c:v>2.6835265021091368E-6</c:v>
                </c:pt>
                <c:pt idx="259">
                  <c:v>2.4770229909540644E-6</c:v>
                </c:pt>
                <c:pt idx="260">
                  <c:v>2.2886644999324815E-6</c:v>
                </c:pt>
                <c:pt idx="261">
                  <c:v>2.1035792299553947E-6</c:v>
                </c:pt>
                <c:pt idx="262">
                  <c:v>1.9336730631184474E-6</c:v>
                </c:pt>
                <c:pt idx="263">
                  <c:v>1.7772610328972633E-6</c:v>
                </c:pt>
                <c:pt idx="264">
                  <c:v>1.634177654672098E-6</c:v>
                </c:pt>
                <c:pt idx="265">
                  <c:v>1.5027707855859499E-6</c:v>
                </c:pt>
                <c:pt idx="266">
                  <c:v>1.3814088354754898E-6</c:v>
                </c:pt>
                <c:pt idx="267">
                  <c:v>1.2699695092376719E-6</c:v>
                </c:pt>
                <c:pt idx="268">
                  <c:v>1.1683353266379648E-6</c:v>
                </c:pt>
                <c:pt idx="269">
                  <c:v>1.0749140621683309E-6</c:v>
                </c:pt>
                <c:pt idx="270">
                  <c:v>9.8960788230354762E-7</c:v>
                </c:pt>
                <c:pt idx="271">
                  <c:v>9.1527336304905717E-7</c:v>
                </c:pt>
                <c:pt idx="272">
                  <c:v>8.4675358295540632E-7</c:v>
                </c:pt>
                <c:pt idx="273">
                  <c:v>7.8405168374256626E-7</c:v>
                </c:pt>
                <c:pt idx="274">
                  <c:v>7.2571068912068283E-7</c:v>
                </c:pt>
                <c:pt idx="275">
                  <c:v>6.7173263207483056E-7</c:v>
                </c:pt>
                <c:pt idx="276">
                  <c:v>6.2212060318070202E-7</c:v>
                </c:pt>
                <c:pt idx="277">
                  <c:v>5.7614561472336323E-7</c:v>
                </c:pt>
                <c:pt idx="278">
                  <c:v>5.3380957639364542E-7</c:v>
                </c:pt>
                <c:pt idx="279">
                  <c:v>4.9467699118874284E-7</c:v>
                </c:pt>
                <c:pt idx="280">
                  <c:v>4.5845636978174365E-7</c:v>
                </c:pt>
                <c:pt idx="281">
                  <c:v>4.2614331866510017E-7</c:v>
                </c:pt>
                <c:pt idx="282">
                  <c:v>3.960147901978792E-7</c:v>
                </c:pt>
                <c:pt idx="283">
                  <c:v>3.6808932728626257E-7</c:v>
                </c:pt>
                <c:pt idx="284">
                  <c:v>3.4238407385775424E-7</c:v>
                </c:pt>
                <c:pt idx="285">
                  <c:v>3.1847240023150913E-7</c:v>
                </c:pt>
                <c:pt idx="286">
                  <c:v>2.9622022291357998E-7</c:v>
                </c:pt>
                <c:pt idx="287">
                  <c:v>2.7564110755854993E-7</c:v>
                </c:pt>
                <c:pt idx="288">
                  <c:v>2.5659939999514412E-7</c:v>
                </c:pt>
                <c:pt idx="289">
                  <c:v>2.3880706587512839E-7</c:v>
                </c:pt>
                <c:pt idx="290">
                  <c:v>2.224249040890363E-7</c:v>
                </c:pt>
                <c:pt idx="291">
                  <c:v>2.0564164603787542E-7</c:v>
                </c:pt>
                <c:pt idx="292">
                  <c:v>1.9005362009677591E-7</c:v>
                </c:pt>
                <c:pt idx="293">
                  <c:v>1.7579312153651544E-7</c:v>
                </c:pt>
                <c:pt idx="294">
                  <c:v>1.6269572515454939E-7</c:v>
                </c:pt>
                <c:pt idx="295">
                  <c:v>1.5045241393171437E-7</c:v>
                </c:pt>
                <c:pt idx="296">
                  <c:v>1.3919837187723835E-7</c:v>
                </c:pt>
                <c:pt idx="297">
                  <c:v>1.2892062953270026E-7</c:v>
                </c:pt>
                <c:pt idx="298">
                  <c:v>1.1931681717389002E-7</c:v>
                </c:pt>
                <c:pt idx="299">
                  <c:v>1.1052221689745557E-7</c:v>
                </c:pt>
                <c:pt idx="300">
                  <c:v>1.0223961030399091E-7</c:v>
                </c:pt>
                <c:pt idx="301">
                  <c:v>9.4191287979162948E-8</c:v>
                </c:pt>
                <c:pt idx="302">
                  <c:v>8.6715840390604475E-8</c:v>
                </c:pt>
                <c:pt idx="303">
                  <c:v>7.9937490780664502E-8</c:v>
                </c:pt>
                <c:pt idx="304">
                  <c:v>7.3563997818877584E-8</c:v>
                </c:pt>
                <c:pt idx="305">
                  <c:v>6.7721148849227314E-8</c:v>
                </c:pt>
                <c:pt idx="306">
                  <c:v>6.2394952258353091E-8</c:v>
                </c:pt>
                <c:pt idx="307">
                  <c:v>5.757115486644095E-8</c:v>
                </c:pt>
                <c:pt idx="308">
                  <c:v>5.2974811607416266E-8</c:v>
                </c:pt>
                <c:pt idx="309">
                  <c:v>4.8846170063205963E-8</c:v>
                </c:pt>
                <c:pt idx="310">
                  <c:v>4.4993330270002661E-8</c:v>
                </c:pt>
                <c:pt idx="311">
                  <c:v>4.2075992413961813E-8</c:v>
                </c:pt>
                <c:pt idx="312">
                  <c:v>3.9372713711989408E-8</c:v>
                </c:pt>
                <c:pt idx="313">
                  <c:v>3.6846788116256289E-8</c:v>
                </c:pt>
                <c:pt idx="314">
                  <c:v>3.4487002718590013E-8</c:v>
                </c:pt>
                <c:pt idx="315">
                  <c:v>3.2281842183739241E-8</c:v>
                </c:pt>
                <c:pt idx="316">
                  <c:v>3.0232651460104712E-8</c:v>
                </c:pt>
                <c:pt idx="317">
                  <c:v>2.8314822404973545E-8</c:v>
                </c:pt>
                <c:pt idx="318">
                  <c:v>2.6516444794466145E-8</c:v>
                </c:pt>
                <c:pt idx="319">
                  <c:v>2.485167560235529E-8</c:v>
                </c:pt>
                <c:pt idx="320">
                  <c:v>2.3282373051316597E-8</c:v>
                </c:pt>
                <c:pt idx="321">
                  <c:v>2.1848375228269197E-8</c:v>
                </c:pt>
                <c:pt idx="322">
                  <c:v>2.0508206844872633E-8</c:v>
                </c:pt>
                <c:pt idx="323">
                  <c:v>1.9236608801342279E-8</c:v>
                </c:pt>
                <c:pt idx="324">
                  <c:v>1.8061042323972879E-8</c:v>
                </c:pt>
                <c:pt idx="325">
                  <c:v>1.6969355093788919E-8</c:v>
                </c:pt>
                <c:pt idx="326">
                  <c:v>1.5935885578596438E-8</c:v>
                </c:pt>
                <c:pt idx="327">
                  <c:v>1.4961359661835314E-8</c:v>
                </c:pt>
                <c:pt idx="328">
                  <c:v>1.4060008421684857E-8</c:v>
                </c:pt>
                <c:pt idx="329">
                  <c:v>1.3205671924956109E-8</c:v>
                </c:pt>
                <c:pt idx="330">
                  <c:v>1.2412531201498614E-8</c:v>
                </c:pt>
                <c:pt idx="331">
                  <c:v>1.1425590193764843E-8</c:v>
                </c:pt>
                <c:pt idx="332">
                  <c:v>1.0518113147644756E-8</c:v>
                </c:pt>
                <c:pt idx="333">
                  <c:v>9.6744244330757274E-9</c:v>
                </c:pt>
                <c:pt idx="334">
                  <c:v>8.9050781285927463E-9</c:v>
                </c:pt>
                <c:pt idx="335">
                  <c:v>8.1948641997266032E-9</c:v>
                </c:pt>
                <c:pt idx="336">
                  <c:v>7.5295038031949364E-9</c:v>
                </c:pt>
                <c:pt idx="337">
                  <c:v>6.9315018828479961E-9</c:v>
                </c:pt>
                <c:pt idx="338">
                  <c:v>6.374628730088162E-9</c:v>
                </c:pt>
                <c:pt idx="339">
                  <c:v>5.857487558135169E-9</c:v>
                </c:pt>
                <c:pt idx="340">
                  <c:v>5.3786815802087509E-9</c:v>
                </c:pt>
                <c:pt idx="341">
                  <c:v>5.1202834783118429E-9</c:v>
                </c:pt>
                <c:pt idx="342">
                  <c:v>4.8646586201247174E-9</c:v>
                </c:pt>
                <c:pt idx="343">
                  <c:v>4.6251536257244173E-9</c:v>
                </c:pt>
                <c:pt idx="344">
                  <c:v>4.3979635416144663E-9</c:v>
                </c:pt>
                <c:pt idx="345">
                  <c:v>4.1814720789037431E-9</c:v>
                </c:pt>
                <c:pt idx="346">
                  <c:v>3.9763527693832359E-9</c:v>
                </c:pt>
                <c:pt idx="347">
                  <c:v>3.7795873407575377E-9</c:v>
                </c:pt>
                <c:pt idx="348">
                  <c:v>3.5942244779020095E-9</c:v>
                </c:pt>
                <c:pt idx="349">
                  <c:v>3.4183658403619467E-9</c:v>
                </c:pt>
                <c:pt idx="350">
                  <c:v>3.2500131882938787E-9</c:v>
                </c:pt>
                <c:pt idx="351">
                  <c:v>3.0774396518835986E-9</c:v>
                </c:pt>
                <c:pt idx="352">
                  <c:v>2.9149183846124748E-9</c:v>
                </c:pt>
                <c:pt idx="353">
                  <c:v>2.7601158867578911E-9</c:v>
                </c:pt>
                <c:pt idx="354">
                  <c:v>2.6145826829750103E-9</c:v>
                </c:pt>
                <c:pt idx="355">
                  <c:v>2.4759197522405835E-9</c:v>
                </c:pt>
                <c:pt idx="356">
                  <c:v>2.3456639801266185E-9</c:v>
                </c:pt>
                <c:pt idx="357">
                  <c:v>2.2227033694619241E-9</c:v>
                </c:pt>
                <c:pt idx="358">
                  <c:v>2.1058786748947861E-9</c:v>
                </c:pt>
                <c:pt idx="359">
                  <c:v>1.9967288113291252E-9</c:v>
                </c:pt>
                <c:pt idx="360">
                  <c:v>1.8913331953608693E-9</c:v>
                </c:pt>
                <c:pt idx="361">
                  <c:v>1.7543390330271526E-9</c:v>
                </c:pt>
                <c:pt idx="362">
                  <c:v>1.6260199358312879E-9</c:v>
                </c:pt>
                <c:pt idx="363">
                  <c:v>1.5061285663887905E-9</c:v>
                </c:pt>
                <c:pt idx="364">
                  <c:v>1.395698159681803E-9</c:v>
                </c:pt>
                <c:pt idx="365">
                  <c:v>1.2944119280486617E-9</c:v>
                </c:pt>
                <c:pt idx="366">
                  <c:v>1.1982221287960378E-9</c:v>
                </c:pt>
                <c:pt idx="367">
                  <c:v>1.1106744888177289E-9</c:v>
                </c:pt>
                <c:pt idx="368">
                  <c:v>1.029046959826832E-9</c:v>
                </c:pt>
                <c:pt idx="369">
                  <c:v>9.5314911706145863E-10</c:v>
                </c:pt>
                <c:pt idx="370">
                  <c:v>8.8279503645623741E-10</c:v>
                </c:pt>
                <c:pt idx="371">
                  <c:v>8.0922383094723949E-10</c:v>
                </c:pt>
                <c:pt idx="372">
                  <c:v>7.4171104151448343E-10</c:v>
                </c:pt>
                <c:pt idx="373">
                  <c:v>6.799717890464084E-10</c:v>
                </c:pt>
                <c:pt idx="374">
                  <c:v>6.2269004723182629E-10</c:v>
                </c:pt>
                <c:pt idx="375">
                  <c:v>5.6967532920508142E-10</c:v>
                </c:pt>
                <c:pt idx="376">
                  <c:v>5.2074154650847837E-10</c:v>
                </c:pt>
                <c:pt idx="377">
                  <c:v>4.7569846069142971E-10</c:v>
                </c:pt>
                <c:pt idx="378">
                  <c:v>4.3435974949382276E-10</c:v>
                </c:pt>
                <c:pt idx="379">
                  <c:v>3.9565615774872711E-10</c:v>
                </c:pt>
                <c:pt idx="380">
                  <c:v>3.6034313394221909E-10</c:v>
                </c:pt>
                <c:pt idx="381">
                  <c:v>3.5492698954325017E-10</c:v>
                </c:pt>
                <c:pt idx="382">
                  <c:v>3.4956808289836315E-10</c:v>
                </c:pt>
                <c:pt idx="383">
                  <c:v>3.4353091726988084E-10</c:v>
                </c:pt>
                <c:pt idx="384">
                  <c:v>3.37125228254081E-10</c:v>
                </c:pt>
                <c:pt idx="385">
                  <c:v>3.3048576677774681E-10</c:v>
                </c:pt>
                <c:pt idx="386">
                  <c:v>3.2363946158216946E-10</c:v>
                </c:pt>
                <c:pt idx="387">
                  <c:v>3.1648749224020739E-10</c:v>
                </c:pt>
                <c:pt idx="388">
                  <c:v>3.0924547334956788E-10</c:v>
                </c:pt>
                <c:pt idx="389">
                  <c:v>3.0190580614905755E-10</c:v>
                </c:pt>
                <c:pt idx="390">
                  <c:v>2.9444753061735618E-10</c:v>
                </c:pt>
                <c:pt idx="391">
                  <c:v>2.7703539521017219E-10</c:v>
                </c:pt>
                <c:pt idx="392">
                  <c:v>2.6075366690523714E-10</c:v>
                </c:pt>
                <c:pt idx="393">
                  <c:v>2.4534623031593449E-10</c:v>
                </c:pt>
                <c:pt idx="394">
                  <c:v>2.309221255922197E-10</c:v>
                </c:pt>
                <c:pt idx="395">
                  <c:v>2.1746749811433527E-10</c:v>
                </c:pt>
                <c:pt idx="396">
                  <c:v>2.0473304199104472E-10</c:v>
                </c:pt>
                <c:pt idx="397">
                  <c:v>1.9270967783428895E-10</c:v>
                </c:pt>
                <c:pt idx="398">
                  <c:v>1.8150443673716487E-10</c:v>
                </c:pt>
                <c:pt idx="399">
                  <c:v>1.7087385092783814E-10</c:v>
                </c:pt>
                <c:pt idx="400">
                  <c:v>1.6092564066855978E-10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8.3814065551317804E-7</c:v>
                </c:pt>
                <c:pt idx="1">
                  <c:v>9.6336602321353579E-7</c:v>
                </c:pt>
                <c:pt idx="2">
                  <c:v>1.0959763683925449E-6</c:v>
                </c:pt>
                <c:pt idx="3">
                  <c:v>1.2413698874148831E-6</c:v>
                </c:pt>
                <c:pt idx="4">
                  <c:v>1.4051440462895252E-6</c:v>
                </c:pt>
                <c:pt idx="5">
                  <c:v>1.593077159496077E-6</c:v>
                </c:pt>
                <c:pt idx="6">
                  <c:v>1.8134033736385975E-6</c:v>
                </c:pt>
                <c:pt idx="7">
                  <c:v>2.0715072171842888E-6</c:v>
                </c:pt>
                <c:pt idx="8">
                  <c:v>2.3689936438995376E-6</c:v>
                </c:pt>
                <c:pt idx="9">
                  <c:v>2.7075366759080101E-6</c:v>
                </c:pt>
                <c:pt idx="10">
                  <c:v>3.0888309977680561E-6</c:v>
                </c:pt>
                <c:pt idx="11">
                  <c:v>3.6807771942370498E-6</c:v>
                </c:pt>
                <c:pt idx="12">
                  <c:v>4.3933358211578609E-6</c:v>
                </c:pt>
                <c:pt idx="13">
                  <c:v>5.2388623021400948E-6</c:v>
                </c:pt>
                <c:pt idx="14">
                  <c:v>6.2298803959942697E-6</c:v>
                </c:pt>
                <c:pt idx="15">
                  <c:v>7.3791853895563878E-6</c:v>
                </c:pt>
                <c:pt idx="16">
                  <c:v>8.743031660108787E-6</c:v>
                </c:pt>
                <c:pt idx="17">
                  <c:v>1.0386781843463081E-5</c:v>
                </c:pt>
                <c:pt idx="18">
                  <c:v>1.2337722596408199E-5</c:v>
                </c:pt>
                <c:pt idx="19">
                  <c:v>1.4623778294930242E-5</c:v>
                </c:pt>
                <c:pt idx="20">
                  <c:v>1.7273946684922113E-5</c:v>
                </c:pt>
                <c:pt idx="21">
                  <c:v>1.9975096997100108E-5</c:v>
                </c:pt>
                <c:pt idx="22">
                  <c:v>2.3213496570383604E-5</c:v>
                </c:pt>
                <c:pt idx="23">
                  <c:v>2.70040123667088E-5</c:v>
                </c:pt>
                <c:pt idx="24">
                  <c:v>3.1361189893434778E-5</c:v>
                </c:pt>
                <c:pt idx="25">
                  <c:v>3.6300032917963251E-5</c:v>
                </c:pt>
                <c:pt idx="26">
                  <c:v>4.2302506055440692E-5</c:v>
                </c:pt>
                <c:pt idx="27">
                  <c:v>4.9664767776082746E-5</c:v>
                </c:pt>
                <c:pt idx="28">
                  <c:v>5.8114822223798934E-5</c:v>
                </c:pt>
                <c:pt idx="29">
                  <c:v>6.7367951504754267E-5</c:v>
                </c:pt>
                <c:pt idx="30">
                  <c:v>7.7128062311110533E-5</c:v>
                </c:pt>
                <c:pt idx="31">
                  <c:v>8.6715547504125464E-5</c:v>
                </c:pt>
                <c:pt idx="32">
                  <c:v>9.6965639804267879E-5</c:v>
                </c:pt>
                <c:pt idx="33">
                  <c:v>1.0813040127817723E-4</c:v>
                </c:pt>
                <c:pt idx="34">
                  <c:v>1.2046416326906639E-4</c:v>
                </c:pt>
                <c:pt idx="35">
                  <c:v>1.3422302671328368E-4</c:v>
                </c:pt>
                <c:pt idx="36">
                  <c:v>1.5092866557166301E-4</c:v>
                </c:pt>
                <c:pt idx="37">
                  <c:v>1.7087674575976401E-4</c:v>
                </c:pt>
                <c:pt idx="38">
                  <c:v>1.9247843675251764E-4</c:v>
                </c:pt>
                <c:pt idx="39">
                  <c:v>2.1412830168838023E-4</c:v>
                </c:pt>
                <c:pt idx="40">
                  <c:v>2.3420974295840658E-4</c:v>
                </c:pt>
                <c:pt idx="41">
                  <c:v>2.4981457831054941E-4</c:v>
                </c:pt>
                <c:pt idx="42">
                  <c:v>2.6408982895940851E-4</c:v>
                </c:pt>
                <c:pt idx="43">
                  <c:v>2.779301894743388E-4</c:v>
                </c:pt>
                <c:pt idx="44">
                  <c:v>2.9220741654818001E-4</c:v>
                </c:pt>
                <c:pt idx="45">
                  <c:v>3.0776625791998562E-4</c:v>
                </c:pt>
                <c:pt idx="46">
                  <c:v>3.2523757582417933E-4</c:v>
                </c:pt>
                <c:pt idx="47">
                  <c:v>3.4416624787946416E-4</c:v>
                </c:pt>
                <c:pt idx="48">
                  <c:v>3.6376522401761983E-4</c:v>
                </c:pt>
                <c:pt idx="49">
                  <c:v>3.832736179686617E-4</c:v>
                </c:pt>
                <c:pt idx="50">
                  <c:v>4.0195023002974616E-4</c:v>
                </c:pt>
                <c:pt idx="51">
                  <c:v>4.3164892029989648E-4</c:v>
                </c:pt>
                <c:pt idx="52">
                  <c:v>4.6188939311205457E-4</c:v>
                </c:pt>
                <c:pt idx="53">
                  <c:v>4.9316424026206321E-4</c:v>
                </c:pt>
                <c:pt idx="54">
                  <c:v>5.2600666915905941E-4</c:v>
                </c:pt>
                <c:pt idx="55">
                  <c:v>5.6099030873111091E-4</c:v>
                </c:pt>
                <c:pt idx="56">
                  <c:v>5.9898060028237973E-4</c:v>
                </c:pt>
                <c:pt idx="57">
                  <c:v>6.3981999375668883E-4</c:v>
                </c:pt>
                <c:pt idx="58">
                  <c:v>6.8252202697000009E-4</c:v>
                </c:pt>
                <c:pt idx="59">
                  <c:v>7.2603916332307126E-4</c:v>
                </c:pt>
                <c:pt idx="60">
                  <c:v>7.6921763561554597E-4</c:v>
                </c:pt>
                <c:pt idx="61">
                  <c:v>8.069641687310856E-4</c:v>
                </c:pt>
                <c:pt idx="62">
                  <c:v>8.442812268451696E-4</c:v>
                </c:pt>
                <c:pt idx="63">
                  <c:v>8.8182760348375414E-4</c:v>
                </c:pt>
                <c:pt idx="64">
                  <c:v>9.2031702852566981E-4</c:v>
                </c:pt>
                <c:pt idx="65">
                  <c:v>9.604874675159849E-4</c:v>
                </c:pt>
                <c:pt idx="66">
                  <c:v>1.0027899085297851E-3</c:v>
                </c:pt>
                <c:pt idx="67">
                  <c:v>1.0467864173384657E-3</c:v>
                </c:pt>
                <c:pt idx="68">
                  <c:v>1.0919406142651711E-3</c:v>
                </c:pt>
                <c:pt idx="69">
                  <c:v>1.137692805878961E-3</c:v>
                </c:pt>
                <c:pt idx="70">
                  <c:v>1.1834253569024897E-3</c:v>
                </c:pt>
                <c:pt idx="71">
                  <c:v>1.2171384978065048E-3</c:v>
                </c:pt>
                <c:pt idx="72">
                  <c:v>1.2503829320836941E-3</c:v>
                </c:pt>
                <c:pt idx="73">
                  <c:v>1.2834491952019079E-3</c:v>
                </c:pt>
                <c:pt idx="74">
                  <c:v>1.3166735073289215E-3</c:v>
                </c:pt>
                <c:pt idx="75">
                  <c:v>1.3503491660524138E-3</c:v>
                </c:pt>
                <c:pt idx="76">
                  <c:v>1.3846167355953294E-3</c:v>
                </c:pt>
                <c:pt idx="77">
                  <c:v>1.4192853919416226E-3</c:v>
                </c:pt>
                <c:pt idx="78">
                  <c:v>1.454136424511212E-3</c:v>
                </c:pt>
                <c:pt idx="79">
                  <c:v>1.4890053283530104E-3</c:v>
                </c:pt>
                <c:pt idx="80">
                  <c:v>1.5236733387835964E-3</c:v>
                </c:pt>
                <c:pt idx="81">
                  <c:v>1.5532260977483786E-3</c:v>
                </c:pt>
                <c:pt idx="82">
                  <c:v>1.5825385316111207E-3</c:v>
                </c:pt>
                <c:pt idx="83">
                  <c:v>1.6115642031203693E-3</c:v>
                </c:pt>
                <c:pt idx="84">
                  <c:v>1.6402592795835903E-3</c:v>
                </c:pt>
                <c:pt idx="85">
                  <c:v>1.6685617883459209E-3</c:v>
                </c:pt>
                <c:pt idx="86">
                  <c:v>1.697114313484847E-3</c:v>
                </c:pt>
                <c:pt idx="87">
                  <c:v>1.7259314491481286E-3</c:v>
                </c:pt>
                <c:pt idx="88">
                  <c:v>1.7541010020382605E-3</c:v>
                </c:pt>
                <c:pt idx="89">
                  <c:v>1.7807263787394691E-3</c:v>
                </c:pt>
                <c:pt idx="90">
                  <c:v>1.8049160147433027E-3</c:v>
                </c:pt>
                <c:pt idx="91">
                  <c:v>1.8331126578445189E-3</c:v>
                </c:pt>
                <c:pt idx="92">
                  <c:v>1.859910013776488E-3</c:v>
                </c:pt>
                <c:pt idx="93">
                  <c:v>1.8855644962796278E-3</c:v>
                </c:pt>
                <c:pt idx="94">
                  <c:v>1.9102866108756686E-3</c:v>
                </c:pt>
                <c:pt idx="95">
                  <c:v>1.934334368285129E-3</c:v>
                </c:pt>
                <c:pt idx="96">
                  <c:v>1.9584969179684952E-3</c:v>
                </c:pt>
                <c:pt idx="97">
                  <c:v>1.9826878875776584E-3</c:v>
                </c:pt>
                <c:pt idx="98">
                  <c:v>2.0058382189790222E-3</c:v>
                </c:pt>
                <c:pt idx="99">
                  <c:v>2.0268336113534909E-3</c:v>
                </c:pt>
                <c:pt idx="100">
                  <c:v>2.0445989978818959E-3</c:v>
                </c:pt>
                <c:pt idx="101">
                  <c:v>2.0454660851404569E-3</c:v>
                </c:pt>
                <c:pt idx="102">
                  <c:v>2.0450926847991242E-3</c:v>
                </c:pt>
                <c:pt idx="103">
                  <c:v>2.043127528015852E-3</c:v>
                </c:pt>
                <c:pt idx="104">
                  <c:v>2.0392819644278366E-3</c:v>
                </c:pt>
                <c:pt idx="105">
                  <c:v>2.0332245375732721E-3</c:v>
                </c:pt>
                <c:pt idx="106">
                  <c:v>2.0259108345146927E-3</c:v>
                </c:pt>
                <c:pt idx="107">
                  <c:v>2.0181657131364628E-3</c:v>
                </c:pt>
                <c:pt idx="108">
                  <c:v>2.0094845682042265E-3</c:v>
                </c:pt>
                <c:pt idx="109">
                  <c:v>1.9994301834819865E-3</c:v>
                </c:pt>
                <c:pt idx="110">
                  <c:v>1.9875214639382983E-3</c:v>
                </c:pt>
                <c:pt idx="111">
                  <c:v>1.9876348629507263E-3</c:v>
                </c:pt>
                <c:pt idx="112">
                  <c:v>1.9862595848054989E-3</c:v>
                </c:pt>
                <c:pt idx="113">
                  <c:v>1.9837111907062143E-3</c:v>
                </c:pt>
                <c:pt idx="114">
                  <c:v>1.9803646924773598E-3</c:v>
                </c:pt>
                <c:pt idx="115">
                  <c:v>1.9765755618516702E-3</c:v>
                </c:pt>
                <c:pt idx="116">
                  <c:v>1.9711332388883825E-3</c:v>
                </c:pt>
                <c:pt idx="117">
                  <c:v>1.9629898553504854E-3</c:v>
                </c:pt>
                <c:pt idx="118">
                  <c:v>1.9528599628044424E-3</c:v>
                </c:pt>
                <c:pt idx="119">
                  <c:v>1.9414531508718696E-3</c:v>
                </c:pt>
                <c:pt idx="120">
                  <c:v>1.9294309704859741E-3</c:v>
                </c:pt>
                <c:pt idx="121">
                  <c:v>1.9125184881587758E-3</c:v>
                </c:pt>
                <c:pt idx="122">
                  <c:v>1.8936146412404185E-3</c:v>
                </c:pt>
                <c:pt idx="123">
                  <c:v>1.8731285695662619E-3</c:v>
                </c:pt>
                <c:pt idx="124">
                  <c:v>1.851510871619849E-3</c:v>
                </c:pt>
                <c:pt idx="125">
                  <c:v>1.8291638144318503E-3</c:v>
                </c:pt>
                <c:pt idx="126">
                  <c:v>1.8058233943413062E-3</c:v>
                </c:pt>
                <c:pt idx="127">
                  <c:v>1.7810333314294217E-3</c:v>
                </c:pt>
                <c:pt idx="128">
                  <c:v>1.7548905118467215E-3</c:v>
                </c:pt>
                <c:pt idx="129">
                  <c:v>1.7275480243924115E-3</c:v>
                </c:pt>
                <c:pt idx="130">
                  <c:v>1.6991052172843216E-3</c:v>
                </c:pt>
                <c:pt idx="131">
                  <c:v>1.6666999123919222E-3</c:v>
                </c:pt>
                <c:pt idx="132">
                  <c:v>1.6324209217653542E-3</c:v>
                </c:pt>
                <c:pt idx="133">
                  <c:v>1.596881557784878E-3</c:v>
                </c:pt>
                <c:pt idx="134">
                  <c:v>1.5607392025952852E-3</c:v>
                </c:pt>
                <c:pt idx="135">
                  <c:v>1.5245949985034891E-3</c:v>
                </c:pt>
                <c:pt idx="136">
                  <c:v>1.48830333699941E-3</c:v>
                </c:pt>
                <c:pt idx="137">
                  <c:v>1.4514287623427155E-3</c:v>
                </c:pt>
                <c:pt idx="138">
                  <c:v>1.4141434214991334E-3</c:v>
                </c:pt>
                <c:pt idx="139">
                  <c:v>1.3766579882550708E-3</c:v>
                </c:pt>
                <c:pt idx="140">
                  <c:v>1.3391402029304144E-3</c:v>
                </c:pt>
                <c:pt idx="141">
                  <c:v>1.3087965384298073E-3</c:v>
                </c:pt>
                <c:pt idx="142">
                  <c:v>1.2777510467487346E-3</c:v>
                </c:pt>
                <c:pt idx="143">
                  <c:v>1.2462252909298203E-3</c:v>
                </c:pt>
                <c:pt idx="144">
                  <c:v>1.2144413777889669E-3</c:v>
                </c:pt>
                <c:pt idx="145">
                  <c:v>1.1826088592810954E-3</c:v>
                </c:pt>
                <c:pt idx="146">
                  <c:v>1.1506504156136752E-3</c:v>
                </c:pt>
                <c:pt idx="147">
                  <c:v>1.1184047918718664E-3</c:v>
                </c:pt>
                <c:pt idx="148">
                  <c:v>1.086025767594887E-3</c:v>
                </c:pt>
                <c:pt idx="149">
                  <c:v>1.0536687962011332E-3</c:v>
                </c:pt>
                <c:pt idx="150">
                  <c:v>1.0214949390426155E-3</c:v>
                </c:pt>
                <c:pt idx="151">
                  <c:v>9.837439212496777E-4</c:v>
                </c:pt>
                <c:pt idx="152">
                  <c:v>9.4636385208748247E-4</c:v>
                </c:pt>
                <c:pt idx="153">
                  <c:v>9.0950372349759537E-4</c:v>
                </c:pt>
                <c:pt idx="154">
                  <c:v>8.7327746522393001E-4</c:v>
                </c:pt>
                <c:pt idx="155">
                  <c:v>8.3783145352525135E-4</c:v>
                </c:pt>
                <c:pt idx="156">
                  <c:v>8.0304764015501644E-4</c:v>
                </c:pt>
                <c:pt idx="157">
                  <c:v>7.6880472456547456E-4</c:v>
                </c:pt>
                <c:pt idx="158">
                  <c:v>7.3525443128219894E-4</c:v>
                </c:pt>
                <c:pt idx="159">
                  <c:v>7.0251180493957946E-4</c:v>
                </c:pt>
                <c:pt idx="160">
                  <c:v>6.7072012212431292E-4</c:v>
                </c:pt>
                <c:pt idx="161">
                  <c:v>6.415689942110952E-4</c:v>
                </c:pt>
                <c:pt idx="162">
                  <c:v>6.1297142055227239E-4</c:v>
                </c:pt>
                <c:pt idx="163">
                  <c:v>5.850182921294996E-4</c:v>
                </c:pt>
                <c:pt idx="164">
                  <c:v>5.5780037367112747E-4</c:v>
                </c:pt>
                <c:pt idx="165">
                  <c:v>5.314044961433177E-4</c:v>
                </c:pt>
                <c:pt idx="166">
                  <c:v>5.0572810754103282E-4</c:v>
                </c:pt>
                <c:pt idx="167">
                  <c:v>4.8065209992654315E-4</c:v>
                </c:pt>
                <c:pt idx="168">
                  <c:v>4.562741505610344E-4</c:v>
                </c:pt>
                <c:pt idx="169">
                  <c:v>4.3268480805174825E-4</c:v>
                </c:pt>
                <c:pt idx="170">
                  <c:v>4.0997639523748293E-4</c:v>
                </c:pt>
                <c:pt idx="171">
                  <c:v>3.8664034491410265E-4</c:v>
                </c:pt>
                <c:pt idx="172">
                  <c:v>3.640830369394121E-4</c:v>
                </c:pt>
                <c:pt idx="173">
                  <c:v>3.4239340304908247E-4</c:v>
                </c:pt>
                <c:pt idx="174">
                  <c:v>3.2166912806634628E-4</c:v>
                </c:pt>
                <c:pt idx="175">
                  <c:v>3.0199672328735819E-4</c:v>
                </c:pt>
                <c:pt idx="176">
                  <c:v>2.8324812815107726E-4</c:v>
                </c:pt>
                <c:pt idx="177">
                  <c:v>2.6527246316327335E-4</c:v>
                </c:pt>
                <c:pt idx="178">
                  <c:v>2.4811936465002609E-4</c:v>
                </c:pt>
                <c:pt idx="179">
                  <c:v>2.3184429346705208E-4</c:v>
                </c:pt>
                <c:pt idx="180">
                  <c:v>2.1649738448755248E-4</c:v>
                </c:pt>
                <c:pt idx="181">
                  <c:v>2.020199887735507E-4</c:v>
                </c:pt>
                <c:pt idx="182">
                  <c:v>1.8819631383657916E-4</c:v>
                </c:pt>
                <c:pt idx="183">
                  <c:v>1.7508652727419197E-4</c:v>
                </c:pt>
                <c:pt idx="184">
                  <c:v>1.6274837349195142E-4</c:v>
                </c:pt>
                <c:pt idx="185">
                  <c:v>1.5124044071080769E-4</c:v>
                </c:pt>
                <c:pt idx="186">
                  <c:v>1.4044686052278204E-4</c:v>
                </c:pt>
                <c:pt idx="187">
                  <c:v>1.3023024075309306E-4</c:v>
                </c:pt>
                <c:pt idx="188">
                  <c:v>1.2061608644796811E-4</c:v>
                </c:pt>
                <c:pt idx="189">
                  <c:v>1.1162852241769088E-4</c:v>
                </c:pt>
                <c:pt idx="190">
                  <c:v>1.0329213169240278E-4</c:v>
                </c:pt>
                <c:pt idx="191">
                  <c:v>9.5815530951237461E-5</c:v>
                </c:pt>
                <c:pt idx="192">
                  <c:v>8.8740700876749955E-5</c:v>
                </c:pt>
                <c:pt idx="193">
                  <c:v>8.2094992598407755E-5</c:v>
                </c:pt>
                <c:pt idx="194">
                  <c:v>7.5905955900833246E-5</c:v>
                </c:pt>
                <c:pt idx="195">
                  <c:v>7.0200982833665851E-5</c:v>
                </c:pt>
                <c:pt idx="196">
                  <c:v>6.4902450594251252E-5</c:v>
                </c:pt>
                <c:pt idx="197">
                  <c:v>5.9923271591790184E-5</c:v>
                </c:pt>
                <c:pt idx="198">
                  <c:v>5.5275114722961127E-5</c:v>
                </c:pt>
                <c:pt idx="199">
                  <c:v>5.0970498596035208E-5</c:v>
                </c:pt>
                <c:pt idx="200">
                  <c:v>4.702120520175556E-5</c:v>
                </c:pt>
                <c:pt idx="201">
                  <c:v>4.3071931415827008E-5</c:v>
                </c:pt>
                <c:pt idx="202">
                  <c:v>3.940324620244522E-5</c:v>
                </c:pt>
                <c:pt idx="203">
                  <c:v>3.6016615643956186E-5</c:v>
                </c:pt>
                <c:pt idx="204">
                  <c:v>3.2913310888845234E-5</c:v>
                </c:pt>
                <c:pt idx="205">
                  <c:v>3.0094218078044044E-5</c:v>
                </c:pt>
                <c:pt idx="206">
                  <c:v>2.7514278939538003E-5</c:v>
                </c:pt>
                <c:pt idx="207">
                  <c:v>2.5126352911692179E-5</c:v>
                </c:pt>
                <c:pt idx="208">
                  <c:v>2.2929151329653805E-5</c:v>
                </c:pt>
                <c:pt idx="209">
                  <c:v>2.092054870661425E-5</c:v>
                </c:pt>
                <c:pt idx="210">
                  <c:v>1.9098955775761994E-5</c:v>
                </c:pt>
                <c:pt idx="211">
                  <c:v>1.7600307332279459E-5</c:v>
                </c:pt>
                <c:pt idx="212">
                  <c:v>1.6200464113374699E-5</c:v>
                </c:pt>
                <c:pt idx="213">
                  <c:v>1.4902267659146687E-5</c:v>
                </c:pt>
                <c:pt idx="214">
                  <c:v>1.3708565495401579E-5</c:v>
                </c:pt>
                <c:pt idx="215">
                  <c:v>1.2622188666519087E-5</c:v>
                </c:pt>
                <c:pt idx="216">
                  <c:v>1.162466982610747E-5</c:v>
                </c:pt>
                <c:pt idx="217">
                  <c:v>1.0696092380408521E-5</c:v>
                </c:pt>
                <c:pt idx="218">
                  <c:v>9.8370780582693709E-6</c:v>
                </c:pt>
                <c:pt idx="219">
                  <c:v>9.0482023223998552E-6</c:v>
                </c:pt>
                <c:pt idx="220">
                  <c:v>8.330102723860327E-6</c:v>
                </c:pt>
                <c:pt idx="221">
                  <c:v>7.655592993313167E-6</c:v>
                </c:pt>
                <c:pt idx="222">
                  <c:v>7.0292255320405045E-6</c:v>
                </c:pt>
                <c:pt idx="223">
                  <c:v>6.4512969938089063E-6</c:v>
                </c:pt>
                <c:pt idx="224">
                  <c:v>5.9221361994328458E-6</c:v>
                </c:pt>
                <c:pt idx="225">
                  <c:v>5.4420159864870667E-6</c:v>
                </c:pt>
                <c:pt idx="226">
                  <c:v>5.0024882949563723E-6</c:v>
                </c:pt>
                <c:pt idx="227">
                  <c:v>4.5948552762967273E-6</c:v>
                </c:pt>
                <c:pt idx="228">
                  <c:v>4.2190576841173066E-6</c:v>
                </c:pt>
                <c:pt idx="229">
                  <c:v>3.8750690486419204E-6</c:v>
                </c:pt>
                <c:pt idx="230">
                  <c:v>3.5628465043528775E-6</c:v>
                </c:pt>
                <c:pt idx="231">
                  <c:v>3.2714369648719357E-6</c:v>
                </c:pt>
                <c:pt idx="232">
                  <c:v>3.0016664075403899E-6</c:v>
                </c:pt>
                <c:pt idx="233">
                  <c:v>2.7534112724023868E-6</c:v>
                </c:pt>
                <c:pt idx="234">
                  <c:v>2.5264371332821827E-6</c:v>
                </c:pt>
                <c:pt idx="235">
                  <c:v>2.3206037758019637E-6</c:v>
                </c:pt>
                <c:pt idx="236">
                  <c:v>2.1323689929633122E-6</c:v>
                </c:pt>
                <c:pt idx="237">
                  <c:v>1.9581562510066195E-6</c:v>
                </c:pt>
                <c:pt idx="238">
                  <c:v>1.7977559789074534E-6</c:v>
                </c:pt>
                <c:pt idx="239">
                  <c:v>1.6509347596032185E-6</c:v>
                </c:pt>
                <c:pt idx="240">
                  <c:v>1.5174894439661216E-6</c:v>
                </c:pt>
                <c:pt idx="241">
                  <c:v>1.391119668475698E-6</c:v>
                </c:pt>
                <c:pt idx="242">
                  <c:v>1.2742928815851633E-6</c:v>
                </c:pt>
                <c:pt idx="243">
                  <c:v>1.1669150798675101E-6</c:v>
                </c:pt>
                <c:pt idx="244">
                  <c:v>1.0688962922586103E-6</c:v>
                </c:pt>
                <c:pt idx="245">
                  <c:v>9.8014150471868452E-7</c:v>
                </c:pt>
                <c:pt idx="246">
                  <c:v>8.9912459010122514E-7</c:v>
                </c:pt>
                <c:pt idx="247">
                  <c:v>8.2430464488124662E-7</c:v>
                </c:pt>
                <c:pt idx="248">
                  <c:v>7.5556172798437382E-7</c:v>
                </c:pt>
                <c:pt idx="249">
                  <c:v>6.927827569739569E-7</c:v>
                </c:pt>
                <c:pt idx="250">
                  <c:v>6.3584917627412813E-7</c:v>
                </c:pt>
                <c:pt idx="251">
                  <c:v>5.8720356638610756E-7</c:v>
                </c:pt>
                <c:pt idx="252">
                  <c:v>5.4198412140072976E-7</c:v>
                </c:pt>
                <c:pt idx="253">
                  <c:v>5.0017600119547993E-7</c:v>
                </c:pt>
                <c:pt idx="254">
                  <c:v>4.6176019068193053E-7</c:v>
                </c:pt>
                <c:pt idx="255">
                  <c:v>4.2672003659982693E-7</c:v>
                </c:pt>
                <c:pt idx="256">
                  <c:v>3.9449542081065992E-7</c:v>
                </c:pt>
                <c:pt idx="257">
                  <c:v>3.6452527758933881E-7</c:v>
                </c:pt>
                <c:pt idx="258">
                  <c:v>3.3678944901939758E-7</c:v>
                </c:pt>
                <c:pt idx="259">
                  <c:v>3.112690353080518E-7</c:v>
                </c:pt>
                <c:pt idx="260">
                  <c:v>2.8794212463712987E-7</c:v>
                </c:pt>
                <c:pt idx="261">
                  <c:v>2.6514231058204781E-7</c:v>
                </c:pt>
                <c:pt idx="262">
                  <c:v>2.4401256788662413E-7</c:v>
                </c:pt>
                <c:pt idx="263">
                  <c:v>2.2452781339287232E-7</c:v>
                </c:pt>
                <c:pt idx="264">
                  <c:v>2.0666639725822855E-7</c:v>
                </c:pt>
                <c:pt idx="265">
                  <c:v>1.9040629206383888E-7</c:v>
                </c:pt>
                <c:pt idx="266">
                  <c:v>1.7549102265413895E-7</c:v>
                </c:pt>
                <c:pt idx="267">
                  <c:v>1.6166697033814824E-7</c:v>
                </c:pt>
                <c:pt idx="268">
                  <c:v>1.4891702384946453E-7</c:v>
                </c:pt>
                <c:pt idx="269">
                  <c:v>1.3721850703693833E-7</c:v>
                </c:pt>
                <c:pt idx="270">
                  <c:v>1.2655155298555076E-7</c:v>
                </c:pt>
                <c:pt idx="271">
                  <c:v>1.1731947649798381E-7</c:v>
                </c:pt>
                <c:pt idx="272">
                  <c:v>1.0871540911194107E-7</c:v>
                </c:pt>
                <c:pt idx="273">
                  <c:v>1.0073455074800712E-7</c:v>
                </c:pt>
                <c:pt idx="274">
                  <c:v>9.337262941482347E-8</c:v>
                </c:pt>
                <c:pt idx="275">
                  <c:v>8.6624825529834696E-8</c:v>
                </c:pt>
                <c:pt idx="276">
                  <c:v>8.0393059206741446E-8</c:v>
                </c:pt>
                <c:pt idx="277">
                  <c:v>7.4580329441956393E-8</c:v>
                </c:pt>
                <c:pt idx="278">
                  <c:v>6.918347849839881E-8</c:v>
                </c:pt>
                <c:pt idx="279">
                  <c:v>6.4199464095735601E-8</c:v>
                </c:pt>
                <c:pt idx="280">
                  <c:v>5.9624968808191652E-8</c:v>
                </c:pt>
                <c:pt idx="281">
                  <c:v>5.5524961400283081E-8</c:v>
                </c:pt>
                <c:pt idx="282">
                  <c:v>5.1687514636143128E-8</c:v>
                </c:pt>
                <c:pt idx="283">
                  <c:v>4.8112508592667343E-8</c:v>
                </c:pt>
                <c:pt idx="284">
                  <c:v>4.4799616429238103E-8</c:v>
                </c:pt>
                <c:pt idx="285">
                  <c:v>4.1748674572753098E-8</c:v>
                </c:pt>
                <c:pt idx="286">
                  <c:v>3.8918814390404142E-8</c:v>
                </c:pt>
                <c:pt idx="287">
                  <c:v>3.6268582484697992E-8</c:v>
                </c:pt>
                <c:pt idx="288">
                  <c:v>3.3797101741668121E-8</c:v>
                </c:pt>
                <c:pt idx="289">
                  <c:v>3.1503344180493713E-8</c:v>
                </c:pt>
                <c:pt idx="290">
                  <c:v>2.9386387581790344E-8</c:v>
                </c:pt>
                <c:pt idx="291">
                  <c:v>2.7216784021283379E-8</c:v>
                </c:pt>
                <c:pt idx="292">
                  <c:v>2.5196913069400436E-8</c:v>
                </c:pt>
                <c:pt idx="293">
                  <c:v>2.332450386701805E-8</c:v>
                </c:pt>
                <c:pt idx="294">
                  <c:v>2.1597415406317643E-8</c:v>
                </c:pt>
                <c:pt idx="295">
                  <c:v>2.0013397128070541E-8</c:v>
                </c:pt>
                <c:pt idx="296">
                  <c:v>1.8551466033110811E-8</c:v>
                </c:pt>
                <c:pt idx="297">
                  <c:v>1.7190433537250495E-8</c:v>
                </c:pt>
                <c:pt idx="298">
                  <c:v>1.5928506190009294E-8</c:v>
                </c:pt>
                <c:pt idx="299">
                  <c:v>1.4763554858722143E-8</c:v>
                </c:pt>
                <c:pt idx="300">
                  <c:v>1.3693487229745865E-8</c:v>
                </c:pt>
                <c:pt idx="301">
                  <c:v>1.2630019290975348E-8</c:v>
                </c:pt>
                <c:pt idx="302">
                  <c:v>1.1644300952631454E-8</c:v>
                </c:pt>
                <c:pt idx="303">
                  <c:v>1.0733959239974228E-8</c:v>
                </c:pt>
                <c:pt idx="304">
                  <c:v>9.8965865043424697E-9</c:v>
                </c:pt>
                <c:pt idx="305">
                  <c:v>9.1298516889200302E-9</c:v>
                </c:pt>
                <c:pt idx="306">
                  <c:v>8.4239732342482581E-9</c:v>
                </c:pt>
                <c:pt idx="307">
                  <c:v>7.7695574590591561E-9</c:v>
                </c:pt>
                <c:pt idx="308">
                  <c:v>7.1648432699030504E-9</c:v>
                </c:pt>
                <c:pt idx="309">
                  <c:v>6.6081171826442003E-9</c:v>
                </c:pt>
                <c:pt idx="310">
                  <c:v>6.0976469025186386E-9</c:v>
                </c:pt>
                <c:pt idx="311">
                  <c:v>5.7124640298660318E-9</c:v>
                </c:pt>
                <c:pt idx="312">
                  <c:v>5.3499387309160394E-9</c:v>
                </c:pt>
                <c:pt idx="313">
                  <c:v>5.0101746114467595E-9</c:v>
                </c:pt>
                <c:pt idx="314">
                  <c:v>4.6933090377572607E-9</c:v>
                </c:pt>
                <c:pt idx="315">
                  <c:v>4.3994303765485273E-9</c:v>
                </c:pt>
                <c:pt idx="316">
                  <c:v>4.1251391668417449E-9</c:v>
                </c:pt>
                <c:pt idx="317">
                  <c:v>3.8669846228401955E-9</c:v>
                </c:pt>
                <c:pt idx="318">
                  <c:v>3.6249203069271074E-9</c:v>
                </c:pt>
                <c:pt idx="319">
                  <c:v>3.398978674457988E-9</c:v>
                </c:pt>
                <c:pt idx="320">
                  <c:v>3.1891488286511024E-9</c:v>
                </c:pt>
                <c:pt idx="321">
                  <c:v>2.9966018248027269E-9</c:v>
                </c:pt>
                <c:pt idx="322">
                  <c:v>2.8150018110076461E-9</c:v>
                </c:pt>
                <c:pt idx="323">
                  <c:v>2.644358973562233E-9</c:v>
                </c:pt>
                <c:pt idx="324">
                  <c:v>2.4847346175423892E-9</c:v>
                </c:pt>
                <c:pt idx="325">
                  <c:v>2.3361456550641762E-9</c:v>
                </c:pt>
                <c:pt idx="326">
                  <c:v>2.1969979885380349E-9</c:v>
                </c:pt>
                <c:pt idx="327">
                  <c:v>2.0656614758960882E-9</c:v>
                </c:pt>
                <c:pt idx="328">
                  <c:v>1.9421549312918528E-9</c:v>
                </c:pt>
                <c:pt idx="329">
                  <c:v>1.826509498120492E-9</c:v>
                </c:pt>
                <c:pt idx="330">
                  <c:v>1.7187417383606832E-9</c:v>
                </c:pt>
                <c:pt idx="331">
                  <c:v>1.5841393936525618E-9</c:v>
                </c:pt>
                <c:pt idx="332">
                  <c:v>1.4593291823913653E-9</c:v>
                </c:pt>
                <c:pt idx="333">
                  <c:v>1.3439334266378939E-9</c:v>
                </c:pt>
                <c:pt idx="334">
                  <c:v>1.2375844978470474E-9</c:v>
                </c:pt>
                <c:pt idx="335">
                  <c:v>1.1399279598116059E-9</c:v>
                </c:pt>
                <c:pt idx="336">
                  <c:v>1.0498723421896591E-9</c:v>
                </c:pt>
                <c:pt idx="337">
                  <c:v>9.6639477285279369E-10</c:v>
                </c:pt>
                <c:pt idx="338">
                  <c:v>8.892290690649986E-10</c:v>
                </c:pt>
                <c:pt idx="339">
                  <c:v>8.1811069313685019E-10</c:v>
                </c:pt>
                <c:pt idx="340">
                  <c:v>7.5278024456599014E-10</c:v>
                </c:pt>
                <c:pt idx="341">
                  <c:v>7.1666178847309748E-10</c:v>
                </c:pt>
                <c:pt idx="342">
                  <c:v>6.8202167203890569E-10</c:v>
                </c:pt>
                <c:pt idx="343">
                  <c:v>6.4895318638761454E-10</c:v>
                </c:pt>
                <c:pt idx="344">
                  <c:v>6.1753858628895411E-10</c:v>
                </c:pt>
                <c:pt idx="345">
                  <c:v>5.8786910059099044E-10</c:v>
                </c:pt>
                <c:pt idx="346">
                  <c:v>5.5966982827565863E-10</c:v>
                </c:pt>
                <c:pt idx="347">
                  <c:v>5.3264850286777434E-10</c:v>
                </c:pt>
                <c:pt idx="348">
                  <c:v>5.0686790478763058E-10</c:v>
                </c:pt>
                <c:pt idx="349">
                  <c:v>4.823806142698213E-10</c:v>
                </c:pt>
                <c:pt idx="350">
                  <c:v>4.5924754308709175E-10</c:v>
                </c:pt>
                <c:pt idx="351">
                  <c:v>4.353529003229632E-10</c:v>
                </c:pt>
                <c:pt idx="352">
                  <c:v>4.1260993614010092E-10</c:v>
                </c:pt>
                <c:pt idx="353">
                  <c:v>3.9104121265800546E-10</c:v>
                </c:pt>
                <c:pt idx="354">
                  <c:v>3.7067000479033509E-10</c:v>
                </c:pt>
                <c:pt idx="355">
                  <c:v>3.5151837581904239E-10</c:v>
                </c:pt>
                <c:pt idx="356">
                  <c:v>3.3341499846227282E-10</c:v>
                </c:pt>
                <c:pt idx="357">
                  <c:v>3.1617989006175468E-10</c:v>
                </c:pt>
                <c:pt idx="358">
                  <c:v>2.9982870297325055E-10</c:v>
                </c:pt>
                <c:pt idx="359">
                  <c:v>2.8437586070163488E-10</c:v>
                </c:pt>
                <c:pt idx="360">
                  <c:v>2.6983385993857679E-10</c:v>
                </c:pt>
                <c:pt idx="361">
                  <c:v>2.5042345614941713E-10</c:v>
                </c:pt>
                <c:pt idx="362">
                  <c:v>2.3231743214016022E-10</c:v>
                </c:pt>
                <c:pt idx="363">
                  <c:v>2.1547190835184758E-10</c:v>
                </c:pt>
                <c:pt idx="364">
                  <c:v>1.9984234572004799E-10</c:v>
                </c:pt>
                <c:pt idx="365">
                  <c:v>1.8538461243491452E-10</c:v>
                </c:pt>
                <c:pt idx="366">
                  <c:v>1.7196355877945797E-10</c:v>
                </c:pt>
                <c:pt idx="367">
                  <c:v>1.5944730302092486E-10</c:v>
                </c:pt>
                <c:pt idx="368">
                  <c:v>1.4780363965091709E-10</c:v>
                </c:pt>
                <c:pt idx="369">
                  <c:v>1.3699803835401473E-10</c:v>
                </c:pt>
                <c:pt idx="370">
                  <c:v>1.2699703542872808E-10</c:v>
                </c:pt>
                <c:pt idx="371">
                  <c:v>1.166389913427612E-10</c:v>
                </c:pt>
                <c:pt idx="372">
                  <c:v>1.0702670562819474E-10</c:v>
                </c:pt>
                <c:pt idx="373">
                  <c:v>9.8128789074387441E-11</c:v>
                </c:pt>
                <c:pt idx="374">
                  <c:v>8.9912609287538996E-11</c:v>
                </c:pt>
                <c:pt idx="375">
                  <c:v>8.2345413410441799E-11</c:v>
                </c:pt>
                <c:pt idx="376">
                  <c:v>7.5356849867281678E-11</c:v>
                </c:pt>
                <c:pt idx="377">
                  <c:v>6.8881419701263985E-11</c:v>
                </c:pt>
                <c:pt idx="378">
                  <c:v>6.2895018544473147E-11</c:v>
                </c:pt>
                <c:pt idx="379">
                  <c:v>5.7373132275646207E-11</c:v>
                </c:pt>
                <c:pt idx="380">
                  <c:v>5.2292062944877566E-11</c:v>
                </c:pt>
                <c:pt idx="381">
                  <c:v>5.1605499174876499E-11</c:v>
                </c:pt>
                <c:pt idx="382">
                  <c:v>5.0832548844136546E-11</c:v>
                </c:pt>
                <c:pt idx="383">
                  <c:v>4.9991617048023563E-11</c:v>
                </c:pt>
                <c:pt idx="384">
                  <c:v>4.9100963721837362E-11</c:v>
                </c:pt>
                <c:pt idx="385">
                  <c:v>4.817853770776618E-11</c:v>
                </c:pt>
                <c:pt idx="386">
                  <c:v>4.7220936496230332E-11</c:v>
                </c:pt>
                <c:pt idx="387">
                  <c:v>4.6221806563734275E-11</c:v>
                </c:pt>
                <c:pt idx="388">
                  <c:v>4.5194524449758037E-11</c:v>
                </c:pt>
                <c:pt idx="389">
                  <c:v>4.4152304529521527E-11</c:v>
                </c:pt>
                <c:pt idx="390">
                  <c:v>4.3108192306777724E-11</c:v>
                </c:pt>
                <c:pt idx="391">
                  <c:v>4.0602438634284529E-11</c:v>
                </c:pt>
                <c:pt idx="392">
                  <c:v>3.8237429801851823E-11</c:v>
                </c:pt>
                <c:pt idx="393">
                  <c:v>3.6010386572208312E-11</c:v>
                </c:pt>
                <c:pt idx="394">
                  <c:v>3.3919017932096937E-11</c:v>
                </c:pt>
                <c:pt idx="395">
                  <c:v>3.1960588242552028E-11</c:v>
                </c:pt>
                <c:pt idx="396">
                  <c:v>3.0136325302899016E-11</c:v>
                </c:pt>
                <c:pt idx="397">
                  <c:v>2.8431148196235817E-11</c:v>
                </c:pt>
                <c:pt idx="398">
                  <c:v>2.6818070440841948E-11</c:v>
                </c:pt>
                <c:pt idx="399">
                  <c:v>2.5270822483438901E-11</c:v>
                </c:pt>
                <c:pt idx="400">
                  <c:v>2.3763507303846942E-11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1.35752565E-7</c:v>
                </c:pt>
                <c:pt idx="11">
                  <c:v>1.9946704000000001E-7</c:v>
                </c:pt>
                <c:pt idx="12">
                  <c:v>2.75908266E-7</c:v>
                </c:pt>
                <c:pt idx="13">
                  <c:v>3.5807759999999996E-7</c:v>
                </c:pt>
                <c:pt idx="14">
                  <c:v>3.8163317000000002E-7</c:v>
                </c:pt>
                <c:pt idx="15">
                  <c:v>3.286009E-7</c:v>
                </c:pt>
                <c:pt idx="16">
                  <c:v>2.2696946000000003E-7</c:v>
                </c:pt>
                <c:pt idx="17">
                  <c:v>9.2805835999999991E-8</c:v>
                </c:pt>
                <c:pt idx="18">
                  <c:v>7.9436500000000011E-8</c:v>
                </c:pt>
                <c:pt idx="19">
                  <c:v>2.5490401299999993E-7</c:v>
                </c:pt>
                <c:pt idx="20">
                  <c:v>5.4294195999999998E-7</c:v>
                </c:pt>
                <c:pt idx="21">
                  <c:v>9.1806194999999998E-7</c:v>
                </c:pt>
                <c:pt idx="22">
                  <c:v>1.14744472E-6</c:v>
                </c:pt>
                <c:pt idx="23">
                  <c:v>1.1154328999999999E-6</c:v>
                </c:pt>
                <c:pt idx="24">
                  <c:v>9.7704020999999988E-7</c:v>
                </c:pt>
                <c:pt idx="25">
                  <c:v>7.9438662000000003E-7</c:v>
                </c:pt>
                <c:pt idx="26">
                  <c:v>8.5017408000000003E-7</c:v>
                </c:pt>
                <c:pt idx="27">
                  <c:v>1.3470575999999999E-6</c:v>
                </c:pt>
                <c:pt idx="28">
                  <c:v>2.1258776000000003E-6</c:v>
                </c:pt>
                <c:pt idx="29">
                  <c:v>3.2126940000000004E-6</c:v>
                </c:pt>
                <c:pt idx="30">
                  <c:v>4.3739849999999998E-6</c:v>
                </c:pt>
                <c:pt idx="31">
                  <c:v>5.5095097999999995E-6</c:v>
                </c:pt>
                <c:pt idx="32">
                  <c:v>6.9553119000000005E-6</c:v>
                </c:pt>
                <c:pt idx="33">
                  <c:v>8.8950930000000015E-6</c:v>
                </c:pt>
                <c:pt idx="34">
                  <c:v>1.1572041899999999E-5</c:v>
                </c:pt>
                <c:pt idx="35">
                  <c:v>1.52358618E-5</c:v>
                </c:pt>
                <c:pt idx="36">
                  <c:v>2.02522374E-5</c:v>
                </c:pt>
                <c:pt idx="37">
                  <c:v>2.7046499700000001E-5</c:v>
                </c:pt>
                <c:pt idx="38">
                  <c:v>3.6297716E-5</c:v>
                </c:pt>
                <c:pt idx="39">
                  <c:v>4.8702774E-5</c:v>
                </c:pt>
                <c:pt idx="40">
                  <c:v>6.3851495999999992E-5</c:v>
                </c:pt>
                <c:pt idx="41">
                  <c:v>8.2390618999999995E-5</c:v>
                </c:pt>
                <c:pt idx="42">
                  <c:v>1.0355518799999999E-4</c:v>
                </c:pt>
                <c:pt idx="43">
                  <c:v>1.2639403100000001E-4</c:v>
                </c:pt>
                <c:pt idx="44">
                  <c:v>1.5385873499999998E-4</c:v>
                </c:pt>
                <c:pt idx="45">
                  <c:v>1.8652841999999999E-4</c:v>
                </c:pt>
                <c:pt idx="46">
                  <c:v>2.27611804E-4</c:v>
                </c:pt>
                <c:pt idx="47">
                  <c:v>2.7857481599999996E-4</c:v>
                </c:pt>
                <c:pt idx="48">
                  <c:v>3.3871723600000002E-4</c:v>
                </c:pt>
                <c:pt idx="49">
                  <c:v>4.0906829699999996E-4</c:v>
                </c:pt>
                <c:pt idx="50">
                  <c:v>4.8894770999999997E-4</c:v>
                </c:pt>
                <c:pt idx="51">
                  <c:v>5.7811378799999999E-4</c:v>
                </c:pt>
                <c:pt idx="52">
                  <c:v>6.7837077199999992E-4</c:v>
                </c:pt>
                <c:pt idx="53">
                  <c:v>7.9118464400000003E-4</c:v>
                </c:pt>
                <c:pt idx="54">
                  <c:v>9.1668239999999996E-4</c:v>
                </c:pt>
                <c:pt idx="55">
                  <c:v>1.07008032E-3</c:v>
                </c:pt>
                <c:pt idx="56">
                  <c:v>1.2306301800000001E-3</c:v>
                </c:pt>
                <c:pt idx="57">
                  <c:v>1.4158382000000001E-3</c:v>
                </c:pt>
                <c:pt idx="58">
                  <c:v>1.6251199799999999E-3</c:v>
                </c:pt>
                <c:pt idx="59">
                  <c:v>1.8473029200000001E-3</c:v>
                </c:pt>
                <c:pt idx="60">
                  <c:v>2.078964E-3</c:v>
                </c:pt>
                <c:pt idx="61">
                  <c:v>2.3162958000000002E-3</c:v>
                </c:pt>
                <c:pt idx="62">
                  <c:v>2.5584727999999998E-3</c:v>
                </c:pt>
                <c:pt idx="63">
                  <c:v>2.8162104000000001E-3</c:v>
                </c:pt>
                <c:pt idx="64">
                  <c:v>3.0617295899999998E-3</c:v>
                </c:pt>
                <c:pt idx="65">
                  <c:v>3.2978755200000001E-3</c:v>
                </c:pt>
                <c:pt idx="66">
                  <c:v>3.5171966900000001E-3</c:v>
                </c:pt>
                <c:pt idx="67">
                  <c:v>3.7064309800000001E-3</c:v>
                </c:pt>
                <c:pt idx="68">
                  <c:v>3.8699148600000004E-3</c:v>
                </c:pt>
                <c:pt idx="69">
                  <c:v>3.9714191199999999E-3</c:v>
                </c:pt>
                <c:pt idx="70">
                  <c:v>4.0247957399999999E-3</c:v>
                </c:pt>
                <c:pt idx="71">
                  <c:v>3.9872039899999994E-3</c:v>
                </c:pt>
                <c:pt idx="72">
                  <c:v>3.8845371499999998E-3</c:v>
                </c:pt>
                <c:pt idx="73">
                  <c:v>3.7444690799999999E-3</c:v>
                </c:pt>
                <c:pt idx="74">
                  <c:v>3.5654002999999999E-3</c:v>
                </c:pt>
                <c:pt idx="75">
                  <c:v>3.3458521500000001E-3</c:v>
                </c:pt>
                <c:pt idx="76">
                  <c:v>3.1097815E-3</c:v>
                </c:pt>
                <c:pt idx="77">
                  <c:v>2.8667513700000001E-3</c:v>
                </c:pt>
                <c:pt idx="78">
                  <c:v>2.63339384E-3</c:v>
                </c:pt>
                <c:pt idx="79">
                  <c:v>2.4084982600000001E-3</c:v>
                </c:pt>
                <c:pt idx="80">
                  <c:v>2.1911111599999997E-3</c:v>
                </c:pt>
                <c:pt idx="81">
                  <c:v>1.9884352199999998E-3</c:v>
                </c:pt>
                <c:pt idx="82">
                  <c:v>1.7988183699999998E-3</c:v>
                </c:pt>
                <c:pt idx="83">
                  <c:v>1.6364505899999998E-3</c:v>
                </c:pt>
                <c:pt idx="84">
                  <c:v>1.4841982400000001E-3</c:v>
                </c:pt>
                <c:pt idx="85">
                  <c:v>1.3414182600000001E-3</c:v>
                </c:pt>
                <c:pt idx="86">
                  <c:v>1.2078937000000001E-3</c:v>
                </c:pt>
                <c:pt idx="87">
                  <c:v>1.08417606E-3</c:v>
                </c:pt>
                <c:pt idx="88">
                  <c:v>9.707393999999999E-4</c:v>
                </c:pt>
                <c:pt idx="89">
                  <c:v>8.7416686000000004E-4</c:v>
                </c:pt>
                <c:pt idx="90">
                  <c:v>7.8138368000000007E-4</c:v>
                </c:pt>
                <c:pt idx="91">
                  <c:v>6.9299174000000009E-4</c:v>
                </c:pt>
                <c:pt idx="92">
                  <c:v>6.1501215000000012E-4</c:v>
                </c:pt>
                <c:pt idx="93">
                  <c:v>5.4693911999999993E-4</c:v>
                </c:pt>
                <c:pt idx="94">
                  <c:v>4.8565529999999998E-4</c:v>
                </c:pt>
                <c:pt idx="95">
                  <c:v>4.3463516199999995E-4</c:v>
                </c:pt>
                <c:pt idx="96">
                  <c:v>3.9067155000000001E-4</c:v>
                </c:pt>
                <c:pt idx="97">
                  <c:v>3.5279126399999995E-4</c:v>
                </c:pt>
                <c:pt idx="98">
                  <c:v>3.20495588E-4</c:v>
                </c:pt>
                <c:pt idx="99">
                  <c:v>2.9253340900000003E-4</c:v>
                </c:pt>
                <c:pt idx="100">
                  <c:v>2.68532836E-4</c:v>
                </c:pt>
                <c:pt idx="101">
                  <c:v>2.4841771199999999E-4</c:v>
                </c:pt>
                <c:pt idx="102">
                  <c:v>2.3097195199999997E-4</c:v>
                </c:pt>
                <c:pt idx="103">
                  <c:v>2.1604285799999999E-4</c:v>
                </c:pt>
                <c:pt idx="104">
                  <c:v>2.0292410600000003E-4</c:v>
                </c:pt>
                <c:pt idx="105">
                  <c:v>1.9128777999999997E-4</c:v>
                </c:pt>
                <c:pt idx="106">
                  <c:v>1.8089202600000002E-4</c:v>
                </c:pt>
                <c:pt idx="107">
                  <c:v>1.7169003200000001E-4</c:v>
                </c:pt>
                <c:pt idx="108">
                  <c:v>1.63452472E-4</c:v>
                </c:pt>
                <c:pt idx="109">
                  <c:v>1.5619043999999998E-4</c:v>
                </c:pt>
                <c:pt idx="110">
                  <c:v>1.49905273E-4</c:v>
                </c:pt>
                <c:pt idx="111">
                  <c:v>1.44387081E-4</c:v>
                </c:pt>
                <c:pt idx="112">
                  <c:v>1.39655544E-4</c:v>
                </c:pt>
                <c:pt idx="113">
                  <c:v>1.3552692400000001E-4</c:v>
                </c:pt>
                <c:pt idx="114">
                  <c:v>1.3169460399999999E-4</c:v>
                </c:pt>
                <c:pt idx="115">
                  <c:v>1.2831274799999999E-4</c:v>
                </c:pt>
                <c:pt idx="116">
                  <c:v>1.25105835E-4</c:v>
                </c:pt>
                <c:pt idx="117">
                  <c:v>1.2139734E-4</c:v>
                </c:pt>
                <c:pt idx="118">
                  <c:v>1.1912631000000001E-4</c:v>
                </c:pt>
                <c:pt idx="119">
                  <c:v>1.1536674E-4</c:v>
                </c:pt>
                <c:pt idx="120">
                  <c:v>1.1131885E-4</c:v>
                </c:pt>
                <c:pt idx="121">
                  <c:v>1.07001111E-4</c:v>
                </c:pt>
                <c:pt idx="122">
                  <c:v>1.0327687199999999E-4</c:v>
                </c:pt>
                <c:pt idx="123">
                  <c:v>9.9221252999999996E-5</c:v>
                </c:pt>
                <c:pt idx="124">
                  <c:v>9.4878968000000003E-5</c:v>
                </c:pt>
                <c:pt idx="125">
                  <c:v>9.0296346000000004E-5</c:v>
                </c:pt>
                <c:pt idx="126">
                  <c:v>8.5543055999999997E-5</c:v>
                </c:pt>
                <c:pt idx="127">
                  <c:v>8.0769324000000005E-5</c:v>
                </c:pt>
                <c:pt idx="128">
                  <c:v>7.6613554999999998E-5</c:v>
                </c:pt>
                <c:pt idx="129">
                  <c:v>7.2158880000000003E-5</c:v>
                </c:pt>
                <c:pt idx="130">
                  <c:v>6.8447941999999994E-5</c:v>
                </c:pt>
                <c:pt idx="131">
                  <c:v>6.4662281999999997E-5</c:v>
                </c:pt>
                <c:pt idx="132">
                  <c:v>6.1529979000000005E-5</c:v>
                </c:pt>
                <c:pt idx="133">
                  <c:v>5.8565307000000006E-5</c:v>
                </c:pt>
                <c:pt idx="134">
                  <c:v>5.5412247999999996E-5</c:v>
                </c:pt>
                <c:pt idx="135">
                  <c:v>5.2632200000000007E-5</c:v>
                </c:pt>
                <c:pt idx="136">
                  <c:v>4.9625824000000001E-5</c:v>
                </c:pt>
                <c:pt idx="137">
                  <c:v>4.6930855000000005E-5</c:v>
                </c:pt>
                <c:pt idx="138">
                  <c:v>4.4090759999999999E-5</c:v>
                </c:pt>
                <c:pt idx="139">
                  <c:v>4.1371805000000003E-5</c:v>
                </c:pt>
                <c:pt idx="140">
                  <c:v>3.8785560000000007E-5</c:v>
                </c:pt>
                <c:pt idx="141">
                  <c:v>3.6176224E-5</c:v>
                </c:pt>
                <c:pt idx="142">
                  <c:v>3.3723707999999999E-5</c:v>
                </c:pt>
                <c:pt idx="143">
                  <c:v>3.1279016999999996E-5</c:v>
                </c:pt>
                <c:pt idx="144">
                  <c:v>2.8988856000000003E-5</c:v>
                </c:pt>
                <c:pt idx="145">
                  <c:v>2.6840724000000004E-5</c:v>
                </c:pt>
                <c:pt idx="146">
                  <c:v>2.4618006000000004E-5</c:v>
                </c:pt>
                <c:pt idx="147">
                  <c:v>2.2563798800000003E-5</c:v>
                </c:pt>
                <c:pt idx="148">
                  <c:v>2.067276E-5</c:v>
                </c:pt>
                <c:pt idx="149">
                  <c:v>1.8859943999999999E-5</c:v>
                </c:pt>
                <c:pt idx="150">
                  <c:v>1.7138427100000001E-5</c:v>
                </c:pt>
                <c:pt idx="151">
                  <c:v>1.5580622400000001E-5</c:v>
                </c:pt>
                <c:pt idx="152">
                  <c:v>1.4107537200000001E-5</c:v>
                </c:pt>
                <c:pt idx="153">
                  <c:v>1.27715796E-5</c:v>
                </c:pt>
                <c:pt idx="154">
                  <c:v>1.1556499999999999E-5</c:v>
                </c:pt>
                <c:pt idx="155">
                  <c:v>1.0448601E-5</c:v>
                </c:pt>
                <c:pt idx="156">
                  <c:v>9.3957115999999986E-6</c:v>
                </c:pt>
                <c:pt idx="157">
                  <c:v>8.4401855999999995E-6</c:v>
                </c:pt>
                <c:pt idx="158">
                  <c:v>7.5755043000000013E-6</c:v>
                </c:pt>
                <c:pt idx="159">
                  <c:v>6.7949728000000006E-6</c:v>
                </c:pt>
                <c:pt idx="160">
                  <c:v>6.0920679999999996E-6</c:v>
                </c:pt>
                <c:pt idx="161">
                  <c:v>5.4601872E-6</c:v>
                </c:pt>
                <c:pt idx="162">
                  <c:v>4.8689471999999994E-6</c:v>
                </c:pt>
                <c:pt idx="163">
                  <c:v>4.3608010000000001E-6</c:v>
                </c:pt>
                <c:pt idx="164">
                  <c:v>3.9235027999999998E-6</c:v>
                </c:pt>
                <c:pt idx="165">
                  <c:v>3.5290173000000001E-6</c:v>
                </c:pt>
                <c:pt idx="166">
                  <c:v>3.1731544999999997E-6</c:v>
                </c:pt>
                <c:pt idx="167">
                  <c:v>2.8522251E-6</c:v>
                </c:pt>
                <c:pt idx="168">
                  <c:v>2.5497420000000002E-6</c:v>
                </c:pt>
                <c:pt idx="169">
                  <c:v>2.2901952000000001E-6</c:v>
                </c:pt>
                <c:pt idx="170">
                  <c:v>2.0563699999999999E-6</c:v>
                </c:pt>
                <c:pt idx="171">
                  <c:v>1.8556379100000002E-6</c:v>
                </c:pt>
                <c:pt idx="172">
                  <c:v>1.6652967099999999E-6</c:v>
                </c:pt>
                <c:pt idx="173">
                  <c:v>1.5022978199999999E-6</c:v>
                </c:pt>
                <c:pt idx="174">
                  <c:v>1.3552508E-6</c:v>
                </c:pt>
                <c:pt idx="175">
                  <c:v>1.2227020800000001E-6</c:v>
                </c:pt>
                <c:pt idx="176">
                  <c:v>1.09725434E-6</c:v>
                </c:pt>
                <c:pt idx="177">
                  <c:v>9.9018221999999994E-7</c:v>
                </c:pt>
                <c:pt idx="178">
                  <c:v>8.936298E-7</c:v>
                </c:pt>
                <c:pt idx="179">
                  <c:v>8.065220899999999E-7</c:v>
                </c:pt>
                <c:pt idx="180">
                  <c:v>7.3198648999999995E-7</c:v>
                </c:pt>
                <c:pt idx="181">
                  <c:v>6.6062207999999992E-7</c:v>
                </c:pt>
                <c:pt idx="182">
                  <c:v>5.9957163999999998E-7</c:v>
                </c:pt>
                <c:pt idx="183">
                  <c:v>5.4112970999999998E-7</c:v>
                </c:pt>
                <c:pt idx="184">
                  <c:v>4.9118207999999996E-7</c:v>
                </c:pt>
                <c:pt idx="185">
                  <c:v>4.4337568000000004E-7</c:v>
                </c:pt>
                <c:pt idx="186">
                  <c:v>4.0255600000000002E-7</c:v>
                </c:pt>
                <c:pt idx="187">
                  <c:v>3.6555024000000001E-7</c:v>
                </c:pt>
                <c:pt idx="188">
                  <c:v>3.301165E-7</c:v>
                </c:pt>
                <c:pt idx="189">
                  <c:v>2.9987474999999997E-7</c:v>
                </c:pt>
                <c:pt idx="190">
                  <c:v>2.7245399999999999E-7</c:v>
                </c:pt>
                <c:pt idx="191">
                  <c:v>2.4759000000000001E-7</c:v>
                </c:pt>
                <c:pt idx="192">
                  <c:v>2.2504300000000001E-7</c:v>
                </c:pt>
                <c:pt idx="193">
                  <c:v>2.0459599999999999E-7</c:v>
                </c:pt>
                <c:pt idx="194">
                  <c:v>1.8711616000000002E-7</c:v>
                </c:pt>
                <c:pt idx="195">
                  <c:v>1.7019992E-7</c:v>
                </c:pt>
                <c:pt idx="196">
                  <c:v>1.54855008E-7</c:v>
                </c:pt>
                <c:pt idx="197">
                  <c:v>1.41733812E-7</c:v>
                </c:pt>
                <c:pt idx="198">
                  <c:v>1.29029283E-7</c:v>
                </c:pt>
                <c:pt idx="199">
                  <c:v>1.1749914900000001E-7</c:v>
                </c:pt>
                <c:pt idx="200">
                  <c:v>1.0703278500000002E-7</c:v>
                </c:pt>
                <c:pt idx="201">
                  <c:v>9.7530540000000014E-8</c:v>
                </c:pt>
                <c:pt idx="202">
                  <c:v>8.8901612999999997E-8</c:v>
                </c:pt>
                <c:pt idx="203">
                  <c:v>8.1063876000000004E-8</c:v>
                </c:pt>
                <c:pt idx="204">
                  <c:v>7.3943343000000003E-8</c:v>
                </c:pt>
                <c:pt idx="205">
                  <c:v>6.7853955999999993E-8</c:v>
                </c:pt>
                <c:pt idx="206">
                  <c:v>6.1939371999999996E-8</c:v>
                </c:pt>
                <c:pt idx="207">
                  <c:v>5.6879577000000005E-8</c:v>
                </c:pt>
                <c:pt idx="208">
                  <c:v>5.1961551999999995E-8</c:v>
                </c:pt>
                <c:pt idx="209">
                  <c:v>4.7752919999999999E-8</c:v>
                </c:pt>
                <c:pt idx="210">
                  <c:v>4.3901368999999999E-8</c:v>
                </c:pt>
                <c:pt idx="211">
                  <c:v>4.0154306999999999E-8</c:v>
                </c:pt>
                <c:pt idx="212">
                  <c:v>3.6742276000000001E-8</c:v>
                </c:pt>
                <c:pt idx="213">
                  <c:v>3.3634505999999998E-8</c:v>
                </c:pt>
                <c:pt idx="214">
                  <c:v>3.0802941999999996E-8</c:v>
                </c:pt>
                <c:pt idx="215">
                  <c:v>2.8066320000000001E-8</c:v>
                </c:pt>
                <c:pt idx="216">
                  <c:v>2.5869244E-8</c:v>
                </c:pt>
                <c:pt idx="217">
                  <c:v>2.3722945999999999E-8</c:v>
                </c:pt>
                <c:pt idx="218">
                  <c:v>2.1885136000000001E-8</c:v>
                </c:pt>
                <c:pt idx="219">
                  <c:v>2.0087886000000001E-8</c:v>
                </c:pt>
                <c:pt idx="220">
                  <c:v>1.8446792E-8</c:v>
                </c:pt>
                <c:pt idx="221">
                  <c:v>1.6854756199999999E-8</c:v>
                </c:pt>
                <c:pt idx="222">
                  <c:v>1.54925321E-8</c:v>
                </c:pt>
                <c:pt idx="223">
                  <c:v>1.4168537999999999E-8</c:v>
                </c:pt>
                <c:pt idx="224">
                  <c:v>1.3035978E-8</c:v>
                </c:pt>
                <c:pt idx="225">
                  <c:v>1.20664917E-8</c:v>
                </c:pt>
                <c:pt idx="226">
                  <c:v>1.1112856999999999E-8</c:v>
                </c:pt>
                <c:pt idx="227">
                  <c:v>1.0183085999999999E-8</c:v>
                </c:pt>
                <c:pt idx="228">
                  <c:v>9.3354765000000002E-9</c:v>
                </c:pt>
                <c:pt idx="229">
                  <c:v>8.5624408000000007E-9</c:v>
                </c:pt>
                <c:pt idx="230">
                  <c:v>7.8571362000000009E-9</c:v>
                </c:pt>
                <c:pt idx="231">
                  <c:v>7.1723750000000001E-9</c:v>
                </c:pt>
                <c:pt idx="232">
                  <c:v>6.5876225999999996E-9</c:v>
                </c:pt>
                <c:pt idx="233">
                  <c:v>6.0184691999999995E-9</c:v>
                </c:pt>
                <c:pt idx="234">
                  <c:v>5.5329272999999998E-9</c:v>
                </c:pt>
                <c:pt idx="235">
                  <c:v>5.0890180000000001E-9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7.9168167000000002E-9</c:v>
                </c:pt>
                <c:pt idx="11">
                  <c:v>1.1756088000000001E-8</c:v>
                </c:pt>
                <c:pt idx="12">
                  <c:v>1.6408637999999999E-8</c:v>
                </c:pt>
                <c:pt idx="13">
                  <c:v>2.1453200800000001E-8</c:v>
                </c:pt>
                <c:pt idx="14">
                  <c:v>2.2994256100000001E-8</c:v>
                </c:pt>
                <c:pt idx="15">
                  <c:v>1.9875456800000001E-8</c:v>
                </c:pt>
                <c:pt idx="16">
                  <c:v>1.3755496000000002E-8</c:v>
                </c:pt>
                <c:pt idx="17">
                  <c:v>5.6245462999999992E-9</c:v>
                </c:pt>
                <c:pt idx="18">
                  <c:v>4.8045711999999996E-9</c:v>
                </c:pt>
                <c:pt idx="19">
                  <c:v>1.5353806000000001E-8</c:v>
                </c:pt>
                <c:pt idx="20">
                  <c:v>3.2497495999999996E-8</c:v>
                </c:pt>
                <c:pt idx="21">
                  <c:v>5.4489434999999995E-8</c:v>
                </c:pt>
                <c:pt idx="22">
                  <c:v>6.7439044E-8</c:v>
                </c:pt>
                <c:pt idx="23">
                  <c:v>6.4882199999999996E-8</c:v>
                </c:pt>
                <c:pt idx="24">
                  <c:v>5.626366700000001E-8</c:v>
                </c:pt>
                <c:pt idx="25">
                  <c:v>4.5339965999999997E-8</c:v>
                </c:pt>
                <c:pt idx="26">
                  <c:v>4.81813728E-8</c:v>
                </c:pt>
                <c:pt idx="27">
                  <c:v>7.5936559999999992E-8</c:v>
                </c:pt>
                <c:pt idx="28">
                  <c:v>1.1939004000000003E-7</c:v>
                </c:pt>
                <c:pt idx="29">
                  <c:v>1.7998634400000001E-7</c:v>
                </c:pt>
                <c:pt idx="30">
                  <c:v>2.4471604499999998E-7</c:v>
                </c:pt>
                <c:pt idx="31">
                  <c:v>3.0811847999999997E-7</c:v>
                </c:pt>
                <c:pt idx="32">
                  <c:v>3.8918240999999995E-7</c:v>
                </c:pt>
                <c:pt idx="33">
                  <c:v>4.9850875000000005E-7</c:v>
                </c:pt>
                <c:pt idx="34">
                  <c:v>6.5028647999999992E-7</c:v>
                </c:pt>
                <c:pt idx="35">
                  <c:v>8.5952807999999999E-7</c:v>
                </c:pt>
                <c:pt idx="36">
                  <c:v>1.1485160099999999E-6</c:v>
                </c:pt>
                <c:pt idx="37">
                  <c:v>1.5443466500000002E-6</c:v>
                </c:pt>
                <c:pt idx="38">
                  <c:v>2.0908433000000003E-6</c:v>
                </c:pt>
                <c:pt idx="39">
                  <c:v>2.8364921E-6</c:v>
                </c:pt>
                <c:pt idx="40">
                  <c:v>3.7696493999999999E-6</c:v>
                </c:pt>
                <c:pt idx="41">
                  <c:v>4.9442353999999997E-6</c:v>
                </c:pt>
                <c:pt idx="42">
                  <c:v>6.3309707999999991E-6</c:v>
                </c:pt>
                <c:pt idx="43">
                  <c:v>7.8851569999999994E-6</c:v>
                </c:pt>
                <c:pt idx="44">
                  <c:v>9.8045494999999995E-6</c:v>
                </c:pt>
                <c:pt idx="45">
                  <c:v>1.2145996800000001E-5</c:v>
                </c:pt>
                <c:pt idx="46">
                  <c:v>1.51443112E-5</c:v>
                </c:pt>
                <c:pt idx="47">
                  <c:v>1.8947718400000001E-5</c:v>
                </c:pt>
                <c:pt idx="48">
                  <c:v>2.3578592399999999E-5</c:v>
                </c:pt>
                <c:pt idx="49">
                  <c:v>2.91981987E-5</c:v>
                </c:pt>
                <c:pt idx="50">
                  <c:v>3.58778064E-5</c:v>
                </c:pt>
                <c:pt idx="51">
                  <c:v>4.3739636399999995E-5</c:v>
                </c:pt>
                <c:pt idx="52">
                  <c:v>5.3030759799999994E-5</c:v>
                </c:pt>
                <c:pt idx="53">
                  <c:v>6.3959363599999991E-5</c:v>
                </c:pt>
                <c:pt idx="54">
                  <c:v>7.660278000000001E-5</c:v>
                </c:pt>
                <c:pt idx="55">
                  <c:v>9.2286776999999989E-5</c:v>
                </c:pt>
                <c:pt idx="56">
                  <c:v>1.0926412199999999E-4</c:v>
                </c:pt>
                <c:pt idx="57">
                  <c:v>1.29186765E-4</c:v>
                </c:pt>
                <c:pt idx="58">
                  <c:v>1.5227783999999998E-4</c:v>
                </c:pt>
                <c:pt idx="59">
                  <c:v>1.7782525E-4</c:v>
                </c:pt>
                <c:pt idx="60">
                  <c:v>2.0588658E-4</c:v>
                </c:pt>
                <c:pt idx="61">
                  <c:v>2.3652054900000002E-4</c:v>
                </c:pt>
                <c:pt idx="62">
                  <c:v>2.6989039999999998E-4</c:v>
                </c:pt>
                <c:pt idx="63">
                  <c:v>3.073269E-4</c:v>
                </c:pt>
                <c:pt idx="64">
                  <c:v>3.4591932E-4</c:v>
                </c:pt>
                <c:pt idx="65">
                  <c:v>3.858504E-4</c:v>
                </c:pt>
                <c:pt idx="66">
                  <c:v>4.2609217999999997E-4</c:v>
                </c:pt>
                <c:pt idx="67">
                  <c:v>4.6509673000000003E-4</c:v>
                </c:pt>
                <c:pt idx="68">
                  <c:v>5.0352957000000006E-4</c:v>
                </c:pt>
                <c:pt idx="69">
                  <c:v>5.3672688000000002E-4</c:v>
                </c:pt>
                <c:pt idx="70">
                  <c:v>5.6634158E-4</c:v>
                </c:pt>
                <c:pt idx="71">
                  <c:v>5.8584800999999988E-4</c:v>
                </c:pt>
                <c:pt idx="72">
                  <c:v>5.975724299999999E-4</c:v>
                </c:pt>
                <c:pt idx="73">
                  <c:v>6.0444251999999994E-4</c:v>
                </c:pt>
                <c:pt idx="74">
                  <c:v>6.0505444999999999E-4</c:v>
                </c:pt>
                <c:pt idx="75">
                  <c:v>5.9780214000000002E-4</c:v>
                </c:pt>
                <c:pt idx="76">
                  <c:v>5.8565850000000003E-4</c:v>
                </c:pt>
                <c:pt idx="77">
                  <c:v>5.6964375999999999E-4</c:v>
                </c:pt>
                <c:pt idx="78">
                  <c:v>5.5260435999999991E-4</c:v>
                </c:pt>
                <c:pt idx="79">
                  <c:v>5.3415579000000001E-4</c:v>
                </c:pt>
                <c:pt idx="80">
                  <c:v>5.1391732000000004E-4</c:v>
                </c:pt>
                <c:pt idx="81">
                  <c:v>4.9352765999999997E-4</c:v>
                </c:pt>
                <c:pt idx="82">
                  <c:v>4.7287504999999995E-4</c:v>
                </c:pt>
                <c:pt idx="83">
                  <c:v>4.5620731999999995E-4</c:v>
                </c:pt>
                <c:pt idx="84">
                  <c:v>4.3949276000000004E-4</c:v>
                </c:pt>
                <c:pt idx="85">
                  <c:v>4.2274050000000002E-4</c:v>
                </c:pt>
                <c:pt idx="86">
                  <c:v>4.0603433000000003E-4</c:v>
                </c:pt>
                <c:pt idx="87">
                  <c:v>3.8961120000000001E-4</c:v>
                </c:pt>
                <c:pt idx="88">
                  <c:v>3.7374102E-4</c:v>
                </c:pt>
                <c:pt idx="89">
                  <c:v>3.6132927999999993E-4</c:v>
                </c:pt>
                <c:pt idx="90">
                  <c:v>3.4744448000000001E-4</c:v>
                </c:pt>
                <c:pt idx="91">
                  <c:v>3.3212543000000003E-4</c:v>
                </c:pt>
                <c:pt idx="92">
                  <c:v>3.1829805000000002E-4</c:v>
                </c:pt>
                <c:pt idx="93">
                  <c:v>3.0625503999999996E-4</c:v>
                </c:pt>
                <c:pt idx="94">
                  <c:v>2.9476492499999998E-4</c:v>
                </c:pt>
                <c:pt idx="95">
                  <c:v>2.8647335599999997E-4</c:v>
                </c:pt>
                <c:pt idx="96">
                  <c:v>2.8013026799999998E-4</c:v>
                </c:pt>
                <c:pt idx="97">
                  <c:v>2.7559249399999999E-4</c:v>
                </c:pt>
                <c:pt idx="98">
                  <c:v>2.73020384E-4</c:v>
                </c:pt>
                <c:pt idx="99">
                  <c:v>2.7189276000000003E-4</c:v>
                </c:pt>
                <c:pt idx="100">
                  <c:v>2.7233562199999997E-4</c:v>
                </c:pt>
                <c:pt idx="101">
                  <c:v>2.7483370499999999E-4</c:v>
                </c:pt>
                <c:pt idx="102">
                  <c:v>2.7873050599999997E-4</c:v>
                </c:pt>
                <c:pt idx="103">
                  <c:v>2.8443258E-4</c:v>
                </c:pt>
                <c:pt idx="104">
                  <c:v>2.9159110200000003E-4</c:v>
                </c:pt>
                <c:pt idx="105">
                  <c:v>3.0020911999999997E-4</c:v>
                </c:pt>
                <c:pt idx="106">
                  <c:v>3.1032994499999999E-4</c:v>
                </c:pt>
                <c:pt idx="107">
                  <c:v>3.2219851200000001E-4</c:v>
                </c:pt>
                <c:pt idx="108">
                  <c:v>3.35704972E-4</c:v>
                </c:pt>
                <c:pt idx="109">
                  <c:v>3.5118153300000004E-4</c:v>
                </c:pt>
                <c:pt idx="110">
                  <c:v>3.6901483300000001E-4</c:v>
                </c:pt>
                <c:pt idx="111">
                  <c:v>3.89104116E-4</c:v>
                </c:pt>
                <c:pt idx="112">
                  <c:v>4.1195427999999999E-4</c:v>
                </c:pt>
                <c:pt idx="113">
                  <c:v>4.37515468E-4</c:v>
                </c:pt>
                <c:pt idx="114">
                  <c:v>4.6517755800000004E-4</c:v>
                </c:pt>
                <c:pt idx="115">
                  <c:v>4.9577555999999999E-4</c:v>
                </c:pt>
                <c:pt idx="116">
                  <c:v>5.2865048499999999E-4</c:v>
                </c:pt>
                <c:pt idx="117">
                  <c:v>5.6119890000000004E-4</c:v>
                </c:pt>
                <c:pt idx="118">
                  <c:v>6.0306911999999998E-4</c:v>
                </c:pt>
                <c:pt idx="119">
                  <c:v>6.4063650000000015E-4</c:v>
                </c:pt>
                <c:pt idx="120">
                  <c:v>6.7965344999999994E-4</c:v>
                </c:pt>
                <c:pt idx="121">
                  <c:v>7.2036650000000012E-4</c:v>
                </c:pt>
                <c:pt idx="122">
                  <c:v>7.6899840000000004E-4</c:v>
                </c:pt>
                <c:pt idx="123">
                  <c:v>8.1959246999999992E-4</c:v>
                </c:pt>
                <c:pt idx="124">
                  <c:v>8.7206664000000005E-4</c:v>
                </c:pt>
                <c:pt idx="125">
                  <c:v>9.2630155999999996E-4</c:v>
                </c:pt>
                <c:pt idx="126">
                  <c:v>9.821592000000001E-4</c:v>
                </c:pt>
                <c:pt idx="127">
                  <c:v>1.03953128E-3</c:v>
                </c:pt>
                <c:pt idx="128">
                  <c:v>1.1054382999999999E-3</c:v>
                </c:pt>
                <c:pt idx="129">
                  <c:v>1.1656416E-3</c:v>
                </c:pt>
                <c:pt idx="130">
                  <c:v>1.2343959200000001E-3</c:v>
                </c:pt>
                <c:pt idx="131">
                  <c:v>1.2968571599999998E-3</c:v>
                </c:pt>
                <c:pt idx="132">
                  <c:v>1.3681498200000001E-3</c:v>
                </c:pt>
                <c:pt idx="133">
                  <c:v>1.4410463099999999E-3</c:v>
                </c:pt>
                <c:pt idx="134">
                  <c:v>1.5077919599999999E-3</c:v>
                </c:pt>
                <c:pt idx="135">
                  <c:v>1.5846075200000001E-3</c:v>
                </c:pt>
                <c:pt idx="136">
                  <c:v>1.6555188099999999E-3</c:v>
                </c:pt>
                <c:pt idx="137">
                  <c:v>1.7365468000000001E-3</c:v>
                </c:pt>
                <c:pt idx="138">
                  <c:v>1.8101411999999998E-3</c:v>
                </c:pt>
                <c:pt idx="139">
                  <c:v>1.8837268000000001E-3</c:v>
                </c:pt>
                <c:pt idx="140">
                  <c:v>1.9562707999999998E-3</c:v>
                </c:pt>
                <c:pt idx="141">
                  <c:v>2.0178188799999997E-3</c:v>
                </c:pt>
                <c:pt idx="142">
                  <c:v>2.0770936799999998E-3</c:v>
                </c:pt>
                <c:pt idx="143">
                  <c:v>2.1251260799999999E-3</c:v>
                </c:pt>
                <c:pt idx="144">
                  <c:v>2.1712626E-3</c:v>
                </c:pt>
                <c:pt idx="145">
                  <c:v>2.2158954900000001E-3</c:v>
                </c:pt>
                <c:pt idx="146">
                  <c:v>2.2405653199999999E-3</c:v>
                </c:pt>
                <c:pt idx="147">
                  <c:v>2.2639968100000001E-3</c:v>
                </c:pt>
                <c:pt idx="148">
                  <c:v>2.2862927999999999E-3</c:v>
                </c:pt>
                <c:pt idx="149">
                  <c:v>2.2979951999999998E-3</c:v>
                </c:pt>
                <c:pt idx="150">
                  <c:v>2.29908918E-3</c:v>
                </c:pt>
                <c:pt idx="151">
                  <c:v>2.2992704000000001E-3</c:v>
                </c:pt>
                <c:pt idx="152">
                  <c:v>2.28911976E-3</c:v>
                </c:pt>
                <c:pt idx="153">
                  <c:v>2.2785586200000001E-3</c:v>
                </c:pt>
                <c:pt idx="154">
                  <c:v>2.2678904800000001E-3</c:v>
                </c:pt>
                <c:pt idx="155">
                  <c:v>2.2574063000000001E-3</c:v>
                </c:pt>
                <c:pt idx="156">
                  <c:v>2.2373778299999997E-3</c:v>
                </c:pt>
                <c:pt idx="157">
                  <c:v>2.2170489599999997E-3</c:v>
                </c:pt>
                <c:pt idx="158">
                  <c:v>2.1957477100000003E-3</c:v>
                </c:pt>
                <c:pt idx="159">
                  <c:v>2.1728365200000001E-3</c:v>
                </c:pt>
                <c:pt idx="160">
                  <c:v>2.1477016500000001E-3</c:v>
                </c:pt>
                <c:pt idx="161">
                  <c:v>2.1198770399999999E-3</c:v>
                </c:pt>
                <c:pt idx="162">
                  <c:v>2.0793593599999997E-3</c:v>
                </c:pt>
                <c:pt idx="163">
                  <c:v>2.0462649000000002E-3</c:v>
                </c:pt>
                <c:pt idx="164">
                  <c:v>2.0206721500000001E-3</c:v>
                </c:pt>
                <c:pt idx="165">
                  <c:v>1.99267983E-3</c:v>
                </c:pt>
                <c:pt idx="166">
                  <c:v>1.9625360099999999E-3</c:v>
                </c:pt>
                <c:pt idx="167">
                  <c:v>1.9310511299999999E-3</c:v>
                </c:pt>
                <c:pt idx="168">
                  <c:v>1.8893776400000003E-3</c:v>
                </c:pt>
                <c:pt idx="169">
                  <c:v>1.85789376E-3</c:v>
                </c:pt>
                <c:pt idx="170">
                  <c:v>1.8275644E-3</c:v>
                </c:pt>
                <c:pt idx="171">
                  <c:v>1.8083897999999999E-3</c:v>
                </c:pt>
                <c:pt idx="172">
                  <c:v>1.7805223699999999E-3</c:v>
                </c:pt>
                <c:pt idx="173">
                  <c:v>1.76216028E-3</c:v>
                </c:pt>
                <c:pt idx="174">
                  <c:v>1.7428942500000001E-3</c:v>
                </c:pt>
                <c:pt idx="175">
                  <c:v>1.7219253600000001E-3</c:v>
                </c:pt>
                <c:pt idx="176">
                  <c:v>1.6894586800000001E-3</c:v>
                </c:pt>
                <c:pt idx="177">
                  <c:v>1.6645972700000001E-3</c:v>
                </c:pt>
                <c:pt idx="178">
                  <c:v>1.6386408000000001E-3</c:v>
                </c:pt>
                <c:pt idx="179">
                  <c:v>1.6122118299999998E-3</c:v>
                </c:pt>
                <c:pt idx="180">
                  <c:v>1.5947987099999999E-3</c:v>
                </c:pt>
                <c:pt idx="181">
                  <c:v>1.5688670799999999E-3</c:v>
                </c:pt>
                <c:pt idx="182">
                  <c:v>1.5518645199999999E-3</c:v>
                </c:pt>
                <c:pt idx="183">
                  <c:v>1.5258444300000002E-3</c:v>
                </c:pt>
                <c:pt idx="184">
                  <c:v>1.5077568000000001E-3</c:v>
                </c:pt>
                <c:pt idx="185">
                  <c:v>1.48010544E-3</c:v>
                </c:pt>
                <c:pt idx="186">
                  <c:v>1.45957328E-3</c:v>
                </c:pt>
                <c:pt idx="187">
                  <c:v>1.4377633600000002E-3</c:v>
                </c:pt>
                <c:pt idx="188">
                  <c:v>1.4068425000000001E-3</c:v>
                </c:pt>
                <c:pt idx="189">
                  <c:v>1.3832227500000002E-3</c:v>
                </c:pt>
                <c:pt idx="190">
                  <c:v>1.3589205000000002E-3</c:v>
                </c:pt>
                <c:pt idx="191">
                  <c:v>1.33404425E-3</c:v>
                </c:pt>
                <c:pt idx="192">
                  <c:v>1.3084207500000001E-3</c:v>
                </c:pt>
                <c:pt idx="193">
                  <c:v>1.281833E-3</c:v>
                </c:pt>
                <c:pt idx="194">
                  <c:v>1.26125472E-3</c:v>
                </c:pt>
                <c:pt idx="195">
                  <c:v>1.2320228800000001E-3</c:v>
                </c:pt>
                <c:pt idx="196">
                  <c:v>1.20145872E-3</c:v>
                </c:pt>
                <c:pt idx="197">
                  <c:v>1.17672609E-3</c:v>
                </c:pt>
                <c:pt idx="198">
                  <c:v>1.14493866E-3</c:v>
                </c:pt>
                <c:pt idx="199">
                  <c:v>1.11345744E-3</c:v>
                </c:pt>
                <c:pt idx="200">
                  <c:v>1.0827585600000002E-3</c:v>
                </c:pt>
                <c:pt idx="201">
                  <c:v>1.0531464600000001E-3</c:v>
                </c:pt>
                <c:pt idx="202">
                  <c:v>1.0244459100000002E-3</c:v>
                </c:pt>
                <c:pt idx="203">
                  <c:v>9.9639494999999995E-4</c:v>
                </c:pt>
                <c:pt idx="204">
                  <c:v>9.6875816999999998E-4</c:v>
                </c:pt>
                <c:pt idx="205">
                  <c:v>9.4664849999999997E-4</c:v>
                </c:pt>
                <c:pt idx="206">
                  <c:v>9.1911011999999995E-4</c:v>
                </c:pt>
                <c:pt idx="207">
                  <c:v>8.9655730000000008E-4</c:v>
                </c:pt>
                <c:pt idx="208">
                  <c:v>8.6877649999999999E-4</c:v>
                </c:pt>
                <c:pt idx="209">
                  <c:v>8.4559860000000002E-4</c:v>
                </c:pt>
                <c:pt idx="210">
                  <c:v>8.2199702000000001E-4</c:v>
                </c:pt>
                <c:pt idx="211">
                  <c:v>7.9360173999999998E-4</c:v>
                </c:pt>
                <c:pt idx="212">
                  <c:v>7.6522818E-4</c:v>
                </c:pt>
                <c:pt idx="213">
                  <c:v>7.3701027999999993E-4</c:v>
                </c:pt>
                <c:pt idx="214">
                  <c:v>7.0907111999999998E-4</c:v>
                </c:pt>
                <c:pt idx="215">
                  <c:v>6.7774860000000003E-4</c:v>
                </c:pt>
                <c:pt idx="216">
                  <c:v>6.5442179000000007E-4</c:v>
                </c:pt>
                <c:pt idx="217">
                  <c:v>6.2780935999999998E-4</c:v>
                </c:pt>
                <c:pt idx="218">
                  <c:v>6.0500804000000004E-4</c:v>
                </c:pt>
                <c:pt idx="219">
                  <c:v>5.7923502000000002E-4</c:v>
                </c:pt>
                <c:pt idx="220">
                  <c:v>5.5396796E-4</c:v>
                </c:pt>
                <c:pt idx="221">
                  <c:v>5.2631903999999998E-4</c:v>
                </c:pt>
                <c:pt idx="222">
                  <c:v>5.0228585999999992E-4</c:v>
                </c:pt>
                <c:pt idx="223">
                  <c:v>4.7623499999999998E-4</c:v>
                </c:pt>
                <c:pt idx="224">
                  <c:v>4.5362160000000001E-4</c:v>
                </c:pt>
                <c:pt idx="225">
                  <c:v>4.3410496999999996E-4</c:v>
                </c:pt>
                <c:pt idx="226">
                  <c:v>4.1279764999999996E-4</c:v>
                </c:pt>
                <c:pt idx="227">
                  <c:v>3.9006540000000001E-4</c:v>
                </c:pt>
                <c:pt idx="228">
                  <c:v>3.6829965999999996E-4</c:v>
                </c:pt>
                <c:pt idx="229">
                  <c:v>3.4749337999999999E-4</c:v>
                </c:pt>
                <c:pt idx="230">
                  <c:v>3.2763407999999999E-4</c:v>
                </c:pt>
                <c:pt idx="231">
                  <c:v>3.0694650000000001E-4</c:v>
                </c:pt>
                <c:pt idx="232">
                  <c:v>2.8899834E-4</c:v>
                </c:pt>
                <c:pt idx="233">
                  <c:v>2.7033067999999999E-4</c:v>
                </c:pt>
                <c:pt idx="234">
                  <c:v>2.5414019999999999E-4</c:v>
                </c:pt>
                <c:pt idx="235">
                  <c:v>2.3873269999999999E-4</c:v>
                </c:pt>
                <c:pt idx="236">
                  <c:v>2.2275287999999998E-4</c:v>
                </c:pt>
                <c:pt idx="237">
                  <c:v>2.0765272000000001E-4</c:v>
                </c:pt>
                <c:pt idx="238">
                  <c:v>1.9340192000000001E-4</c:v>
                </c:pt>
                <c:pt idx="239">
                  <c:v>1.7996741999999998E-4</c:v>
                </c:pt>
                <c:pt idx="240">
                  <c:v>1.6836253000000002E-4</c:v>
                </c:pt>
                <c:pt idx="241">
                  <c:v>1.5738608000000001E-4</c:v>
                </c:pt>
                <c:pt idx="242">
                  <c:v>1.4610023E-4</c:v>
                </c:pt>
                <c:pt idx="243">
                  <c:v>1.3639516300000001E-4</c:v>
                </c:pt>
                <c:pt idx="244">
                  <c:v>1.2563843599999998E-4</c:v>
                </c:pt>
                <c:pt idx="245">
                  <c:v>1.1640783200000001E-4</c:v>
                </c:pt>
                <c:pt idx="246">
                  <c:v>1.0780245E-4</c:v>
                </c:pt>
                <c:pt idx="247">
                  <c:v>9.9105341999999996E-5</c:v>
                </c:pt>
                <c:pt idx="248">
                  <c:v>9.1665519999999993E-5</c:v>
                </c:pt>
                <c:pt idx="249">
                  <c:v>8.5318848000000012E-5</c:v>
                </c:pt>
                <c:pt idx="250">
                  <c:v>7.8808580000000008E-5</c:v>
                </c:pt>
                <c:pt idx="251">
                  <c:v>7.2737000000000005E-5</c:v>
                </c:pt>
                <c:pt idx="252">
                  <c:v>6.7082214000000005E-5</c:v>
                </c:pt>
                <c:pt idx="253">
                  <c:v>6.1824376000000012E-5</c:v>
                </c:pt>
                <c:pt idx="254">
                  <c:v>5.6942630000000001E-5</c:v>
                </c:pt>
                <c:pt idx="255">
                  <c:v>5.2019706999999998E-5</c:v>
                </c:pt>
                <c:pt idx="256">
                  <c:v>4.7852807999999999E-5</c:v>
                </c:pt>
                <c:pt idx="257">
                  <c:v>4.3986068999999997E-5</c:v>
                </c:pt>
                <c:pt idx="258">
                  <c:v>4.0390625000000001E-5</c:v>
                </c:pt>
                <c:pt idx="259">
                  <c:v>3.7041573000000001E-5</c:v>
                </c:pt>
                <c:pt idx="260">
                  <c:v>3.3917994E-5</c:v>
                </c:pt>
                <c:pt idx="261">
                  <c:v>3.1007116E-5</c:v>
                </c:pt>
                <c:pt idx="262">
                  <c:v>2.8073275999999999E-5</c:v>
                </c:pt>
                <c:pt idx="263">
                  <c:v>2.5622639999999997E-5</c:v>
                </c:pt>
                <c:pt idx="264">
                  <c:v>2.3393439999999998E-5</c:v>
                </c:pt>
                <c:pt idx="265">
                  <c:v>2.1185894E-5</c:v>
                </c:pt>
                <c:pt idx="266">
                  <c:v>1.9388399999999999E-5</c:v>
                </c:pt>
                <c:pt idx="267">
                  <c:v>1.7760645E-5</c:v>
                </c:pt>
                <c:pt idx="268">
                  <c:v>1.6273073000000001E-5</c:v>
                </c:pt>
                <c:pt idx="269">
                  <c:v>1.4901843000000001E-5</c:v>
                </c:pt>
                <c:pt idx="270">
                  <c:v>1.355951E-5</c:v>
                </c:pt>
                <c:pt idx="271">
                  <c:v>1.2375739000000001E-5</c:v>
                </c:pt>
                <c:pt idx="272">
                  <c:v>1.13100192E-5</c:v>
                </c:pt>
                <c:pt idx="273">
                  <c:v>1.0320134999999999E-5</c:v>
                </c:pt>
                <c:pt idx="274">
                  <c:v>9.4146180000000005E-6</c:v>
                </c:pt>
                <c:pt idx="275">
                  <c:v>8.5697487000000012E-6</c:v>
                </c:pt>
                <c:pt idx="276">
                  <c:v>7.7757131099999994E-6</c:v>
                </c:pt>
                <c:pt idx="277">
                  <c:v>7.0403639999999994E-6</c:v>
                </c:pt>
                <c:pt idx="278">
                  <c:v>6.3760956000000008E-6</c:v>
                </c:pt>
                <c:pt idx="279">
                  <c:v>5.7625828E-6</c:v>
                </c:pt>
                <c:pt idx="280">
                  <c:v>5.2166490999999991E-6</c:v>
                </c:pt>
                <c:pt idx="281">
                  <c:v>4.7253232000000006E-6</c:v>
                </c:pt>
                <c:pt idx="282">
                  <c:v>4.2784742400000004E-6</c:v>
                </c:pt>
                <c:pt idx="283">
                  <c:v>3.8782745599999998E-6</c:v>
                </c:pt>
                <c:pt idx="284">
                  <c:v>3.52055319E-6</c:v>
                </c:pt>
                <c:pt idx="285">
                  <c:v>3.2014006200000001E-6</c:v>
                </c:pt>
                <c:pt idx="286">
                  <c:v>2.9086905600000003E-6</c:v>
                </c:pt>
                <c:pt idx="287">
                  <c:v>2.6435871000000002E-6</c:v>
                </c:pt>
                <c:pt idx="288">
                  <c:v>2.3921459999999999E-6</c:v>
                </c:pt>
                <c:pt idx="289">
                  <c:v>2.1636915300000001E-6</c:v>
                </c:pt>
                <c:pt idx="290">
                  <c:v>1.9556594999999998E-6</c:v>
                </c:pt>
                <c:pt idx="291">
                  <c:v>1.76593149E-6</c:v>
                </c:pt>
                <c:pt idx="292">
                  <c:v>1.5956170000000001E-6</c:v>
                </c:pt>
                <c:pt idx="293">
                  <c:v>1.4403453799999999E-6</c:v>
                </c:pt>
                <c:pt idx="294">
                  <c:v>1.3011662499999999E-6</c:v>
                </c:pt>
                <c:pt idx="295">
                  <c:v>1.1828216400000001E-6</c:v>
                </c:pt>
                <c:pt idx="296">
                  <c:v>1.0844371200000001E-6</c:v>
                </c:pt>
                <c:pt idx="297">
                  <c:v>1.00125522E-6</c:v>
                </c:pt>
                <c:pt idx="298">
                  <c:v>9.2599988999999993E-7</c:v>
                </c:pt>
                <c:pt idx="299">
                  <c:v>8.5470560000000004E-7</c:v>
                </c:pt>
                <c:pt idx="300">
                  <c:v>7.8293526000000006E-7</c:v>
                </c:pt>
                <c:pt idx="301">
                  <c:v>7.1154123999999998E-7</c:v>
                </c:pt>
                <c:pt idx="302">
                  <c:v>6.4494664000000006E-7</c:v>
                </c:pt>
                <c:pt idx="303">
                  <c:v>5.8169999999999997E-7</c:v>
                </c:pt>
                <c:pt idx="304">
                  <c:v>5.2181007999999996E-7</c:v>
                </c:pt>
                <c:pt idx="305">
                  <c:v>4.6626400799999997E-7</c:v>
                </c:pt>
                <c:pt idx="306">
                  <c:v>4.1578289999999997E-7</c:v>
                </c:pt>
                <c:pt idx="307">
                  <c:v>3.7094544200000001E-7</c:v>
                </c:pt>
                <c:pt idx="308">
                  <c:v>3.3286449199999997E-7</c:v>
                </c:pt>
                <c:pt idx="309">
                  <c:v>2.9999043999999998E-7</c:v>
                </c:pt>
                <c:pt idx="310">
                  <c:v>2.7106120000000001E-7</c:v>
                </c:pt>
                <c:pt idx="311">
                  <c:v>2.4503582999999999E-7</c:v>
                </c:pt>
                <c:pt idx="312">
                  <c:v>2.2099793200000002E-7</c:v>
                </c:pt>
                <c:pt idx="313">
                  <c:v>1.9930291199999999E-7</c:v>
                </c:pt>
                <c:pt idx="314">
                  <c:v>1.7967595800000001E-7</c:v>
                </c:pt>
                <c:pt idx="315">
                  <c:v>1.6281876E-7</c:v>
                </c:pt>
                <c:pt idx="316">
                  <c:v>1.48772394E-7</c:v>
                </c:pt>
                <c:pt idx="317">
                  <c:v>1.3631313000000001E-7</c:v>
                </c:pt>
                <c:pt idx="318">
                  <c:v>1.2525395400000001E-7</c:v>
                </c:pt>
                <c:pt idx="319">
                  <c:v>1.14729152E-7</c:v>
                </c:pt>
                <c:pt idx="320">
                  <c:v>1.0473951600000001E-7</c:v>
                </c:pt>
                <c:pt idx="321">
                  <c:v>9.4977777999999994E-8</c:v>
                </c:pt>
                <c:pt idx="322">
                  <c:v>8.5777284999999989E-8</c:v>
                </c:pt>
                <c:pt idx="323">
                  <c:v>7.6859537999999993E-8</c:v>
                </c:pt>
                <c:pt idx="324">
                  <c:v>6.7291610000000006E-8</c:v>
                </c:pt>
                <c:pt idx="325">
                  <c:v>5.8666659999999996E-8</c:v>
                </c:pt>
                <c:pt idx="326">
                  <c:v>5.1112631999999998E-8</c:v>
                </c:pt>
                <c:pt idx="327">
                  <c:v>4.4517600000000007E-8</c:v>
                </c:pt>
                <c:pt idx="328">
                  <c:v>4.058325E-8</c:v>
                </c:pt>
                <c:pt idx="329">
                  <c:v>3.7318381000000003E-8</c:v>
                </c:pt>
                <c:pt idx="330">
                  <c:v>3.4473491999999998E-8</c:v>
                </c:pt>
                <c:pt idx="331">
                  <c:v>3.1997969999999997E-8</c:v>
                </c:pt>
                <c:pt idx="332">
                  <c:v>2.9174940000000006E-8</c:v>
                </c:pt>
                <c:pt idx="333">
                  <c:v>2.6602125999999999E-8</c:v>
                </c:pt>
                <c:pt idx="334">
                  <c:v>2.4026703999999999E-8</c:v>
                </c:pt>
                <c:pt idx="335">
                  <c:v>2.1584988000000001E-8</c:v>
                </c:pt>
                <c:pt idx="336">
                  <c:v>1.9176960000000001E-8</c:v>
                </c:pt>
                <c:pt idx="337">
                  <c:v>1.7006555999999999E-8</c:v>
                </c:pt>
                <c:pt idx="338">
                  <c:v>1.49628911E-8</c:v>
                </c:pt>
                <c:pt idx="339">
                  <c:v>1.3203476E-8</c:v>
                </c:pt>
                <c:pt idx="340">
                  <c:v>1.16914668E-8</c:v>
                </c:pt>
                <c:pt idx="341">
                  <c:v>1.0395014799999998E-8</c:v>
                </c:pt>
                <c:pt idx="342">
                  <c:v>9.2874210000000009E-9</c:v>
                </c:pt>
                <c:pt idx="343">
                  <c:v>8.4055801999999995E-9</c:v>
                </c:pt>
                <c:pt idx="344">
                  <c:v>7.9412187E-9</c:v>
                </c:pt>
                <c:pt idx="345">
                  <c:v>7.5038964000000006E-9</c:v>
                </c:pt>
                <c:pt idx="346">
                  <c:v>7.0925590000000003E-9</c:v>
                </c:pt>
                <c:pt idx="347">
                  <c:v>6.5683728000000002E-9</c:v>
                </c:pt>
                <c:pt idx="348">
                  <c:v>5.6590170000000009E-9</c:v>
                </c:pt>
                <c:pt idx="349">
                  <c:v>4.7638679999999998E-9</c:v>
                </c:pt>
                <c:pt idx="350">
                  <c:v>3.9637400999999998E-9</c:v>
                </c:pt>
                <c:pt idx="351">
                  <c:v>3.3739148800000002E-9</c:v>
                </c:pt>
                <c:pt idx="352">
                  <c:v>3.1291035999999998E-9</c:v>
                </c:pt>
                <c:pt idx="353">
                  <c:v>2.9651060999999999E-9</c:v>
                </c:pt>
                <c:pt idx="354">
                  <c:v>2.8370193E-9</c:v>
                </c:pt>
                <c:pt idx="355">
                  <c:v>2.6995063999999996E-9</c:v>
                </c:pt>
                <c:pt idx="356">
                  <c:v>2.4697429000000003E-9</c:v>
                </c:pt>
                <c:pt idx="357">
                  <c:v>2.2270075199999999E-9</c:v>
                </c:pt>
                <c:pt idx="358">
                  <c:v>2.0085428500000003E-9</c:v>
                </c:pt>
                <c:pt idx="359">
                  <c:v>1.80240546E-9</c:v>
                </c:pt>
                <c:pt idx="360">
                  <c:v>1.6104569000000001E-9</c:v>
                </c:pt>
                <c:pt idx="361">
                  <c:v>1.4459649300000001E-9</c:v>
                </c:pt>
                <c:pt idx="362">
                  <c:v>1.3067066200000002E-9</c:v>
                </c:pt>
                <c:pt idx="363">
                  <c:v>1.2118980800000001E-9</c:v>
                </c:pt>
                <c:pt idx="364">
                  <c:v>1.1726409999999999E-9</c:v>
                </c:pt>
                <c:pt idx="365">
                  <c:v>1.1360232E-9</c:v>
                </c:pt>
                <c:pt idx="366">
                  <c:v>1.0914063000000001E-9</c:v>
                </c:pt>
                <c:pt idx="367">
                  <c:v>1.0111670100000001E-9</c:v>
                </c:pt>
                <c:pt idx="368">
                  <c:v>8.8272986999999995E-10</c:v>
                </c:pt>
                <c:pt idx="369">
                  <c:v>7.5425700000000001E-10</c:v>
                </c:pt>
                <c:pt idx="370">
                  <c:v>6.3776881399999991E-10</c:v>
                </c:pt>
                <c:pt idx="371">
                  <c:v>5.512826929999999E-10</c:v>
                </c:pt>
                <c:pt idx="372">
                  <c:v>4.9957289099999996E-10</c:v>
                </c:pt>
                <c:pt idx="373">
                  <c:v>4.5868785299999996E-10</c:v>
                </c:pt>
                <c:pt idx="374">
                  <c:v>4.2482440000000005E-10</c:v>
                </c:pt>
                <c:pt idx="375">
                  <c:v>3.8656971000000004E-10</c:v>
                </c:pt>
                <c:pt idx="376">
                  <c:v>3.4304655000000001E-10</c:v>
                </c:pt>
                <c:pt idx="377">
                  <c:v>3.0901701600000002E-10</c:v>
                </c:pt>
                <c:pt idx="378">
                  <c:v>2.8654471799999997E-10</c:v>
                </c:pt>
                <c:pt idx="379">
                  <c:v>2.9051139199999999E-10</c:v>
                </c:pt>
                <c:pt idx="380">
                  <c:v>3.1568095299999996E-10</c:v>
                </c:pt>
                <c:pt idx="381">
                  <c:v>3.4039570800000006E-10</c:v>
                </c:pt>
                <c:pt idx="382">
                  <c:v>3.5859927600000005E-10</c:v>
                </c:pt>
                <c:pt idx="383">
                  <c:v>3.6197309E-10</c:v>
                </c:pt>
                <c:pt idx="384">
                  <c:v>3.5027947999999996E-10</c:v>
                </c:pt>
                <c:pt idx="385">
                  <c:v>3.2806912999999999E-10</c:v>
                </c:pt>
                <c:pt idx="386">
                  <c:v>2.9665654899999998E-10</c:v>
                </c:pt>
                <c:pt idx="387">
                  <c:v>2.4581717999999999E-10</c:v>
                </c:pt>
                <c:pt idx="388">
                  <c:v>1.85416648E-10</c:v>
                </c:pt>
                <c:pt idx="389">
                  <c:v>1.2884099900000001E-10</c:v>
                </c:pt>
                <c:pt idx="390">
                  <c:v>8.0581695999999991E-11</c:v>
                </c:pt>
                <c:pt idx="391">
                  <c:v>5.2126239999999999E-11</c:v>
                </c:pt>
                <c:pt idx="392">
                  <c:v>3.8007999999999996E-11</c:v>
                </c:pt>
                <c:pt idx="393">
                  <c:v>3.1447653000000001E-11</c:v>
                </c:pt>
                <c:pt idx="394">
                  <c:v>3.0583788000000002E-11</c:v>
                </c:pt>
                <c:pt idx="395">
                  <c:v>4.1144575999999998E-11</c:v>
                </c:pt>
                <c:pt idx="396">
                  <c:v>5.3508928000000006E-11</c:v>
                </c:pt>
                <c:pt idx="397">
                  <c:v>6.1335296000000004E-11</c:v>
                </c:pt>
                <c:pt idx="398">
                  <c:v>6.1194379999999993E-11</c:v>
                </c:pt>
                <c:pt idx="399">
                  <c:v>3.5073089000000001E-11</c:v>
                </c:pt>
                <c:pt idx="400">
                  <c:v>1.5715943999999999E-12</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9.008379899999999E-9</c:v>
                </c:pt>
                <c:pt idx="11">
                  <c:v>1.3321422400000001E-8</c:v>
                </c:pt>
                <c:pt idx="12">
                  <c:v>1.8504217799999998E-8</c:v>
                </c:pt>
                <c:pt idx="13">
                  <c:v>2.4063391999999998E-8</c:v>
                </c:pt>
                <c:pt idx="14">
                  <c:v>2.56414383E-8</c:v>
                </c:pt>
                <c:pt idx="15">
                  <c:v>2.2025725999999997E-8</c:v>
                </c:pt>
                <c:pt idx="16">
                  <c:v>1.5144120000000002E-8</c:v>
                </c:pt>
                <c:pt idx="17">
                  <c:v>6.1506181999999998E-9</c:v>
                </c:pt>
                <c:pt idx="18">
                  <c:v>5.2178697999999998E-9</c:v>
                </c:pt>
                <c:pt idx="19">
                  <c:v>1.6559223200000001E-8</c:v>
                </c:pt>
                <c:pt idx="20">
                  <c:v>3.4808001E-8</c:v>
                </c:pt>
                <c:pt idx="21">
                  <c:v>5.7969989999999999E-8</c:v>
                </c:pt>
                <c:pt idx="22">
                  <c:v>7.1274557999999993E-8</c:v>
                </c:pt>
                <c:pt idx="23">
                  <c:v>6.8134809999999993E-8</c:v>
                </c:pt>
                <c:pt idx="24">
                  <c:v>5.8720989999999997E-8</c:v>
                </c:pt>
                <c:pt idx="25">
                  <c:v>4.7041821000000004E-8</c:v>
                </c:pt>
                <c:pt idx="26">
                  <c:v>4.97056608E-8</c:v>
                </c:pt>
                <c:pt idx="27">
                  <c:v>7.7872591999999988E-8</c:v>
                </c:pt>
                <c:pt idx="28">
                  <c:v>1.2160363600000001E-7</c:v>
                </c:pt>
                <c:pt idx="29">
                  <c:v>1.8182520000000004E-7</c:v>
                </c:pt>
                <c:pt idx="30">
                  <c:v>2.44714575E-7</c:v>
                </c:pt>
                <c:pt idx="31">
                  <c:v>3.0428795999999999E-7</c:v>
                </c:pt>
                <c:pt idx="32">
                  <c:v>3.7885562999999997E-7</c:v>
                </c:pt>
                <c:pt idx="33">
                  <c:v>4.7775190000000001E-7</c:v>
                </c:pt>
                <c:pt idx="34">
                  <c:v>6.1317347999999995E-7</c:v>
                </c:pt>
                <c:pt idx="35">
                  <c:v>7.9744739999999998E-7</c:v>
                </c:pt>
                <c:pt idx="36">
                  <c:v>1.0489667400000001E-6</c:v>
                </c:pt>
                <c:pt idx="37">
                  <c:v>1.3888912399999999E-6</c:v>
                </c:pt>
                <c:pt idx="38">
                  <c:v>1.8513040000000001E-6</c:v>
                </c:pt>
                <c:pt idx="39">
                  <c:v>2.4713099999999998E-6</c:v>
                </c:pt>
                <c:pt idx="40">
                  <c:v>3.2286065999999997E-6</c:v>
                </c:pt>
                <c:pt idx="41">
                  <c:v>4.1576486999999999E-6</c:v>
                </c:pt>
                <c:pt idx="42">
                  <c:v>5.2224677999999996E-6</c:v>
                </c:pt>
                <c:pt idx="43">
                  <c:v>6.3785889000000002E-6</c:v>
                </c:pt>
                <c:pt idx="44">
                  <c:v>7.7791014999999989E-6</c:v>
                </c:pt>
                <c:pt idx="45">
                  <c:v>9.4585824000000001E-6</c:v>
                </c:pt>
                <c:pt idx="46">
                  <c:v>1.1587728799999999E-5</c:v>
                </c:pt>
                <c:pt idx="47">
                  <c:v>1.4256902399999999E-5</c:v>
                </c:pt>
                <c:pt idx="48">
                  <c:v>1.7454007999999998E-5</c:v>
                </c:pt>
                <c:pt idx="49">
                  <c:v>2.12648172E-5</c:v>
                </c:pt>
                <c:pt idx="50">
                  <c:v>2.5698525999999996E-5</c:v>
                </c:pt>
                <c:pt idx="51">
                  <c:v>3.07944995E-5</c:v>
                </c:pt>
                <c:pt idx="52">
                  <c:v>3.6688297600000001E-5</c:v>
                </c:pt>
                <c:pt idx="53">
                  <c:v>4.3491499200000002E-5</c:v>
                </c:pt>
                <c:pt idx="54">
                  <c:v>5.1233580000000002E-5</c:v>
                </c:pt>
                <c:pt idx="55">
                  <c:v>6.0783155999999997E-5</c:v>
                </c:pt>
                <c:pt idx="56">
                  <c:v>7.0979334000000006E-5</c:v>
                </c:pt>
                <c:pt idx="57">
                  <c:v>8.2883925000000003E-5</c:v>
                </c:pt>
                <c:pt idx="58">
                  <c:v>9.6587748000000008E-5</c:v>
                </c:pt>
                <c:pt idx="59">
                  <c:v>1.11582204E-4</c:v>
                </c:pt>
                <c:pt idx="60">
                  <c:v>1.27843085E-4</c:v>
                </c:pt>
                <c:pt idx="61">
                  <c:v>1.4533788E-4</c:v>
                </c:pt>
                <c:pt idx="62">
                  <c:v>1.6413487999999998E-4</c:v>
                </c:pt>
                <c:pt idx="63">
                  <c:v>1.8501886500000002E-4</c:v>
                </c:pt>
                <c:pt idx="64">
                  <c:v>2.0623432499999997E-4</c:v>
                </c:pt>
                <c:pt idx="65">
                  <c:v>2.27930616E-4</c:v>
                </c:pt>
                <c:pt idx="66">
                  <c:v>2.4955793900000001E-4</c:v>
                </c:pt>
                <c:pt idx="67">
                  <c:v>2.7027646799999999E-4</c:v>
                </c:pt>
                <c:pt idx="68">
                  <c:v>2.9055108600000004E-4</c:v>
                </c:pt>
                <c:pt idx="69">
                  <c:v>3.0778335000000001E-4</c:v>
                </c:pt>
                <c:pt idx="70">
                  <c:v>3.2303268200000005E-4</c:v>
                </c:pt>
                <c:pt idx="71">
                  <c:v>3.3266877599999998E-4</c:v>
                </c:pt>
                <c:pt idx="72">
                  <c:v>3.3804687800000001E-4</c:v>
                </c:pt>
                <c:pt idx="73">
                  <c:v>3.40796808E-4</c:v>
                </c:pt>
                <c:pt idx="74">
                  <c:v>3.4007897000000003E-4</c:v>
                </c:pt>
                <c:pt idx="75">
                  <c:v>3.3494277600000001E-4</c:v>
                </c:pt>
                <c:pt idx="76">
                  <c:v>3.2703895000000003E-4</c:v>
                </c:pt>
                <c:pt idx="77">
                  <c:v>3.1701683300000002E-4</c:v>
                </c:pt>
                <c:pt idx="78">
                  <c:v>3.0655363200000001E-4</c:v>
                </c:pt>
                <c:pt idx="79">
                  <c:v>2.9550668000000001E-4</c:v>
                </c:pt>
                <c:pt idx="80">
                  <c:v>2.8372358000000001E-4</c:v>
                </c:pt>
                <c:pt idx="81">
                  <c:v>2.7214734000000003E-4</c:v>
                </c:pt>
                <c:pt idx="82">
                  <c:v>2.6065955999999998E-4</c:v>
                </c:pt>
                <c:pt idx="83">
                  <c:v>2.5154787000000002E-4</c:v>
                </c:pt>
                <c:pt idx="84">
                  <c:v>2.425304E-4</c:v>
                </c:pt>
                <c:pt idx="85">
                  <c:v>2.3357152E-4</c:v>
                </c:pt>
                <c:pt idx="86">
                  <c:v>2.2468043000000004E-4</c:v>
                </c:pt>
                <c:pt idx="87">
                  <c:v>2.1598489999999999E-4</c:v>
                </c:pt>
                <c:pt idx="88">
                  <c:v>2.0763828E-4</c:v>
                </c:pt>
                <c:pt idx="89">
                  <c:v>2.0125984999999998E-4</c:v>
                </c:pt>
                <c:pt idx="90">
                  <c:v>1.9411328000000004E-4</c:v>
                </c:pt>
                <c:pt idx="91">
                  <c:v>1.8620525000000003E-4</c:v>
                </c:pt>
                <c:pt idx="92">
                  <c:v>1.7915844000000001E-4</c:v>
                </c:pt>
                <c:pt idx="93">
                  <c:v>1.7312255999999999E-4</c:v>
                </c:pt>
                <c:pt idx="94">
                  <c:v>1.6739774999999999E-4</c:v>
                </c:pt>
                <c:pt idx="95">
                  <c:v>1.63478068E-4</c:v>
                </c:pt>
                <c:pt idx="96">
                  <c:v>1.60660983E-4</c:v>
                </c:pt>
                <c:pt idx="97">
                  <c:v>1.5887276999999999E-4</c:v>
                </c:pt>
                <c:pt idx="98">
                  <c:v>1.5821413999999998E-4</c:v>
                </c:pt>
                <c:pt idx="99">
                  <c:v>1.5839240700000001E-4</c:v>
                </c:pt>
                <c:pt idx="100">
                  <c:v>1.5948998E-4</c:v>
                </c:pt>
                <c:pt idx="101">
                  <c:v>1.61800875E-4</c:v>
                </c:pt>
                <c:pt idx="102">
                  <c:v>1.64962346E-4</c:v>
                </c:pt>
                <c:pt idx="103">
                  <c:v>1.6923520800000001E-4</c:v>
                </c:pt>
                <c:pt idx="104">
                  <c:v>1.7443610800000001E-4</c:v>
                </c:pt>
                <c:pt idx="105">
                  <c:v>1.8059404000000002E-4</c:v>
                </c:pt>
                <c:pt idx="106">
                  <c:v>1.87756209E-4</c:v>
                </c:pt>
                <c:pt idx="107">
                  <c:v>1.9609081000000002E-4</c:v>
                </c:pt>
                <c:pt idx="108">
                  <c:v>2.0554654399999999E-4</c:v>
                </c:pt>
                <c:pt idx="109">
                  <c:v>2.1634537800000001E-4</c:v>
                </c:pt>
                <c:pt idx="110">
                  <c:v>2.2874636800000002E-4</c:v>
                </c:pt>
                <c:pt idx="111">
                  <c:v>2.4271100100000002E-4</c:v>
                </c:pt>
                <c:pt idx="112">
                  <c:v>2.5859246399999997E-4</c:v>
                </c:pt>
                <c:pt idx="113">
                  <c:v>2.7640293199999999E-4</c:v>
                </c:pt>
                <c:pt idx="114">
                  <c:v>2.9580421799999999E-4</c:v>
                </c:pt>
                <c:pt idx="115">
                  <c:v>3.1737712799999996E-4</c:v>
                </c:pt>
                <c:pt idx="116">
                  <c:v>3.4075385500000001E-4</c:v>
                </c:pt>
                <c:pt idx="117">
                  <c:v>3.6426852000000004E-4</c:v>
                </c:pt>
                <c:pt idx="118">
                  <c:v>3.9420512000000002E-4</c:v>
                </c:pt>
                <c:pt idx="119">
                  <c:v>4.2169677000000001E-4</c:v>
                </c:pt>
                <c:pt idx="120">
                  <c:v>4.5046075000000001E-4</c:v>
                </c:pt>
                <c:pt idx="121">
                  <c:v>4.8064695000000004E-4</c:v>
                </c:pt>
                <c:pt idx="122">
                  <c:v>5.1645999999999994E-4</c:v>
                </c:pt>
                <c:pt idx="123">
                  <c:v>5.5399436999999997E-4</c:v>
                </c:pt>
                <c:pt idx="124">
                  <c:v>5.9324479999999999E-4</c:v>
                </c:pt>
                <c:pt idx="125">
                  <c:v>6.3419027999999994E-4</c:v>
                </c:pt>
                <c:pt idx="126">
                  <c:v>6.7679567999999999E-4</c:v>
                </c:pt>
                <c:pt idx="127">
                  <c:v>7.2104974000000005E-4</c:v>
                </c:pt>
                <c:pt idx="128">
                  <c:v>7.7191860000000001E-4</c:v>
                </c:pt>
                <c:pt idx="129">
                  <c:v>8.195632E-4</c:v>
                </c:pt>
                <c:pt idx="130">
                  <c:v>8.7405307999999997E-4</c:v>
                </c:pt>
                <c:pt idx="131">
                  <c:v>9.2497833E-4</c:v>
                </c:pt>
                <c:pt idx="132">
                  <c:v>9.8306862000000004E-4</c:v>
                </c:pt>
                <c:pt idx="133">
                  <c:v>1.0431457499999999E-3</c:v>
                </c:pt>
                <c:pt idx="134">
                  <c:v>1.0994766400000001E-3</c:v>
                </c:pt>
                <c:pt idx="135">
                  <c:v>1.1637419800000002E-3</c:v>
                </c:pt>
                <c:pt idx="136">
                  <c:v>1.2241723799999999E-3</c:v>
                </c:pt>
                <c:pt idx="137">
                  <c:v>1.2926664500000002E-3</c:v>
                </c:pt>
                <c:pt idx="138">
                  <c:v>1.3563542999999998E-3</c:v>
                </c:pt>
                <c:pt idx="139">
                  <c:v>1.420892E-3</c:v>
                </c:pt>
                <c:pt idx="140">
                  <c:v>1.4856886000000002E-3</c:v>
                </c:pt>
                <c:pt idx="141">
                  <c:v>1.5433039999999999E-3</c:v>
                </c:pt>
                <c:pt idx="142">
                  <c:v>1.6003000799999999E-3</c:v>
                </c:pt>
                <c:pt idx="143">
                  <c:v>1.6496633999999999E-3</c:v>
                </c:pt>
                <c:pt idx="144">
                  <c:v>1.6984679399999999E-3</c:v>
                </c:pt>
                <c:pt idx="145">
                  <c:v>1.74694596E-3</c:v>
                </c:pt>
                <c:pt idx="146">
                  <c:v>1.7803494800000001E-3</c:v>
                </c:pt>
                <c:pt idx="147">
                  <c:v>1.8132547600000003E-3</c:v>
                </c:pt>
                <c:pt idx="148">
                  <c:v>1.8456767999999999E-3</c:v>
                </c:pt>
                <c:pt idx="149">
                  <c:v>1.8698375999999998E-3</c:v>
                </c:pt>
                <c:pt idx="150">
                  <c:v>1.8854710000000003E-3</c:v>
                </c:pt>
                <c:pt idx="151">
                  <c:v>1.90036336E-3</c:v>
                </c:pt>
                <c:pt idx="152">
                  <c:v>1.9067502000000001E-3</c:v>
                </c:pt>
                <c:pt idx="153">
                  <c:v>1.9128985200000002E-3</c:v>
                </c:pt>
                <c:pt idx="154">
                  <c:v>1.91919448E-3</c:v>
                </c:pt>
                <c:pt idx="155">
                  <c:v>1.9260269E-3</c:v>
                </c:pt>
                <c:pt idx="156">
                  <c:v>1.9251370599999999E-3</c:v>
                </c:pt>
                <c:pt idx="157">
                  <c:v>1.9243033599999999E-3</c:v>
                </c:pt>
                <c:pt idx="158">
                  <c:v>1.92285028E-3</c:v>
                </c:pt>
                <c:pt idx="159">
                  <c:v>1.9200982200000001E-3</c:v>
                </c:pt>
                <c:pt idx="160">
                  <c:v>1.9153726499999998E-3</c:v>
                </c:pt>
                <c:pt idx="161">
                  <c:v>1.90812084E-3</c:v>
                </c:pt>
                <c:pt idx="162">
                  <c:v>1.8891662399999998E-3</c:v>
                </c:pt>
                <c:pt idx="163">
                  <c:v>1.8766376500000002E-3</c:v>
                </c:pt>
                <c:pt idx="164">
                  <c:v>1.8707972500000001E-3</c:v>
                </c:pt>
                <c:pt idx="165">
                  <c:v>1.8625866E-3</c:v>
                </c:pt>
                <c:pt idx="166">
                  <c:v>1.8521805600000001E-3</c:v>
                </c:pt>
                <c:pt idx="167">
                  <c:v>1.8402951999999999E-3</c:v>
                </c:pt>
                <c:pt idx="168">
                  <c:v>1.8183969200000001E-3</c:v>
                </c:pt>
                <c:pt idx="169">
                  <c:v>1.80601728E-3</c:v>
                </c:pt>
                <c:pt idx="170">
                  <c:v>1.7946012999999999E-3</c:v>
                </c:pt>
                <c:pt idx="171">
                  <c:v>1.79415999E-3</c:v>
                </c:pt>
                <c:pt idx="172">
                  <c:v>1.7852515999999998E-3</c:v>
                </c:pt>
                <c:pt idx="173">
                  <c:v>1.78617474E-3</c:v>
                </c:pt>
                <c:pt idx="174">
                  <c:v>1.7867022500000001E-3</c:v>
                </c:pt>
                <c:pt idx="175">
                  <c:v>1.78609352E-3</c:v>
                </c:pt>
                <c:pt idx="176">
                  <c:v>1.7740559199999999E-3</c:v>
                </c:pt>
                <c:pt idx="177">
                  <c:v>1.77027955E-3</c:v>
                </c:pt>
                <c:pt idx="178">
                  <c:v>1.7654742E-3</c:v>
                </c:pt>
                <c:pt idx="179">
                  <c:v>1.76005509E-3</c:v>
                </c:pt>
                <c:pt idx="180">
                  <c:v>1.7642884399999999E-3</c:v>
                </c:pt>
                <c:pt idx="181">
                  <c:v>1.7587912999999999E-3</c:v>
                </c:pt>
                <c:pt idx="182">
                  <c:v>1.7631967999999999E-3</c:v>
                </c:pt>
                <c:pt idx="183">
                  <c:v>1.7575126499999999E-3</c:v>
                </c:pt>
                <c:pt idx="184">
                  <c:v>1.7613694800000001E-3</c:v>
                </c:pt>
                <c:pt idx="185">
                  <c:v>1.75468304E-3</c:v>
                </c:pt>
                <c:pt idx="186">
                  <c:v>1.7572033600000002E-3</c:v>
                </c:pt>
                <c:pt idx="187">
                  <c:v>1.7589281600000001E-3</c:v>
                </c:pt>
                <c:pt idx="188">
                  <c:v>1.749846E-3</c:v>
                </c:pt>
                <c:pt idx="189">
                  <c:v>1.74993875E-3</c:v>
                </c:pt>
                <c:pt idx="190">
                  <c:v>1.7492002499999999E-3</c:v>
                </c:pt>
                <c:pt idx="191">
                  <c:v>1.7475762500000001E-3</c:v>
                </c:pt>
                <c:pt idx="192">
                  <c:v>1.7448392500000001E-3</c:v>
                </c:pt>
                <c:pt idx="193">
                  <c:v>1.74072675E-3</c:v>
                </c:pt>
                <c:pt idx="194">
                  <c:v>1.7448921600000001E-3</c:v>
                </c:pt>
                <c:pt idx="195">
                  <c:v>1.7372203200000001E-3</c:v>
                </c:pt>
                <c:pt idx="196">
                  <c:v>1.7276142400000001E-3</c:v>
                </c:pt>
                <c:pt idx="197">
                  <c:v>1.7265482700000001E-3</c:v>
                </c:pt>
                <c:pt idx="198">
                  <c:v>1.7153424E-3</c:v>
                </c:pt>
                <c:pt idx="199">
                  <c:v>1.7046746099999999E-3</c:v>
                </c:pt>
                <c:pt idx="200">
                  <c:v>1.6953785700000001E-3</c:v>
                </c:pt>
                <c:pt idx="201">
                  <c:v>1.6879852800000001E-3</c:v>
                </c:pt>
                <c:pt idx="202">
                  <c:v>1.6819177199999999E-3</c:v>
                </c:pt>
                <c:pt idx="203">
                  <c:v>1.6763422200000001E-3</c:v>
                </c:pt>
                <c:pt idx="204">
                  <c:v>1.6704410400000002E-3</c:v>
                </c:pt>
                <c:pt idx="205">
                  <c:v>1.6728101799999998E-3</c:v>
                </c:pt>
                <c:pt idx="206">
                  <c:v>1.6639902799999999E-3</c:v>
                </c:pt>
                <c:pt idx="207">
                  <c:v>1.6627614299999998E-3</c:v>
                </c:pt>
                <c:pt idx="208">
                  <c:v>1.65069683E-3</c:v>
                </c:pt>
                <c:pt idx="209">
                  <c:v>1.6465122E-3</c:v>
                </c:pt>
                <c:pt idx="210">
                  <c:v>1.6411143299999999E-3</c:v>
                </c:pt>
                <c:pt idx="211">
                  <c:v>1.6256877E-3</c:v>
                </c:pt>
                <c:pt idx="212">
                  <c:v>1.60943028E-3</c:v>
                </c:pt>
                <c:pt idx="213">
                  <c:v>1.5923637899999999E-3</c:v>
                </c:pt>
                <c:pt idx="214">
                  <c:v>1.5745081399999999E-3</c:v>
                </c:pt>
                <c:pt idx="215">
                  <c:v>1.5472889999999999E-3</c:v>
                </c:pt>
                <c:pt idx="216">
                  <c:v>1.5365307200000001E-3</c:v>
                </c:pt>
                <c:pt idx="217">
                  <c:v>1.5165356499999998E-3</c:v>
                </c:pt>
                <c:pt idx="218">
                  <c:v>1.5042700399999999E-3</c:v>
                </c:pt>
                <c:pt idx="219">
                  <c:v>1.4831908E-3</c:v>
                </c:pt>
                <c:pt idx="220">
                  <c:v>1.4617748600000001E-3</c:v>
                </c:pt>
                <c:pt idx="221">
                  <c:v>1.43216793E-3</c:v>
                </c:pt>
                <c:pt idx="222">
                  <c:v>1.4102035799999999E-3</c:v>
                </c:pt>
                <c:pt idx="223">
                  <c:v>1.3800437999999999E-3</c:v>
                </c:pt>
                <c:pt idx="224">
                  <c:v>1.35702E-3</c:v>
                </c:pt>
                <c:pt idx="225">
                  <c:v>1.3406308E-3</c:v>
                </c:pt>
                <c:pt idx="226">
                  <c:v>1.31586095E-3</c:v>
                </c:pt>
                <c:pt idx="227">
                  <c:v>1.2832289999999999E-3</c:v>
                </c:pt>
                <c:pt idx="228">
                  <c:v>1.2502988899999999E-3</c:v>
                </c:pt>
                <c:pt idx="229">
                  <c:v>1.2172156199999999E-3</c:v>
                </c:pt>
                <c:pt idx="230">
                  <c:v>1.1841140700000002E-3</c:v>
                </c:pt>
                <c:pt idx="231">
                  <c:v>1.1445647500000001E-3</c:v>
                </c:pt>
                <c:pt idx="232">
                  <c:v>1.11182346E-3</c:v>
                </c:pt>
                <c:pt idx="233">
                  <c:v>1.0729789999999999E-3</c:v>
                </c:pt>
                <c:pt idx="234">
                  <c:v>1.0406700899999999E-3</c:v>
                </c:pt>
                <c:pt idx="235">
                  <c:v>1.0085215999999998E-3</c:v>
                </c:pt>
                <c:pt idx="236">
                  <c:v>9.7079975999999994E-4</c:v>
                </c:pt>
                <c:pt idx="237">
                  <c:v>9.3373838000000004E-4</c:v>
                </c:pt>
                <c:pt idx="238">
                  <c:v>8.9748671999999991E-4</c:v>
                </c:pt>
                <c:pt idx="239">
                  <c:v>8.6217857999999997E-4</c:v>
                </c:pt>
                <c:pt idx="240">
                  <c:v>8.3309289000000014E-4</c:v>
                </c:pt>
                <c:pt idx="241">
                  <c:v>8.0478880000000002E-4</c:v>
                </c:pt>
                <c:pt idx="242">
                  <c:v>7.7213336000000001E-4</c:v>
                </c:pt>
                <c:pt idx="243">
                  <c:v>7.4477031999999998E-4</c:v>
                </c:pt>
                <c:pt idx="244">
                  <c:v>7.0823984000000005E-4</c:v>
                </c:pt>
                <c:pt idx="245">
                  <c:v>6.7659000000000003E-4</c:v>
                </c:pt>
                <c:pt idx="246">
                  <c:v>6.4501049999999996E-4</c:v>
                </c:pt>
                <c:pt idx="247">
                  <c:v>6.0958988999999992E-4</c:v>
                </c:pt>
                <c:pt idx="248">
                  <c:v>5.790429999999999E-4</c:v>
                </c:pt>
                <c:pt idx="249">
                  <c:v>5.5313568000000006E-4</c:v>
                </c:pt>
                <c:pt idx="250">
                  <c:v>5.2421856000000005E-4</c:v>
                </c:pt>
                <c:pt idx="251">
                  <c:v>4.96412E-4</c:v>
                </c:pt>
                <c:pt idx="252">
                  <c:v>4.6973681999999998E-4</c:v>
                </c:pt>
                <c:pt idx="253">
                  <c:v>4.4418824E-4</c:v>
                </c:pt>
                <c:pt idx="254">
                  <c:v>4.1975366E-4</c:v>
                </c:pt>
                <c:pt idx="255">
                  <c:v>3.9341396000000002E-4</c:v>
                </c:pt>
                <c:pt idx="256">
                  <c:v>3.7128392999999995E-4</c:v>
                </c:pt>
                <c:pt idx="257">
                  <c:v>3.5021774000000002E-4</c:v>
                </c:pt>
                <c:pt idx="258">
                  <c:v>3.3019750000000002E-4</c:v>
                </c:pt>
                <c:pt idx="259">
                  <c:v>3.1120106999999998E-4</c:v>
                </c:pt>
                <c:pt idx="260">
                  <c:v>2.9320235999999997E-4</c:v>
                </c:pt>
                <c:pt idx="261">
                  <c:v>2.7615259000000002E-4</c:v>
                </c:pt>
                <c:pt idx="262">
                  <c:v>2.5770327999999999E-4</c:v>
                </c:pt>
                <c:pt idx="263">
                  <c:v>2.4226824000000001E-4</c:v>
                </c:pt>
                <c:pt idx="264">
                  <c:v>2.2742719999999998E-4</c:v>
                </c:pt>
                <c:pt idx="265">
                  <c:v>2.1116570000000002E-4</c:v>
                </c:pt>
                <c:pt idx="266">
                  <c:v>1.9740964999999998E-4</c:v>
                </c:pt>
                <c:pt idx="267">
                  <c:v>1.8417209999999998E-4</c:v>
                </c:pt>
                <c:pt idx="268">
                  <c:v>1.7150427000000001E-4</c:v>
                </c:pt>
                <c:pt idx="269">
                  <c:v>1.5944365E-4</c:v>
                </c:pt>
                <c:pt idx="270">
                  <c:v>1.4726636499999999E-4</c:v>
                </c:pt>
                <c:pt idx="271">
                  <c:v>1.3651855000000002E-4</c:v>
                </c:pt>
                <c:pt idx="272">
                  <c:v>1.2680447999999998E-4</c:v>
                </c:pt>
                <c:pt idx="273">
                  <c:v>1.1766257299999999E-4</c:v>
                </c:pt>
                <c:pt idx="274">
                  <c:v>1.0919884500000001E-4</c:v>
                </c:pt>
                <c:pt idx="275">
                  <c:v>1.0114892400000001E-4</c:v>
                </c:pt>
                <c:pt idx="276">
                  <c:v>9.3406056E-5</c:v>
                </c:pt>
                <c:pt idx="277">
                  <c:v>8.6078671999999996E-5</c:v>
                </c:pt>
                <c:pt idx="278">
                  <c:v>7.9342872000000013E-5</c:v>
                </c:pt>
                <c:pt idx="279">
                  <c:v>7.2974588000000005E-5</c:v>
                </c:pt>
                <c:pt idx="280">
                  <c:v>6.7213775399999995E-5</c:v>
                </c:pt>
                <c:pt idx="281">
                  <c:v>6.1925980999999998E-5</c:v>
                </c:pt>
                <c:pt idx="282">
                  <c:v>5.7000345600000003E-5</c:v>
                </c:pt>
                <c:pt idx="283">
                  <c:v>5.2486065599999999E-5</c:v>
                </c:pt>
                <c:pt idx="284">
                  <c:v>4.8350884999999997E-5</c:v>
                </c:pt>
                <c:pt idx="285">
                  <c:v>4.4564563200000006E-5</c:v>
                </c:pt>
                <c:pt idx="286">
                  <c:v>4.0983075599999999E-5</c:v>
                </c:pt>
                <c:pt idx="287">
                  <c:v>3.7655263800000003E-5</c:v>
                </c:pt>
                <c:pt idx="288">
                  <c:v>3.4412242500000002E-5</c:v>
                </c:pt>
                <c:pt idx="289">
                  <c:v>3.1410907200000003E-5</c:v>
                </c:pt>
                <c:pt idx="290">
                  <c:v>2.86356348E-5</c:v>
                </c:pt>
                <c:pt idx="291">
                  <c:v>2.6071505100000001E-5</c:v>
                </c:pt>
                <c:pt idx="292">
                  <c:v>2.3743904400000002E-5</c:v>
                </c:pt>
                <c:pt idx="293">
                  <c:v>2.15952604E-5</c:v>
                </c:pt>
                <c:pt idx="294">
                  <c:v>1.9647995799999998E-5</c:v>
                </c:pt>
                <c:pt idx="295">
                  <c:v>1.7980794000000003E-5</c:v>
                </c:pt>
                <c:pt idx="296">
                  <c:v>1.65880968E-5</c:v>
                </c:pt>
                <c:pt idx="297">
                  <c:v>1.5404610600000002E-5</c:v>
                </c:pt>
                <c:pt idx="298">
                  <c:v>1.4323796699999999E-5</c:v>
                </c:pt>
                <c:pt idx="299">
                  <c:v>1.3287744E-5</c:v>
                </c:pt>
                <c:pt idx="300">
                  <c:v>1.22295306E-5</c:v>
                </c:pt>
                <c:pt idx="301">
                  <c:v>1.11637188E-5</c:v>
                </c:pt>
                <c:pt idx="302">
                  <c:v>1.01607006E-5</c:v>
                </c:pt>
                <c:pt idx="303">
                  <c:v>9.1993000000000002E-6</c:v>
                </c:pt>
                <c:pt idx="304">
                  <c:v>8.2808528000000005E-6</c:v>
                </c:pt>
                <c:pt idx="305">
                  <c:v>7.4224512999999996E-6</c:v>
                </c:pt>
                <c:pt idx="306">
                  <c:v>6.6371399999999998E-6</c:v>
                </c:pt>
                <c:pt idx="307">
                  <c:v>5.9359481999999997E-6</c:v>
                </c:pt>
                <c:pt idx="308">
                  <c:v>5.3384483999999998E-6</c:v>
                </c:pt>
                <c:pt idx="309">
                  <c:v>4.8211899999999998E-6</c:v>
                </c:pt>
                <c:pt idx="310">
                  <c:v>4.36492E-6</c:v>
                </c:pt>
                <c:pt idx="311">
                  <c:v>3.9535469999999997E-6</c:v>
                </c:pt>
                <c:pt idx="312">
                  <c:v>3.5723327200000002E-6</c:v>
                </c:pt>
                <c:pt idx="313">
                  <c:v>3.2270545599999999E-6</c:v>
                </c:pt>
                <c:pt idx="314">
                  <c:v>2.9133913199999998E-6</c:v>
                </c:pt>
                <c:pt idx="315">
                  <c:v>2.6428964400000004E-6</c:v>
                </c:pt>
                <c:pt idx="316">
                  <c:v>2.4165309600000001E-6</c:v>
                </c:pt>
                <c:pt idx="317">
                  <c:v>2.2149392400000002E-6</c:v>
                </c:pt>
                <c:pt idx="318">
                  <c:v>2.0355024600000003E-6</c:v>
                </c:pt>
                <c:pt idx="319">
                  <c:v>1.8644831999999999E-6</c:v>
                </c:pt>
                <c:pt idx="320">
                  <c:v>1.7021145400000002E-6</c:v>
                </c:pt>
                <c:pt idx="321">
                  <c:v>1.5435392199999999E-6</c:v>
                </c:pt>
                <c:pt idx="322">
                  <c:v>1.3941123000000001E-6</c:v>
                </c:pt>
                <c:pt idx="323">
                  <c:v>1.24922952E-6</c:v>
                </c:pt>
                <c:pt idx="324">
                  <c:v>1.09368464E-6</c:v>
                </c:pt>
                <c:pt idx="325">
                  <c:v>9.5335499999999987E-7</c:v>
                </c:pt>
                <c:pt idx="326">
                  <c:v>8.3032467999999997E-7</c:v>
                </c:pt>
                <c:pt idx="327">
                  <c:v>7.2279727999999997E-7</c:v>
                </c:pt>
                <c:pt idx="328">
                  <c:v>6.5840400000000002E-7</c:v>
                </c:pt>
                <c:pt idx="329">
                  <c:v>6.0480499000000001E-7</c:v>
                </c:pt>
                <c:pt idx="330">
                  <c:v>5.5794594000000009E-7</c:v>
                </c:pt>
                <c:pt idx="331">
                  <c:v>5.1702690000000005E-7</c:v>
                </c:pt>
                <c:pt idx="332">
                  <c:v>4.7052248E-7</c:v>
                </c:pt>
                <c:pt idx="333">
                  <c:v>4.2815194000000003E-7</c:v>
                </c:pt>
                <c:pt idx="334">
                  <c:v>3.8588367999999997E-7</c:v>
                </c:pt>
                <c:pt idx="335">
                  <c:v>3.4593708000000003E-7</c:v>
                </c:pt>
                <c:pt idx="336">
                  <c:v>3.0671999999999998E-7</c:v>
                </c:pt>
                <c:pt idx="337">
                  <c:v>2.7146586E-7</c:v>
                </c:pt>
                <c:pt idx="338">
                  <c:v>2.3837151000000001E-7</c:v>
                </c:pt>
                <c:pt idx="339">
                  <c:v>2.0991672E-7</c:v>
                </c:pt>
                <c:pt idx="340">
                  <c:v>1.85484E-7</c:v>
                </c:pt>
                <c:pt idx="341">
                  <c:v>1.6454516999999998E-7</c:v>
                </c:pt>
                <c:pt idx="342">
                  <c:v>1.4666509000000001E-7</c:v>
                </c:pt>
                <c:pt idx="343">
                  <c:v>1.3241167799999998E-7</c:v>
                </c:pt>
                <c:pt idx="344">
                  <c:v>1.2477921900000001E-7</c:v>
                </c:pt>
                <c:pt idx="345">
                  <c:v>1.17602628E-7</c:v>
                </c:pt>
                <c:pt idx="346">
                  <c:v>1.1086482500000001E-7</c:v>
                </c:pt>
                <c:pt idx="347">
                  <c:v>1.0239984000000001E-7</c:v>
                </c:pt>
                <c:pt idx="348">
                  <c:v>8.7988810000000007E-8</c:v>
                </c:pt>
                <c:pt idx="349">
                  <c:v>7.3873439999999997E-8</c:v>
                </c:pt>
                <c:pt idx="350">
                  <c:v>6.130211900000001E-8</c:v>
                </c:pt>
                <c:pt idx="351">
                  <c:v>5.2040905600000006E-8</c:v>
                </c:pt>
                <c:pt idx="352">
                  <c:v>4.8134698000000004E-8</c:v>
                </c:pt>
                <c:pt idx="353">
                  <c:v>4.5485526999999999E-8</c:v>
                </c:pt>
                <c:pt idx="354">
                  <c:v>4.3395054000000003E-8</c:v>
                </c:pt>
                <c:pt idx="355">
                  <c:v>4.1166009999999996E-8</c:v>
                </c:pt>
                <c:pt idx="356">
                  <c:v>3.7540689999999999E-8</c:v>
                </c:pt>
                <c:pt idx="357">
                  <c:v>3.3735440000000005E-8</c:v>
                </c:pt>
                <c:pt idx="358">
                  <c:v>3.0316884200000006E-8</c:v>
                </c:pt>
                <c:pt idx="359">
                  <c:v>2.7103443000000003E-8</c:v>
                </c:pt>
                <c:pt idx="360">
                  <c:v>2.4122689800000004E-8</c:v>
                </c:pt>
                <c:pt idx="361">
                  <c:v>2.1571347300000002E-8</c:v>
                </c:pt>
                <c:pt idx="362">
                  <c:v>1.94132922E-8</c:v>
                </c:pt>
                <c:pt idx="363">
                  <c:v>1.79292346E-8</c:v>
                </c:pt>
                <c:pt idx="364">
                  <c:v>1.7275268E-8</c:v>
                </c:pt>
                <c:pt idx="365">
                  <c:v>1.6665574400000002E-8</c:v>
                </c:pt>
                <c:pt idx="366">
                  <c:v>1.5944576999999999E-8</c:v>
                </c:pt>
                <c:pt idx="367">
                  <c:v>1.4711734799999999E-8</c:v>
                </c:pt>
                <c:pt idx="368">
                  <c:v>1.2790986999999999E-8</c:v>
                </c:pt>
                <c:pt idx="369">
                  <c:v>1.08854898E-8</c:v>
                </c:pt>
                <c:pt idx="370">
                  <c:v>9.1675083999999986E-9</c:v>
                </c:pt>
                <c:pt idx="371">
                  <c:v>7.8928368999999992E-9</c:v>
                </c:pt>
                <c:pt idx="372">
                  <c:v>7.1240322000000001E-9</c:v>
                </c:pt>
                <c:pt idx="373">
                  <c:v>6.5148500999999993E-9</c:v>
                </c:pt>
                <c:pt idx="374">
                  <c:v>6.0094892000000007E-9</c:v>
                </c:pt>
                <c:pt idx="375">
                  <c:v>5.4458043000000001E-9</c:v>
                </c:pt>
                <c:pt idx="376">
                  <c:v>4.8123652500000001E-9</c:v>
                </c:pt>
                <c:pt idx="377">
                  <c:v>4.3165332E-9</c:v>
                </c:pt>
                <c:pt idx="378">
                  <c:v>3.9855039599999998E-9</c:v>
                </c:pt>
                <c:pt idx="379">
                  <c:v>4.0234760399999996E-9</c:v>
                </c:pt>
                <c:pt idx="380">
                  <c:v>4.3536922099999998E-9</c:v>
                </c:pt>
                <c:pt idx="381">
                  <c:v>4.6752365599999996E-9</c:v>
                </c:pt>
                <c:pt idx="382">
                  <c:v>4.9054291199999999E-9</c:v>
                </c:pt>
                <c:pt idx="383">
                  <c:v>4.9320829500000007E-9</c:v>
                </c:pt>
                <c:pt idx="384">
                  <c:v>4.7543243200000004E-9</c:v>
                </c:pt>
                <c:pt idx="385">
                  <c:v>4.4360269999999995E-9</c:v>
                </c:pt>
                <c:pt idx="386">
                  <c:v>3.9963795399999994E-9</c:v>
                </c:pt>
                <c:pt idx="387">
                  <c:v>3.2993654399999999E-9</c:v>
                </c:pt>
                <c:pt idx="388">
                  <c:v>2.4796010699999996E-9</c:v>
                </c:pt>
                <c:pt idx="389">
                  <c:v>1.7167335400000002E-9</c:v>
                </c:pt>
                <c:pt idx="390">
                  <c:v>1.06976519E-9</c:v>
                </c:pt>
                <c:pt idx="391">
                  <c:v>6.8943255999999989E-10</c:v>
                </c:pt>
                <c:pt idx="392">
                  <c:v>5.0081119999999992E-10</c:v>
                </c:pt>
                <c:pt idx="393">
                  <c:v>4.1279301E-10</c:v>
                </c:pt>
                <c:pt idx="394">
                  <c:v>3.9990568000000001E-10</c:v>
                </c:pt>
                <c:pt idx="395">
                  <c:v>5.3589899000000003E-10</c:v>
                </c:pt>
                <c:pt idx="396">
                  <c:v>6.9419245000000012E-10</c:v>
                </c:pt>
                <c:pt idx="397">
                  <c:v>7.9256319999999999E-10</c:v>
                </c:pt>
                <c:pt idx="398">
                  <c:v>7.8757084999999996E-10</c:v>
                </c:pt>
                <c:pt idx="399">
                  <c:v>4.4956441999999999E-10</c:v>
                </c:pt>
                <c:pt idx="400">
                  <c:v>2.0062728000000001E-11</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0</c:v>
                </c:pt>
                <c:pt idx="1">
                  <c:v>0</c:v>
                </c:pt>
                <c:pt idx="2">
                  <c:v>0</c:v>
                </c:pt>
                <c:pt idx="3">
                  <c:v>0</c:v>
                </c:pt>
                <c:pt idx="4">
                  <c:v>0</c:v>
                </c:pt>
                <c:pt idx="5">
                  <c:v>8.4318800000000005E-9</c:v>
                </c:pt>
                <c:pt idx="6">
                  <c:v>1.7244800000000002E-8</c:v>
                </c:pt>
                <c:pt idx="7">
                  <c:v>2.3393299999999999E-8</c:v>
                </c:pt>
                <c:pt idx="8">
                  <c:v>2.9356800000000002E-8</c:v>
                </c:pt>
                <c:pt idx="9">
                  <c:v>3.5866599999999998E-8</c:v>
                </c:pt>
                <c:pt idx="10">
                  <c:v>4.8818899999999997E-8</c:v>
                </c:pt>
                <c:pt idx="11">
                  <c:v>6.8259599999999995E-8</c:v>
                </c:pt>
                <c:pt idx="12">
                  <c:v>8.9933399999999997E-8</c:v>
                </c:pt>
                <c:pt idx="13">
                  <c:v>1.1132319999999999E-7</c:v>
                </c:pt>
                <c:pt idx="14">
                  <c:v>1.133169E-7</c:v>
                </c:pt>
                <c:pt idx="15">
                  <c:v>9.3318000000000002E-8</c:v>
                </c:pt>
                <c:pt idx="16">
                  <c:v>6.1832000000000007E-8</c:v>
                </c:pt>
                <c:pt idx="17">
                  <c:v>2.4260499999999997E-8</c:v>
                </c:pt>
                <c:pt idx="18">
                  <c:v>1.9962800000000001E-8</c:v>
                </c:pt>
                <c:pt idx="19">
                  <c:v>6.1820199999999991E-8</c:v>
                </c:pt>
                <c:pt idx="20">
                  <c:v>1.2727299999999998E-7</c:v>
                </c:pt>
                <c:pt idx="21">
                  <c:v>2.0864999999999998E-7</c:v>
                </c:pt>
                <c:pt idx="22">
                  <c:v>2.5358599999999998E-7</c:v>
                </c:pt>
                <c:pt idx="23">
                  <c:v>2.4021E-7</c:v>
                </c:pt>
                <c:pt idx="24">
                  <c:v>2.05613E-7</c:v>
                </c:pt>
                <c:pt idx="25">
                  <c:v>1.6390199999999998E-7</c:v>
                </c:pt>
                <c:pt idx="26">
                  <c:v>1.724208E-7</c:v>
                </c:pt>
                <c:pt idx="27">
                  <c:v>2.6935999999999997E-7</c:v>
                </c:pt>
                <c:pt idx="28">
                  <c:v>4.2042000000000005E-7</c:v>
                </c:pt>
                <c:pt idx="29">
                  <c:v>6.3015600000000007E-7</c:v>
                </c:pt>
                <c:pt idx="30">
                  <c:v>8.5358000000000005E-7</c:v>
                </c:pt>
                <c:pt idx="31">
                  <c:v>1.0729839999999999E-6</c:v>
                </c:pt>
                <c:pt idx="32">
                  <c:v>1.3565099999999999E-6</c:v>
                </c:pt>
                <c:pt idx="33">
                  <c:v>1.7395000000000002E-6</c:v>
                </c:pt>
                <c:pt idx="34">
                  <c:v>2.2726499999999997E-6</c:v>
                </c:pt>
                <c:pt idx="35">
                  <c:v>3.0079200000000002E-6</c:v>
                </c:pt>
                <c:pt idx="36">
                  <c:v>4.0280399999999996E-6</c:v>
                </c:pt>
                <c:pt idx="37">
                  <c:v>5.4243200000000004E-6</c:v>
                </c:pt>
                <c:pt idx="38">
                  <c:v>7.3528000000000001E-6</c:v>
                </c:pt>
                <c:pt idx="39">
                  <c:v>1.0000499999999999E-5</c:v>
                </c:pt>
                <c:pt idx="40">
                  <c:v>1.3330799999999999E-5</c:v>
                </c:pt>
                <c:pt idx="41">
                  <c:v>1.7568399999999999E-5</c:v>
                </c:pt>
                <c:pt idx="42">
                  <c:v>2.2591799999999996E-5</c:v>
                </c:pt>
                <c:pt idx="43">
                  <c:v>2.82815E-5</c:v>
                </c:pt>
                <c:pt idx="44">
                  <c:v>3.5350999999999994E-5</c:v>
                </c:pt>
                <c:pt idx="45">
                  <c:v>4.3941600000000006E-5</c:v>
                </c:pt>
                <c:pt idx="46">
                  <c:v>5.4859599999999992E-5</c:v>
                </c:pt>
                <c:pt idx="47">
                  <c:v>6.868159999999999E-5</c:v>
                </c:pt>
                <c:pt idx="48">
                  <c:v>8.5377600000000007E-5</c:v>
                </c:pt>
                <c:pt idx="49">
                  <c:v>1.0541190000000001E-4</c:v>
                </c:pt>
                <c:pt idx="50">
                  <c:v>1.2907080000000001E-4</c:v>
                </c:pt>
                <c:pt idx="51">
                  <c:v>1.5659410000000001E-4</c:v>
                </c:pt>
                <c:pt idx="52">
                  <c:v>1.8886059999999999E-4</c:v>
                </c:pt>
                <c:pt idx="53">
                  <c:v>2.2647640000000001E-4</c:v>
                </c:pt>
                <c:pt idx="54">
                  <c:v>2.6956799999999998E-4</c:v>
                </c:pt>
                <c:pt idx="55">
                  <c:v>3.2287500000000003E-4</c:v>
                </c:pt>
                <c:pt idx="56">
                  <c:v>3.8019000000000003E-4</c:v>
                </c:pt>
                <c:pt idx="57">
                  <c:v>4.4733000000000001E-4</c:v>
                </c:pt>
                <c:pt idx="58">
                  <c:v>5.2495800000000007E-4</c:v>
                </c:pt>
                <c:pt idx="59">
                  <c:v>6.1090600000000004E-4</c:v>
                </c:pt>
                <c:pt idx="60">
                  <c:v>7.0541500000000004E-4</c:v>
                </c:pt>
                <c:pt idx="61">
                  <c:v>8.0864400000000007E-4</c:v>
                </c:pt>
                <c:pt idx="62">
                  <c:v>9.2117999999999996E-4</c:v>
                </c:pt>
                <c:pt idx="63">
                  <c:v>1.046805E-3</c:v>
                </c:pt>
                <c:pt idx="64">
                  <c:v>1.175127E-3</c:v>
                </c:pt>
                <c:pt idx="65">
                  <c:v>1.3050920000000001E-3</c:v>
                </c:pt>
                <c:pt idx="66">
                  <c:v>1.4331800000000003E-3</c:v>
                </c:pt>
                <c:pt idx="67">
                  <c:v>1.5507800000000001E-3</c:v>
                </c:pt>
                <c:pt idx="68">
                  <c:v>1.66797E-3</c:v>
                </c:pt>
                <c:pt idx="69">
                  <c:v>1.7631400000000001E-3</c:v>
                </c:pt>
                <c:pt idx="70">
                  <c:v>1.8473000000000001E-3</c:v>
                </c:pt>
                <c:pt idx="71">
                  <c:v>1.90069E-3</c:v>
                </c:pt>
                <c:pt idx="72">
                  <c:v>1.9303699999999998E-3</c:v>
                </c:pt>
                <c:pt idx="73">
                  <c:v>1.9403999999999999E-3</c:v>
                </c:pt>
                <c:pt idx="74">
                  <c:v>1.9327000000000001E-3</c:v>
                </c:pt>
                <c:pt idx="75">
                  <c:v>1.8929700000000001E-3</c:v>
                </c:pt>
                <c:pt idx="76">
                  <c:v>1.8340000000000001E-3</c:v>
                </c:pt>
                <c:pt idx="77">
                  <c:v>1.76015E-3</c:v>
                </c:pt>
                <c:pt idx="78">
                  <c:v>1.6816800000000001E-3</c:v>
                </c:pt>
                <c:pt idx="79">
                  <c:v>1.5985900000000002E-3</c:v>
                </c:pt>
                <c:pt idx="80">
                  <c:v>1.5082199999999998E-3</c:v>
                </c:pt>
                <c:pt idx="81">
                  <c:v>1.4218799999999999E-3</c:v>
                </c:pt>
                <c:pt idx="82">
                  <c:v>1.3347599999999999E-3</c:v>
                </c:pt>
                <c:pt idx="83">
                  <c:v>1.2638899999999999E-3</c:v>
                </c:pt>
                <c:pt idx="84">
                  <c:v>1.1956E-3</c:v>
                </c:pt>
                <c:pt idx="85">
                  <c:v>1.1283999999999999E-3</c:v>
                </c:pt>
                <c:pt idx="86">
                  <c:v>1.0663900000000002E-3</c:v>
                </c:pt>
                <c:pt idx="87">
                  <c:v>1.0079399999999999E-3</c:v>
                </c:pt>
                <c:pt idx="88">
                  <c:v>9.5337999999999998E-4</c:v>
                </c:pt>
                <c:pt idx="89">
                  <c:v>9.0967999999999995E-4</c:v>
                </c:pt>
                <c:pt idx="90">
                  <c:v>8.6528000000000017E-4</c:v>
                </c:pt>
                <c:pt idx="91">
                  <c:v>8.1753000000000012E-4</c:v>
                </c:pt>
                <c:pt idx="92">
                  <c:v>7.7589E-4</c:v>
                </c:pt>
                <c:pt idx="93">
                  <c:v>7.3839999999999995E-4</c:v>
                </c:pt>
                <c:pt idx="94">
                  <c:v>7.0394999999999995E-4</c:v>
                </c:pt>
                <c:pt idx="95">
                  <c:v>6.7748199999999998E-4</c:v>
                </c:pt>
                <c:pt idx="96">
                  <c:v>6.5485499999999998E-4</c:v>
                </c:pt>
                <c:pt idx="97">
                  <c:v>6.37394E-4</c:v>
                </c:pt>
                <c:pt idx="98">
                  <c:v>6.2442800000000001E-4</c:v>
                </c:pt>
                <c:pt idx="99">
                  <c:v>6.1464700000000007E-4</c:v>
                </c:pt>
                <c:pt idx="100">
                  <c:v>6.0823099999999998E-4</c:v>
                </c:pt>
                <c:pt idx="101">
                  <c:v>6.0616499999999998E-4</c:v>
                </c:pt>
                <c:pt idx="102">
                  <c:v>6.0703099999999996E-4</c:v>
                </c:pt>
                <c:pt idx="103">
                  <c:v>6.1106400000000003E-4</c:v>
                </c:pt>
                <c:pt idx="104">
                  <c:v>6.1908000000000004E-4</c:v>
                </c:pt>
                <c:pt idx="105">
                  <c:v>6.2973999999999994E-4</c:v>
                </c:pt>
                <c:pt idx="106">
                  <c:v>6.4391399999999999E-4</c:v>
                </c:pt>
                <c:pt idx="107">
                  <c:v>6.6173399999999998E-4</c:v>
                </c:pt>
                <c:pt idx="108">
                  <c:v>6.82448E-4</c:v>
                </c:pt>
                <c:pt idx="109">
                  <c:v>7.0536600000000002E-4</c:v>
                </c:pt>
                <c:pt idx="110">
                  <c:v>7.3133600000000007E-4</c:v>
                </c:pt>
                <c:pt idx="111">
                  <c:v>7.5953400000000008E-4</c:v>
                </c:pt>
                <c:pt idx="112">
                  <c:v>7.9008799999999999E-4</c:v>
                </c:pt>
                <c:pt idx="113">
                  <c:v>8.2388800000000005E-4</c:v>
                </c:pt>
                <c:pt idx="114">
                  <c:v>8.6007399999999995E-4</c:v>
                </c:pt>
                <c:pt idx="115">
                  <c:v>8.9965199999999992E-4</c:v>
                </c:pt>
                <c:pt idx="116">
                  <c:v>9.4264499999999998E-4</c:v>
                </c:pt>
                <c:pt idx="117">
                  <c:v>9.8328E-4</c:v>
                </c:pt>
                <c:pt idx="118">
                  <c:v>1.0379E-3</c:v>
                </c:pt>
                <c:pt idx="119">
                  <c:v>1.08336E-3</c:v>
                </c:pt>
                <c:pt idx="120">
                  <c:v>1.1293E-3</c:v>
                </c:pt>
                <c:pt idx="121">
                  <c:v>1.1733400000000001E-3</c:v>
                </c:pt>
                <c:pt idx="122">
                  <c:v>1.2275999999999999E-3</c:v>
                </c:pt>
                <c:pt idx="123">
                  <c:v>1.2822599999999999E-3</c:v>
                </c:pt>
                <c:pt idx="124">
                  <c:v>1.3359800000000001E-3</c:v>
                </c:pt>
                <c:pt idx="125">
                  <c:v>1.38722E-3</c:v>
                </c:pt>
                <c:pt idx="126">
                  <c:v>1.4400000000000001E-3</c:v>
                </c:pt>
                <c:pt idx="127">
                  <c:v>1.49E-3</c:v>
                </c:pt>
                <c:pt idx="128">
                  <c:v>1.5499999999999999E-3</c:v>
                </c:pt>
                <c:pt idx="129">
                  <c:v>1.5968E-3</c:v>
                </c:pt>
                <c:pt idx="130">
                  <c:v>1.6550200000000001E-3</c:v>
                </c:pt>
                <c:pt idx="131">
                  <c:v>1.6997399999999999E-3</c:v>
                </c:pt>
                <c:pt idx="132">
                  <c:v>1.7523E-3</c:v>
                </c:pt>
                <c:pt idx="133">
                  <c:v>1.80438E-3</c:v>
                </c:pt>
                <c:pt idx="134">
                  <c:v>1.84428E-3</c:v>
                </c:pt>
                <c:pt idx="135">
                  <c:v>1.8915E-3</c:v>
                </c:pt>
                <c:pt idx="136">
                  <c:v>1.92632E-3</c:v>
                </c:pt>
                <c:pt idx="137">
                  <c:v>1.9700500000000001E-3</c:v>
                </c:pt>
                <c:pt idx="138">
                  <c:v>2.0012999999999997E-3</c:v>
                </c:pt>
                <c:pt idx="139">
                  <c:v>2.0295999999999999E-3</c:v>
                </c:pt>
                <c:pt idx="140">
                  <c:v>2.0570000000000002E-3</c:v>
                </c:pt>
                <c:pt idx="141">
                  <c:v>2.0720000000000001E-3</c:v>
                </c:pt>
                <c:pt idx="142">
                  <c:v>2.0861999999999999E-3</c:v>
                </c:pt>
                <c:pt idx="143">
                  <c:v>2.0882399999999999E-3</c:v>
                </c:pt>
                <c:pt idx="144">
                  <c:v>2.08728E-3</c:v>
                </c:pt>
                <c:pt idx="145">
                  <c:v>2.0856E-3</c:v>
                </c:pt>
                <c:pt idx="146">
                  <c:v>2.06346E-3</c:v>
                </c:pt>
                <c:pt idx="147">
                  <c:v>2.0410599999999999E-3</c:v>
                </c:pt>
                <c:pt idx="148">
                  <c:v>2.0159999999999996E-3</c:v>
                </c:pt>
                <c:pt idx="149">
                  <c:v>1.9823999999999996E-3</c:v>
                </c:pt>
                <c:pt idx="150">
                  <c:v>1.9382900000000003E-3</c:v>
                </c:pt>
                <c:pt idx="151">
                  <c:v>1.8944800000000003E-3</c:v>
                </c:pt>
                <c:pt idx="152">
                  <c:v>1.8431600000000002E-3</c:v>
                </c:pt>
                <c:pt idx="153">
                  <c:v>1.7901E-3</c:v>
                </c:pt>
                <c:pt idx="154">
                  <c:v>1.7376799999999999E-3</c:v>
                </c:pt>
                <c:pt idx="155">
                  <c:v>1.6858999999999999E-3</c:v>
                </c:pt>
                <c:pt idx="156">
                  <c:v>1.6275899999999999E-3</c:v>
                </c:pt>
                <c:pt idx="157">
                  <c:v>1.5679999999999997E-3</c:v>
                </c:pt>
                <c:pt idx="158">
                  <c:v>1.5094300000000002E-3</c:v>
                </c:pt>
                <c:pt idx="159">
                  <c:v>1.4540600000000001E-3</c:v>
                </c:pt>
                <c:pt idx="160">
                  <c:v>1.3975000000000001E-3</c:v>
                </c:pt>
                <c:pt idx="161">
                  <c:v>1.3419599999999999E-3</c:v>
                </c:pt>
                <c:pt idx="162">
                  <c:v>1.2812799999999999E-3</c:v>
                </c:pt>
                <c:pt idx="163">
                  <c:v>1.22795E-3</c:v>
                </c:pt>
                <c:pt idx="164">
                  <c:v>1.17943E-3</c:v>
                </c:pt>
                <c:pt idx="165">
                  <c:v>1.13364E-3</c:v>
                </c:pt>
                <c:pt idx="166">
                  <c:v>1.09052E-3</c:v>
                </c:pt>
                <c:pt idx="167">
                  <c:v>1.0460700000000001E-3</c:v>
                </c:pt>
                <c:pt idx="168">
                  <c:v>9.9715999999999997E-4</c:v>
                </c:pt>
                <c:pt idx="169">
                  <c:v>9.5423999999999997E-4</c:v>
                </c:pt>
                <c:pt idx="170">
                  <c:v>9.1389999999999993E-4</c:v>
                </c:pt>
                <c:pt idx="171">
                  <c:v>8.7885000000000003E-4</c:v>
                </c:pt>
                <c:pt idx="172">
                  <c:v>8.3776E-4</c:v>
                </c:pt>
                <c:pt idx="173">
                  <c:v>8.0538000000000007E-4</c:v>
                </c:pt>
                <c:pt idx="174">
                  <c:v>7.7145000000000002E-4</c:v>
                </c:pt>
                <c:pt idx="175">
                  <c:v>7.3968000000000005E-4</c:v>
                </c:pt>
                <c:pt idx="176">
                  <c:v>7.0324800000000007E-4</c:v>
                </c:pt>
                <c:pt idx="177">
                  <c:v>6.7241499999999999E-4</c:v>
                </c:pt>
                <c:pt idx="178">
                  <c:v>6.4241999999999999E-4</c:v>
                </c:pt>
                <c:pt idx="179">
                  <c:v>6.1343300000000003E-4</c:v>
                </c:pt>
                <c:pt idx="180">
                  <c:v>5.8855199999999989E-4</c:v>
                </c:pt>
                <c:pt idx="181">
                  <c:v>5.6087800000000001E-4</c:v>
                </c:pt>
                <c:pt idx="182">
                  <c:v>5.37204E-4</c:v>
                </c:pt>
                <c:pt idx="183">
                  <c:v>5.1117600000000001E-4</c:v>
                </c:pt>
                <c:pt idx="184">
                  <c:v>4.8887400000000004E-4</c:v>
                </c:pt>
                <c:pt idx="185">
                  <c:v>4.6446400000000004E-4</c:v>
                </c:pt>
                <c:pt idx="186">
                  <c:v>4.4334400000000003E-4</c:v>
                </c:pt>
                <c:pt idx="187">
                  <c:v>4.2292800000000004E-4</c:v>
                </c:pt>
                <c:pt idx="188">
                  <c:v>4.00925E-4</c:v>
                </c:pt>
                <c:pt idx="189">
                  <c:v>3.8185000000000004E-4</c:v>
                </c:pt>
                <c:pt idx="190">
                  <c:v>3.6329999999999999E-4</c:v>
                </c:pt>
                <c:pt idx="191">
                  <c:v>3.4544999999999997E-4</c:v>
                </c:pt>
                <c:pt idx="192">
                  <c:v>3.2830000000000001E-4</c:v>
                </c:pt>
                <c:pt idx="193">
                  <c:v>3.1185000000000002E-4</c:v>
                </c:pt>
                <c:pt idx="194">
                  <c:v>2.9744000000000005E-4</c:v>
                </c:pt>
                <c:pt idx="195">
                  <c:v>2.8195200000000003E-4</c:v>
                </c:pt>
                <c:pt idx="196">
                  <c:v>2.6699200000000002E-4</c:v>
                </c:pt>
                <c:pt idx="197">
                  <c:v>2.5417200000000005E-4</c:v>
                </c:pt>
                <c:pt idx="198">
                  <c:v>2.4036600000000002E-4</c:v>
                </c:pt>
                <c:pt idx="199">
                  <c:v>2.2726799999999998E-4</c:v>
                </c:pt>
                <c:pt idx="200">
                  <c:v>2.1452400000000001E-4</c:v>
                </c:pt>
                <c:pt idx="201">
                  <c:v>2.0231099999999999E-4</c:v>
                </c:pt>
                <c:pt idx="202">
                  <c:v>1.9080600000000002E-4</c:v>
                </c:pt>
                <c:pt idx="203">
                  <c:v>1.7965500000000003E-4</c:v>
                </c:pt>
                <c:pt idx="204">
                  <c:v>1.6921200000000002E-4</c:v>
                </c:pt>
                <c:pt idx="205">
                  <c:v>1.6002199999999998E-4</c:v>
                </c:pt>
                <c:pt idx="206">
                  <c:v>1.5040999999999999E-4</c:v>
                </c:pt>
                <c:pt idx="207">
                  <c:v>1.4194699999999999E-4</c:v>
                </c:pt>
                <c:pt idx="208">
                  <c:v>1.3335499999999999E-4</c:v>
                </c:pt>
                <c:pt idx="209">
                  <c:v>1.2582000000000001E-4</c:v>
                </c:pt>
                <c:pt idx="210">
                  <c:v>1.1855500000000001E-4</c:v>
                </c:pt>
                <c:pt idx="211">
                  <c:v>1.1095299999999999E-4</c:v>
                </c:pt>
                <c:pt idx="212">
                  <c:v>1.0389399999999999E-4</c:v>
                </c:pt>
                <c:pt idx="213">
                  <c:v>9.7196999999999998E-5</c:v>
                </c:pt>
                <c:pt idx="214">
                  <c:v>9.0861999999999998E-5</c:v>
                </c:pt>
                <c:pt idx="215">
                  <c:v>8.4419999999999995E-5</c:v>
                </c:pt>
                <c:pt idx="216">
                  <c:v>7.9277999999999995E-5</c:v>
                </c:pt>
                <c:pt idx="217">
                  <c:v>7.4028999999999992E-5</c:v>
                </c:pt>
                <c:pt idx="218">
                  <c:v>6.9451199999999997E-5</c:v>
                </c:pt>
                <c:pt idx="219">
                  <c:v>6.4755600000000001E-5</c:v>
                </c:pt>
                <c:pt idx="220">
                  <c:v>6.0333E-5</c:v>
                </c:pt>
                <c:pt idx="221">
                  <c:v>5.5874700000000002E-5</c:v>
                </c:pt>
                <c:pt idx="222">
                  <c:v>5.2019400000000005E-5</c:v>
                </c:pt>
                <c:pt idx="223">
                  <c:v>4.8131999999999999E-5</c:v>
                </c:pt>
                <c:pt idx="224">
                  <c:v>4.4765999999999998E-5</c:v>
                </c:pt>
                <c:pt idx="225">
                  <c:v>4.1847200000000001E-5</c:v>
                </c:pt>
                <c:pt idx="226">
                  <c:v>3.8860699999999999E-5</c:v>
                </c:pt>
                <c:pt idx="227">
                  <c:v>3.5892000000000001E-5</c:v>
                </c:pt>
                <c:pt idx="228">
                  <c:v>3.3132899999999996E-5</c:v>
                </c:pt>
                <c:pt idx="229">
                  <c:v>3.0580400000000003E-5</c:v>
                </c:pt>
                <c:pt idx="230">
                  <c:v>2.8196099999999999E-5</c:v>
                </c:pt>
                <c:pt idx="231">
                  <c:v>2.5847499999999999E-5</c:v>
                </c:pt>
                <c:pt idx="232">
                  <c:v>2.38206E-5</c:v>
                </c:pt>
                <c:pt idx="233">
                  <c:v>2.1826799999999999E-5</c:v>
                </c:pt>
                <c:pt idx="234">
                  <c:v>2.0092499999999998E-5</c:v>
                </c:pt>
                <c:pt idx="235">
                  <c:v>1.8496E-5</c:v>
                </c:pt>
                <c:pt idx="236">
                  <c:v>1.6917600000000002E-5</c:v>
                </c:pt>
                <c:pt idx="237">
                  <c:v>1.5471200000000002E-5</c:v>
                </c:pt>
                <c:pt idx="238">
                  <c:v>1.4136799999999998E-5</c:v>
                </c:pt>
                <c:pt idx="239">
                  <c:v>1.2911399999999998E-5</c:v>
                </c:pt>
                <c:pt idx="240">
                  <c:v>1.1865700000000001E-5</c:v>
                </c:pt>
                <c:pt idx="241">
                  <c:v>1.0912E-5</c:v>
                </c:pt>
                <c:pt idx="242">
                  <c:v>9.9539999999999999E-6</c:v>
                </c:pt>
                <c:pt idx="243">
                  <c:v>9.1374E-6</c:v>
                </c:pt>
                <c:pt idx="244">
                  <c:v>8.2851999999999999E-6</c:v>
                </c:pt>
                <c:pt idx="245">
                  <c:v>7.5544E-6</c:v>
                </c:pt>
                <c:pt idx="246">
                  <c:v>6.885000000000001E-6</c:v>
                </c:pt>
                <c:pt idx="247">
                  <c:v>6.2327999999999999E-6</c:v>
                </c:pt>
                <c:pt idx="248">
                  <c:v>5.673849999999999E-6</c:v>
                </c:pt>
                <c:pt idx="249">
                  <c:v>5.2027199999999999E-6</c:v>
                </c:pt>
                <c:pt idx="250">
                  <c:v>4.7357000000000002E-6</c:v>
                </c:pt>
                <c:pt idx="251">
                  <c:v>4.3105999999999999E-6</c:v>
                </c:pt>
                <c:pt idx="252">
                  <c:v>3.9219599999999996E-6</c:v>
                </c:pt>
                <c:pt idx="253">
                  <c:v>3.56728E-6</c:v>
                </c:pt>
                <c:pt idx="254">
                  <c:v>3.2441400000000002E-6</c:v>
                </c:pt>
                <c:pt idx="255">
                  <c:v>2.9278499999999998E-6</c:v>
                </c:pt>
                <c:pt idx="256">
                  <c:v>2.6599799999999998E-6</c:v>
                </c:pt>
                <c:pt idx="257">
                  <c:v>2.4168100000000002E-6</c:v>
                </c:pt>
                <c:pt idx="258">
                  <c:v>2.1962500000000004E-6</c:v>
                </c:pt>
                <c:pt idx="259">
                  <c:v>1.9938299999999998E-6</c:v>
                </c:pt>
                <c:pt idx="260">
                  <c:v>1.8113699999999999E-6</c:v>
                </c:pt>
                <c:pt idx="261">
                  <c:v>1.6445800000000002E-6</c:v>
                </c:pt>
                <c:pt idx="262">
                  <c:v>1.48016E-6</c:v>
                </c:pt>
                <c:pt idx="263">
                  <c:v>1.34292E-6</c:v>
                </c:pt>
                <c:pt idx="264">
                  <c:v>1.2185599999999998E-6</c:v>
                </c:pt>
                <c:pt idx="265">
                  <c:v>1.09545E-6</c:v>
                </c:pt>
                <c:pt idx="266">
                  <c:v>9.9296000000000002E-7</c:v>
                </c:pt>
                <c:pt idx="267">
                  <c:v>8.9984999999999995E-7</c:v>
                </c:pt>
                <c:pt idx="268">
                  <c:v>8.1576000000000005E-7</c:v>
                </c:pt>
                <c:pt idx="269">
                  <c:v>7.3932000000000008E-7</c:v>
                </c:pt>
                <c:pt idx="270">
                  <c:v>6.6684499999999999E-7</c:v>
                </c:pt>
                <c:pt idx="271">
                  <c:v>6.0409000000000011E-7</c:v>
                </c:pt>
                <c:pt idx="272">
                  <c:v>5.4889199999999994E-7</c:v>
                </c:pt>
                <c:pt idx="273">
                  <c:v>4.9901600000000003E-7</c:v>
                </c:pt>
                <c:pt idx="274">
                  <c:v>4.5384000000000005E-7</c:v>
                </c:pt>
                <c:pt idx="275">
                  <c:v>4.1218200000000003E-7</c:v>
                </c:pt>
                <c:pt idx="276">
                  <c:v>3.7357500000000001E-7</c:v>
                </c:pt>
                <c:pt idx="277">
                  <c:v>3.3801650000000001E-7</c:v>
                </c:pt>
                <c:pt idx="278">
                  <c:v>3.0618000000000006E-7</c:v>
                </c:pt>
                <c:pt idx="279">
                  <c:v>2.7691400000000001E-7</c:v>
                </c:pt>
                <c:pt idx="280">
                  <c:v>2.5094580000000002E-7</c:v>
                </c:pt>
                <c:pt idx="281">
                  <c:v>2.277285E-7</c:v>
                </c:pt>
                <c:pt idx="282">
                  <c:v>2.0651519999999998E-7</c:v>
                </c:pt>
                <c:pt idx="283">
                  <c:v>1.8747359999999998E-7</c:v>
                </c:pt>
                <c:pt idx="284">
                  <c:v>1.7046810000000001E-7</c:v>
                </c:pt>
                <c:pt idx="285">
                  <c:v>1.5515580000000001E-7</c:v>
                </c:pt>
                <c:pt idx="286">
                  <c:v>1.4096279999999998E-7</c:v>
                </c:pt>
                <c:pt idx="287">
                  <c:v>1.280664E-7</c:v>
                </c:pt>
                <c:pt idx="288">
                  <c:v>1.1583E-7</c:v>
                </c:pt>
                <c:pt idx="289">
                  <c:v>1.046601E-7</c:v>
                </c:pt>
                <c:pt idx="290">
                  <c:v>9.4571999999999995E-8</c:v>
                </c:pt>
                <c:pt idx="291">
                  <c:v>8.5387500000000009E-8</c:v>
                </c:pt>
                <c:pt idx="292">
                  <c:v>7.7130799999999993E-8</c:v>
                </c:pt>
                <c:pt idx="293">
                  <c:v>6.967689999999999E-8</c:v>
                </c:pt>
                <c:pt idx="294">
                  <c:v>6.3038400000000007E-8</c:v>
                </c:pt>
                <c:pt idx="295">
                  <c:v>5.7353400000000006E-8</c:v>
                </c:pt>
                <c:pt idx="296">
                  <c:v>5.26608E-8</c:v>
                </c:pt>
                <c:pt idx="297">
                  <c:v>4.8751200000000002E-8</c:v>
                </c:pt>
                <c:pt idx="298">
                  <c:v>4.5182199999999998E-8</c:v>
                </c:pt>
                <c:pt idx="299">
                  <c:v>4.1833600000000001E-8</c:v>
                </c:pt>
                <c:pt idx="300">
                  <c:v>3.8395500000000008E-8</c:v>
                </c:pt>
                <c:pt idx="301">
                  <c:v>3.5031600000000004E-8</c:v>
                </c:pt>
                <c:pt idx="302">
                  <c:v>3.1868000000000005E-8</c:v>
                </c:pt>
                <c:pt idx="303">
                  <c:v>2.8900000000000001E-8</c:v>
                </c:pt>
                <c:pt idx="304">
                  <c:v>2.60392E-8</c:v>
                </c:pt>
                <c:pt idx="305">
                  <c:v>2.3396700000000001E-8</c:v>
                </c:pt>
                <c:pt idx="306">
                  <c:v>2.1014999999999997E-8</c:v>
                </c:pt>
                <c:pt idx="307">
                  <c:v>1.8922400000000001E-8</c:v>
                </c:pt>
                <c:pt idx="308">
                  <c:v>1.7092599999999998E-8</c:v>
                </c:pt>
                <c:pt idx="309">
                  <c:v>1.5534899999999998E-8</c:v>
                </c:pt>
                <c:pt idx="310">
                  <c:v>1.4132000000000002E-8</c:v>
                </c:pt>
                <c:pt idx="311">
                  <c:v>1.28505E-8</c:v>
                </c:pt>
                <c:pt idx="312">
                  <c:v>1.165425E-8</c:v>
                </c:pt>
                <c:pt idx="313">
                  <c:v>1.05616E-8</c:v>
                </c:pt>
                <c:pt idx="314">
                  <c:v>9.5640300000000001E-9</c:v>
                </c:pt>
                <c:pt idx="315">
                  <c:v>8.7034799999999994E-9</c:v>
                </c:pt>
                <c:pt idx="316">
                  <c:v>7.9891199999999998E-9</c:v>
                </c:pt>
                <c:pt idx="317">
                  <c:v>7.3533400000000006E-9</c:v>
                </c:pt>
                <c:pt idx="318">
                  <c:v>6.7865400000000004E-9</c:v>
                </c:pt>
                <c:pt idx="319">
                  <c:v>6.2484000000000001E-9</c:v>
                </c:pt>
                <c:pt idx="320">
                  <c:v>5.7316000000000003E-9</c:v>
                </c:pt>
                <c:pt idx="321">
                  <c:v>5.2249600000000001E-9</c:v>
                </c:pt>
                <c:pt idx="322">
                  <c:v>4.7457999999999999E-9</c:v>
                </c:pt>
                <c:pt idx="323">
                  <c:v>4.2747599999999998E-9</c:v>
                </c:pt>
                <c:pt idx="324">
                  <c:v>3.7672E-9</c:v>
                </c:pt>
                <c:pt idx="325">
                  <c:v>3.3097999999999999E-9</c:v>
                </c:pt>
                <c:pt idx="326">
                  <c:v>2.9060399999999996E-9</c:v>
                </c:pt>
                <c:pt idx="327">
                  <c:v>2.5510600000000001E-9</c:v>
                </c:pt>
                <c:pt idx="328">
                  <c:v>2.34675E-9</c:v>
                </c:pt>
                <c:pt idx="329">
                  <c:v>2.1764799999999999E-9</c:v>
                </c:pt>
                <c:pt idx="330">
                  <c:v>2.0290800000000002E-9</c:v>
                </c:pt>
                <c:pt idx="331">
                  <c:v>1.9003199999999999E-9</c:v>
                </c:pt>
                <c:pt idx="332">
                  <c:v>1.7483599999999999E-9</c:v>
                </c:pt>
                <c:pt idx="333">
                  <c:v>1.6071400000000001E-9</c:v>
                </c:pt>
                <c:pt idx="334">
                  <c:v>1.46432E-9</c:v>
                </c:pt>
                <c:pt idx="335">
                  <c:v>1.3266000000000002E-9</c:v>
                </c:pt>
                <c:pt idx="336">
                  <c:v>1.1865600000000001E-9</c:v>
                </c:pt>
                <c:pt idx="337">
                  <c:v>1.0614000000000001E-9</c:v>
                </c:pt>
                <c:pt idx="338">
                  <c:v>9.4111999999999995E-10</c:v>
                </c:pt>
                <c:pt idx="339">
                  <c:v>8.3640000000000003E-10</c:v>
                </c:pt>
                <c:pt idx="340">
                  <c:v>7.4567999999999995E-10</c:v>
                </c:pt>
                <c:pt idx="341">
                  <c:v>6.6900999999999995E-10</c:v>
                </c:pt>
                <c:pt idx="342">
                  <c:v>6.0203000000000004E-10</c:v>
                </c:pt>
                <c:pt idx="343">
                  <c:v>5.4918899999999993E-10</c:v>
                </c:pt>
                <c:pt idx="344">
                  <c:v>5.22969E-10</c:v>
                </c:pt>
                <c:pt idx="345">
                  <c:v>4.9792600000000002E-10</c:v>
                </c:pt>
                <c:pt idx="346">
                  <c:v>4.7414999999999996E-10</c:v>
                </c:pt>
                <c:pt idx="347">
                  <c:v>4.4207999999999999E-10</c:v>
                </c:pt>
                <c:pt idx="348">
                  <c:v>3.8357200000000002E-10</c:v>
                </c:pt>
                <c:pt idx="349">
                  <c:v>3.2519999999999997E-10</c:v>
                </c:pt>
                <c:pt idx="350">
                  <c:v>2.7242199999999999E-10</c:v>
                </c:pt>
                <c:pt idx="351">
                  <c:v>2.3355679999999998E-10</c:v>
                </c:pt>
                <c:pt idx="352">
                  <c:v>2.1825E-10</c:v>
                </c:pt>
                <c:pt idx="353">
                  <c:v>2.083275E-10</c:v>
                </c:pt>
                <c:pt idx="354">
                  <c:v>2.0088900000000001E-10</c:v>
                </c:pt>
                <c:pt idx="355">
                  <c:v>1.9260999999999999E-10</c:v>
                </c:pt>
                <c:pt idx="356">
                  <c:v>1.77659E-10</c:v>
                </c:pt>
                <c:pt idx="357">
                  <c:v>1.6152799999999999E-10</c:v>
                </c:pt>
                <c:pt idx="358">
                  <c:v>1.4682510000000001E-10</c:v>
                </c:pt>
                <c:pt idx="359">
                  <c:v>1.3281960000000001E-10</c:v>
                </c:pt>
                <c:pt idx="360">
                  <c:v>1.1942140000000002E-10</c:v>
                </c:pt>
                <c:pt idx="361">
                  <c:v>1.0794689999999999E-10</c:v>
                </c:pt>
                <c:pt idx="362">
                  <c:v>9.8084599999999992E-11</c:v>
                </c:pt>
                <c:pt idx="363">
                  <c:v>9.138940000000001E-11</c:v>
                </c:pt>
                <c:pt idx="364">
                  <c:v>8.8887999999999998E-11</c:v>
                </c:pt>
                <c:pt idx="365">
                  <c:v>8.666559999999999E-11</c:v>
                </c:pt>
                <c:pt idx="366">
                  <c:v>8.3694000000000006E-11</c:v>
                </c:pt>
                <c:pt idx="367">
                  <c:v>7.8092700000000006E-11</c:v>
                </c:pt>
                <c:pt idx="368">
                  <c:v>6.8656499999999994E-11</c:v>
                </c:pt>
                <c:pt idx="369">
                  <c:v>5.9079800000000005E-11</c:v>
                </c:pt>
                <c:pt idx="370">
                  <c:v>5.0311999999999996E-11</c:v>
                </c:pt>
                <c:pt idx="371">
                  <c:v>4.3747599999999995E-11</c:v>
                </c:pt>
                <c:pt idx="372">
                  <c:v>3.98925E-11</c:v>
                </c:pt>
                <c:pt idx="373">
                  <c:v>3.6882299999999996E-11</c:v>
                </c:pt>
                <c:pt idx="374">
                  <c:v>3.4377200000000001E-11</c:v>
                </c:pt>
                <c:pt idx="375">
                  <c:v>3.1468500000000002E-11</c:v>
                </c:pt>
                <c:pt idx="376">
                  <c:v>2.8087499999999998E-11</c:v>
                </c:pt>
                <c:pt idx="377">
                  <c:v>2.5452000000000001E-11</c:v>
                </c:pt>
                <c:pt idx="378">
                  <c:v>2.3754600000000001E-11</c:v>
                </c:pt>
                <c:pt idx="379">
                  <c:v>2.421E-11</c:v>
                </c:pt>
                <c:pt idx="380">
                  <c:v>2.64775E-11</c:v>
                </c:pt>
                <c:pt idx="381">
                  <c:v>2.8711600000000003E-11</c:v>
                </c:pt>
                <c:pt idx="382">
                  <c:v>3.0471599999999999E-11</c:v>
                </c:pt>
                <c:pt idx="383">
                  <c:v>3.0967000000000004E-11</c:v>
                </c:pt>
                <c:pt idx="384">
                  <c:v>3.016744E-11</c:v>
                </c:pt>
                <c:pt idx="385">
                  <c:v>2.8444399999999998E-11</c:v>
                </c:pt>
                <c:pt idx="386">
                  <c:v>2.5889969999999996E-11</c:v>
                </c:pt>
                <c:pt idx="387">
                  <c:v>2.1583799999999998E-11</c:v>
                </c:pt>
                <c:pt idx="388">
                  <c:v>1.6382930000000001E-11</c:v>
                </c:pt>
                <c:pt idx="389">
                  <c:v>1.145848E-11</c:v>
                </c:pt>
                <c:pt idx="390">
                  <c:v>7.2148700000000003E-12</c:v>
                </c:pt>
                <c:pt idx="391">
                  <c:v>4.7009199999999993E-12</c:v>
                </c:pt>
                <c:pt idx="392">
                  <c:v>3.4543999999999999E-12</c:v>
                </c:pt>
                <c:pt idx="393">
                  <c:v>2.8792199999999999E-12</c:v>
                </c:pt>
                <c:pt idx="394">
                  <c:v>2.8207200000000001E-12</c:v>
                </c:pt>
                <c:pt idx="395">
                  <c:v>3.8226100000000004E-12</c:v>
                </c:pt>
                <c:pt idx="396">
                  <c:v>5.0025900000000004E-12</c:v>
                </c:pt>
                <c:pt idx="397">
                  <c:v>5.7657599999999999E-12</c:v>
                </c:pt>
                <c:pt idx="398">
                  <c:v>5.7852300000000004E-12</c:v>
                </c:pt>
                <c:pt idx="399">
                  <c:v>3.3323599999999997E-12</c:v>
                </c:pt>
                <c:pt idx="400">
                  <c:v>1.5012E-13</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0</c:v>
                </c:pt>
                <c:pt idx="1">
                  <c:v>0</c:v>
                </c:pt>
                <c:pt idx="2">
                  <c:v>0</c:v>
                </c:pt>
                <c:pt idx="3">
                  <c:v>0</c:v>
                </c:pt>
                <c:pt idx="4">
                  <c:v>0</c:v>
                </c:pt>
                <c:pt idx="5">
                  <c:v>1.26876964E-8</c:v>
                </c:pt>
                <c:pt idx="6">
                  <c:v>2.5581871999999999E-8</c:v>
                </c:pt>
                <c:pt idx="7">
                  <c:v>3.4291228999999996E-8</c:v>
                </c:pt>
                <c:pt idx="8">
                  <c:v>4.2496432000000004E-8</c:v>
                </c:pt>
                <c:pt idx="9">
                  <c:v>5.1160021E-8</c:v>
                </c:pt>
                <c:pt idx="10">
                  <c:v>6.8386682E-8</c:v>
                </c:pt>
                <c:pt idx="11">
                  <c:v>9.3989208000000009E-8</c:v>
                </c:pt>
                <c:pt idx="12">
                  <c:v>1.2211786800000001E-7</c:v>
                </c:pt>
                <c:pt idx="13">
                  <c:v>1.4913471200000001E-7</c:v>
                </c:pt>
                <c:pt idx="14">
                  <c:v>1.4959362500000003E-7</c:v>
                </c:pt>
                <c:pt idx="15">
                  <c:v>1.2113521E-7</c:v>
                </c:pt>
                <c:pt idx="16">
                  <c:v>7.8981411999999997E-8</c:v>
                </c:pt>
                <c:pt idx="17">
                  <c:v>3.0680590199999994E-8</c:v>
                </c:pt>
                <c:pt idx="18">
                  <c:v>2.5044848399999998E-8</c:v>
                </c:pt>
                <c:pt idx="19">
                  <c:v>7.6811982000000001E-8</c:v>
                </c:pt>
                <c:pt idx="20">
                  <c:v>1.5655949E-7</c:v>
                </c:pt>
                <c:pt idx="21">
                  <c:v>2.5499564999999999E-7</c:v>
                </c:pt>
                <c:pt idx="22">
                  <c:v>3.0981781999999998E-7</c:v>
                </c:pt>
                <c:pt idx="23">
                  <c:v>2.9438220000000001E-7</c:v>
                </c:pt>
                <c:pt idx="24">
                  <c:v>2.5282016999999999E-7</c:v>
                </c:pt>
                <c:pt idx="25">
                  <c:v>2.0187911999999999E-7</c:v>
                </c:pt>
                <c:pt idx="26">
                  <c:v>2.14766304E-7</c:v>
                </c:pt>
                <c:pt idx="27">
                  <c:v>3.4267968E-7</c:v>
                </c:pt>
                <c:pt idx="28">
                  <c:v>5.4598852000000012E-7</c:v>
                </c:pt>
                <c:pt idx="29">
                  <c:v>8.3033711999999999E-7</c:v>
                </c:pt>
                <c:pt idx="30">
                  <c:v>1.1307975000000001E-6</c:v>
                </c:pt>
                <c:pt idx="31">
                  <c:v>1.4188322799999999E-6</c:v>
                </c:pt>
                <c:pt idx="32">
                  <c:v>1.7854143600000001E-6</c:v>
                </c:pt>
                <c:pt idx="33">
                  <c:v>2.2825505999999999E-6</c:v>
                </c:pt>
                <c:pt idx="34">
                  <c:v>2.9807201699999998E-6</c:v>
                </c:pt>
                <c:pt idx="35">
                  <c:v>3.9579346799999994E-6</c:v>
                </c:pt>
                <c:pt idx="36">
                  <c:v>5.3775962100000004E-6</c:v>
                </c:pt>
                <c:pt idx="37">
                  <c:v>7.4257172000000005E-6</c:v>
                </c:pt>
                <c:pt idx="38">
                  <c:v>1.0306296000000001E-5</c:v>
                </c:pt>
                <c:pt idx="39">
                  <c:v>1.4207716E-5</c:v>
                </c:pt>
                <c:pt idx="40">
                  <c:v>1.8938705999999999E-5</c:v>
                </c:pt>
                <c:pt idx="41">
                  <c:v>2.4623481999999996E-5</c:v>
                </c:pt>
                <c:pt idx="42">
                  <c:v>3.1088771999999996E-5</c:v>
                </c:pt>
                <c:pt idx="43">
                  <c:v>3.8120027000000001E-5</c:v>
                </c:pt>
                <c:pt idx="44">
                  <c:v>4.6723739999999997E-5</c:v>
                </c:pt>
                <c:pt idx="45">
                  <c:v>5.7251376000000007E-5</c:v>
                </c:pt>
                <c:pt idx="46">
                  <c:v>7.091876E-5</c:v>
                </c:pt>
                <c:pt idx="47">
                  <c:v>8.8361727999999995E-5</c:v>
                </c:pt>
                <c:pt idx="48">
                  <c:v>1.0949290000000001E-4</c:v>
                </c:pt>
                <c:pt idx="49">
                  <c:v>1.3475163899999998E-4</c:v>
                </c:pt>
                <c:pt idx="50">
                  <c:v>1.6399679000000001E-4</c:v>
                </c:pt>
                <c:pt idx="51">
                  <c:v>1.9732851899999999E-4</c:v>
                </c:pt>
                <c:pt idx="52">
                  <c:v>2.3573979200000001E-4</c:v>
                </c:pt>
                <c:pt idx="53">
                  <c:v>2.80140504E-4</c:v>
                </c:pt>
                <c:pt idx="54">
                  <c:v>3.3102000000000001E-4</c:v>
                </c:pt>
                <c:pt idx="55">
                  <c:v>3.9443516999999997E-4</c:v>
                </c:pt>
                <c:pt idx="56">
                  <c:v>4.6370207999999998E-4</c:v>
                </c:pt>
                <c:pt idx="57">
                  <c:v>5.4615954999999992E-4</c:v>
                </c:pt>
                <c:pt idx="58">
                  <c:v>6.4228272000000004E-4</c:v>
                </c:pt>
                <c:pt idx="59">
                  <c:v>7.4832008000000002E-4</c:v>
                </c:pt>
                <c:pt idx="60">
                  <c:v>8.6341205000000005E-4</c:v>
                </c:pt>
                <c:pt idx="61">
                  <c:v>9.8703864000000002E-4</c:v>
                </c:pt>
                <c:pt idx="62">
                  <c:v>1.1200721999999998E-3</c:v>
                </c:pt>
                <c:pt idx="63">
                  <c:v>1.26802485E-3</c:v>
                </c:pt>
                <c:pt idx="64">
                  <c:v>1.4189372699999999E-3</c:v>
                </c:pt>
                <c:pt idx="65">
                  <c:v>1.57368664E-3</c:v>
                </c:pt>
                <c:pt idx="66">
                  <c:v>1.7279950099999999E-3</c:v>
                </c:pt>
                <c:pt idx="67">
                  <c:v>1.8754866200000001E-3</c:v>
                </c:pt>
                <c:pt idx="68">
                  <c:v>2.0191376700000002E-3</c:v>
                </c:pt>
                <c:pt idx="69">
                  <c:v>2.1408340400000002E-3</c:v>
                </c:pt>
                <c:pt idx="70">
                  <c:v>2.2480829000000001E-3</c:v>
                </c:pt>
                <c:pt idx="71">
                  <c:v>2.3162370000000001E-3</c:v>
                </c:pt>
                <c:pt idx="72">
                  <c:v>2.3544871999999998E-3</c:v>
                </c:pt>
                <c:pt idx="73">
                  <c:v>2.3731527599999999E-3</c:v>
                </c:pt>
                <c:pt idx="74">
                  <c:v>2.3653245E-3</c:v>
                </c:pt>
                <c:pt idx="75">
                  <c:v>2.3234232600000001E-3</c:v>
                </c:pt>
                <c:pt idx="76">
                  <c:v>2.2581755E-3</c:v>
                </c:pt>
                <c:pt idx="77">
                  <c:v>2.1743346799999999E-3</c:v>
                </c:pt>
                <c:pt idx="78">
                  <c:v>2.0841128000000002E-3</c:v>
                </c:pt>
                <c:pt idx="79">
                  <c:v>1.9872138300000004E-3</c:v>
                </c:pt>
                <c:pt idx="80">
                  <c:v>1.8834103400000002E-3</c:v>
                </c:pt>
                <c:pt idx="81">
                  <c:v>1.7800412399999999E-3</c:v>
                </c:pt>
                <c:pt idx="82">
                  <c:v>1.67776835E-3</c:v>
                </c:pt>
                <c:pt idx="83">
                  <c:v>1.5921215999999999E-3</c:v>
                </c:pt>
                <c:pt idx="84">
                  <c:v>1.5090784799999999E-3</c:v>
                </c:pt>
                <c:pt idx="85">
                  <c:v>1.4290931199999999E-3</c:v>
                </c:pt>
                <c:pt idx="86">
                  <c:v>1.3531542700000001E-3</c:v>
                </c:pt>
                <c:pt idx="87">
                  <c:v>1.2816757800000001E-3</c:v>
                </c:pt>
                <c:pt idx="88">
                  <c:v>1.21442508E-3</c:v>
                </c:pt>
                <c:pt idx="89">
                  <c:v>1.1598241899999999E-3</c:v>
                </c:pt>
                <c:pt idx="90">
                  <c:v>1.1011724800000001E-3</c:v>
                </c:pt>
                <c:pt idx="91">
                  <c:v>1.03878075E-3</c:v>
                </c:pt>
                <c:pt idx="92">
                  <c:v>9.8220570000000012E-4</c:v>
                </c:pt>
                <c:pt idx="93">
                  <c:v>9.320916799999999E-4</c:v>
                </c:pt>
                <c:pt idx="94">
                  <c:v>8.8447904999999999E-4</c:v>
                </c:pt>
                <c:pt idx="95">
                  <c:v>8.47068482E-4</c:v>
                </c:pt>
                <c:pt idx="96">
                  <c:v>8.1601525499999997E-4</c:v>
                </c:pt>
                <c:pt idx="97">
                  <c:v>7.9059589999999993E-4</c:v>
                </c:pt>
                <c:pt idx="98">
                  <c:v>7.7061641999999996E-4</c:v>
                </c:pt>
                <c:pt idx="99">
                  <c:v>7.5401761700000008E-4</c:v>
                </c:pt>
                <c:pt idx="100">
                  <c:v>7.4061903500000005E-4</c:v>
                </c:pt>
                <c:pt idx="101">
                  <c:v>7.3189792799999999E-4</c:v>
                </c:pt>
                <c:pt idx="102">
                  <c:v>7.2652991899999997E-4</c:v>
                </c:pt>
                <c:pt idx="103">
                  <c:v>7.2545842800000003E-4</c:v>
                </c:pt>
                <c:pt idx="104">
                  <c:v>7.2765852500000002E-4</c:v>
                </c:pt>
                <c:pt idx="105">
                  <c:v>7.3305954E-4</c:v>
                </c:pt>
                <c:pt idx="106">
                  <c:v>7.4202722100000001E-4</c:v>
                </c:pt>
                <c:pt idx="107">
                  <c:v>7.5488234599999993E-4</c:v>
                </c:pt>
                <c:pt idx="108">
                  <c:v>7.7046217600000003E-4</c:v>
                </c:pt>
                <c:pt idx="109">
                  <c:v>7.8857472900000002E-4</c:v>
                </c:pt>
                <c:pt idx="110">
                  <c:v>8.0900000000000004E-4</c:v>
                </c:pt>
                <c:pt idx="111">
                  <c:v>8.3063519100000003E-4</c:v>
                </c:pt>
                <c:pt idx="112">
                  <c:v>8.5460043999999993E-4</c:v>
                </c:pt>
                <c:pt idx="113">
                  <c:v>8.8098555999999997E-4</c:v>
                </c:pt>
                <c:pt idx="114">
                  <c:v>9.0889622399999994E-4</c:v>
                </c:pt>
                <c:pt idx="115">
                  <c:v>9.4043685599999995E-4</c:v>
                </c:pt>
                <c:pt idx="116">
                  <c:v>9.7396012000000001E-4</c:v>
                </c:pt>
                <c:pt idx="117">
                  <c:v>1.0039044E-3</c:v>
                </c:pt>
                <c:pt idx="118">
                  <c:v>1.0471629900000001E-3</c:v>
                </c:pt>
                <c:pt idx="119">
                  <c:v>1.0794206099999999E-3</c:v>
                </c:pt>
                <c:pt idx="120">
                  <c:v>1.1108448E-3</c:v>
                </c:pt>
                <c:pt idx="121">
                  <c:v>1.1410243600000001E-3</c:v>
                </c:pt>
                <c:pt idx="122">
                  <c:v>1.1788878400000001E-3</c:v>
                </c:pt>
                <c:pt idx="123">
                  <c:v>1.21489362E-3</c:v>
                </c:pt>
                <c:pt idx="124">
                  <c:v>1.2491962400000001E-3</c:v>
                </c:pt>
                <c:pt idx="125">
                  <c:v>1.2819956099999999E-3</c:v>
                </c:pt>
                <c:pt idx="126">
                  <c:v>1.31303808E-3</c:v>
                </c:pt>
                <c:pt idx="127">
                  <c:v>1.34189698E-3</c:v>
                </c:pt>
                <c:pt idx="128">
                  <c:v>1.3774276499999999E-3</c:v>
                </c:pt>
                <c:pt idx="129">
                  <c:v>1.4017168E-3</c:v>
                </c:pt>
                <c:pt idx="130">
                  <c:v>1.4323940799999999E-3</c:v>
                </c:pt>
                <c:pt idx="131">
                  <c:v>1.45144971E-3</c:v>
                </c:pt>
                <c:pt idx="132">
                  <c:v>1.4756100600000002E-3</c:v>
                </c:pt>
                <c:pt idx="133">
                  <c:v>1.4966325600000001E-3</c:v>
                </c:pt>
                <c:pt idx="134">
                  <c:v>1.5069685200000001E-3</c:v>
                </c:pt>
                <c:pt idx="135">
                  <c:v>1.5233520200000001E-3</c:v>
                </c:pt>
                <c:pt idx="136">
                  <c:v>1.52974882E-3</c:v>
                </c:pt>
                <c:pt idx="137">
                  <c:v>1.5412043500000001E-3</c:v>
                </c:pt>
                <c:pt idx="138">
                  <c:v>1.5426452999999999E-3</c:v>
                </c:pt>
                <c:pt idx="139">
                  <c:v>1.5419133499999999E-3</c:v>
                </c:pt>
                <c:pt idx="140">
                  <c:v>1.5391816000000001E-3</c:v>
                </c:pt>
                <c:pt idx="141">
                  <c:v>1.52742912E-3</c:v>
                </c:pt>
                <c:pt idx="142">
                  <c:v>1.5136486800000001E-3</c:v>
                </c:pt>
                <c:pt idx="143">
                  <c:v>1.4916224399999999E-3</c:v>
                </c:pt>
                <c:pt idx="144">
                  <c:v>1.46842722E-3</c:v>
                </c:pt>
                <c:pt idx="145">
                  <c:v>1.4443301400000001E-3</c:v>
                </c:pt>
                <c:pt idx="146">
                  <c:v>1.40738682E-3</c:v>
                </c:pt>
                <c:pt idx="147">
                  <c:v>1.3699647300000001E-3</c:v>
                </c:pt>
                <c:pt idx="148">
                  <c:v>1.3322519999999997E-3</c:v>
                </c:pt>
                <c:pt idx="149">
                  <c:v>1.2890688E-3</c:v>
                </c:pt>
                <c:pt idx="150">
                  <c:v>1.2411485100000002E-3</c:v>
                </c:pt>
                <c:pt idx="151">
                  <c:v>1.1939151000000001E-3</c:v>
                </c:pt>
                <c:pt idx="152">
                  <c:v>1.1423981200000002E-3</c:v>
                </c:pt>
                <c:pt idx="153">
                  <c:v>1.09194462E-3</c:v>
                </c:pt>
                <c:pt idx="154">
                  <c:v>1.0427054400000001E-3</c:v>
                </c:pt>
                <c:pt idx="155">
                  <c:v>9.9482590000000005E-4</c:v>
                </c:pt>
                <c:pt idx="156">
                  <c:v>9.4400674000000003E-4</c:v>
                </c:pt>
                <c:pt idx="157">
                  <c:v>8.9459327999999992E-4</c:v>
                </c:pt>
                <c:pt idx="158">
                  <c:v>8.4673056E-4</c:v>
                </c:pt>
                <c:pt idx="159">
                  <c:v>8.0054832000000002E-4</c:v>
                </c:pt>
                <c:pt idx="160">
                  <c:v>7.5617005000000004E-4</c:v>
                </c:pt>
                <c:pt idx="161">
                  <c:v>7.1345843999999991E-4</c:v>
                </c:pt>
                <c:pt idx="162">
                  <c:v>6.6902575999999996E-4</c:v>
                </c:pt>
                <c:pt idx="163">
                  <c:v>6.295242500000001E-4</c:v>
                </c:pt>
                <c:pt idx="164">
                  <c:v>5.9458497000000003E-4</c:v>
                </c:pt>
                <c:pt idx="165">
                  <c:v>5.6106135000000008E-4</c:v>
                </c:pt>
                <c:pt idx="166">
                  <c:v>5.2881662999999996E-4</c:v>
                </c:pt>
                <c:pt idx="167">
                  <c:v>4.9771655999999997E-4</c:v>
                </c:pt>
                <c:pt idx="168">
                  <c:v>4.6543898000000003E-4</c:v>
                </c:pt>
                <c:pt idx="169">
                  <c:v>4.3697663999999999E-4</c:v>
                </c:pt>
                <c:pt idx="170">
                  <c:v>4.0987179999999997E-4</c:v>
                </c:pt>
                <c:pt idx="171">
                  <c:v>3.8600982000000001E-4</c:v>
                </c:pt>
                <c:pt idx="172">
                  <c:v>3.6105025E-4</c:v>
                </c:pt>
                <c:pt idx="173">
                  <c:v>3.3905568000000005E-4</c:v>
                </c:pt>
                <c:pt idx="174">
                  <c:v>3.180705E-4</c:v>
                </c:pt>
                <c:pt idx="175">
                  <c:v>2.9818304000000004E-4</c:v>
                </c:pt>
                <c:pt idx="176">
                  <c:v>2.7773381999999998E-4</c:v>
                </c:pt>
                <c:pt idx="177">
                  <c:v>2.5971147E-4</c:v>
                </c:pt>
                <c:pt idx="178">
                  <c:v>2.4254640000000001E-4</c:v>
                </c:pt>
                <c:pt idx="179">
                  <c:v>2.2628463999999998E-4</c:v>
                </c:pt>
                <c:pt idx="180">
                  <c:v>2.1216154E-4</c:v>
                </c:pt>
                <c:pt idx="181">
                  <c:v>1.9759245999999997E-4</c:v>
                </c:pt>
                <c:pt idx="182">
                  <c:v>1.8475153999999999E-4</c:v>
                </c:pt>
                <c:pt idx="183">
                  <c:v>1.71549462E-4</c:v>
                </c:pt>
                <c:pt idx="184">
                  <c:v>1.6005384300000003E-4</c:v>
                </c:pt>
                <c:pt idx="185">
                  <c:v>1.4844843200000001E-4</c:v>
                </c:pt>
                <c:pt idx="186">
                  <c:v>1.3837084800000002E-4</c:v>
                </c:pt>
                <c:pt idx="187">
                  <c:v>1.2878800000000001E-4</c:v>
                </c:pt>
                <c:pt idx="188">
                  <c:v>1.1905040000000001E-4</c:v>
                </c:pt>
                <c:pt idx="189">
                  <c:v>1.105972E-4</c:v>
                </c:pt>
                <c:pt idx="190">
                  <c:v>1.0272727499999999E-4</c:v>
                </c:pt>
                <c:pt idx="191">
                  <c:v>9.5345600000000004E-5</c:v>
                </c:pt>
                <c:pt idx="192">
                  <c:v>8.835557500000001E-5</c:v>
                </c:pt>
                <c:pt idx="193">
                  <c:v>8.1785200000000004E-5</c:v>
                </c:pt>
                <c:pt idx="194">
                  <c:v>7.6094832000000003E-5</c:v>
                </c:pt>
                <c:pt idx="195">
                  <c:v>7.0415663999999999E-5</c:v>
                </c:pt>
                <c:pt idx="196">
                  <c:v>6.5137952000000001E-5</c:v>
                </c:pt>
                <c:pt idx="197">
                  <c:v>6.0516831000000001E-5</c:v>
                </c:pt>
                <c:pt idx="198">
                  <c:v>5.5854474000000001E-5</c:v>
                </c:pt>
                <c:pt idx="199">
                  <c:v>5.1534081E-5</c:v>
                </c:pt>
                <c:pt idx="200">
                  <c:v>4.7568219000000002E-5</c:v>
                </c:pt>
                <c:pt idx="201">
                  <c:v>4.3898478000000007E-5</c:v>
                </c:pt>
                <c:pt idx="202">
                  <c:v>4.0461669000000001E-5</c:v>
                </c:pt>
                <c:pt idx="203">
                  <c:v>3.7264518000000005E-5</c:v>
                </c:pt>
                <c:pt idx="204">
                  <c:v>3.4313928000000007E-5</c:v>
                </c:pt>
                <c:pt idx="205">
                  <c:v>3.1795072E-5</c:v>
                </c:pt>
                <c:pt idx="206">
                  <c:v>2.9294884000000003E-5</c:v>
                </c:pt>
                <c:pt idx="207">
                  <c:v>2.7113130000000002E-5</c:v>
                </c:pt>
                <c:pt idx="208">
                  <c:v>2.4937205999999999E-5</c:v>
                </c:pt>
                <c:pt idx="209">
                  <c:v>2.30616E-5</c:v>
                </c:pt>
                <c:pt idx="210">
                  <c:v>2.1340081000000001E-5</c:v>
                </c:pt>
                <c:pt idx="211">
                  <c:v>1.9636328E-5</c:v>
                </c:pt>
                <c:pt idx="212">
                  <c:v>1.80477272E-5</c:v>
                </c:pt>
                <c:pt idx="213">
                  <c:v>1.6576884999999999E-5</c:v>
                </c:pt>
                <c:pt idx="214">
                  <c:v>1.5226480200000001E-5</c:v>
                </c:pt>
                <c:pt idx="215">
                  <c:v>1.392174E-5</c:v>
                </c:pt>
                <c:pt idx="216">
                  <c:v>1.2873715499999999E-5</c:v>
                </c:pt>
                <c:pt idx="217">
                  <c:v>1.18279156E-5</c:v>
                </c:pt>
                <c:pt idx="218">
                  <c:v>1.0922001999999999E-5</c:v>
                </c:pt>
                <c:pt idx="219">
                  <c:v>1.00313668E-5</c:v>
                </c:pt>
                <c:pt idx="220">
                  <c:v>9.2216852000000007E-6</c:v>
                </c:pt>
                <c:pt idx="221">
                  <c:v>8.4322288999999997E-6</c:v>
                </c:pt>
                <c:pt idx="222">
                  <c:v>7.7458225999999994E-6</c:v>
                </c:pt>
                <c:pt idx="223">
                  <c:v>7.0729019999999993E-6</c:v>
                </c:pt>
                <c:pt idx="224">
                  <c:v>6.4956960000000002E-6</c:v>
                </c:pt>
                <c:pt idx="225">
                  <c:v>6.0049646000000004E-6</c:v>
                </c:pt>
                <c:pt idx="226">
                  <c:v>5.5224728999999996E-6</c:v>
                </c:pt>
                <c:pt idx="227">
                  <c:v>5.0467319999999995E-6</c:v>
                </c:pt>
                <c:pt idx="228">
                  <c:v>4.6103239999999995E-6</c:v>
                </c:pt>
                <c:pt idx="229">
                  <c:v>4.2126903999999994E-6</c:v>
                </c:pt>
                <c:pt idx="230">
                  <c:v>3.8532545999999997E-6</c:v>
                </c:pt>
                <c:pt idx="231">
                  <c:v>3.5055474999999997E-6</c:v>
                </c:pt>
                <c:pt idx="232">
                  <c:v>3.2049060000000002E-6</c:v>
                </c:pt>
                <c:pt idx="233">
                  <c:v>2.9122523999999998E-6</c:v>
                </c:pt>
                <c:pt idx="234">
                  <c:v>2.6623332000000001E-6</c:v>
                </c:pt>
                <c:pt idx="235">
                  <c:v>2.4363380000000001E-6</c:v>
                </c:pt>
                <c:pt idx="236">
                  <c:v>2.2171296000000001E-6</c:v>
                </c:pt>
                <c:pt idx="237">
                  <c:v>2.0160866000000002E-6</c:v>
                </c:pt>
                <c:pt idx="238">
                  <c:v>1.8325851999999999E-6</c:v>
                </c:pt>
                <c:pt idx="239">
                  <c:v>1.6659917999999997E-6</c:v>
                </c:pt>
                <c:pt idx="240">
                  <c:v>1.5251739300000001E-6</c:v>
                </c:pt>
                <c:pt idx="241">
                  <c:v>1.3965024000000001E-6</c:v>
                </c:pt>
                <c:pt idx="242">
                  <c:v>1.2696500800000001E-6</c:v>
                </c:pt>
                <c:pt idx="243">
                  <c:v>1.1612034E-6</c:v>
                </c:pt>
                <c:pt idx="244">
                  <c:v>1.0486938E-6</c:v>
                </c:pt>
                <c:pt idx="245">
                  <c:v>9.5402496000000001E-7</c:v>
                </c:pt>
                <c:pt idx="246">
                  <c:v>8.6812949999999997E-7</c:v>
                </c:pt>
                <c:pt idx="247">
                  <c:v>7.8403626000000006E-7</c:v>
                </c:pt>
                <c:pt idx="248">
                  <c:v>7.1258799999999995E-7</c:v>
                </c:pt>
                <c:pt idx="249">
                  <c:v>6.5229120000000004E-7</c:v>
                </c:pt>
                <c:pt idx="250">
                  <c:v>5.9349610000000005E-7</c:v>
                </c:pt>
                <c:pt idx="251">
                  <c:v>5.4010459999999998E-7</c:v>
                </c:pt>
                <c:pt idx="252">
                  <c:v>4.9114889999999998E-7</c:v>
                </c:pt>
                <c:pt idx="253">
                  <c:v>4.4647304000000002E-7</c:v>
                </c:pt>
                <c:pt idx="254">
                  <c:v>4.0592084000000005E-7</c:v>
                </c:pt>
                <c:pt idx="255">
                  <c:v>3.6653930999999998E-7</c:v>
                </c:pt>
                <c:pt idx="256">
                  <c:v>3.3352175999999996E-7</c:v>
                </c:pt>
                <c:pt idx="257">
                  <c:v>3.0325695000000003E-7</c:v>
                </c:pt>
                <c:pt idx="258">
                  <c:v>2.7563500000000002E-7</c:v>
                </c:pt>
                <c:pt idx="259">
                  <c:v>2.5054976999999999E-7</c:v>
                </c:pt>
                <c:pt idx="260">
                  <c:v>2.2789260999999998E-7</c:v>
                </c:pt>
                <c:pt idx="261">
                  <c:v>2.0728847999999999E-7</c:v>
                </c:pt>
                <c:pt idx="262">
                  <c:v>1.867832E-7</c:v>
                </c:pt>
                <c:pt idx="263">
                  <c:v>1.6965593999999999E-7</c:v>
                </c:pt>
                <c:pt idx="264">
                  <c:v>1.5410527999999997E-7</c:v>
                </c:pt>
                <c:pt idx="265">
                  <c:v>1.3879733E-7</c:v>
                </c:pt>
                <c:pt idx="266">
                  <c:v>1.2614336999999999E-7</c:v>
                </c:pt>
                <c:pt idx="267">
                  <c:v>1.1455079999999999E-7</c:v>
                </c:pt>
                <c:pt idx="268">
                  <c:v>1.0397747E-7</c:v>
                </c:pt>
                <c:pt idx="269">
                  <c:v>9.4378137000000007E-8</c:v>
                </c:pt>
                <c:pt idx="270">
                  <c:v>8.5276473499999999E-8</c:v>
                </c:pt>
                <c:pt idx="271">
                  <c:v>7.7432082499999996E-8</c:v>
                </c:pt>
                <c:pt idx="272">
                  <c:v>7.0472708399999992E-8</c:v>
                </c:pt>
                <c:pt idx="273">
                  <c:v>6.4113314999999991E-8</c:v>
                </c:pt>
                <c:pt idx="274">
                  <c:v>5.8392738000000001E-8</c:v>
                </c:pt>
                <c:pt idx="275">
                  <c:v>5.3153877200000001E-8</c:v>
                </c:pt>
                <c:pt idx="276">
                  <c:v>4.8274943700000004E-8</c:v>
                </c:pt>
                <c:pt idx="277">
                  <c:v>4.3755226599999993E-8</c:v>
                </c:pt>
                <c:pt idx="278">
                  <c:v>3.9681936000000004E-8</c:v>
                </c:pt>
                <c:pt idx="279">
                  <c:v>3.5938057999999999E-8</c:v>
                </c:pt>
                <c:pt idx="280">
                  <c:v>3.2636989000000003E-8</c:v>
                </c:pt>
                <c:pt idx="281">
                  <c:v>2.9672215000000002E-8</c:v>
                </c:pt>
                <c:pt idx="282">
                  <c:v>2.6954188799999998E-8</c:v>
                </c:pt>
                <c:pt idx="283">
                  <c:v>2.4504446399999999E-8</c:v>
                </c:pt>
                <c:pt idx="284">
                  <c:v>2.2305083899999999E-8</c:v>
                </c:pt>
                <c:pt idx="285">
                  <c:v>2.0339436000000001E-8</c:v>
                </c:pt>
                <c:pt idx="286">
                  <c:v>1.8520359599999999E-8</c:v>
                </c:pt>
                <c:pt idx="287">
                  <c:v>1.6850849400000001E-8</c:v>
                </c:pt>
                <c:pt idx="288">
                  <c:v>1.52561475E-8</c:v>
                </c:pt>
                <c:pt idx="289">
                  <c:v>1.38067236E-8</c:v>
                </c:pt>
                <c:pt idx="290">
                  <c:v>1.24946865E-8</c:v>
                </c:pt>
                <c:pt idx="291">
                  <c:v>1.1301082200000001E-8</c:v>
                </c:pt>
                <c:pt idx="292">
                  <c:v>1.0225840800000001E-8</c:v>
                </c:pt>
                <c:pt idx="293">
                  <c:v>9.2448390999999977E-9</c:v>
                </c:pt>
                <c:pt idx="294">
                  <c:v>8.3681763000000008E-9</c:v>
                </c:pt>
                <c:pt idx="295">
                  <c:v>7.6292320000000012E-9</c:v>
                </c:pt>
                <c:pt idx="296">
                  <c:v>7.0182935999999997E-9</c:v>
                </c:pt>
                <c:pt idx="297">
                  <c:v>6.5005443000000001E-9</c:v>
                </c:pt>
                <c:pt idx="298">
                  <c:v>6.0317142999999989E-9</c:v>
                </c:pt>
                <c:pt idx="299">
                  <c:v>5.5881311999999998E-9</c:v>
                </c:pt>
                <c:pt idx="300">
                  <c:v>5.1425106900000007E-9</c:v>
                </c:pt>
                <c:pt idx="301">
                  <c:v>4.6973535800000004E-9</c:v>
                </c:pt>
                <c:pt idx="302">
                  <c:v>4.2792710200000007E-9</c:v>
                </c:pt>
                <c:pt idx="303">
                  <c:v>3.8806749999999999E-9</c:v>
                </c:pt>
                <c:pt idx="304">
                  <c:v>3.5030613199999998E-9</c:v>
                </c:pt>
                <c:pt idx="305">
                  <c:v>3.15423475E-9</c:v>
                </c:pt>
                <c:pt idx="306">
                  <c:v>2.8372454999999997E-9</c:v>
                </c:pt>
                <c:pt idx="307">
                  <c:v>2.5536863799999997E-9</c:v>
                </c:pt>
                <c:pt idx="308">
                  <c:v>2.3117741499999998E-9</c:v>
                </c:pt>
                <c:pt idx="309">
                  <c:v>2.1016271999999998E-9</c:v>
                </c:pt>
                <c:pt idx="310">
                  <c:v>1.9152159999999999E-9</c:v>
                </c:pt>
                <c:pt idx="311">
                  <c:v>1.7446533E-9</c:v>
                </c:pt>
                <c:pt idx="312">
                  <c:v>1.5835719099999998E-9</c:v>
                </c:pt>
                <c:pt idx="313">
                  <c:v>1.4360942399999998E-9</c:v>
                </c:pt>
                <c:pt idx="314">
                  <c:v>1.30156131E-9</c:v>
                </c:pt>
                <c:pt idx="315">
                  <c:v>1.18612668E-9</c:v>
                </c:pt>
                <c:pt idx="316">
                  <c:v>1.09008738E-9</c:v>
                </c:pt>
                <c:pt idx="317">
                  <c:v>1.00425326E-9</c:v>
                </c:pt>
                <c:pt idx="318">
                  <c:v>9.2775132000000001E-10</c:v>
                </c:pt>
                <c:pt idx="319">
                  <c:v>8.545974400000001E-10</c:v>
                </c:pt>
                <c:pt idx="320">
                  <c:v>7.8509718000000006E-10</c:v>
                </c:pt>
                <c:pt idx="321">
                  <c:v>7.1662649999999996E-10</c:v>
                </c:pt>
                <c:pt idx="322">
                  <c:v>6.51419E-10</c:v>
                </c:pt>
                <c:pt idx="323">
                  <c:v>5.8762955999999997E-10</c:v>
                </c:pt>
                <c:pt idx="324">
                  <c:v>5.1826977000000002E-10</c:v>
                </c:pt>
                <c:pt idx="325">
                  <c:v>4.5565519999999998E-10</c:v>
                </c:pt>
                <c:pt idx="326">
                  <c:v>4.0064067999999995E-10</c:v>
                </c:pt>
                <c:pt idx="327">
                  <c:v>3.5221574000000005E-10</c:v>
                </c:pt>
                <c:pt idx="328">
                  <c:v>3.2416425000000001E-10</c:v>
                </c:pt>
                <c:pt idx="329">
                  <c:v>3.0103439000000001E-10</c:v>
                </c:pt>
                <c:pt idx="330">
                  <c:v>2.8096320000000002E-10</c:v>
                </c:pt>
                <c:pt idx="331">
                  <c:v>2.6347625999999999E-10</c:v>
                </c:pt>
                <c:pt idx="332">
                  <c:v>2.4257514000000002E-10</c:v>
                </c:pt>
                <c:pt idx="333">
                  <c:v>2.2325763999999999E-10</c:v>
                </c:pt>
                <c:pt idx="334">
                  <c:v>2.0350408E-10</c:v>
                </c:pt>
                <c:pt idx="335">
                  <c:v>1.84533678E-10</c:v>
                </c:pt>
                <c:pt idx="336">
                  <c:v>1.6544736000000001E-10</c:v>
                </c:pt>
                <c:pt idx="337">
                  <c:v>1.4798112000000002E-10</c:v>
                </c:pt>
                <c:pt idx="338">
                  <c:v>1.3128156900000001E-10</c:v>
                </c:pt>
                <c:pt idx="339">
                  <c:v>1.1681933199999999E-10</c:v>
                </c:pt>
                <c:pt idx="340">
                  <c:v>1.04362596E-10</c:v>
                </c:pt>
                <c:pt idx="341">
                  <c:v>9.3638155999999995E-11</c:v>
                </c:pt>
                <c:pt idx="342">
                  <c:v>8.4404177000000001E-11</c:v>
                </c:pt>
                <c:pt idx="343">
                  <c:v>7.7056456999999994E-11</c:v>
                </c:pt>
                <c:pt idx="344">
                  <c:v>7.3432518000000005E-11</c:v>
                </c:pt>
                <c:pt idx="345">
                  <c:v>7.000293300000001E-11</c:v>
                </c:pt>
                <c:pt idx="346">
                  <c:v>6.6736395E-11</c:v>
                </c:pt>
                <c:pt idx="347">
                  <c:v>6.2301312000000002E-11</c:v>
                </c:pt>
                <c:pt idx="348">
                  <c:v>5.4092430000000004E-11</c:v>
                </c:pt>
                <c:pt idx="349">
                  <c:v>4.5890400000000001E-11</c:v>
                </c:pt>
                <c:pt idx="350">
                  <c:v>3.8494961999999996E-11</c:v>
                </c:pt>
                <c:pt idx="351">
                  <c:v>3.3040332800000001E-11</c:v>
                </c:pt>
                <c:pt idx="352">
                  <c:v>3.0893529999999998E-11</c:v>
                </c:pt>
                <c:pt idx="353">
                  <c:v>2.9514934000000002E-11</c:v>
                </c:pt>
                <c:pt idx="354">
                  <c:v>2.8480081000000003E-11</c:v>
                </c:pt>
                <c:pt idx="355">
                  <c:v>2.7345779000000001E-11</c:v>
                </c:pt>
                <c:pt idx="356">
                  <c:v>2.5252626000000004E-11</c:v>
                </c:pt>
                <c:pt idx="357">
                  <c:v>2.2977382400000002E-11</c:v>
                </c:pt>
                <c:pt idx="358">
                  <c:v>2.0904518300000001E-11</c:v>
                </c:pt>
                <c:pt idx="359">
                  <c:v>1.8916283400000001E-11</c:v>
                </c:pt>
                <c:pt idx="360">
                  <c:v>1.7037684000000001E-11</c:v>
                </c:pt>
                <c:pt idx="361">
                  <c:v>1.54089006E-11</c:v>
                </c:pt>
                <c:pt idx="362">
                  <c:v>1.4013827200000001E-11</c:v>
                </c:pt>
                <c:pt idx="363">
                  <c:v>1.3074480400000001E-11</c:v>
                </c:pt>
                <c:pt idx="364">
                  <c:v>1.2727384E-11</c:v>
                </c:pt>
                <c:pt idx="365">
                  <c:v>1.2412176000000001E-11</c:v>
                </c:pt>
                <c:pt idx="366">
                  <c:v>1.2011394000000001E-11</c:v>
                </c:pt>
                <c:pt idx="367">
                  <c:v>1.12109088E-11</c:v>
                </c:pt>
                <c:pt idx="368">
                  <c:v>9.8612414999999997E-12</c:v>
                </c:pt>
                <c:pt idx="369">
                  <c:v>8.4916584000000005E-12</c:v>
                </c:pt>
                <c:pt idx="370">
                  <c:v>7.2377784000000002E-12</c:v>
                </c:pt>
                <c:pt idx="371">
                  <c:v>6.3056421999999994E-12</c:v>
                </c:pt>
                <c:pt idx="372">
                  <c:v>5.7563695500000002E-12</c:v>
                </c:pt>
                <c:pt idx="373">
                  <c:v>5.3225964599999992E-12</c:v>
                </c:pt>
                <c:pt idx="374">
                  <c:v>4.9638560399999999E-12</c:v>
                </c:pt>
                <c:pt idx="375">
                  <c:v>4.5487078499999995E-12</c:v>
                </c:pt>
                <c:pt idx="376">
                  <c:v>4.0645605000000001E-12</c:v>
                </c:pt>
                <c:pt idx="377">
                  <c:v>3.68546472E-12</c:v>
                </c:pt>
                <c:pt idx="378">
                  <c:v>3.4396511399999996E-12</c:v>
                </c:pt>
                <c:pt idx="379">
                  <c:v>3.5106329200000002E-12</c:v>
                </c:pt>
                <c:pt idx="380">
                  <c:v>3.8423462699999997E-12</c:v>
                </c:pt>
                <c:pt idx="381">
                  <c:v>4.1745950400000003E-12</c:v>
                </c:pt>
                <c:pt idx="382">
                  <c:v>4.43103696E-12</c:v>
                </c:pt>
                <c:pt idx="383">
                  <c:v>4.5064077999999999E-12</c:v>
                </c:pt>
                <c:pt idx="384">
                  <c:v>4.393769E-12</c:v>
                </c:pt>
                <c:pt idx="385">
                  <c:v>4.1466523999999997E-12</c:v>
                </c:pt>
                <c:pt idx="386">
                  <c:v>3.7775017399999997E-12</c:v>
                </c:pt>
                <c:pt idx="387">
                  <c:v>3.1522327199999999E-12</c:v>
                </c:pt>
                <c:pt idx="388">
                  <c:v>2.39427508E-12</c:v>
                </c:pt>
                <c:pt idx="389">
                  <c:v>1.6757488199999999E-12</c:v>
                </c:pt>
                <c:pt idx="390">
                  <c:v>1.0562832799999999E-12</c:v>
                </c:pt>
                <c:pt idx="391">
                  <c:v>6.8896905999999998E-13</c:v>
                </c:pt>
                <c:pt idx="392">
                  <c:v>5.0656000000000001E-13</c:v>
                </c:pt>
                <c:pt idx="393">
                  <c:v>4.2259392000000002E-13</c:v>
                </c:pt>
                <c:pt idx="394">
                  <c:v>4.1432171999999999E-13</c:v>
                </c:pt>
                <c:pt idx="395">
                  <c:v>5.6179826999999996E-13</c:v>
                </c:pt>
                <c:pt idx="396">
                  <c:v>7.3637200000000007E-13</c:v>
                </c:pt>
                <c:pt idx="397">
                  <c:v>8.5064320000000003E-13</c:v>
                </c:pt>
                <c:pt idx="398">
                  <c:v>8.5479290999999998E-13</c:v>
                </c:pt>
                <c:pt idx="399">
                  <c:v>4.9282834999999999E-13</c:v>
                </c:pt>
                <c:pt idx="400">
                  <c:v>2.2167864000000001E-14</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zoomScaleNormal="100" workbookViewId="0">
      <selection activeCell="C24" sqref="C24:C424"/>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0</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0</v>
      </c>
      <c r="D25" s="36"/>
      <c r="E25" s="36"/>
      <c r="F25" s="36"/>
      <c r="G25" s="36"/>
      <c r="P25" s="1" t="s">
        <v>287</v>
      </c>
    </row>
    <row r="26" spans="1:19" ht="15" customHeight="1" thickBot="1" x14ac:dyDescent="0.25">
      <c r="A26" s="36"/>
      <c r="B26" s="47">
        <f t="shared" si="0"/>
        <v>382</v>
      </c>
      <c r="C26" s="224">
        <v>0</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0</v>
      </c>
      <c r="D27" s="36"/>
      <c r="E27" s="36"/>
      <c r="F27" s="36"/>
      <c r="G27" s="36"/>
    </row>
    <row r="28" spans="1:19" ht="15" customHeight="1" thickBot="1" x14ac:dyDescent="0.25">
      <c r="A28" s="36"/>
      <c r="B28" s="47">
        <f t="shared" si="0"/>
        <v>384</v>
      </c>
      <c r="C28" s="224">
        <v>0</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7.61E-6</v>
      </c>
      <c r="D29" s="36"/>
      <c r="E29" s="36"/>
      <c r="F29" s="36"/>
      <c r="G29" s="36"/>
    </row>
    <row r="30" spans="1:19" ht="15" customHeight="1" thickBot="1" x14ac:dyDescent="0.25">
      <c r="A30" s="36"/>
      <c r="B30" s="47">
        <f t="shared" si="0"/>
        <v>386</v>
      </c>
      <c r="C30" s="224">
        <v>1.36E-5</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1.6099999999999998E-5</v>
      </c>
      <c r="D31" s="36"/>
      <c r="E31" s="36"/>
      <c r="F31" s="36"/>
      <c r="G31" s="36"/>
    </row>
    <row r="32" spans="1:19" ht="15" customHeight="1" x14ac:dyDescent="0.2">
      <c r="A32" s="36"/>
      <c r="B32" s="47">
        <f t="shared" si="0"/>
        <v>388</v>
      </c>
      <c r="C32" s="224">
        <v>1.7600000000000001E-5</v>
      </c>
      <c r="D32" s="36"/>
      <c r="E32" s="144" t="s">
        <v>453</v>
      </c>
      <c r="F32" s="36"/>
      <c r="G32" s="36"/>
    </row>
    <row r="33" spans="1:7" ht="15" customHeight="1" x14ac:dyDescent="0.2">
      <c r="A33" s="36"/>
      <c r="B33" s="47">
        <f t="shared" si="0"/>
        <v>389</v>
      </c>
      <c r="C33" s="224">
        <v>1.8700000000000001E-5</v>
      </c>
      <c r="D33" s="36"/>
      <c r="E33" s="36"/>
      <c r="F33" s="36"/>
      <c r="G33" s="36"/>
    </row>
    <row r="34" spans="1:7" ht="15" customHeight="1" x14ac:dyDescent="0.2">
      <c r="A34" s="36"/>
      <c r="B34" s="47">
        <f t="shared" si="0"/>
        <v>390</v>
      </c>
      <c r="C34" s="224">
        <v>2.2099999999999998E-5</v>
      </c>
      <c r="D34" s="120" t="s">
        <v>163</v>
      </c>
      <c r="E34" s="256" t="s">
        <v>448</v>
      </c>
      <c r="F34" s="36"/>
      <c r="G34" s="36"/>
    </row>
    <row r="35" spans="1:7" ht="15" customHeight="1" x14ac:dyDescent="0.2">
      <c r="A35" s="36"/>
      <c r="B35" s="47">
        <f t="shared" si="0"/>
        <v>391</v>
      </c>
      <c r="C35" s="224">
        <v>2.6800000000000001E-5</v>
      </c>
      <c r="D35" s="120" t="s">
        <v>162</v>
      </c>
      <c r="E35" s="256" t="s">
        <v>449</v>
      </c>
      <c r="F35" s="36"/>
      <c r="G35" s="36"/>
    </row>
    <row r="36" spans="1:7" ht="15" customHeight="1" x14ac:dyDescent="0.2">
      <c r="A36" s="36"/>
      <c r="B36" s="47">
        <f t="shared" si="0"/>
        <v>392</v>
      </c>
      <c r="C36" s="224">
        <v>3.0599999999999998E-5</v>
      </c>
      <c r="D36" s="120" t="s">
        <v>23</v>
      </c>
      <c r="E36" s="256" t="s">
        <v>450</v>
      </c>
      <c r="F36" s="36"/>
      <c r="G36" s="36"/>
    </row>
    <row r="37" spans="1:7" ht="15" customHeight="1" x14ac:dyDescent="0.2">
      <c r="A37" s="36"/>
      <c r="B37" s="47">
        <f t="shared" si="0"/>
        <v>393</v>
      </c>
      <c r="C37" s="224">
        <v>3.2799999999999998E-5</v>
      </c>
      <c r="D37" s="120" t="s">
        <v>123</v>
      </c>
      <c r="E37" s="256" t="s">
        <v>451</v>
      </c>
      <c r="F37" s="36"/>
      <c r="G37" s="36"/>
    </row>
    <row r="38" spans="1:7" ht="15" customHeight="1" x14ac:dyDescent="0.2">
      <c r="A38" s="36"/>
      <c r="B38" s="47">
        <f t="shared" si="0"/>
        <v>394</v>
      </c>
      <c r="C38" s="224">
        <v>2.8900000000000001E-5</v>
      </c>
      <c r="D38" s="120" t="s">
        <v>144</v>
      </c>
      <c r="E38" s="256" t="s">
        <v>452</v>
      </c>
      <c r="F38" s="36"/>
      <c r="G38" s="36"/>
    </row>
    <row r="39" spans="1:7" ht="15" customHeight="1" x14ac:dyDescent="0.2">
      <c r="A39" s="36"/>
      <c r="B39" s="47">
        <f t="shared" si="0"/>
        <v>395</v>
      </c>
      <c r="C39" s="224">
        <v>2.0599999999999999E-5</v>
      </c>
      <c r="D39" s="36"/>
      <c r="E39" s="39"/>
      <c r="F39" s="36"/>
      <c r="G39" s="36"/>
    </row>
    <row r="40" spans="1:7" ht="15" customHeight="1" x14ac:dyDescent="0.2">
      <c r="A40" s="36"/>
      <c r="B40" s="47">
        <f t="shared" si="0"/>
        <v>396</v>
      </c>
      <c r="C40" s="224">
        <v>1.1800000000000001E-5</v>
      </c>
      <c r="D40" s="36"/>
      <c r="E40" s="36"/>
      <c r="F40" s="36"/>
      <c r="G40" s="36"/>
    </row>
    <row r="41" spans="1:7" ht="15" customHeight="1" x14ac:dyDescent="0.2">
      <c r="A41" s="36"/>
      <c r="B41" s="47">
        <f t="shared" si="0"/>
        <v>397</v>
      </c>
      <c r="C41" s="224">
        <v>4.0099999999999997E-6</v>
      </c>
      <c r="D41" s="36"/>
      <c r="E41" s="36"/>
      <c r="F41" s="36"/>
      <c r="G41" s="36"/>
    </row>
    <row r="42" spans="1:7" ht="15" customHeight="1" x14ac:dyDescent="0.2">
      <c r="A42" s="36"/>
      <c r="B42" s="47">
        <f t="shared" si="0"/>
        <v>398</v>
      </c>
      <c r="C42" s="224">
        <v>2.8600000000000001E-6</v>
      </c>
      <c r="D42" s="36"/>
      <c r="E42" s="36"/>
      <c r="F42" s="36"/>
      <c r="G42" s="36"/>
    </row>
    <row r="43" spans="1:7" ht="15" customHeight="1" x14ac:dyDescent="0.2">
      <c r="A43" s="36"/>
      <c r="B43" s="47">
        <f t="shared" si="0"/>
        <v>399</v>
      </c>
      <c r="C43" s="224">
        <v>7.6699999999999994E-6</v>
      </c>
      <c r="D43" s="36"/>
      <c r="E43" s="36"/>
      <c r="F43" s="36"/>
      <c r="G43" s="36"/>
    </row>
    <row r="44" spans="1:7" ht="15" customHeight="1" x14ac:dyDescent="0.2">
      <c r="A44" s="36"/>
      <c r="B44" s="47">
        <f t="shared" si="0"/>
        <v>400</v>
      </c>
      <c r="C44" s="224">
        <v>1.3699999999999999E-5</v>
      </c>
      <c r="D44" s="36"/>
      <c r="E44" s="36"/>
      <c r="F44" s="36"/>
      <c r="G44" s="36"/>
    </row>
    <row r="45" spans="1:7" ht="15" customHeight="1" x14ac:dyDescent="0.2">
      <c r="A45" s="36"/>
      <c r="B45" s="47">
        <f t="shared" si="0"/>
        <v>401</v>
      </c>
      <c r="C45" s="224">
        <v>1.95E-5</v>
      </c>
      <c r="D45" s="36"/>
      <c r="E45" s="36"/>
      <c r="F45" s="36"/>
      <c r="G45" s="36"/>
    </row>
    <row r="46" spans="1:7" ht="15" customHeight="1" x14ac:dyDescent="0.2">
      <c r="A46" s="36"/>
      <c r="B46" s="47">
        <f t="shared" si="0"/>
        <v>402</v>
      </c>
      <c r="C46" s="224">
        <v>2.0599999999999999E-5</v>
      </c>
      <c r="D46" s="36"/>
      <c r="E46" s="36"/>
      <c r="F46" s="36"/>
      <c r="G46" s="36"/>
    </row>
    <row r="47" spans="1:7" ht="15" customHeight="1" x14ac:dyDescent="0.2">
      <c r="A47" s="36"/>
      <c r="B47" s="47">
        <f t="shared" si="0"/>
        <v>403</v>
      </c>
      <c r="C47" s="224">
        <v>1.7E-5</v>
      </c>
      <c r="D47" s="36"/>
      <c r="E47" s="36"/>
      <c r="F47" s="36"/>
      <c r="G47" s="36"/>
    </row>
    <row r="48" spans="1:7" ht="15" customHeight="1" x14ac:dyDescent="0.2">
      <c r="A48" s="36"/>
      <c r="B48" s="47">
        <f t="shared" si="0"/>
        <v>404</v>
      </c>
      <c r="C48" s="224">
        <v>1.27E-5</v>
      </c>
      <c r="D48" s="36"/>
      <c r="E48" s="36"/>
      <c r="F48" s="36"/>
      <c r="G48" s="36"/>
    </row>
    <row r="49" spans="1:7" ht="15" customHeight="1" x14ac:dyDescent="0.2">
      <c r="A49" s="36"/>
      <c r="B49" s="47">
        <f t="shared" si="0"/>
        <v>405</v>
      </c>
      <c r="C49" s="224">
        <v>8.85E-6</v>
      </c>
      <c r="D49" s="36"/>
      <c r="E49" s="36"/>
      <c r="F49" s="36"/>
      <c r="G49" s="36"/>
    </row>
    <row r="50" spans="1:7" ht="15" customHeight="1" x14ac:dyDescent="0.2">
      <c r="A50" s="36"/>
      <c r="B50" s="47">
        <f t="shared" si="0"/>
        <v>406</v>
      </c>
      <c r="C50" s="224">
        <v>8.1599999999999998E-6</v>
      </c>
      <c r="D50" s="36"/>
      <c r="E50" s="36"/>
      <c r="F50" s="36"/>
      <c r="G50" s="36"/>
    </row>
    <row r="51" spans="1:7" ht="15" customHeight="1" x14ac:dyDescent="0.2">
      <c r="A51" s="36"/>
      <c r="B51" s="47">
        <f t="shared" si="0"/>
        <v>407</v>
      </c>
      <c r="C51" s="224">
        <v>1.1199999999999999E-5</v>
      </c>
      <c r="D51" s="36"/>
      <c r="E51" s="36"/>
      <c r="F51" s="36"/>
      <c r="G51" s="36"/>
    </row>
    <row r="52" spans="1:7" ht="15" customHeight="1" x14ac:dyDescent="0.2">
      <c r="A52" s="36"/>
      <c r="B52" s="47">
        <f t="shared" si="0"/>
        <v>408</v>
      </c>
      <c r="C52" s="224">
        <v>1.5400000000000002E-5</v>
      </c>
      <c r="D52" s="36"/>
      <c r="E52" s="36"/>
      <c r="F52" s="36"/>
      <c r="G52" s="36"/>
    </row>
    <row r="53" spans="1:7" ht="15" customHeight="1" x14ac:dyDescent="0.2">
      <c r="A53" s="36"/>
      <c r="B53" s="47">
        <f t="shared" si="0"/>
        <v>409</v>
      </c>
      <c r="C53" s="224">
        <v>2.0400000000000001E-5</v>
      </c>
      <c r="D53" s="36"/>
      <c r="E53" s="36"/>
      <c r="F53" s="36"/>
      <c r="G53" s="36"/>
    </row>
    <row r="54" spans="1:7" ht="15" customHeight="1" x14ac:dyDescent="0.2">
      <c r="A54" s="36"/>
      <c r="B54" s="47">
        <f t="shared" si="0"/>
        <v>410</v>
      </c>
      <c r="C54" s="224">
        <v>2.4499999999999999E-5</v>
      </c>
      <c r="D54" s="36"/>
      <c r="E54" s="36"/>
      <c r="F54" s="36"/>
      <c r="G54" s="36"/>
    </row>
    <row r="55" spans="1:7" ht="15" customHeight="1" x14ac:dyDescent="0.2">
      <c r="A55" s="36"/>
      <c r="B55" s="47">
        <f t="shared" si="0"/>
        <v>411</v>
      </c>
      <c r="C55" s="224">
        <v>2.7399999999999999E-5</v>
      </c>
      <c r="D55" s="36"/>
      <c r="E55" s="36"/>
      <c r="F55" s="36"/>
      <c r="G55" s="36"/>
    </row>
    <row r="56" spans="1:7" ht="15" customHeight="1" x14ac:dyDescent="0.2">
      <c r="A56" s="36"/>
      <c r="B56" s="47">
        <f t="shared" si="0"/>
        <v>412</v>
      </c>
      <c r="C56" s="224">
        <v>3.0899999999999999E-5</v>
      </c>
      <c r="D56" s="36"/>
      <c r="E56" s="36"/>
      <c r="F56" s="36"/>
      <c r="G56" s="36"/>
    </row>
    <row r="57" spans="1:7" ht="15" customHeight="1" x14ac:dyDescent="0.2">
      <c r="A57" s="36"/>
      <c r="B57" s="47">
        <f t="shared" si="0"/>
        <v>413</v>
      </c>
      <c r="C57" s="224">
        <v>3.5500000000000002E-5</v>
      </c>
      <c r="D57" s="36"/>
      <c r="E57" s="36"/>
      <c r="F57" s="36"/>
      <c r="G57" s="36"/>
    </row>
    <row r="58" spans="1:7" ht="15" customHeight="1" x14ac:dyDescent="0.2">
      <c r="A58" s="36"/>
      <c r="B58" s="47">
        <f t="shared" si="0"/>
        <v>414</v>
      </c>
      <c r="C58" s="224">
        <v>4.1699999999999997E-5</v>
      </c>
      <c r="D58" s="36"/>
      <c r="E58" s="36"/>
      <c r="F58" s="36"/>
      <c r="G58" s="36"/>
    </row>
    <row r="59" spans="1:7" ht="15" customHeight="1" x14ac:dyDescent="0.2">
      <c r="A59" s="36"/>
      <c r="B59" s="47">
        <f t="shared" si="0"/>
        <v>415</v>
      </c>
      <c r="C59" s="224">
        <v>4.9799999999999998E-5</v>
      </c>
      <c r="D59" s="36"/>
      <c r="E59" s="36"/>
      <c r="F59" s="36"/>
      <c r="G59" s="36"/>
    </row>
    <row r="60" spans="1:7" ht="15" customHeight="1" x14ac:dyDescent="0.2">
      <c r="A60" s="36"/>
      <c r="B60" s="47">
        <f t="shared" si="0"/>
        <v>416</v>
      </c>
      <c r="C60" s="224">
        <v>6.0300000000000002E-5</v>
      </c>
      <c r="D60" s="36"/>
      <c r="E60" s="36"/>
      <c r="F60" s="36"/>
      <c r="G60" s="36"/>
    </row>
    <row r="61" spans="1:7" ht="15" customHeight="1" x14ac:dyDescent="0.2">
      <c r="A61" s="36"/>
      <c r="B61" s="47">
        <f t="shared" si="0"/>
        <v>417</v>
      </c>
      <c r="C61" s="224">
        <v>7.3700000000000002E-5</v>
      </c>
      <c r="D61" s="36"/>
      <c r="E61" s="36"/>
      <c r="F61" s="36"/>
      <c r="G61" s="36"/>
    </row>
    <row r="62" spans="1:7" ht="15" customHeight="1" x14ac:dyDescent="0.2">
      <c r="A62" s="36"/>
      <c r="B62" s="47">
        <f t="shared" si="0"/>
        <v>418</v>
      </c>
      <c r="C62" s="224">
        <v>9.1000000000000003E-5</v>
      </c>
      <c r="D62" s="36"/>
      <c r="E62" s="36"/>
      <c r="F62" s="36"/>
      <c r="G62" s="36"/>
    </row>
    <row r="63" spans="1:7" ht="15" customHeight="1" x14ac:dyDescent="0.2">
      <c r="A63" s="36"/>
      <c r="B63" s="47">
        <f t="shared" si="0"/>
        <v>419</v>
      </c>
      <c r="C63" s="224">
        <v>1.13E-4</v>
      </c>
      <c r="D63" s="36"/>
      <c r="E63" s="36"/>
      <c r="F63" s="36"/>
      <c r="G63" s="36"/>
    </row>
    <row r="64" spans="1:7" ht="15" customHeight="1" x14ac:dyDescent="0.2">
      <c r="A64" s="36"/>
      <c r="B64" s="47">
        <f t="shared" si="0"/>
        <v>420</v>
      </c>
      <c r="C64" s="224">
        <v>1.3799999999999999E-4</v>
      </c>
      <c r="D64" s="36"/>
      <c r="E64" s="36"/>
      <c r="F64" s="36"/>
      <c r="G64" s="36"/>
    </row>
    <row r="65" spans="1:7" ht="15" customHeight="1" x14ac:dyDescent="0.2">
      <c r="A65" s="36"/>
      <c r="B65" s="47">
        <f t="shared" si="0"/>
        <v>421</v>
      </c>
      <c r="C65" s="224">
        <v>1.6699999999999999E-4</v>
      </c>
      <c r="D65" s="36"/>
      <c r="E65" s="36"/>
      <c r="F65" s="36"/>
      <c r="G65" s="36"/>
    </row>
    <row r="66" spans="1:7" ht="15" customHeight="1" x14ac:dyDescent="0.2">
      <c r="A66" s="36"/>
      <c r="B66" s="47">
        <f t="shared" si="0"/>
        <v>422</v>
      </c>
      <c r="C66" s="224">
        <v>1.9799999999999999E-4</v>
      </c>
      <c r="D66" s="36"/>
      <c r="E66" s="36"/>
      <c r="F66" s="36"/>
      <c r="G66" s="36"/>
    </row>
    <row r="67" spans="1:7" ht="15" customHeight="1" x14ac:dyDescent="0.2">
      <c r="A67" s="36"/>
      <c r="B67" s="47">
        <f t="shared" si="0"/>
        <v>423</v>
      </c>
      <c r="C67" s="224">
        <v>2.2900000000000001E-4</v>
      </c>
      <c r="D67" s="36"/>
      <c r="E67" s="36"/>
      <c r="F67" s="36"/>
      <c r="G67" s="36"/>
    </row>
    <row r="68" spans="1:7" ht="15" customHeight="1" x14ac:dyDescent="0.2">
      <c r="A68" s="36"/>
      <c r="B68" s="47">
        <f t="shared" si="0"/>
        <v>424</v>
      </c>
      <c r="C68" s="224">
        <v>2.6499999999999999E-4</v>
      </c>
      <c r="D68" s="36"/>
      <c r="E68" s="36"/>
      <c r="F68" s="36"/>
      <c r="G68" s="36"/>
    </row>
    <row r="69" spans="1:7" ht="15" customHeight="1" x14ac:dyDescent="0.2">
      <c r="A69" s="36"/>
      <c r="B69" s="47">
        <f t="shared" si="0"/>
        <v>425</v>
      </c>
      <c r="C69" s="224">
        <v>3.0600000000000001E-4</v>
      </c>
      <c r="D69" s="36"/>
      <c r="E69" s="36"/>
      <c r="F69" s="36"/>
      <c r="G69" s="36"/>
    </row>
    <row r="70" spans="1:7" ht="15" customHeight="1" x14ac:dyDescent="0.2">
      <c r="A70" s="36"/>
      <c r="B70" s="47">
        <f t="shared" si="0"/>
        <v>426</v>
      </c>
      <c r="C70" s="224">
        <v>3.5599999999999998E-4</v>
      </c>
      <c r="D70" s="36"/>
      <c r="E70" s="36"/>
      <c r="F70" s="36"/>
      <c r="G70" s="36"/>
    </row>
    <row r="71" spans="1:7" ht="15" customHeight="1" x14ac:dyDescent="0.2">
      <c r="A71" s="36"/>
      <c r="B71" s="47">
        <f t="shared" si="0"/>
        <v>427</v>
      </c>
      <c r="C71" s="224">
        <v>4.1599999999999997E-4</v>
      </c>
      <c r="D71" s="36"/>
      <c r="E71" s="36"/>
      <c r="F71" s="36"/>
      <c r="G71" s="36"/>
    </row>
    <row r="72" spans="1:7" ht="15" customHeight="1" x14ac:dyDescent="0.2">
      <c r="A72" s="36"/>
      <c r="B72" s="47">
        <f t="shared" si="0"/>
        <v>428</v>
      </c>
      <c r="C72" s="224">
        <v>4.84E-4</v>
      </c>
      <c r="D72" s="36"/>
      <c r="E72" s="36"/>
      <c r="F72" s="36"/>
      <c r="G72" s="36"/>
    </row>
    <row r="73" spans="1:7" ht="15" customHeight="1" x14ac:dyDescent="0.2">
      <c r="A73" s="36"/>
      <c r="B73" s="47">
        <f t="shared" si="0"/>
        <v>429</v>
      </c>
      <c r="C73" s="224">
        <v>5.6099999999999998E-4</v>
      </c>
      <c r="D73" s="36"/>
      <c r="E73" s="36"/>
      <c r="F73" s="36"/>
      <c r="G73" s="36"/>
    </row>
    <row r="74" spans="1:7" ht="15" customHeight="1" x14ac:dyDescent="0.2">
      <c r="A74" s="36"/>
      <c r="B74" s="47">
        <f t="shared" si="0"/>
        <v>430</v>
      </c>
      <c r="C74" s="224">
        <v>6.4599999999999998E-4</v>
      </c>
      <c r="D74" s="36"/>
      <c r="E74" s="36"/>
      <c r="F74" s="36"/>
      <c r="G74" s="36"/>
    </row>
    <row r="75" spans="1:7" ht="15" customHeight="1" x14ac:dyDescent="0.2">
      <c r="A75" s="36"/>
      <c r="B75" s="47">
        <f t="shared" si="0"/>
        <v>431</v>
      </c>
      <c r="C75" s="224">
        <v>7.3899999999999997E-4</v>
      </c>
      <c r="D75" s="36"/>
      <c r="E75" s="36"/>
      <c r="F75" s="36"/>
      <c r="G75" s="36"/>
    </row>
    <row r="76" spans="1:7" ht="15" customHeight="1" x14ac:dyDescent="0.2">
      <c r="A76" s="36"/>
      <c r="B76" s="47">
        <f t="shared" si="0"/>
        <v>432</v>
      </c>
      <c r="C76" s="224">
        <v>8.4199999999999998E-4</v>
      </c>
      <c r="D76" s="36"/>
      <c r="E76" s="36"/>
      <c r="F76" s="36"/>
      <c r="G76" s="36"/>
    </row>
    <row r="77" spans="1:7" ht="15" customHeight="1" x14ac:dyDescent="0.2">
      <c r="A77" s="36"/>
      <c r="B77" s="47">
        <f t="shared" si="0"/>
        <v>433</v>
      </c>
      <c r="C77" s="224">
        <v>9.5600000000000004E-4</v>
      </c>
      <c r="D77" s="36"/>
      <c r="E77" s="36"/>
      <c r="F77" s="36"/>
      <c r="G77" s="36"/>
    </row>
    <row r="78" spans="1:7" ht="15" customHeight="1" x14ac:dyDescent="0.2">
      <c r="A78" s="36"/>
      <c r="B78" s="47">
        <f t="shared" si="0"/>
        <v>434</v>
      </c>
      <c r="C78" s="224">
        <v>1.08E-3</v>
      </c>
      <c r="D78" s="36"/>
      <c r="E78" s="36"/>
      <c r="F78" s="36"/>
      <c r="G78" s="36"/>
    </row>
    <row r="79" spans="1:7" ht="15" customHeight="1" x14ac:dyDescent="0.2">
      <c r="A79" s="36"/>
      <c r="B79" s="47">
        <f t="shared" si="0"/>
        <v>435</v>
      </c>
      <c r="C79" s="224">
        <v>1.23E-3</v>
      </c>
      <c r="D79" s="36"/>
      <c r="E79" s="36"/>
      <c r="F79" s="36"/>
      <c r="G79" s="36"/>
    </row>
    <row r="80" spans="1:7" ht="15" customHeight="1" x14ac:dyDescent="0.2">
      <c r="A80" s="36"/>
      <c r="B80" s="47">
        <f t="shared" si="0"/>
        <v>436</v>
      </c>
      <c r="C80" s="224">
        <v>1.3799999999999999E-3</v>
      </c>
      <c r="D80" s="36"/>
      <c r="E80" s="36"/>
      <c r="F80" s="36"/>
      <c r="G80" s="36"/>
    </row>
    <row r="81" spans="1:7" ht="15" customHeight="1" x14ac:dyDescent="0.2">
      <c r="A81" s="36"/>
      <c r="B81" s="47">
        <f t="shared" si="0"/>
        <v>437</v>
      </c>
      <c r="C81" s="224">
        <v>1.5499999999999999E-3</v>
      </c>
      <c r="D81" s="36"/>
      <c r="E81" s="36"/>
      <c r="F81" s="36"/>
      <c r="G81" s="36"/>
    </row>
    <row r="82" spans="1:7" ht="15" customHeight="1" x14ac:dyDescent="0.2">
      <c r="A82" s="36"/>
      <c r="B82" s="47">
        <f t="shared" si="0"/>
        <v>438</v>
      </c>
      <c r="C82" s="224">
        <v>1.74E-3</v>
      </c>
      <c r="D82" s="36"/>
      <c r="E82" s="36"/>
      <c r="F82" s="36"/>
      <c r="G82" s="36"/>
    </row>
    <row r="83" spans="1:7" ht="15" customHeight="1" x14ac:dyDescent="0.2">
      <c r="A83" s="36"/>
      <c r="B83" s="47">
        <f t="shared" si="0"/>
        <v>439</v>
      </c>
      <c r="C83" s="224">
        <v>1.9400000000000001E-3</v>
      </c>
      <c r="D83" s="36"/>
      <c r="E83" s="36"/>
      <c r="F83" s="36"/>
      <c r="G83" s="36"/>
    </row>
    <row r="84" spans="1:7" ht="15" customHeight="1" x14ac:dyDescent="0.2">
      <c r="A84" s="36"/>
      <c r="B84" s="47">
        <f t="shared" si="0"/>
        <v>440</v>
      </c>
      <c r="C84" s="224">
        <v>2.15E-3</v>
      </c>
      <c r="D84" s="36"/>
      <c r="E84" s="36"/>
      <c r="F84" s="36"/>
      <c r="G84" s="36"/>
    </row>
    <row r="85" spans="1:7" ht="15" customHeight="1" x14ac:dyDescent="0.2">
      <c r="A85" s="36"/>
      <c r="B85" s="47">
        <f t="shared" si="0"/>
        <v>441</v>
      </c>
      <c r="C85" s="224">
        <v>2.3700000000000001E-3</v>
      </c>
      <c r="D85" s="36"/>
      <c r="E85" s="36"/>
      <c r="F85" s="36"/>
      <c r="G85" s="36"/>
    </row>
    <row r="86" spans="1:7" ht="15" customHeight="1" x14ac:dyDescent="0.2">
      <c r="A86" s="36"/>
      <c r="B86" s="47">
        <f t="shared" si="0"/>
        <v>442</v>
      </c>
      <c r="C86" s="224">
        <v>2.5999999999999999E-3</v>
      </c>
      <c r="D86" s="36"/>
      <c r="E86" s="36"/>
      <c r="F86" s="36"/>
      <c r="G86" s="36"/>
    </row>
    <row r="87" spans="1:7" ht="15" customHeight="1" x14ac:dyDescent="0.2">
      <c r="A87" s="36"/>
      <c r="B87" s="47">
        <f t="shared" si="0"/>
        <v>443</v>
      </c>
      <c r="C87" s="224">
        <v>2.8500000000000001E-3</v>
      </c>
      <c r="D87" s="36"/>
      <c r="E87" s="36"/>
      <c r="F87" s="36"/>
      <c r="G87" s="36"/>
    </row>
    <row r="88" spans="1:7" ht="15" customHeight="1" x14ac:dyDescent="0.2">
      <c r="A88" s="36"/>
      <c r="B88" s="47">
        <f t="shared" ref="B88:B151" si="1">IF(380+C$20*(ROW()-ROW(B$23)-1)&gt;780,"",380+C$20*(ROW()-ROW(B$23)-1))</f>
        <v>444</v>
      </c>
      <c r="C88" s="224">
        <v>3.0899999999999999E-3</v>
      </c>
      <c r="D88" s="36"/>
      <c r="E88" s="36"/>
      <c r="F88" s="36"/>
      <c r="G88" s="36"/>
    </row>
    <row r="89" spans="1:7" ht="15" customHeight="1" x14ac:dyDescent="0.2">
      <c r="A89" s="36"/>
      <c r="B89" s="47">
        <f t="shared" si="1"/>
        <v>445</v>
      </c>
      <c r="C89" s="224">
        <v>3.32E-3</v>
      </c>
      <c r="D89" s="36"/>
      <c r="E89" s="36"/>
      <c r="F89" s="36"/>
      <c r="G89" s="36"/>
    </row>
    <row r="90" spans="1:7" ht="15" customHeight="1" x14ac:dyDescent="0.2">
      <c r="A90" s="36"/>
      <c r="B90" s="47">
        <f t="shared" si="1"/>
        <v>446</v>
      </c>
      <c r="C90" s="224">
        <v>3.5300000000000002E-3</v>
      </c>
      <c r="D90" s="36"/>
      <c r="E90" s="36"/>
      <c r="F90" s="36"/>
      <c r="G90" s="36"/>
    </row>
    <row r="91" spans="1:7" ht="15" customHeight="1" x14ac:dyDescent="0.2">
      <c r="A91" s="36"/>
      <c r="B91" s="47">
        <f t="shared" si="1"/>
        <v>447</v>
      </c>
      <c r="C91" s="224">
        <v>3.7100000000000002E-3</v>
      </c>
      <c r="D91" s="36"/>
      <c r="E91" s="36"/>
      <c r="F91" s="36"/>
      <c r="G91" s="36"/>
    </row>
    <row r="92" spans="1:7" ht="15" customHeight="1" x14ac:dyDescent="0.2">
      <c r="A92" s="36"/>
      <c r="B92" s="47">
        <f t="shared" si="1"/>
        <v>448</v>
      </c>
      <c r="C92" s="224">
        <v>3.8700000000000002E-3</v>
      </c>
      <c r="D92" s="36"/>
      <c r="E92" s="36"/>
      <c r="F92" s="36"/>
      <c r="G92" s="36"/>
    </row>
    <row r="93" spans="1:7" ht="15" customHeight="1" x14ac:dyDescent="0.2">
      <c r="A93" s="36"/>
      <c r="B93" s="47">
        <f t="shared" si="1"/>
        <v>449</v>
      </c>
      <c r="C93" s="224">
        <v>3.98E-3</v>
      </c>
      <c r="D93" s="36"/>
      <c r="E93" s="36"/>
      <c r="F93" s="36"/>
      <c r="G93" s="36"/>
    </row>
    <row r="94" spans="1:7" ht="15" customHeight="1" x14ac:dyDescent="0.2">
      <c r="A94" s="36"/>
      <c r="B94" s="47">
        <f t="shared" si="1"/>
        <v>450</v>
      </c>
      <c r="C94" s="224">
        <v>4.0600000000000002E-3</v>
      </c>
      <c r="D94" s="36"/>
      <c r="E94" s="36"/>
      <c r="F94" s="36"/>
      <c r="G94" s="36"/>
    </row>
    <row r="95" spans="1:7" ht="15" customHeight="1" x14ac:dyDescent="0.2">
      <c r="A95" s="36"/>
      <c r="B95" s="47">
        <f t="shared" si="1"/>
        <v>451</v>
      </c>
      <c r="C95" s="224">
        <v>4.0699999999999998E-3</v>
      </c>
      <c r="D95" s="36"/>
      <c r="E95" s="36"/>
      <c r="F95" s="36"/>
      <c r="G95" s="36"/>
    </row>
    <row r="96" spans="1:7" ht="15" customHeight="1" x14ac:dyDescent="0.2">
      <c r="A96" s="36"/>
      <c r="B96" s="47">
        <f t="shared" si="1"/>
        <v>452</v>
      </c>
      <c r="C96" s="224">
        <v>4.0299999999999997E-3</v>
      </c>
      <c r="D96" s="36"/>
      <c r="E96" s="36"/>
      <c r="F96" s="36"/>
      <c r="G96" s="36"/>
    </row>
    <row r="97" spans="1:7" ht="15" customHeight="1" x14ac:dyDescent="0.2">
      <c r="A97" s="36"/>
      <c r="B97" s="47">
        <f t="shared" si="1"/>
        <v>453</v>
      </c>
      <c r="C97" s="224">
        <v>3.96E-3</v>
      </c>
      <c r="D97" s="36"/>
      <c r="E97" s="36"/>
      <c r="F97" s="36"/>
      <c r="G97" s="36"/>
    </row>
    <row r="98" spans="1:7" ht="15" customHeight="1" x14ac:dyDescent="0.2">
      <c r="A98" s="36"/>
      <c r="B98" s="47">
        <f t="shared" si="1"/>
        <v>454</v>
      </c>
      <c r="C98" s="224">
        <v>3.8500000000000001E-3</v>
      </c>
      <c r="D98" s="36"/>
      <c r="E98" s="36"/>
      <c r="F98" s="36"/>
      <c r="G98" s="36"/>
    </row>
    <row r="99" spans="1:7" ht="15" customHeight="1" x14ac:dyDescent="0.2">
      <c r="A99" s="36"/>
      <c r="B99" s="47">
        <f t="shared" si="1"/>
        <v>455</v>
      </c>
      <c r="C99" s="224">
        <v>3.6900000000000001E-3</v>
      </c>
      <c r="D99" s="36"/>
      <c r="E99" s="36"/>
      <c r="F99" s="36"/>
      <c r="G99" s="36"/>
    </row>
    <row r="100" spans="1:7" ht="15" customHeight="1" x14ac:dyDescent="0.2">
      <c r="A100" s="36"/>
      <c r="B100" s="47">
        <f t="shared" si="1"/>
        <v>456</v>
      </c>
      <c r="C100" s="224">
        <v>3.5000000000000001E-3</v>
      </c>
      <c r="D100" s="36"/>
      <c r="E100" s="36"/>
      <c r="F100" s="36"/>
      <c r="G100" s="36"/>
    </row>
    <row r="101" spans="1:7" ht="15" customHeight="1" x14ac:dyDescent="0.2">
      <c r="A101" s="36"/>
      <c r="B101" s="47">
        <f t="shared" si="1"/>
        <v>457</v>
      </c>
      <c r="C101" s="224">
        <v>3.29E-3</v>
      </c>
      <c r="D101" s="36"/>
      <c r="E101" s="36"/>
      <c r="F101" s="36"/>
      <c r="G101" s="36"/>
    </row>
    <row r="102" spans="1:7" ht="15" customHeight="1" x14ac:dyDescent="0.2">
      <c r="A102" s="36"/>
      <c r="B102" s="47">
        <f t="shared" si="1"/>
        <v>458</v>
      </c>
      <c r="C102" s="224">
        <v>3.0799999999999998E-3</v>
      </c>
      <c r="D102" s="36"/>
      <c r="E102" s="36"/>
      <c r="F102" s="36"/>
      <c r="G102" s="36"/>
    </row>
    <row r="103" spans="1:7" ht="15" customHeight="1" x14ac:dyDescent="0.2">
      <c r="A103" s="36"/>
      <c r="B103" s="47">
        <f t="shared" si="1"/>
        <v>459</v>
      </c>
      <c r="C103" s="224">
        <v>2.8700000000000002E-3</v>
      </c>
      <c r="D103" s="36"/>
      <c r="E103" s="36"/>
      <c r="F103" s="36"/>
      <c r="G103" s="36"/>
    </row>
    <row r="104" spans="1:7" ht="15" customHeight="1" x14ac:dyDescent="0.2">
      <c r="A104" s="36"/>
      <c r="B104" s="47">
        <f t="shared" si="1"/>
        <v>460</v>
      </c>
      <c r="C104" s="224">
        <v>2.66E-3</v>
      </c>
      <c r="D104" s="36"/>
      <c r="E104" s="36"/>
      <c r="F104" s="36"/>
      <c r="G104" s="36"/>
    </row>
    <row r="105" spans="1:7" ht="15" customHeight="1" x14ac:dyDescent="0.2">
      <c r="A105" s="36"/>
      <c r="B105" s="47">
        <f t="shared" si="1"/>
        <v>461</v>
      </c>
      <c r="C105" s="224">
        <v>2.4599999999999999E-3</v>
      </c>
      <c r="D105" s="36"/>
      <c r="E105" s="36"/>
      <c r="F105" s="36"/>
      <c r="G105" s="36"/>
    </row>
    <row r="106" spans="1:7" ht="15" customHeight="1" x14ac:dyDescent="0.2">
      <c r="A106" s="36"/>
      <c r="B106" s="47">
        <f t="shared" si="1"/>
        <v>462</v>
      </c>
      <c r="C106" s="224">
        <v>2.2699999999999999E-3</v>
      </c>
      <c r="D106" s="36"/>
      <c r="E106" s="36"/>
      <c r="F106" s="36"/>
      <c r="G106" s="36"/>
    </row>
    <row r="107" spans="1:7" ht="15" customHeight="1" x14ac:dyDescent="0.2">
      <c r="A107" s="36"/>
      <c r="B107" s="47">
        <f t="shared" si="1"/>
        <v>463</v>
      </c>
      <c r="C107" s="224">
        <v>2.1099999999999999E-3</v>
      </c>
      <c r="D107" s="36"/>
      <c r="E107" s="36"/>
      <c r="F107" s="36"/>
      <c r="G107" s="36"/>
    </row>
    <row r="108" spans="1:7" ht="15" customHeight="1" x14ac:dyDescent="0.2">
      <c r="A108" s="36"/>
      <c r="B108" s="47">
        <f t="shared" si="1"/>
        <v>464</v>
      </c>
      <c r="C108" s="224">
        <v>1.9599999999999999E-3</v>
      </c>
      <c r="D108" s="36"/>
      <c r="E108" s="36"/>
      <c r="F108" s="36"/>
      <c r="G108" s="36"/>
    </row>
    <row r="109" spans="1:7" ht="15" customHeight="1" x14ac:dyDescent="0.2">
      <c r="A109" s="36"/>
      <c r="B109" s="47">
        <f t="shared" si="1"/>
        <v>465</v>
      </c>
      <c r="C109" s="224">
        <v>1.82E-3</v>
      </c>
      <c r="D109" s="36"/>
      <c r="E109" s="36"/>
      <c r="F109" s="36"/>
      <c r="G109" s="36"/>
    </row>
    <row r="110" spans="1:7" ht="15" customHeight="1" x14ac:dyDescent="0.2">
      <c r="A110" s="36"/>
      <c r="B110" s="47">
        <f t="shared" si="1"/>
        <v>466</v>
      </c>
      <c r="C110" s="224">
        <v>1.6900000000000001E-3</v>
      </c>
      <c r="D110" s="36"/>
      <c r="E110" s="36"/>
      <c r="F110" s="36"/>
      <c r="G110" s="36"/>
    </row>
    <row r="111" spans="1:7" ht="15" customHeight="1" x14ac:dyDescent="0.2">
      <c r="A111" s="36"/>
      <c r="B111" s="47">
        <f t="shared" si="1"/>
        <v>467</v>
      </c>
      <c r="C111" s="224">
        <v>1.57E-3</v>
      </c>
      <c r="D111" s="36"/>
      <c r="E111" s="36"/>
      <c r="F111" s="36"/>
      <c r="G111" s="36"/>
    </row>
    <row r="112" spans="1:7" ht="15" customHeight="1" x14ac:dyDescent="0.2">
      <c r="A112" s="36"/>
      <c r="B112" s="47">
        <f t="shared" si="1"/>
        <v>468</v>
      </c>
      <c r="C112" s="224">
        <v>1.4599999999999999E-3</v>
      </c>
      <c r="D112" s="36"/>
      <c r="E112" s="36"/>
      <c r="F112" s="36"/>
      <c r="G112" s="36"/>
    </row>
    <row r="113" spans="1:7" ht="15" customHeight="1" x14ac:dyDescent="0.2">
      <c r="A113" s="36"/>
      <c r="B113" s="47">
        <f t="shared" si="1"/>
        <v>469</v>
      </c>
      <c r="C113" s="224">
        <v>1.3699999999999999E-3</v>
      </c>
      <c r="D113" s="36"/>
      <c r="E113" s="36"/>
      <c r="F113" s="36"/>
      <c r="G113" s="36"/>
    </row>
    <row r="114" spans="1:7" ht="15" customHeight="1" x14ac:dyDescent="0.2">
      <c r="A114" s="36"/>
      <c r="B114" s="47">
        <f t="shared" si="1"/>
        <v>470</v>
      </c>
      <c r="C114" s="224">
        <v>1.2800000000000001E-3</v>
      </c>
      <c r="D114" s="36"/>
      <c r="E114" s="36"/>
      <c r="F114" s="36"/>
      <c r="G114" s="36"/>
    </row>
    <row r="115" spans="1:7" ht="15" customHeight="1" x14ac:dyDescent="0.2">
      <c r="A115" s="36"/>
      <c r="B115" s="47">
        <f t="shared" si="1"/>
        <v>471</v>
      </c>
      <c r="C115" s="224">
        <v>1.1900000000000001E-3</v>
      </c>
      <c r="D115" s="36"/>
      <c r="E115" s="36"/>
      <c r="F115" s="36"/>
      <c r="G115" s="36"/>
    </row>
    <row r="116" spans="1:7" ht="15" customHeight="1" x14ac:dyDescent="0.2">
      <c r="A116" s="36"/>
      <c r="B116" s="47">
        <f t="shared" si="1"/>
        <v>472</v>
      </c>
      <c r="C116" s="224">
        <v>1.1100000000000001E-3</v>
      </c>
      <c r="D116" s="36"/>
      <c r="E116" s="36"/>
      <c r="F116" s="36"/>
      <c r="G116" s="36"/>
    </row>
    <row r="117" spans="1:7" ht="15" customHeight="1" x14ac:dyDescent="0.2">
      <c r="A117" s="36"/>
      <c r="B117" s="47">
        <f t="shared" si="1"/>
        <v>473</v>
      </c>
      <c r="C117" s="224">
        <v>1.0399999999999999E-3</v>
      </c>
      <c r="D117" s="36"/>
      <c r="E117" s="36"/>
      <c r="F117" s="36"/>
      <c r="G117" s="36"/>
    </row>
    <row r="118" spans="1:7" ht="15" customHeight="1" x14ac:dyDescent="0.2">
      <c r="A118" s="36"/>
      <c r="B118" s="47">
        <f t="shared" si="1"/>
        <v>474</v>
      </c>
      <c r="C118" s="224">
        <v>9.7499999999999996E-4</v>
      </c>
      <c r="D118" s="36"/>
      <c r="E118" s="36"/>
      <c r="F118" s="36"/>
      <c r="G118" s="36"/>
    </row>
    <row r="119" spans="1:7" ht="15" customHeight="1" x14ac:dyDescent="0.2">
      <c r="A119" s="36"/>
      <c r="B119" s="47">
        <f t="shared" si="1"/>
        <v>475</v>
      </c>
      <c r="C119" s="224">
        <v>9.2299999999999999E-4</v>
      </c>
      <c r="D119" s="36"/>
      <c r="E119" s="36"/>
      <c r="F119" s="36"/>
      <c r="G119" s="36"/>
    </row>
    <row r="120" spans="1:7" ht="15" customHeight="1" x14ac:dyDescent="0.2">
      <c r="A120" s="36"/>
      <c r="B120" s="47">
        <f t="shared" si="1"/>
        <v>476</v>
      </c>
      <c r="C120" s="224">
        <v>8.7900000000000001E-4</v>
      </c>
      <c r="D120" s="36"/>
      <c r="E120" s="36"/>
      <c r="F120" s="36"/>
      <c r="G120" s="36"/>
    </row>
    <row r="121" spans="1:7" ht="15" customHeight="1" x14ac:dyDescent="0.2">
      <c r="A121" s="36"/>
      <c r="B121" s="47">
        <f t="shared" si="1"/>
        <v>477</v>
      </c>
      <c r="C121" s="224">
        <v>8.4199999999999998E-4</v>
      </c>
      <c r="D121" s="36"/>
      <c r="E121" s="36"/>
      <c r="F121" s="36"/>
      <c r="G121" s="36"/>
    </row>
    <row r="122" spans="1:7" ht="15" customHeight="1" x14ac:dyDescent="0.2">
      <c r="A122" s="36"/>
      <c r="B122" s="47">
        <f t="shared" si="1"/>
        <v>478</v>
      </c>
      <c r="C122" s="224">
        <v>8.12E-4</v>
      </c>
      <c r="D122" s="36"/>
      <c r="E122" s="36"/>
      <c r="F122" s="36"/>
      <c r="G122" s="36"/>
    </row>
    <row r="123" spans="1:7" ht="15" customHeight="1" x14ac:dyDescent="0.2">
      <c r="A123" s="36"/>
      <c r="B123" s="47">
        <f t="shared" si="1"/>
        <v>479</v>
      </c>
      <c r="C123" s="224">
        <v>7.8700000000000005E-4</v>
      </c>
      <c r="D123" s="36"/>
      <c r="E123" s="36"/>
      <c r="F123" s="36"/>
      <c r="G123" s="36"/>
    </row>
    <row r="124" spans="1:7" ht="15" customHeight="1" x14ac:dyDescent="0.2">
      <c r="A124" s="36"/>
      <c r="B124" s="47">
        <f t="shared" si="1"/>
        <v>480</v>
      </c>
      <c r="C124" s="224">
        <v>7.67E-4</v>
      </c>
      <c r="D124" s="36"/>
      <c r="E124" s="36"/>
      <c r="F124" s="36"/>
      <c r="G124" s="36"/>
    </row>
    <row r="125" spans="1:7" ht="15" customHeight="1" x14ac:dyDescent="0.2">
      <c r="A125" s="36"/>
      <c r="B125" s="47">
        <f t="shared" si="1"/>
        <v>481</v>
      </c>
      <c r="C125" s="224">
        <v>7.5299999999999998E-4</v>
      </c>
      <c r="D125" s="36"/>
      <c r="E125" s="36"/>
      <c r="F125" s="36"/>
      <c r="G125" s="36"/>
    </row>
    <row r="126" spans="1:7" ht="15" customHeight="1" x14ac:dyDescent="0.2">
      <c r="A126" s="36"/>
      <c r="B126" s="47">
        <f t="shared" si="1"/>
        <v>482</v>
      </c>
      <c r="C126" s="224">
        <v>7.4299999999999995E-4</v>
      </c>
      <c r="D126" s="36"/>
      <c r="E126" s="36"/>
      <c r="F126" s="36"/>
      <c r="G126" s="36"/>
    </row>
    <row r="127" spans="1:7" ht="15" customHeight="1" x14ac:dyDescent="0.2">
      <c r="A127" s="36"/>
      <c r="B127" s="47">
        <f t="shared" si="1"/>
        <v>483</v>
      </c>
      <c r="C127" s="224">
        <v>7.3800000000000005E-4</v>
      </c>
      <c r="D127" s="36"/>
      <c r="E127" s="36"/>
      <c r="F127" s="36"/>
      <c r="G127" s="36"/>
    </row>
    <row r="128" spans="1:7" ht="15" customHeight="1" x14ac:dyDescent="0.2">
      <c r="A128" s="36"/>
      <c r="B128" s="47">
        <f t="shared" si="1"/>
        <v>484</v>
      </c>
      <c r="C128" s="224">
        <v>7.3700000000000002E-4</v>
      </c>
      <c r="D128" s="36"/>
      <c r="E128" s="36"/>
      <c r="F128" s="36"/>
      <c r="G128" s="36"/>
    </row>
    <row r="129" spans="1:7" ht="15" customHeight="1" x14ac:dyDescent="0.2">
      <c r="A129" s="36"/>
      <c r="B129" s="47">
        <f t="shared" si="1"/>
        <v>485</v>
      </c>
      <c r="C129" s="224">
        <v>7.3999999999999999E-4</v>
      </c>
      <c r="D129" s="36"/>
      <c r="E129" s="36"/>
      <c r="F129" s="36"/>
      <c r="G129" s="36"/>
    </row>
    <row r="130" spans="1:7" ht="15" customHeight="1" x14ac:dyDescent="0.2">
      <c r="A130" s="36"/>
      <c r="B130" s="47">
        <f t="shared" si="1"/>
        <v>486</v>
      </c>
      <c r="C130" s="224">
        <v>7.4700000000000005E-4</v>
      </c>
      <c r="D130" s="36"/>
      <c r="E130" s="36"/>
      <c r="F130" s="36"/>
      <c r="G130" s="36"/>
    </row>
    <row r="131" spans="1:7" ht="15" customHeight="1" x14ac:dyDescent="0.2">
      <c r="A131" s="36"/>
      <c r="B131" s="47">
        <f t="shared" si="1"/>
        <v>487</v>
      </c>
      <c r="C131" s="224">
        <v>7.5799999999999999E-4</v>
      </c>
      <c r="D131" s="36"/>
      <c r="E131" s="36"/>
      <c r="F131" s="36"/>
      <c r="G131" s="36"/>
    </row>
    <row r="132" spans="1:7" ht="15" customHeight="1" x14ac:dyDescent="0.2">
      <c r="A132" s="36"/>
      <c r="B132" s="47">
        <f t="shared" si="1"/>
        <v>488</v>
      </c>
      <c r="C132" s="224">
        <v>7.7200000000000001E-4</v>
      </c>
      <c r="D132" s="36"/>
      <c r="E132" s="36"/>
      <c r="F132" s="36"/>
      <c r="G132" s="36"/>
    </row>
    <row r="133" spans="1:7" ht="15" customHeight="1" x14ac:dyDescent="0.2">
      <c r="A133" s="36"/>
      <c r="B133" s="47">
        <f t="shared" si="1"/>
        <v>489</v>
      </c>
      <c r="C133" s="224">
        <v>7.8899999999999999E-4</v>
      </c>
      <c r="D133" s="36"/>
      <c r="E133" s="36"/>
      <c r="F133" s="36"/>
      <c r="G133" s="36"/>
    </row>
    <row r="134" spans="1:7" ht="15" customHeight="1" x14ac:dyDescent="0.2">
      <c r="A134" s="36"/>
      <c r="B134" s="47">
        <f t="shared" si="1"/>
        <v>490</v>
      </c>
      <c r="C134" s="224">
        <v>8.0900000000000004E-4</v>
      </c>
      <c r="D134" s="36"/>
      <c r="E134" s="36"/>
      <c r="F134" s="36"/>
      <c r="G134" s="36"/>
    </row>
    <row r="135" spans="1:7" ht="15" customHeight="1" x14ac:dyDescent="0.2">
      <c r="A135" s="36"/>
      <c r="B135" s="47">
        <f t="shared" si="1"/>
        <v>491</v>
      </c>
      <c r="C135" s="224">
        <v>8.3100000000000003E-4</v>
      </c>
      <c r="D135" s="36"/>
      <c r="E135" s="36"/>
      <c r="F135" s="36"/>
      <c r="G135" s="36"/>
    </row>
    <row r="136" spans="1:7" ht="15" customHeight="1" x14ac:dyDescent="0.2">
      <c r="A136" s="36"/>
      <c r="B136" s="47">
        <f t="shared" si="1"/>
        <v>492</v>
      </c>
      <c r="C136" s="224">
        <v>8.5599999999999999E-4</v>
      </c>
      <c r="D136" s="36"/>
      <c r="E136" s="36"/>
      <c r="F136" s="36"/>
      <c r="G136" s="36"/>
    </row>
    <row r="137" spans="1:7" ht="15" customHeight="1" x14ac:dyDescent="0.2">
      <c r="A137" s="36"/>
      <c r="B137" s="47">
        <f t="shared" si="1"/>
        <v>493</v>
      </c>
      <c r="C137" s="224">
        <v>8.8400000000000002E-4</v>
      </c>
      <c r="D137" s="36"/>
      <c r="E137" s="36"/>
      <c r="F137" s="36"/>
      <c r="G137" s="36"/>
    </row>
    <row r="138" spans="1:7" ht="15" customHeight="1" x14ac:dyDescent="0.2">
      <c r="A138" s="36"/>
      <c r="B138" s="47">
        <f t="shared" si="1"/>
        <v>494</v>
      </c>
      <c r="C138" s="224">
        <v>9.1399999999999999E-4</v>
      </c>
      <c r="D138" s="36"/>
      <c r="E138" s="36"/>
      <c r="F138" s="36"/>
      <c r="G138" s="36"/>
    </row>
    <row r="139" spans="1:7" ht="15" customHeight="1" x14ac:dyDescent="0.2">
      <c r="A139" s="36"/>
      <c r="B139" s="47">
        <f t="shared" si="1"/>
        <v>495</v>
      </c>
      <c r="C139" s="224">
        <v>9.4799999999999995E-4</v>
      </c>
      <c r="D139" s="36"/>
      <c r="E139" s="36"/>
      <c r="F139" s="36"/>
      <c r="G139" s="36"/>
    </row>
    <row r="140" spans="1:7" ht="15" customHeight="1" x14ac:dyDescent="0.2">
      <c r="A140" s="36"/>
      <c r="B140" s="47">
        <f t="shared" si="1"/>
        <v>496</v>
      </c>
      <c r="C140" s="224">
        <v>9.8499999999999998E-4</v>
      </c>
      <c r="D140" s="36"/>
      <c r="E140" s="36"/>
      <c r="F140" s="36"/>
      <c r="G140" s="36"/>
    </row>
    <row r="141" spans="1:7" ht="15" customHeight="1" x14ac:dyDescent="0.2">
      <c r="A141" s="36"/>
      <c r="B141" s="47">
        <f t="shared" si="1"/>
        <v>497</v>
      </c>
      <c r="C141" s="224">
        <v>1.0200000000000001E-3</v>
      </c>
      <c r="D141" s="36"/>
      <c r="E141" s="36"/>
      <c r="F141" s="36"/>
      <c r="G141" s="36"/>
    </row>
    <row r="142" spans="1:7" ht="15" customHeight="1" x14ac:dyDescent="0.2">
      <c r="A142" s="36"/>
      <c r="B142" s="47">
        <f t="shared" si="1"/>
        <v>498</v>
      </c>
      <c r="C142" s="224">
        <v>1.07E-3</v>
      </c>
      <c r="D142" s="36"/>
      <c r="E142" s="36"/>
      <c r="F142" s="36"/>
      <c r="G142" s="36"/>
    </row>
    <row r="143" spans="1:7" ht="15" customHeight="1" x14ac:dyDescent="0.2">
      <c r="A143" s="36"/>
      <c r="B143" s="47">
        <f t="shared" si="1"/>
        <v>499</v>
      </c>
      <c r="C143" s="224">
        <v>1.1100000000000001E-3</v>
      </c>
      <c r="D143" s="36"/>
      <c r="E143" s="36"/>
      <c r="F143" s="36"/>
      <c r="G143" s="36"/>
    </row>
    <row r="144" spans="1:7" ht="15" customHeight="1" x14ac:dyDescent="0.2">
      <c r="A144" s="36"/>
      <c r="B144" s="47">
        <f t="shared" si="1"/>
        <v>500</v>
      </c>
      <c r="C144" s="224">
        <v>1.15E-3</v>
      </c>
      <c r="D144" s="36"/>
      <c r="E144" s="36"/>
      <c r="F144" s="36"/>
      <c r="G144" s="36"/>
    </row>
    <row r="145" spans="1:7" ht="15" customHeight="1" x14ac:dyDescent="0.2">
      <c r="A145" s="36"/>
      <c r="B145" s="47">
        <f t="shared" si="1"/>
        <v>501</v>
      </c>
      <c r="C145" s="224">
        <v>1.1900000000000001E-3</v>
      </c>
      <c r="D145" s="36"/>
      <c r="E145" s="36"/>
      <c r="F145" s="36"/>
      <c r="G145" s="36"/>
    </row>
    <row r="146" spans="1:7" ht="15" customHeight="1" x14ac:dyDescent="0.2">
      <c r="A146" s="36"/>
      <c r="B146" s="47">
        <f t="shared" si="1"/>
        <v>502</v>
      </c>
      <c r="C146" s="224">
        <v>1.24E-3</v>
      </c>
      <c r="D146" s="36"/>
      <c r="E146" s="36"/>
      <c r="F146" s="36"/>
      <c r="G146" s="36"/>
    </row>
    <row r="147" spans="1:7" ht="15" customHeight="1" x14ac:dyDescent="0.2">
      <c r="A147" s="36"/>
      <c r="B147" s="47">
        <f t="shared" si="1"/>
        <v>503</v>
      </c>
      <c r="C147" s="224">
        <v>1.2899999999999999E-3</v>
      </c>
      <c r="D147" s="36"/>
      <c r="E147" s="36"/>
      <c r="F147" s="36"/>
      <c r="G147" s="36"/>
    </row>
    <row r="148" spans="1:7" ht="15" customHeight="1" x14ac:dyDescent="0.2">
      <c r="A148" s="36"/>
      <c r="B148" s="47">
        <f t="shared" si="1"/>
        <v>504</v>
      </c>
      <c r="C148" s="224">
        <v>1.34E-3</v>
      </c>
      <c r="D148" s="36"/>
      <c r="E148" s="36"/>
      <c r="F148" s="36"/>
      <c r="G148" s="36"/>
    </row>
    <row r="149" spans="1:7" ht="15" customHeight="1" x14ac:dyDescent="0.2">
      <c r="A149" s="36"/>
      <c r="B149" s="47">
        <f t="shared" si="1"/>
        <v>505</v>
      </c>
      <c r="C149" s="224">
        <v>1.39E-3</v>
      </c>
      <c r="D149" s="36"/>
      <c r="E149" s="36"/>
      <c r="F149" s="36"/>
      <c r="G149" s="36"/>
    </row>
    <row r="150" spans="1:7" ht="15" customHeight="1" x14ac:dyDescent="0.2">
      <c r="A150" s="36"/>
      <c r="B150" s="47">
        <f t="shared" si="1"/>
        <v>506</v>
      </c>
      <c r="C150" s="224">
        <v>1.4400000000000001E-3</v>
      </c>
      <c r="D150" s="36"/>
      <c r="E150" s="36"/>
      <c r="F150" s="36"/>
      <c r="G150" s="36"/>
    </row>
    <row r="151" spans="1:7" ht="15" customHeight="1" x14ac:dyDescent="0.2">
      <c r="A151" s="36"/>
      <c r="B151" s="47">
        <f t="shared" si="1"/>
        <v>507</v>
      </c>
      <c r="C151" s="224">
        <v>1.49E-3</v>
      </c>
      <c r="D151" s="36"/>
      <c r="E151" s="36"/>
      <c r="F151" s="36"/>
      <c r="G151" s="36"/>
    </row>
    <row r="152" spans="1:7" ht="15" customHeight="1" x14ac:dyDescent="0.2">
      <c r="A152" s="36"/>
      <c r="B152" s="47">
        <f t="shared" ref="B152:B215" si="2">IF(380+C$20*(ROW()-ROW(B$23)-1)&gt;780,"",380+C$20*(ROW()-ROW(B$23)-1))</f>
        <v>508</v>
      </c>
      <c r="C152" s="224">
        <v>1.5499999999999999E-3</v>
      </c>
      <c r="D152" s="36"/>
      <c r="E152" s="36"/>
      <c r="F152" s="36"/>
      <c r="G152" s="36"/>
    </row>
    <row r="153" spans="1:7" ht="15" customHeight="1" x14ac:dyDescent="0.2">
      <c r="A153" s="36"/>
      <c r="B153" s="47">
        <f t="shared" si="2"/>
        <v>509</v>
      </c>
      <c r="C153" s="224">
        <v>1.6000000000000001E-3</v>
      </c>
      <c r="D153" s="36"/>
      <c r="E153" s="36"/>
      <c r="F153" s="36"/>
      <c r="G153" s="36"/>
    </row>
    <row r="154" spans="1:7" ht="15" customHeight="1" x14ac:dyDescent="0.2">
      <c r="A154" s="36"/>
      <c r="B154" s="47">
        <f t="shared" si="2"/>
        <v>510</v>
      </c>
      <c r="C154" s="224">
        <v>1.66E-3</v>
      </c>
      <c r="D154" s="36"/>
      <c r="E154" s="36"/>
      <c r="F154" s="36"/>
      <c r="G154" s="36"/>
    </row>
    <row r="155" spans="1:7" ht="15" customHeight="1" x14ac:dyDescent="0.2">
      <c r="A155" s="36"/>
      <c r="B155" s="47">
        <f t="shared" si="2"/>
        <v>511</v>
      </c>
      <c r="C155" s="224">
        <v>1.7099999999999999E-3</v>
      </c>
      <c r="D155" s="36"/>
      <c r="E155" s="36"/>
      <c r="F155" s="36"/>
      <c r="G155" s="36"/>
    </row>
    <row r="156" spans="1:7" ht="15" customHeight="1" x14ac:dyDescent="0.2">
      <c r="A156" s="36"/>
      <c r="B156" s="47">
        <f t="shared" si="2"/>
        <v>512</v>
      </c>
      <c r="C156" s="224">
        <v>1.7700000000000001E-3</v>
      </c>
      <c r="D156" s="36"/>
      <c r="E156" s="36"/>
      <c r="F156" s="36"/>
      <c r="G156" s="36"/>
    </row>
    <row r="157" spans="1:7" ht="15" customHeight="1" x14ac:dyDescent="0.2">
      <c r="A157" s="36"/>
      <c r="B157" s="47">
        <f t="shared" si="2"/>
        <v>513</v>
      </c>
      <c r="C157" s="224">
        <v>1.83E-3</v>
      </c>
      <c r="D157" s="36"/>
      <c r="E157" s="36"/>
      <c r="F157" s="36"/>
      <c r="G157" s="36"/>
    </row>
    <row r="158" spans="1:7" ht="15" customHeight="1" x14ac:dyDescent="0.2">
      <c r="A158" s="36"/>
      <c r="B158" s="47">
        <f t="shared" si="2"/>
        <v>514</v>
      </c>
      <c r="C158" s="224">
        <v>1.8799999999999999E-3</v>
      </c>
      <c r="D158" s="36"/>
      <c r="E158" s="36"/>
      <c r="F158" s="36"/>
      <c r="G158" s="36"/>
    </row>
    <row r="159" spans="1:7" ht="15" customHeight="1" x14ac:dyDescent="0.2">
      <c r="A159" s="36"/>
      <c r="B159" s="47">
        <f t="shared" si="2"/>
        <v>515</v>
      </c>
      <c r="C159" s="224">
        <v>1.9400000000000001E-3</v>
      </c>
      <c r="D159" s="36"/>
      <c r="E159" s="36"/>
      <c r="F159" s="36"/>
      <c r="G159" s="36"/>
    </row>
    <row r="160" spans="1:7" ht="15" customHeight="1" x14ac:dyDescent="0.2">
      <c r="A160" s="36"/>
      <c r="B160" s="47">
        <f t="shared" si="2"/>
        <v>516</v>
      </c>
      <c r="C160" s="224">
        <v>1.99E-3</v>
      </c>
      <c r="D160" s="36"/>
      <c r="E160" s="36"/>
      <c r="F160" s="36"/>
      <c r="G160" s="36"/>
    </row>
    <row r="161" spans="1:7" ht="15" customHeight="1" x14ac:dyDescent="0.2">
      <c r="A161" s="36"/>
      <c r="B161" s="47">
        <f t="shared" si="2"/>
        <v>517</v>
      </c>
      <c r="C161" s="224">
        <v>2.0500000000000002E-3</v>
      </c>
      <c r="D161" s="36"/>
      <c r="E161" s="36"/>
      <c r="F161" s="36"/>
      <c r="G161" s="36"/>
    </row>
    <row r="162" spans="1:7" ht="15" customHeight="1" x14ac:dyDescent="0.2">
      <c r="A162" s="36"/>
      <c r="B162" s="47">
        <f t="shared" si="2"/>
        <v>518</v>
      </c>
      <c r="C162" s="224">
        <v>2.0999999999999999E-3</v>
      </c>
      <c r="D162" s="36"/>
      <c r="E162" s="36"/>
      <c r="F162" s="36"/>
      <c r="G162" s="36"/>
    </row>
    <row r="163" spans="1:7" ht="15" customHeight="1" x14ac:dyDescent="0.2">
      <c r="A163" s="36"/>
      <c r="B163" s="47">
        <f t="shared" si="2"/>
        <v>519</v>
      </c>
      <c r="C163" s="224">
        <v>2.15E-3</v>
      </c>
      <c r="D163" s="36"/>
      <c r="E163" s="36"/>
      <c r="F163" s="36"/>
      <c r="G163" s="36"/>
    </row>
    <row r="164" spans="1:7" ht="15" customHeight="1" x14ac:dyDescent="0.2">
      <c r="A164" s="36"/>
      <c r="B164" s="47">
        <f t="shared" si="2"/>
        <v>520</v>
      </c>
      <c r="C164" s="224">
        <v>2.2000000000000001E-3</v>
      </c>
      <c r="D164" s="36"/>
      <c r="E164" s="36"/>
      <c r="F164" s="36"/>
      <c r="G164" s="36"/>
    </row>
    <row r="165" spans="1:7" ht="15" customHeight="1" x14ac:dyDescent="0.2">
      <c r="A165" s="36"/>
      <c r="B165" s="47">
        <f t="shared" si="2"/>
        <v>521</v>
      </c>
      <c r="C165" s="224">
        <v>2.2399999999999998E-3</v>
      </c>
      <c r="D165" s="36"/>
      <c r="E165" s="36"/>
      <c r="F165" s="36"/>
      <c r="G165" s="36"/>
    </row>
    <row r="166" spans="1:7" ht="15" customHeight="1" x14ac:dyDescent="0.2">
      <c r="A166" s="36"/>
      <c r="B166" s="47">
        <f t="shared" si="2"/>
        <v>522</v>
      </c>
      <c r="C166" s="224">
        <v>2.2799999999999999E-3</v>
      </c>
      <c r="D166" s="36"/>
      <c r="E166" s="36"/>
      <c r="F166" s="36"/>
      <c r="G166" s="36"/>
    </row>
    <row r="167" spans="1:7" ht="15" customHeight="1" x14ac:dyDescent="0.2">
      <c r="A167" s="36"/>
      <c r="B167" s="47">
        <f t="shared" si="2"/>
        <v>523</v>
      </c>
      <c r="C167" s="224">
        <v>2.31E-3</v>
      </c>
      <c r="D167" s="36"/>
      <c r="E167" s="36"/>
      <c r="F167" s="36"/>
      <c r="G167" s="36"/>
    </row>
    <row r="168" spans="1:7" ht="15" customHeight="1" x14ac:dyDescent="0.2">
      <c r="A168" s="36"/>
      <c r="B168" s="47">
        <f t="shared" si="2"/>
        <v>524</v>
      </c>
      <c r="C168" s="224">
        <v>2.3400000000000001E-3</v>
      </c>
      <c r="D168" s="36"/>
      <c r="E168" s="36"/>
      <c r="F168" s="36"/>
      <c r="G168" s="36"/>
    </row>
    <row r="169" spans="1:7" ht="15" customHeight="1" x14ac:dyDescent="0.2">
      <c r="A169" s="36"/>
      <c r="B169" s="47">
        <f t="shared" si="2"/>
        <v>525</v>
      </c>
      <c r="C169" s="224">
        <v>2.3700000000000001E-3</v>
      </c>
      <c r="D169" s="36"/>
      <c r="E169" s="36"/>
      <c r="F169" s="36"/>
      <c r="G169" s="36"/>
    </row>
    <row r="170" spans="1:7" ht="15" customHeight="1" x14ac:dyDescent="0.2">
      <c r="A170" s="36"/>
      <c r="B170" s="47">
        <f t="shared" si="2"/>
        <v>526</v>
      </c>
      <c r="C170" s="224">
        <v>2.3800000000000002E-3</v>
      </c>
      <c r="D170" s="36"/>
      <c r="E170" s="36"/>
      <c r="F170" s="36"/>
      <c r="G170" s="36"/>
    </row>
    <row r="171" spans="1:7" ht="15" customHeight="1" x14ac:dyDescent="0.2">
      <c r="A171" s="36"/>
      <c r="B171" s="47">
        <f t="shared" si="2"/>
        <v>527</v>
      </c>
      <c r="C171" s="224">
        <v>2.3900000000000002E-3</v>
      </c>
      <c r="D171" s="36"/>
      <c r="E171" s="36"/>
      <c r="F171" s="36"/>
      <c r="G171" s="36"/>
    </row>
    <row r="172" spans="1:7" ht="15" customHeight="1" x14ac:dyDescent="0.2">
      <c r="A172" s="36"/>
      <c r="B172" s="47">
        <f t="shared" si="2"/>
        <v>528</v>
      </c>
      <c r="C172" s="224">
        <v>2.3999999999999998E-3</v>
      </c>
      <c r="D172" s="36"/>
      <c r="E172" s="36"/>
      <c r="F172" s="36"/>
      <c r="G172" s="36"/>
    </row>
    <row r="173" spans="1:7" ht="15" customHeight="1" x14ac:dyDescent="0.2">
      <c r="A173" s="36"/>
      <c r="B173" s="47">
        <f t="shared" si="2"/>
        <v>529</v>
      </c>
      <c r="C173" s="224">
        <v>2.3999999999999998E-3</v>
      </c>
      <c r="D173" s="36"/>
      <c r="E173" s="36"/>
      <c r="F173" s="36"/>
      <c r="G173" s="36"/>
    </row>
    <row r="174" spans="1:7" ht="15" customHeight="1" x14ac:dyDescent="0.2">
      <c r="A174" s="36"/>
      <c r="B174" s="47">
        <f t="shared" si="2"/>
        <v>530</v>
      </c>
      <c r="C174" s="224">
        <v>2.3900000000000002E-3</v>
      </c>
      <c r="D174" s="36"/>
      <c r="E174" s="36"/>
      <c r="F174" s="36"/>
      <c r="G174" s="36"/>
    </row>
    <row r="175" spans="1:7" ht="15" customHeight="1" x14ac:dyDescent="0.2">
      <c r="A175" s="36"/>
      <c r="B175" s="47">
        <f t="shared" si="2"/>
        <v>531</v>
      </c>
      <c r="C175" s="224">
        <v>2.3800000000000002E-3</v>
      </c>
      <c r="D175" s="36"/>
      <c r="E175" s="36"/>
      <c r="F175" s="36"/>
      <c r="G175" s="36"/>
    </row>
    <row r="176" spans="1:7" ht="15" customHeight="1" x14ac:dyDescent="0.2">
      <c r="A176" s="36"/>
      <c r="B176" s="47">
        <f t="shared" si="2"/>
        <v>532</v>
      </c>
      <c r="C176" s="224">
        <v>2.3600000000000001E-3</v>
      </c>
      <c r="D176" s="36"/>
      <c r="E176" s="36"/>
      <c r="F176" s="36"/>
      <c r="G176" s="36"/>
    </row>
    <row r="177" spans="1:7" ht="15" customHeight="1" x14ac:dyDescent="0.2">
      <c r="A177" s="36"/>
      <c r="B177" s="47">
        <f t="shared" si="2"/>
        <v>533</v>
      </c>
      <c r="C177" s="224">
        <v>2.3400000000000001E-3</v>
      </c>
      <c r="D177" s="36"/>
      <c r="E177" s="36"/>
      <c r="F177" s="36"/>
      <c r="G177" s="36"/>
    </row>
    <row r="178" spans="1:7" ht="15" customHeight="1" x14ac:dyDescent="0.2">
      <c r="A178" s="36"/>
      <c r="B178" s="47">
        <f t="shared" si="2"/>
        <v>534</v>
      </c>
      <c r="C178" s="224">
        <v>2.32E-3</v>
      </c>
      <c r="D178" s="36"/>
      <c r="E178" s="36"/>
      <c r="F178" s="36"/>
      <c r="G178" s="36"/>
    </row>
    <row r="179" spans="1:7" ht="15" customHeight="1" x14ac:dyDescent="0.2">
      <c r="A179" s="36"/>
      <c r="B179" s="47">
        <f t="shared" si="2"/>
        <v>535</v>
      </c>
      <c r="C179" s="224">
        <v>2.3E-3</v>
      </c>
      <c r="D179" s="36"/>
      <c r="E179" s="36"/>
      <c r="F179" s="36"/>
      <c r="G179" s="36"/>
    </row>
    <row r="180" spans="1:7" ht="15" customHeight="1" x14ac:dyDescent="0.2">
      <c r="A180" s="36"/>
      <c r="B180" s="47">
        <f t="shared" si="2"/>
        <v>536</v>
      </c>
      <c r="C180" s="224">
        <v>2.2699999999999999E-3</v>
      </c>
      <c r="D180" s="36"/>
      <c r="E180" s="36"/>
      <c r="F180" s="36"/>
      <c r="G180" s="36"/>
    </row>
    <row r="181" spans="1:7" ht="15" customHeight="1" x14ac:dyDescent="0.2">
      <c r="A181" s="36"/>
      <c r="B181" s="47">
        <f t="shared" si="2"/>
        <v>537</v>
      </c>
      <c r="C181" s="224">
        <v>2.2399999999999998E-3</v>
      </c>
      <c r="D181" s="36"/>
      <c r="E181" s="36"/>
      <c r="F181" s="36"/>
      <c r="G181" s="36"/>
    </row>
    <row r="182" spans="1:7" ht="15" customHeight="1" x14ac:dyDescent="0.2">
      <c r="A182" s="36"/>
      <c r="B182" s="47">
        <f t="shared" si="2"/>
        <v>538</v>
      </c>
      <c r="C182" s="224">
        <v>2.2100000000000002E-3</v>
      </c>
      <c r="D182" s="36"/>
      <c r="E182" s="36"/>
      <c r="F182" s="36"/>
      <c r="G182" s="36"/>
    </row>
    <row r="183" spans="1:7" ht="15" customHeight="1" x14ac:dyDescent="0.2">
      <c r="A183" s="36"/>
      <c r="B183" s="47">
        <f t="shared" si="2"/>
        <v>539</v>
      </c>
      <c r="C183" s="224">
        <v>2.1800000000000001E-3</v>
      </c>
      <c r="D183" s="36"/>
      <c r="E183" s="36"/>
      <c r="F183" s="36"/>
      <c r="G183" s="36"/>
    </row>
    <row r="184" spans="1:7" ht="15" customHeight="1" x14ac:dyDescent="0.2">
      <c r="A184" s="36"/>
      <c r="B184" s="47">
        <f t="shared" si="2"/>
        <v>540</v>
      </c>
      <c r="C184" s="224">
        <v>2.15E-3</v>
      </c>
      <c r="D184" s="36"/>
      <c r="E184" s="36"/>
      <c r="F184" s="36"/>
      <c r="G184" s="36"/>
    </row>
    <row r="185" spans="1:7" ht="15" customHeight="1" x14ac:dyDescent="0.2">
      <c r="A185" s="36"/>
      <c r="B185" s="47">
        <f t="shared" si="2"/>
        <v>541</v>
      </c>
      <c r="C185" s="224">
        <v>2.1199999999999999E-3</v>
      </c>
      <c r="D185" s="36"/>
      <c r="E185" s="36"/>
      <c r="F185" s="36"/>
      <c r="G185" s="36"/>
    </row>
    <row r="186" spans="1:7" ht="15" customHeight="1" x14ac:dyDescent="0.2">
      <c r="A186" s="36"/>
      <c r="B186" s="47">
        <f t="shared" si="2"/>
        <v>542</v>
      </c>
      <c r="C186" s="224">
        <v>2.0799999999999998E-3</v>
      </c>
      <c r="D186" s="36"/>
      <c r="E186" s="36"/>
      <c r="F186" s="36"/>
      <c r="G186" s="36"/>
    </row>
    <row r="187" spans="1:7" ht="15" customHeight="1" x14ac:dyDescent="0.2">
      <c r="A187" s="36"/>
      <c r="B187" s="47">
        <f t="shared" si="2"/>
        <v>543</v>
      </c>
      <c r="C187" s="224">
        <v>2.0500000000000002E-3</v>
      </c>
      <c r="D187" s="36"/>
      <c r="E187" s="36"/>
      <c r="F187" s="36"/>
      <c r="G187" s="36"/>
    </row>
    <row r="188" spans="1:7" ht="15" customHeight="1" x14ac:dyDescent="0.2">
      <c r="A188" s="36"/>
      <c r="B188" s="47">
        <f t="shared" si="2"/>
        <v>544</v>
      </c>
      <c r="C188" s="224">
        <v>2.0300000000000001E-3</v>
      </c>
      <c r="D188" s="36"/>
      <c r="E188" s="36"/>
      <c r="F188" s="36"/>
      <c r="G188" s="36"/>
    </row>
    <row r="189" spans="1:7" ht="15" customHeight="1" x14ac:dyDescent="0.2">
      <c r="A189" s="36"/>
      <c r="B189" s="47">
        <f t="shared" si="2"/>
        <v>545</v>
      </c>
      <c r="C189" s="224">
        <v>2.0100000000000001E-3</v>
      </c>
      <c r="D189" s="36"/>
      <c r="E189" s="36"/>
      <c r="F189" s="36"/>
      <c r="G189" s="36"/>
    </row>
    <row r="190" spans="1:7" ht="15" customHeight="1" x14ac:dyDescent="0.2">
      <c r="A190" s="36"/>
      <c r="B190" s="47">
        <f t="shared" si="2"/>
        <v>546</v>
      </c>
      <c r="C190" s="224">
        <v>1.99E-3</v>
      </c>
      <c r="D190" s="36"/>
      <c r="E190" s="36"/>
      <c r="F190" s="36"/>
      <c r="G190" s="36"/>
    </row>
    <row r="191" spans="1:7" ht="15" customHeight="1" x14ac:dyDescent="0.2">
      <c r="A191" s="36"/>
      <c r="B191" s="47">
        <f t="shared" si="2"/>
        <v>547</v>
      </c>
      <c r="C191" s="224">
        <v>1.97E-3</v>
      </c>
      <c r="D191" s="36"/>
      <c r="E191" s="36"/>
      <c r="F191" s="36"/>
      <c r="G191" s="36"/>
    </row>
    <row r="192" spans="1:7" ht="15" customHeight="1" x14ac:dyDescent="0.2">
      <c r="A192" s="36"/>
      <c r="B192" s="47">
        <f t="shared" si="2"/>
        <v>548</v>
      </c>
      <c r="C192" s="224">
        <v>1.9400000000000001E-3</v>
      </c>
      <c r="D192" s="36"/>
      <c r="E192" s="36"/>
      <c r="F192" s="36"/>
      <c r="G192" s="36"/>
    </row>
    <row r="193" spans="1:7" ht="15" customHeight="1" x14ac:dyDescent="0.2">
      <c r="A193" s="36"/>
      <c r="B193" s="47">
        <f t="shared" si="2"/>
        <v>549</v>
      </c>
      <c r="C193" s="224">
        <v>1.92E-3</v>
      </c>
      <c r="D193" s="36"/>
      <c r="E193" s="36"/>
      <c r="F193" s="36"/>
      <c r="G193" s="36"/>
    </row>
    <row r="194" spans="1:7" ht="15" customHeight="1" x14ac:dyDescent="0.2">
      <c r="A194" s="36"/>
      <c r="B194" s="47">
        <f t="shared" si="2"/>
        <v>550</v>
      </c>
      <c r="C194" s="224">
        <v>1.9E-3</v>
      </c>
      <c r="D194" s="36"/>
      <c r="E194" s="36"/>
      <c r="F194" s="36"/>
      <c r="G194" s="36"/>
    </row>
    <row r="195" spans="1:7" ht="15" customHeight="1" x14ac:dyDescent="0.2">
      <c r="A195" s="36"/>
      <c r="B195" s="47">
        <f t="shared" si="2"/>
        <v>551</v>
      </c>
      <c r="C195" s="224">
        <v>1.89E-3</v>
      </c>
      <c r="D195" s="36"/>
      <c r="E195" s="36"/>
      <c r="F195" s="36"/>
      <c r="G195" s="36"/>
    </row>
    <row r="196" spans="1:7" ht="15" customHeight="1" x14ac:dyDescent="0.2">
      <c r="A196" s="36"/>
      <c r="B196" s="47">
        <f t="shared" si="2"/>
        <v>552</v>
      </c>
      <c r="C196" s="224">
        <v>1.8699999999999999E-3</v>
      </c>
      <c r="D196" s="36"/>
      <c r="E196" s="36"/>
      <c r="F196" s="36"/>
      <c r="G196" s="36"/>
    </row>
    <row r="197" spans="1:7" ht="15" customHeight="1" x14ac:dyDescent="0.2">
      <c r="A197" s="36"/>
      <c r="B197" s="47">
        <f t="shared" si="2"/>
        <v>553</v>
      </c>
      <c r="C197" s="224">
        <v>1.8600000000000001E-3</v>
      </c>
      <c r="D197" s="36"/>
      <c r="E197" s="36"/>
      <c r="F197" s="36"/>
      <c r="G197" s="36"/>
    </row>
    <row r="198" spans="1:7" ht="15" customHeight="1" x14ac:dyDescent="0.2">
      <c r="A198" s="36"/>
      <c r="B198" s="47">
        <f t="shared" si="2"/>
        <v>554</v>
      </c>
      <c r="C198" s="224">
        <v>1.8500000000000001E-3</v>
      </c>
      <c r="D198" s="36"/>
      <c r="E198" s="36"/>
      <c r="F198" s="36"/>
      <c r="G198" s="36"/>
    </row>
    <row r="199" spans="1:7" ht="15" customHeight="1" x14ac:dyDescent="0.2">
      <c r="A199" s="36"/>
      <c r="B199" s="47">
        <f t="shared" si="2"/>
        <v>555</v>
      </c>
      <c r="C199" s="224">
        <v>1.8400000000000001E-3</v>
      </c>
      <c r="D199" s="36"/>
      <c r="E199" s="36"/>
      <c r="F199" s="36"/>
      <c r="G199" s="36"/>
    </row>
    <row r="200" spans="1:7" ht="15" customHeight="1" x14ac:dyDescent="0.2">
      <c r="A200" s="36"/>
      <c r="B200" s="47">
        <f t="shared" si="2"/>
        <v>556</v>
      </c>
      <c r="C200" s="224">
        <v>1.82E-3</v>
      </c>
      <c r="D200" s="36"/>
      <c r="E200" s="36"/>
      <c r="F200" s="36"/>
      <c r="G200" s="36"/>
    </row>
    <row r="201" spans="1:7" ht="15" customHeight="1" x14ac:dyDescent="0.2">
      <c r="A201" s="36"/>
      <c r="B201" s="47">
        <f t="shared" si="2"/>
        <v>557</v>
      </c>
      <c r="C201" s="224">
        <v>1.81E-3</v>
      </c>
      <c r="D201" s="36"/>
      <c r="E201" s="36"/>
      <c r="F201" s="36"/>
      <c r="G201" s="36"/>
    </row>
    <row r="202" spans="1:7" ht="15" customHeight="1" x14ac:dyDescent="0.2">
      <c r="A202" s="36"/>
      <c r="B202" s="47">
        <f t="shared" si="2"/>
        <v>558</v>
      </c>
      <c r="C202" s="224">
        <v>1.8E-3</v>
      </c>
      <c r="D202" s="36"/>
      <c r="E202" s="36"/>
      <c r="F202" s="36"/>
      <c r="G202" s="36"/>
    </row>
    <row r="203" spans="1:7" ht="15" customHeight="1" x14ac:dyDescent="0.2">
      <c r="A203" s="36"/>
      <c r="B203" s="47">
        <f t="shared" si="2"/>
        <v>559</v>
      </c>
      <c r="C203" s="224">
        <v>1.7899999999999999E-3</v>
      </c>
      <c r="D203" s="36"/>
      <c r="E203" s="36"/>
      <c r="F203" s="36"/>
      <c r="G203" s="36"/>
    </row>
    <row r="204" spans="1:7" ht="15" customHeight="1" x14ac:dyDescent="0.2">
      <c r="A204" s="36"/>
      <c r="B204" s="47">
        <f t="shared" si="2"/>
        <v>560</v>
      </c>
      <c r="C204" s="224">
        <v>1.7899999999999999E-3</v>
      </c>
      <c r="D204" s="36"/>
      <c r="E204" s="36"/>
      <c r="F204" s="36"/>
      <c r="G204" s="36"/>
    </row>
    <row r="205" spans="1:7" ht="15" customHeight="1" x14ac:dyDescent="0.2">
      <c r="A205" s="36"/>
      <c r="B205" s="47">
        <f t="shared" si="2"/>
        <v>561</v>
      </c>
      <c r="C205" s="224">
        <v>1.7799999999999999E-3</v>
      </c>
      <c r="D205" s="36"/>
      <c r="E205" s="36"/>
      <c r="F205" s="36"/>
      <c r="G205" s="36"/>
    </row>
    <row r="206" spans="1:7" ht="15" customHeight="1" x14ac:dyDescent="0.2">
      <c r="A206" s="36"/>
      <c r="B206" s="47">
        <f t="shared" si="2"/>
        <v>562</v>
      </c>
      <c r="C206" s="224">
        <v>1.7799999999999999E-3</v>
      </c>
      <c r="D206" s="36"/>
      <c r="E206" s="36"/>
      <c r="F206" s="36"/>
      <c r="G206" s="36"/>
    </row>
    <row r="207" spans="1:7" ht="15" customHeight="1" x14ac:dyDescent="0.2">
      <c r="A207" s="36"/>
      <c r="B207" s="47">
        <f t="shared" si="2"/>
        <v>563</v>
      </c>
      <c r="C207" s="224">
        <v>1.7700000000000001E-3</v>
      </c>
      <c r="D207" s="36"/>
      <c r="E207" s="36"/>
      <c r="F207" s="36"/>
      <c r="G207" s="36"/>
    </row>
    <row r="208" spans="1:7" ht="15" customHeight="1" x14ac:dyDescent="0.2">
      <c r="A208" s="36"/>
      <c r="B208" s="47">
        <f t="shared" si="2"/>
        <v>564</v>
      </c>
      <c r="C208" s="224">
        <v>1.7700000000000001E-3</v>
      </c>
      <c r="D208" s="36"/>
      <c r="E208" s="36"/>
      <c r="F208" s="36"/>
      <c r="G208" s="36"/>
    </row>
    <row r="209" spans="1:7" ht="15" customHeight="1" x14ac:dyDescent="0.2">
      <c r="A209" s="36"/>
      <c r="B209" s="47">
        <f t="shared" si="2"/>
        <v>565</v>
      </c>
      <c r="C209" s="224">
        <v>1.7600000000000001E-3</v>
      </c>
      <c r="D209" s="36"/>
      <c r="E209" s="36"/>
      <c r="F209" s="36"/>
      <c r="G209" s="36"/>
    </row>
    <row r="210" spans="1:7" ht="15" customHeight="1" x14ac:dyDescent="0.2">
      <c r="A210" s="36"/>
      <c r="B210" s="47">
        <f t="shared" si="2"/>
        <v>566</v>
      </c>
      <c r="C210" s="224">
        <v>1.7600000000000001E-3</v>
      </c>
      <c r="D210" s="36"/>
      <c r="E210" s="36"/>
      <c r="F210" s="36"/>
      <c r="G210" s="36"/>
    </row>
    <row r="211" spans="1:7" ht="15" customHeight="1" x14ac:dyDescent="0.2">
      <c r="A211" s="36"/>
      <c r="B211" s="47">
        <f t="shared" si="2"/>
        <v>567</v>
      </c>
      <c r="C211" s="224">
        <v>1.7600000000000001E-3</v>
      </c>
      <c r="D211" s="36"/>
      <c r="E211" s="36"/>
      <c r="F211" s="36"/>
      <c r="G211" s="36"/>
    </row>
    <row r="212" spans="1:7" ht="15" customHeight="1" x14ac:dyDescent="0.2">
      <c r="A212" s="36"/>
      <c r="B212" s="47">
        <f t="shared" si="2"/>
        <v>568</v>
      </c>
      <c r="C212" s="224">
        <v>1.75E-3</v>
      </c>
      <c r="D212" s="36"/>
      <c r="E212" s="36"/>
      <c r="F212" s="36"/>
      <c r="G212" s="36"/>
    </row>
    <row r="213" spans="1:7" ht="15" customHeight="1" x14ac:dyDescent="0.2">
      <c r="A213" s="36"/>
      <c r="B213" s="47">
        <f t="shared" si="2"/>
        <v>569</v>
      </c>
      <c r="C213" s="224">
        <v>1.75E-3</v>
      </c>
      <c r="D213" s="36"/>
      <c r="E213" s="36"/>
      <c r="F213" s="36"/>
      <c r="G213" s="36"/>
    </row>
    <row r="214" spans="1:7" ht="15" customHeight="1" x14ac:dyDescent="0.2">
      <c r="A214" s="36"/>
      <c r="B214" s="47">
        <f t="shared" si="2"/>
        <v>570</v>
      </c>
      <c r="C214" s="224">
        <v>1.75E-3</v>
      </c>
      <c r="D214" s="36"/>
      <c r="E214" s="36"/>
      <c r="F214" s="36"/>
      <c r="G214" s="36"/>
    </row>
    <row r="215" spans="1:7" ht="15" customHeight="1" x14ac:dyDescent="0.2">
      <c r="A215" s="36"/>
      <c r="B215" s="47">
        <f t="shared" si="2"/>
        <v>571</v>
      </c>
      <c r="C215" s="224">
        <v>1.75E-3</v>
      </c>
      <c r="D215" s="36"/>
      <c r="E215" s="36"/>
      <c r="F215" s="36"/>
      <c r="G215" s="36"/>
    </row>
    <row r="216" spans="1:7" ht="15" customHeight="1" x14ac:dyDescent="0.2">
      <c r="A216" s="36"/>
      <c r="B216" s="47">
        <f t="shared" ref="B216:B279" si="3">IF(380+C$20*(ROW()-ROW(B$23)-1)&gt;780,"",380+C$20*(ROW()-ROW(B$23)-1))</f>
        <v>572</v>
      </c>
      <c r="C216" s="224">
        <v>1.75E-3</v>
      </c>
      <c r="D216" s="36"/>
      <c r="E216" s="36"/>
      <c r="F216" s="36"/>
      <c r="G216" s="36"/>
    </row>
    <row r="217" spans="1:7" ht="15" customHeight="1" x14ac:dyDescent="0.2">
      <c r="A217" s="36"/>
      <c r="B217" s="47">
        <f t="shared" si="3"/>
        <v>573</v>
      </c>
      <c r="C217" s="224">
        <v>1.75E-3</v>
      </c>
      <c r="D217" s="36"/>
      <c r="E217" s="36"/>
      <c r="F217" s="36"/>
      <c r="G217" s="36"/>
    </row>
    <row r="218" spans="1:7" ht="15" customHeight="1" x14ac:dyDescent="0.2">
      <c r="A218" s="36"/>
      <c r="B218" s="47">
        <f t="shared" si="3"/>
        <v>574</v>
      </c>
      <c r="C218" s="224">
        <v>1.7600000000000001E-3</v>
      </c>
      <c r="D218" s="36"/>
      <c r="E218" s="36"/>
      <c r="F218" s="36"/>
      <c r="G218" s="36"/>
    </row>
    <row r="219" spans="1:7" ht="15" customHeight="1" x14ac:dyDescent="0.2">
      <c r="A219" s="36"/>
      <c r="B219" s="47">
        <f t="shared" si="3"/>
        <v>575</v>
      </c>
      <c r="C219" s="224">
        <v>1.7600000000000001E-3</v>
      </c>
      <c r="D219" s="36"/>
      <c r="E219" s="36"/>
      <c r="F219" s="36"/>
      <c r="G219" s="36"/>
    </row>
    <row r="220" spans="1:7" ht="15" customHeight="1" x14ac:dyDescent="0.2">
      <c r="A220" s="36"/>
      <c r="B220" s="47">
        <f t="shared" si="3"/>
        <v>576</v>
      </c>
      <c r="C220" s="224">
        <v>1.7600000000000001E-3</v>
      </c>
      <c r="D220" s="36"/>
      <c r="E220" s="36"/>
      <c r="F220" s="36"/>
      <c r="G220" s="36"/>
    </row>
    <row r="221" spans="1:7" ht="15" customHeight="1" x14ac:dyDescent="0.2">
      <c r="A221" s="36"/>
      <c r="B221" s="47">
        <f t="shared" si="3"/>
        <v>577</v>
      </c>
      <c r="C221" s="224">
        <v>1.7700000000000001E-3</v>
      </c>
      <c r="D221" s="36"/>
      <c r="E221" s="36"/>
      <c r="F221" s="36"/>
      <c r="G221" s="36"/>
    </row>
    <row r="222" spans="1:7" ht="15" customHeight="1" x14ac:dyDescent="0.2">
      <c r="A222" s="36"/>
      <c r="B222" s="47">
        <f t="shared" si="3"/>
        <v>578</v>
      </c>
      <c r="C222" s="224">
        <v>1.7700000000000001E-3</v>
      </c>
      <c r="D222" s="36"/>
      <c r="E222" s="36"/>
      <c r="F222" s="36"/>
      <c r="G222" s="36"/>
    </row>
    <row r="223" spans="1:7" ht="15" customHeight="1" x14ac:dyDescent="0.2">
      <c r="A223" s="36"/>
      <c r="B223" s="47">
        <f t="shared" si="3"/>
        <v>579</v>
      </c>
      <c r="C223" s="224">
        <v>1.7700000000000001E-3</v>
      </c>
      <c r="D223" s="36"/>
      <c r="E223" s="36"/>
      <c r="F223" s="36"/>
      <c r="G223" s="36"/>
    </row>
    <row r="224" spans="1:7" ht="15" customHeight="1" x14ac:dyDescent="0.2">
      <c r="A224" s="36"/>
      <c r="B224" s="47">
        <f t="shared" si="3"/>
        <v>580</v>
      </c>
      <c r="C224" s="224">
        <v>1.7700000000000001E-3</v>
      </c>
      <c r="D224" s="36"/>
      <c r="E224" s="36"/>
      <c r="F224" s="36"/>
      <c r="G224" s="36"/>
    </row>
    <row r="225" spans="1:7" ht="15" customHeight="1" x14ac:dyDescent="0.2">
      <c r="A225" s="36"/>
      <c r="B225" s="47">
        <f t="shared" si="3"/>
        <v>581</v>
      </c>
      <c r="C225" s="224">
        <v>1.7700000000000001E-3</v>
      </c>
      <c r="D225" s="36"/>
      <c r="E225" s="36"/>
      <c r="F225" s="36"/>
      <c r="G225" s="36"/>
    </row>
    <row r="226" spans="1:7" ht="15" customHeight="1" x14ac:dyDescent="0.2">
      <c r="A226" s="36"/>
      <c r="B226" s="47">
        <f t="shared" si="3"/>
        <v>582</v>
      </c>
      <c r="C226" s="224">
        <v>1.7700000000000001E-3</v>
      </c>
      <c r="D226" s="36"/>
      <c r="E226" s="36"/>
      <c r="F226" s="36"/>
      <c r="G226" s="36"/>
    </row>
    <row r="227" spans="1:7" ht="15" customHeight="1" x14ac:dyDescent="0.2">
      <c r="A227" s="36"/>
      <c r="B227" s="47">
        <f t="shared" si="3"/>
        <v>583</v>
      </c>
      <c r="C227" s="224">
        <v>1.7700000000000001E-3</v>
      </c>
      <c r="D227" s="36"/>
      <c r="E227" s="36"/>
      <c r="F227" s="36"/>
      <c r="G227" s="36"/>
    </row>
    <row r="228" spans="1:7" ht="15" customHeight="1" x14ac:dyDescent="0.2">
      <c r="A228" s="36"/>
      <c r="B228" s="47">
        <f t="shared" si="3"/>
        <v>584</v>
      </c>
      <c r="C228" s="224">
        <v>1.7700000000000001E-3</v>
      </c>
      <c r="D228" s="36"/>
      <c r="E228" s="36"/>
      <c r="F228" s="36"/>
      <c r="G228" s="36"/>
    </row>
    <row r="229" spans="1:7" ht="15" customHeight="1" x14ac:dyDescent="0.2">
      <c r="A229" s="36"/>
      <c r="B229" s="47">
        <f t="shared" si="3"/>
        <v>585</v>
      </c>
      <c r="C229" s="224">
        <v>1.7799999999999999E-3</v>
      </c>
      <c r="D229" s="36"/>
      <c r="E229" s="36"/>
      <c r="F229" s="36"/>
      <c r="G229" s="36"/>
    </row>
    <row r="230" spans="1:7" ht="15" customHeight="1" x14ac:dyDescent="0.2">
      <c r="A230" s="36"/>
      <c r="B230" s="47">
        <f t="shared" si="3"/>
        <v>586</v>
      </c>
      <c r="C230" s="224">
        <v>1.7799999999999999E-3</v>
      </c>
      <c r="D230" s="36"/>
      <c r="E230" s="36"/>
      <c r="F230" s="36"/>
      <c r="G230" s="36"/>
    </row>
    <row r="231" spans="1:7" ht="15" customHeight="1" x14ac:dyDescent="0.2">
      <c r="A231" s="36"/>
      <c r="B231" s="47">
        <f t="shared" si="3"/>
        <v>587</v>
      </c>
      <c r="C231" s="224">
        <v>1.7899999999999999E-3</v>
      </c>
      <c r="D231" s="36"/>
      <c r="E231" s="36"/>
      <c r="F231" s="36"/>
      <c r="G231" s="36"/>
    </row>
    <row r="232" spans="1:7" ht="15" customHeight="1" x14ac:dyDescent="0.2">
      <c r="A232" s="36"/>
      <c r="B232" s="47">
        <f t="shared" si="3"/>
        <v>588</v>
      </c>
      <c r="C232" s="224">
        <v>1.7899999999999999E-3</v>
      </c>
      <c r="D232" s="36"/>
      <c r="E232" s="36"/>
      <c r="F232" s="36"/>
      <c r="G232" s="36"/>
    </row>
    <row r="233" spans="1:7" ht="15" customHeight="1" x14ac:dyDescent="0.2">
      <c r="A233" s="36"/>
      <c r="B233" s="47">
        <f t="shared" si="3"/>
        <v>589</v>
      </c>
      <c r="C233" s="224">
        <v>1.8E-3</v>
      </c>
      <c r="D233" s="36"/>
      <c r="E233" s="36"/>
      <c r="F233" s="36"/>
      <c r="G233" s="36"/>
    </row>
    <row r="234" spans="1:7" ht="15" customHeight="1" x14ac:dyDescent="0.2">
      <c r="A234" s="36"/>
      <c r="B234" s="47">
        <f t="shared" si="3"/>
        <v>590</v>
      </c>
      <c r="C234" s="224">
        <v>1.81E-3</v>
      </c>
      <c r="D234" s="36"/>
      <c r="E234" s="36"/>
      <c r="F234" s="36"/>
      <c r="G234" s="36"/>
    </row>
    <row r="235" spans="1:7" ht="15" customHeight="1" x14ac:dyDescent="0.2">
      <c r="A235" s="36"/>
      <c r="B235" s="47">
        <f t="shared" si="3"/>
        <v>591</v>
      </c>
      <c r="C235" s="224">
        <v>1.81E-3</v>
      </c>
      <c r="D235" s="36"/>
      <c r="E235" s="36"/>
      <c r="F235" s="36"/>
      <c r="G235" s="36"/>
    </row>
    <row r="236" spans="1:7" ht="15" customHeight="1" x14ac:dyDescent="0.2">
      <c r="A236" s="36"/>
      <c r="B236" s="47">
        <f t="shared" si="3"/>
        <v>592</v>
      </c>
      <c r="C236" s="224">
        <v>1.81E-3</v>
      </c>
      <c r="D236" s="36"/>
      <c r="E236" s="36"/>
      <c r="F236" s="36"/>
      <c r="G236" s="36"/>
    </row>
    <row r="237" spans="1:7" ht="15" customHeight="1" x14ac:dyDescent="0.2">
      <c r="A237" s="36"/>
      <c r="B237" s="47">
        <f t="shared" si="3"/>
        <v>593</v>
      </c>
      <c r="C237" s="224">
        <v>1.81E-3</v>
      </c>
      <c r="D237" s="36"/>
      <c r="E237" s="36"/>
      <c r="F237" s="36"/>
      <c r="G237" s="36"/>
    </row>
    <row r="238" spans="1:7" ht="15" customHeight="1" x14ac:dyDescent="0.2">
      <c r="A238" s="36"/>
      <c r="B238" s="47">
        <f t="shared" si="3"/>
        <v>594</v>
      </c>
      <c r="C238" s="224">
        <v>1.81E-3</v>
      </c>
      <c r="D238" s="36"/>
      <c r="E238" s="36"/>
      <c r="F238" s="36"/>
      <c r="G238" s="36"/>
    </row>
    <row r="239" spans="1:7" ht="15" customHeight="1" x14ac:dyDescent="0.2">
      <c r="A239" s="36"/>
      <c r="B239" s="47">
        <f t="shared" si="3"/>
        <v>595</v>
      </c>
      <c r="C239" s="224">
        <v>1.8E-3</v>
      </c>
      <c r="D239" s="36"/>
      <c r="E239" s="36"/>
      <c r="F239" s="36"/>
      <c r="G239" s="36"/>
    </row>
    <row r="240" spans="1:7" ht="15" customHeight="1" x14ac:dyDescent="0.2">
      <c r="A240" s="36"/>
      <c r="B240" s="47">
        <f t="shared" si="3"/>
        <v>596</v>
      </c>
      <c r="C240" s="224">
        <v>1.81E-3</v>
      </c>
      <c r="D240" s="36"/>
      <c r="E240" s="36"/>
      <c r="F240" s="36"/>
      <c r="G240" s="36"/>
    </row>
    <row r="241" spans="1:7" ht="15" customHeight="1" x14ac:dyDescent="0.2">
      <c r="A241" s="36"/>
      <c r="B241" s="47">
        <f t="shared" si="3"/>
        <v>597</v>
      </c>
      <c r="C241" s="224">
        <v>1.81E-3</v>
      </c>
      <c r="D241" s="36"/>
      <c r="E241" s="36"/>
      <c r="F241" s="36"/>
      <c r="G241" s="36"/>
    </row>
    <row r="242" spans="1:7" ht="15" customHeight="1" x14ac:dyDescent="0.2">
      <c r="A242" s="36"/>
      <c r="B242" s="47">
        <f t="shared" si="3"/>
        <v>598</v>
      </c>
      <c r="C242" s="224">
        <v>1.82E-3</v>
      </c>
      <c r="D242" s="36"/>
      <c r="E242" s="36"/>
      <c r="F242" s="36"/>
      <c r="G242" s="36"/>
    </row>
    <row r="243" spans="1:7" ht="15" customHeight="1" x14ac:dyDescent="0.2">
      <c r="A243" s="36"/>
      <c r="B243" s="47">
        <f t="shared" si="3"/>
        <v>599</v>
      </c>
      <c r="C243" s="224">
        <v>1.82E-3</v>
      </c>
      <c r="D243" s="36"/>
      <c r="E243" s="36"/>
      <c r="F243" s="36"/>
      <c r="G243" s="36"/>
    </row>
    <row r="244" spans="1:7" ht="15" customHeight="1" x14ac:dyDescent="0.2">
      <c r="A244" s="36"/>
      <c r="B244" s="47">
        <f t="shared" si="3"/>
        <v>600</v>
      </c>
      <c r="C244" s="224">
        <v>1.82E-3</v>
      </c>
      <c r="D244" s="36"/>
      <c r="E244" s="36"/>
      <c r="F244" s="36"/>
      <c r="G244" s="36"/>
    </row>
    <row r="245" spans="1:7" ht="15" customHeight="1" x14ac:dyDescent="0.2">
      <c r="A245" s="36"/>
      <c r="B245" s="47">
        <f t="shared" si="3"/>
        <v>601</v>
      </c>
      <c r="C245" s="224">
        <v>1.81E-3</v>
      </c>
      <c r="D245" s="36"/>
      <c r="E245" s="36"/>
      <c r="F245" s="36"/>
      <c r="G245" s="36"/>
    </row>
    <row r="246" spans="1:7" ht="15" customHeight="1" x14ac:dyDescent="0.2">
      <c r="A246" s="36"/>
      <c r="B246" s="47">
        <f t="shared" si="3"/>
        <v>602</v>
      </c>
      <c r="C246" s="224">
        <v>1.81E-3</v>
      </c>
      <c r="D246" s="36"/>
      <c r="E246" s="36"/>
      <c r="F246" s="36"/>
      <c r="G246" s="36"/>
    </row>
    <row r="247" spans="1:7" ht="15" customHeight="1" x14ac:dyDescent="0.2">
      <c r="A247" s="36"/>
      <c r="B247" s="47">
        <f t="shared" si="3"/>
        <v>603</v>
      </c>
      <c r="C247" s="224">
        <v>1.8E-3</v>
      </c>
      <c r="D247" s="36"/>
      <c r="E247" s="36"/>
      <c r="F247" s="36"/>
      <c r="G247" s="36"/>
    </row>
    <row r="248" spans="1:7" ht="15" customHeight="1" x14ac:dyDescent="0.2">
      <c r="A248" s="36"/>
      <c r="B248" s="47">
        <f t="shared" si="3"/>
        <v>604</v>
      </c>
      <c r="C248" s="224">
        <v>1.8E-3</v>
      </c>
      <c r="D248" s="36"/>
      <c r="E248" s="36"/>
      <c r="F248" s="36"/>
      <c r="G248" s="36"/>
    </row>
    <row r="249" spans="1:7" ht="15" customHeight="1" x14ac:dyDescent="0.2">
      <c r="A249" s="36"/>
      <c r="B249" s="47">
        <f t="shared" si="3"/>
        <v>605</v>
      </c>
      <c r="C249" s="224">
        <v>1.81E-3</v>
      </c>
      <c r="D249" s="36"/>
      <c r="E249" s="36"/>
      <c r="F249" s="36"/>
      <c r="G249" s="36"/>
    </row>
    <row r="250" spans="1:7" ht="15" customHeight="1" x14ac:dyDescent="0.2">
      <c r="A250" s="36"/>
      <c r="B250" s="47">
        <f t="shared" si="3"/>
        <v>606</v>
      </c>
      <c r="C250" s="224">
        <v>1.81E-3</v>
      </c>
      <c r="D250" s="36"/>
      <c r="E250" s="36"/>
      <c r="F250" s="36"/>
      <c r="G250" s="36"/>
    </row>
    <row r="251" spans="1:7" ht="15" customHeight="1" x14ac:dyDescent="0.2">
      <c r="A251" s="36"/>
      <c r="B251" s="47">
        <f t="shared" si="3"/>
        <v>607</v>
      </c>
      <c r="C251" s="224">
        <v>1.8E-3</v>
      </c>
      <c r="D251" s="36"/>
      <c r="E251" s="36"/>
      <c r="F251" s="36"/>
      <c r="G251" s="36"/>
    </row>
    <row r="252" spans="1:7" ht="15" customHeight="1" x14ac:dyDescent="0.2">
      <c r="A252" s="36"/>
      <c r="B252" s="47">
        <f t="shared" si="3"/>
        <v>608</v>
      </c>
      <c r="C252" s="224">
        <v>1.7899999999999999E-3</v>
      </c>
      <c r="D252" s="36"/>
      <c r="E252" s="36"/>
      <c r="F252" s="36"/>
      <c r="G252" s="36"/>
    </row>
    <row r="253" spans="1:7" ht="15" customHeight="1" x14ac:dyDescent="0.2">
      <c r="A253" s="36"/>
      <c r="B253" s="47">
        <f t="shared" si="3"/>
        <v>609</v>
      </c>
      <c r="C253" s="224">
        <v>1.7799999999999999E-3</v>
      </c>
      <c r="D253" s="36"/>
      <c r="E253" s="36"/>
      <c r="F253" s="36"/>
      <c r="G253" s="36"/>
    </row>
    <row r="254" spans="1:7" ht="15" customHeight="1" x14ac:dyDescent="0.2">
      <c r="A254" s="36"/>
      <c r="B254" s="47">
        <f t="shared" si="3"/>
        <v>610</v>
      </c>
      <c r="C254" s="224">
        <v>1.7700000000000001E-3</v>
      </c>
      <c r="D254" s="36"/>
      <c r="E254" s="36"/>
      <c r="F254" s="36"/>
      <c r="G254" s="36"/>
    </row>
    <row r="255" spans="1:7" ht="15" customHeight="1" x14ac:dyDescent="0.2">
      <c r="A255" s="36"/>
      <c r="B255" s="47">
        <f t="shared" si="3"/>
        <v>611</v>
      </c>
      <c r="C255" s="224">
        <v>1.75E-3</v>
      </c>
      <c r="D255" s="36"/>
      <c r="E255" s="36"/>
      <c r="F255" s="36"/>
      <c r="G255" s="36"/>
    </row>
    <row r="256" spans="1:7" ht="15" customHeight="1" x14ac:dyDescent="0.2">
      <c r="A256" s="36"/>
      <c r="B256" s="47">
        <f t="shared" si="3"/>
        <v>612</v>
      </c>
      <c r="C256" s="224">
        <v>1.74E-3</v>
      </c>
      <c r="D256" s="36"/>
      <c r="E256" s="36"/>
      <c r="F256" s="36"/>
      <c r="G256" s="36"/>
    </row>
    <row r="257" spans="1:7" ht="15" customHeight="1" x14ac:dyDescent="0.2">
      <c r="A257" s="36"/>
      <c r="B257" s="47">
        <f t="shared" si="3"/>
        <v>613</v>
      </c>
      <c r="C257" s="224">
        <v>1.72E-3</v>
      </c>
      <c r="D257" s="36"/>
      <c r="E257" s="36"/>
      <c r="F257" s="36"/>
      <c r="G257" s="36"/>
    </row>
    <row r="258" spans="1:7" ht="15" customHeight="1" x14ac:dyDescent="0.2">
      <c r="A258" s="36"/>
      <c r="B258" s="47">
        <f t="shared" si="3"/>
        <v>614</v>
      </c>
      <c r="C258" s="224">
        <v>1.7099999999999999E-3</v>
      </c>
      <c r="D258" s="36"/>
      <c r="E258" s="36"/>
      <c r="F258" s="36"/>
      <c r="G258" s="36"/>
    </row>
    <row r="259" spans="1:7" ht="15" customHeight="1" x14ac:dyDescent="0.2">
      <c r="A259" s="36"/>
      <c r="B259" s="47">
        <f t="shared" si="3"/>
        <v>615</v>
      </c>
      <c r="C259" s="224">
        <v>1.6999999999999999E-3</v>
      </c>
      <c r="D259" s="36"/>
      <c r="E259" s="36"/>
      <c r="F259" s="36"/>
      <c r="G259" s="36"/>
    </row>
    <row r="260" spans="1:7" ht="15" customHeight="1" x14ac:dyDescent="0.2">
      <c r="A260" s="36"/>
      <c r="B260" s="47">
        <f t="shared" si="3"/>
        <v>616</v>
      </c>
      <c r="C260" s="224">
        <v>1.6800000000000001E-3</v>
      </c>
      <c r="D260" s="36"/>
      <c r="E260" s="36"/>
      <c r="F260" s="36"/>
      <c r="G260" s="36"/>
    </row>
    <row r="261" spans="1:7" ht="15" customHeight="1" x14ac:dyDescent="0.2">
      <c r="A261" s="36"/>
      <c r="B261" s="47">
        <f t="shared" si="3"/>
        <v>617</v>
      </c>
      <c r="C261" s="224">
        <v>1.66E-3</v>
      </c>
      <c r="D261" s="36"/>
      <c r="E261" s="36"/>
      <c r="F261" s="36"/>
      <c r="G261" s="36"/>
    </row>
    <row r="262" spans="1:7" ht="15" customHeight="1" x14ac:dyDescent="0.2">
      <c r="A262" s="36"/>
      <c r="B262" s="47">
        <f t="shared" si="3"/>
        <v>618</v>
      </c>
      <c r="C262" s="224">
        <v>1.64E-3</v>
      </c>
      <c r="D262" s="36"/>
      <c r="E262" s="36"/>
      <c r="F262" s="36"/>
      <c r="G262" s="36"/>
    </row>
    <row r="263" spans="1:7" ht="15" customHeight="1" x14ac:dyDescent="0.2">
      <c r="A263" s="36"/>
      <c r="B263" s="47">
        <f t="shared" si="3"/>
        <v>619</v>
      </c>
      <c r="C263" s="224">
        <v>1.6199999999999999E-3</v>
      </c>
      <c r="D263" s="36"/>
      <c r="E263" s="36"/>
      <c r="F263" s="36"/>
      <c r="G263" s="36"/>
    </row>
    <row r="264" spans="1:7" ht="15" customHeight="1" x14ac:dyDescent="0.2">
      <c r="A264" s="36"/>
      <c r="B264" s="47">
        <f t="shared" si="3"/>
        <v>620</v>
      </c>
      <c r="C264" s="224">
        <v>1.6100000000000001E-3</v>
      </c>
      <c r="D264" s="36"/>
      <c r="E264" s="36"/>
      <c r="F264" s="36"/>
      <c r="G264" s="36"/>
    </row>
    <row r="265" spans="1:7" ht="15" customHeight="1" x14ac:dyDescent="0.2">
      <c r="A265" s="36"/>
      <c r="B265" s="47">
        <f t="shared" si="3"/>
        <v>621</v>
      </c>
      <c r="C265" s="224">
        <v>1.6000000000000001E-3</v>
      </c>
      <c r="D265" s="36"/>
      <c r="E265" s="36"/>
      <c r="F265" s="36"/>
      <c r="G265" s="36"/>
    </row>
    <row r="266" spans="1:7" ht="15" customHeight="1" x14ac:dyDescent="0.2">
      <c r="A266" s="36"/>
      <c r="B266" s="47">
        <f t="shared" si="3"/>
        <v>622</v>
      </c>
      <c r="C266" s="224">
        <v>1.58E-3</v>
      </c>
      <c r="D266" s="36"/>
      <c r="E266" s="36"/>
      <c r="F266" s="36"/>
      <c r="G266" s="36"/>
    </row>
    <row r="267" spans="1:7" ht="15" customHeight="1" x14ac:dyDescent="0.2">
      <c r="A267" s="36"/>
      <c r="B267" s="47">
        <f t="shared" si="3"/>
        <v>623</v>
      </c>
      <c r="C267" s="224">
        <v>1.57E-3</v>
      </c>
      <c r="D267" s="36"/>
      <c r="E267" s="36"/>
      <c r="F267" s="36"/>
      <c r="G267" s="36"/>
    </row>
    <row r="268" spans="1:7" ht="15" customHeight="1" x14ac:dyDescent="0.2">
      <c r="A268" s="36"/>
      <c r="B268" s="47">
        <f t="shared" si="3"/>
        <v>624</v>
      </c>
      <c r="C268" s="224">
        <v>1.5399999999999999E-3</v>
      </c>
      <c r="D268" s="36"/>
      <c r="E268" s="36"/>
      <c r="F268" s="36"/>
      <c r="G268" s="36"/>
    </row>
    <row r="269" spans="1:7" ht="15" customHeight="1" x14ac:dyDescent="0.2">
      <c r="A269" s="36"/>
      <c r="B269" s="47">
        <f t="shared" si="3"/>
        <v>625</v>
      </c>
      <c r="C269" s="224">
        <v>1.5200000000000001E-3</v>
      </c>
      <c r="D269" s="36"/>
      <c r="E269" s="36"/>
      <c r="F269" s="36"/>
      <c r="G269" s="36"/>
    </row>
    <row r="270" spans="1:7" ht="15" customHeight="1" x14ac:dyDescent="0.2">
      <c r="A270" s="36"/>
      <c r="B270" s="47">
        <f t="shared" si="3"/>
        <v>626</v>
      </c>
      <c r="C270" s="224">
        <v>1.5E-3</v>
      </c>
      <c r="D270" s="36"/>
      <c r="E270" s="36"/>
      <c r="F270" s="36"/>
      <c r="G270" s="36"/>
    </row>
    <row r="271" spans="1:7" ht="15" customHeight="1" x14ac:dyDescent="0.2">
      <c r="A271" s="36"/>
      <c r="B271" s="47">
        <f t="shared" si="3"/>
        <v>627</v>
      </c>
      <c r="C271" s="224">
        <v>1.47E-3</v>
      </c>
      <c r="D271" s="36"/>
      <c r="E271" s="36"/>
      <c r="F271" s="36"/>
      <c r="G271" s="36"/>
    </row>
    <row r="272" spans="1:7" ht="15" customHeight="1" x14ac:dyDescent="0.2">
      <c r="A272" s="36"/>
      <c r="B272" s="47">
        <f t="shared" si="3"/>
        <v>628</v>
      </c>
      <c r="C272" s="224">
        <v>1.4499999999999999E-3</v>
      </c>
      <c r="D272" s="36"/>
      <c r="E272" s="36"/>
      <c r="F272" s="36"/>
      <c r="G272" s="36"/>
    </row>
    <row r="273" spans="1:7" ht="15" customHeight="1" x14ac:dyDescent="0.2">
      <c r="A273" s="36"/>
      <c r="B273" s="47">
        <f t="shared" si="3"/>
        <v>629</v>
      </c>
      <c r="C273" s="224">
        <v>1.4400000000000001E-3</v>
      </c>
      <c r="D273" s="36"/>
      <c r="E273" s="36"/>
      <c r="F273" s="36"/>
      <c r="G273" s="36"/>
    </row>
    <row r="274" spans="1:7" ht="15" customHeight="1" x14ac:dyDescent="0.2">
      <c r="A274" s="36"/>
      <c r="B274" s="47">
        <f t="shared" si="3"/>
        <v>630</v>
      </c>
      <c r="C274" s="224">
        <v>1.42E-3</v>
      </c>
      <c r="D274" s="36"/>
      <c r="E274" s="36"/>
      <c r="F274" s="36"/>
      <c r="G274" s="36"/>
    </row>
    <row r="275" spans="1:7" ht="15" customHeight="1" x14ac:dyDescent="0.2">
      <c r="A275" s="36"/>
      <c r="B275" s="47">
        <f t="shared" si="3"/>
        <v>631</v>
      </c>
      <c r="C275" s="224">
        <v>1.4E-3</v>
      </c>
      <c r="D275" s="36"/>
      <c r="E275" s="36"/>
      <c r="F275" s="36"/>
      <c r="G275" s="36"/>
    </row>
    <row r="276" spans="1:7" ht="15" customHeight="1" x14ac:dyDescent="0.2">
      <c r="A276" s="36"/>
      <c r="B276" s="47">
        <f t="shared" si="3"/>
        <v>632</v>
      </c>
      <c r="C276" s="224">
        <v>1.3799999999999999E-3</v>
      </c>
      <c r="D276" s="36"/>
      <c r="E276" s="36"/>
      <c r="F276" s="36"/>
      <c r="G276" s="36"/>
    </row>
    <row r="277" spans="1:7" ht="15" customHeight="1" x14ac:dyDescent="0.2">
      <c r="A277" s="36"/>
      <c r="B277" s="47">
        <f t="shared" si="3"/>
        <v>633</v>
      </c>
      <c r="C277" s="224">
        <v>1.3600000000000001E-3</v>
      </c>
      <c r="D277" s="36"/>
      <c r="E277" s="36"/>
      <c r="F277" s="36"/>
      <c r="G277" s="36"/>
    </row>
    <row r="278" spans="1:7" ht="15" customHeight="1" x14ac:dyDescent="0.2">
      <c r="A278" s="36"/>
      <c r="B278" s="47">
        <f t="shared" si="3"/>
        <v>634</v>
      </c>
      <c r="C278" s="224">
        <v>1.34E-3</v>
      </c>
      <c r="D278" s="36"/>
      <c r="E278" s="36"/>
      <c r="F278" s="36"/>
      <c r="G278" s="36"/>
    </row>
    <row r="279" spans="1:7" ht="15" customHeight="1" x14ac:dyDescent="0.2">
      <c r="A279" s="36"/>
      <c r="B279" s="47">
        <f t="shared" si="3"/>
        <v>635</v>
      </c>
      <c r="C279" s="224">
        <v>1.31E-3</v>
      </c>
      <c r="D279" s="36"/>
      <c r="E279" s="36"/>
      <c r="F279" s="36"/>
      <c r="G279" s="36"/>
    </row>
    <row r="280" spans="1:7" ht="15" customHeight="1" x14ac:dyDescent="0.2">
      <c r="A280" s="36"/>
      <c r="B280" s="47">
        <f t="shared" ref="B280:B343" si="4">IF(380+C$20*(ROW()-ROW(B$23)-1)&gt;780,"",380+C$20*(ROW()-ROW(B$23)-1))</f>
        <v>636</v>
      </c>
      <c r="C280" s="224">
        <v>1.2899999999999999E-3</v>
      </c>
      <c r="D280" s="36"/>
      <c r="E280" s="36"/>
      <c r="F280" s="36"/>
      <c r="G280" s="36"/>
    </row>
    <row r="281" spans="1:7" ht="15" customHeight="1" x14ac:dyDescent="0.2">
      <c r="A281" s="36"/>
      <c r="B281" s="47">
        <f t="shared" si="4"/>
        <v>637</v>
      </c>
      <c r="C281" s="224">
        <v>1.2700000000000001E-3</v>
      </c>
      <c r="D281" s="36"/>
      <c r="E281" s="36"/>
      <c r="F281" s="36"/>
      <c r="G281" s="36"/>
    </row>
    <row r="282" spans="1:7" ht="15" customHeight="1" x14ac:dyDescent="0.2">
      <c r="A282" s="36"/>
      <c r="B282" s="47">
        <f t="shared" si="4"/>
        <v>638</v>
      </c>
      <c r="C282" s="224">
        <v>1.25E-3</v>
      </c>
      <c r="D282" s="36"/>
      <c r="E282" s="36"/>
      <c r="F282" s="36"/>
      <c r="G282" s="36"/>
    </row>
    <row r="283" spans="1:7" ht="15" customHeight="1" x14ac:dyDescent="0.2">
      <c r="A283" s="36"/>
      <c r="B283" s="47">
        <f t="shared" si="4"/>
        <v>639</v>
      </c>
      <c r="C283" s="224">
        <v>1.23E-3</v>
      </c>
      <c r="D283" s="36"/>
      <c r="E283" s="36"/>
      <c r="F283" s="36"/>
      <c r="G283" s="36"/>
    </row>
    <row r="284" spans="1:7" ht="15" customHeight="1" x14ac:dyDescent="0.2">
      <c r="A284" s="36"/>
      <c r="B284" s="47">
        <f t="shared" si="4"/>
        <v>640</v>
      </c>
      <c r="C284" s="224">
        <v>1.2099999999999999E-3</v>
      </c>
      <c r="D284" s="36"/>
      <c r="E284" s="36"/>
      <c r="F284" s="36"/>
      <c r="G284" s="36"/>
    </row>
    <row r="285" spans="1:7" ht="15" customHeight="1" x14ac:dyDescent="0.2">
      <c r="A285" s="36"/>
      <c r="B285" s="47">
        <f t="shared" si="4"/>
        <v>641</v>
      </c>
      <c r="C285" s="224">
        <v>1.1900000000000001E-3</v>
      </c>
      <c r="D285" s="36"/>
      <c r="E285" s="36"/>
      <c r="F285" s="36"/>
      <c r="G285" s="36"/>
    </row>
    <row r="286" spans="1:7" ht="15" customHeight="1" x14ac:dyDescent="0.2">
      <c r="A286" s="36"/>
      <c r="B286" s="47">
        <f t="shared" si="4"/>
        <v>642</v>
      </c>
      <c r="C286" s="224">
        <v>1.16E-3</v>
      </c>
      <c r="D286" s="36"/>
      <c r="E286" s="36"/>
      <c r="F286" s="36"/>
      <c r="G286" s="36"/>
    </row>
    <row r="287" spans="1:7" ht="15" customHeight="1" x14ac:dyDescent="0.2">
      <c r="A287" s="36"/>
      <c r="B287" s="47">
        <f t="shared" si="4"/>
        <v>643</v>
      </c>
      <c r="C287" s="224">
        <v>1.14E-3</v>
      </c>
      <c r="D287" s="36"/>
      <c r="E287" s="36"/>
      <c r="F287" s="36"/>
      <c r="G287" s="36"/>
    </row>
    <row r="288" spans="1:7" ht="15" customHeight="1" x14ac:dyDescent="0.2">
      <c r="A288" s="36"/>
      <c r="B288" s="47">
        <f t="shared" si="4"/>
        <v>644</v>
      </c>
      <c r="C288" s="224">
        <v>1.1199999999999999E-3</v>
      </c>
      <c r="D288" s="36"/>
      <c r="E288" s="36"/>
      <c r="F288" s="36"/>
      <c r="G288" s="36"/>
    </row>
    <row r="289" spans="1:7" ht="15" customHeight="1" x14ac:dyDescent="0.2">
      <c r="A289" s="36"/>
      <c r="B289" s="47">
        <f t="shared" si="4"/>
        <v>645</v>
      </c>
      <c r="C289" s="224">
        <v>1.09E-3</v>
      </c>
      <c r="D289" s="36"/>
      <c r="E289" s="36"/>
      <c r="F289" s="36"/>
      <c r="G289" s="36"/>
    </row>
    <row r="290" spans="1:7" ht="15" customHeight="1" x14ac:dyDescent="0.2">
      <c r="A290" s="36"/>
      <c r="B290" s="47">
        <f t="shared" si="4"/>
        <v>646</v>
      </c>
      <c r="C290" s="224">
        <v>1.07E-3</v>
      </c>
      <c r="D290" s="36"/>
      <c r="E290" s="36"/>
      <c r="F290" s="36"/>
      <c r="G290" s="36"/>
    </row>
    <row r="291" spans="1:7" ht="15" customHeight="1" x14ac:dyDescent="0.2">
      <c r="A291" s="36"/>
      <c r="B291" s="47">
        <f t="shared" si="4"/>
        <v>647</v>
      </c>
      <c r="C291" s="224">
        <v>1.0499999999999999E-3</v>
      </c>
      <c r="D291" s="36"/>
      <c r="E291" s="36"/>
      <c r="F291" s="36"/>
      <c r="G291" s="36"/>
    </row>
    <row r="292" spans="1:7" ht="15" customHeight="1" x14ac:dyDescent="0.2">
      <c r="A292" s="36"/>
      <c r="B292" s="47">
        <f t="shared" si="4"/>
        <v>648</v>
      </c>
      <c r="C292" s="224">
        <v>1.0300000000000001E-3</v>
      </c>
      <c r="D292" s="36"/>
      <c r="E292" s="36"/>
      <c r="F292" s="36"/>
      <c r="G292" s="36"/>
    </row>
    <row r="293" spans="1:7" ht="15" customHeight="1" x14ac:dyDescent="0.2">
      <c r="A293" s="36"/>
      <c r="B293" s="47">
        <f t="shared" si="4"/>
        <v>649</v>
      </c>
      <c r="C293" s="224">
        <v>1.01E-3</v>
      </c>
      <c r="D293" s="36"/>
      <c r="E293" s="36"/>
      <c r="F293" s="36"/>
      <c r="G293" s="36"/>
    </row>
    <row r="294" spans="1:7" ht="15" customHeight="1" x14ac:dyDescent="0.2">
      <c r="A294" s="36"/>
      <c r="B294" s="47">
        <f t="shared" si="4"/>
        <v>650</v>
      </c>
      <c r="C294" s="224">
        <v>9.8499999999999998E-4</v>
      </c>
      <c r="D294" s="36"/>
      <c r="E294" s="36"/>
      <c r="F294" s="36"/>
      <c r="G294" s="36"/>
    </row>
    <row r="295" spans="1:7" ht="15" customHeight="1" x14ac:dyDescent="0.2">
      <c r="A295" s="36"/>
      <c r="B295" s="47">
        <f t="shared" si="4"/>
        <v>651</v>
      </c>
      <c r="C295" s="224">
        <v>9.6500000000000004E-4</v>
      </c>
      <c r="D295" s="36"/>
      <c r="E295" s="36"/>
      <c r="F295" s="36"/>
      <c r="G295" s="36"/>
    </row>
    <row r="296" spans="1:7" ht="15" customHeight="1" x14ac:dyDescent="0.2">
      <c r="A296" s="36"/>
      <c r="B296" s="47">
        <f t="shared" si="4"/>
        <v>652</v>
      </c>
      <c r="C296" s="224">
        <v>9.4799999999999995E-4</v>
      </c>
      <c r="D296" s="36"/>
      <c r="E296" s="36"/>
      <c r="F296" s="36"/>
      <c r="G296" s="36"/>
    </row>
    <row r="297" spans="1:7" ht="15" customHeight="1" x14ac:dyDescent="0.2">
      <c r="A297" s="36"/>
      <c r="B297" s="47">
        <f t="shared" si="4"/>
        <v>653</v>
      </c>
      <c r="C297" s="224">
        <v>9.3099999999999997E-4</v>
      </c>
      <c r="D297" s="36"/>
      <c r="E297" s="36"/>
      <c r="F297" s="36"/>
      <c r="G297" s="36"/>
    </row>
    <row r="298" spans="1:7" ht="15" customHeight="1" x14ac:dyDescent="0.2">
      <c r="A298" s="36"/>
      <c r="B298" s="47">
        <f t="shared" si="4"/>
        <v>654</v>
      </c>
      <c r="C298" s="224">
        <v>9.1500000000000001E-4</v>
      </c>
      <c r="D298" s="36"/>
      <c r="E298" s="36"/>
      <c r="F298" s="36"/>
      <c r="G298" s="36"/>
    </row>
    <row r="299" spans="1:7" ht="15" customHeight="1" x14ac:dyDescent="0.2">
      <c r="A299" s="36"/>
      <c r="B299" s="47">
        <f t="shared" si="4"/>
        <v>655</v>
      </c>
      <c r="C299" s="224">
        <v>8.9800000000000004E-4</v>
      </c>
      <c r="D299" s="36"/>
      <c r="E299" s="36"/>
      <c r="F299" s="36"/>
      <c r="G299" s="36"/>
    </row>
    <row r="300" spans="1:7" ht="15" customHeight="1" x14ac:dyDescent="0.2">
      <c r="A300" s="36"/>
      <c r="B300" s="47">
        <f t="shared" si="4"/>
        <v>656</v>
      </c>
      <c r="C300" s="224">
        <v>8.7900000000000001E-4</v>
      </c>
      <c r="D300" s="36"/>
      <c r="E300" s="36"/>
      <c r="F300" s="36"/>
      <c r="G300" s="36"/>
    </row>
    <row r="301" spans="1:7" ht="15" customHeight="1" x14ac:dyDescent="0.2">
      <c r="A301" s="36"/>
      <c r="B301" s="47">
        <f t="shared" si="4"/>
        <v>657</v>
      </c>
      <c r="C301" s="224">
        <v>8.5899999999999995E-4</v>
      </c>
      <c r="D301" s="36"/>
      <c r="E301" s="36"/>
      <c r="F301" s="36"/>
      <c r="G301" s="36"/>
    </row>
    <row r="302" spans="1:7" ht="15" customHeight="1" x14ac:dyDescent="0.2">
      <c r="A302" s="36"/>
      <c r="B302" s="47">
        <f t="shared" si="4"/>
        <v>658</v>
      </c>
      <c r="C302" s="224">
        <v>8.4000000000000003E-4</v>
      </c>
      <c r="D302" s="36"/>
      <c r="E302" s="36"/>
      <c r="F302" s="36"/>
      <c r="G302" s="36"/>
    </row>
    <row r="303" spans="1:7" ht="15" customHeight="1" x14ac:dyDescent="0.2">
      <c r="A303" s="36"/>
      <c r="B303" s="47">
        <f t="shared" si="4"/>
        <v>659</v>
      </c>
      <c r="C303" s="224">
        <v>8.1999999999999998E-4</v>
      </c>
      <c r="D303" s="36"/>
      <c r="E303" s="36"/>
      <c r="F303" s="36"/>
      <c r="G303" s="36"/>
    </row>
    <row r="304" spans="1:7" ht="15" customHeight="1" x14ac:dyDescent="0.2">
      <c r="A304" s="36"/>
      <c r="B304" s="47">
        <f t="shared" si="4"/>
        <v>660</v>
      </c>
      <c r="C304" s="224">
        <v>8.0199999999999998E-4</v>
      </c>
      <c r="D304" s="36"/>
      <c r="E304" s="36"/>
      <c r="F304" s="36"/>
      <c r="G304" s="36"/>
    </row>
    <row r="305" spans="1:7" ht="15" customHeight="1" x14ac:dyDescent="0.2">
      <c r="A305" s="36"/>
      <c r="B305" s="47">
        <f t="shared" si="4"/>
        <v>661</v>
      </c>
      <c r="C305" s="224">
        <v>7.85E-4</v>
      </c>
      <c r="D305" s="36"/>
      <c r="E305" s="36"/>
      <c r="F305" s="36"/>
      <c r="G305" s="36"/>
    </row>
    <row r="306" spans="1:7" ht="15" customHeight="1" x14ac:dyDescent="0.2">
      <c r="A306" s="36"/>
      <c r="B306" s="47">
        <f t="shared" si="4"/>
        <v>662</v>
      </c>
      <c r="C306" s="224">
        <v>7.6800000000000002E-4</v>
      </c>
      <c r="D306" s="36"/>
      <c r="E306" s="36"/>
      <c r="F306" s="36"/>
      <c r="G306" s="36"/>
    </row>
    <row r="307" spans="1:7" ht="15" customHeight="1" x14ac:dyDescent="0.2">
      <c r="A307" s="36"/>
      <c r="B307" s="47">
        <f t="shared" si="4"/>
        <v>663</v>
      </c>
      <c r="C307" s="224">
        <v>7.5199999999999996E-4</v>
      </c>
      <c r="D307" s="36"/>
      <c r="E307" s="36"/>
      <c r="F307" s="36"/>
      <c r="G307" s="36"/>
    </row>
    <row r="308" spans="1:7" ht="15" customHeight="1" x14ac:dyDescent="0.2">
      <c r="A308" s="36"/>
      <c r="B308" s="47">
        <f t="shared" si="4"/>
        <v>664</v>
      </c>
      <c r="C308" s="224">
        <v>7.3700000000000002E-4</v>
      </c>
      <c r="D308" s="36"/>
      <c r="E308" s="36"/>
      <c r="F308" s="36"/>
      <c r="G308" s="36"/>
    </row>
    <row r="309" spans="1:7" ht="15" customHeight="1" x14ac:dyDescent="0.2">
      <c r="A309" s="36"/>
      <c r="B309" s="47">
        <f t="shared" si="4"/>
        <v>665</v>
      </c>
      <c r="C309" s="224">
        <v>7.2300000000000001E-4</v>
      </c>
      <c r="D309" s="36"/>
      <c r="E309" s="36"/>
      <c r="F309" s="36"/>
      <c r="G309" s="36"/>
    </row>
    <row r="310" spans="1:7" ht="15" customHeight="1" x14ac:dyDescent="0.2">
      <c r="A310" s="36"/>
      <c r="B310" s="47">
        <f t="shared" si="4"/>
        <v>666</v>
      </c>
      <c r="C310" s="224">
        <v>7.0799999999999997E-4</v>
      </c>
      <c r="D310" s="36"/>
      <c r="E310" s="36"/>
      <c r="F310" s="36"/>
      <c r="G310" s="36"/>
    </row>
    <row r="311" spans="1:7" ht="15" customHeight="1" x14ac:dyDescent="0.2">
      <c r="A311" s="36"/>
      <c r="B311" s="47">
        <f t="shared" si="4"/>
        <v>667</v>
      </c>
      <c r="C311" s="224">
        <v>6.9300000000000004E-4</v>
      </c>
      <c r="D311" s="36"/>
      <c r="E311" s="36"/>
      <c r="F311" s="36"/>
      <c r="G311" s="36"/>
    </row>
    <row r="312" spans="1:7" ht="15" customHeight="1" x14ac:dyDescent="0.2">
      <c r="A312" s="36"/>
      <c r="B312" s="47">
        <f t="shared" si="4"/>
        <v>668</v>
      </c>
      <c r="C312" s="224">
        <v>6.7500000000000004E-4</v>
      </c>
      <c r="D312" s="36"/>
      <c r="E312" s="36"/>
      <c r="F312" s="36"/>
      <c r="G312" s="36"/>
    </row>
    <row r="313" spans="1:7" ht="15" customHeight="1" x14ac:dyDescent="0.2">
      <c r="A313" s="36"/>
      <c r="B313" s="47">
        <f t="shared" si="4"/>
        <v>669</v>
      </c>
      <c r="C313" s="224">
        <v>6.5700000000000003E-4</v>
      </c>
      <c r="D313" s="36"/>
      <c r="E313" s="36"/>
      <c r="F313" s="36"/>
      <c r="G313" s="36"/>
    </row>
    <row r="314" spans="1:7" ht="15" customHeight="1" x14ac:dyDescent="0.2">
      <c r="A314" s="36"/>
      <c r="B314" s="47">
        <f t="shared" si="4"/>
        <v>670</v>
      </c>
      <c r="C314" s="224">
        <v>6.3900000000000003E-4</v>
      </c>
      <c r="D314" s="36"/>
      <c r="E314" s="36"/>
      <c r="F314" s="36"/>
      <c r="G314" s="36"/>
    </row>
    <row r="315" spans="1:7" ht="15" customHeight="1" x14ac:dyDescent="0.2">
      <c r="A315" s="36"/>
      <c r="B315" s="47">
        <f t="shared" si="4"/>
        <v>671</v>
      </c>
      <c r="C315" s="224">
        <v>6.2100000000000002E-4</v>
      </c>
      <c r="D315" s="36"/>
      <c r="E315" s="36"/>
      <c r="F315" s="36"/>
      <c r="G315" s="36"/>
    </row>
    <row r="316" spans="1:7" ht="15" customHeight="1" x14ac:dyDescent="0.2">
      <c r="A316" s="36"/>
      <c r="B316" s="47">
        <f t="shared" si="4"/>
        <v>672</v>
      </c>
      <c r="C316" s="224">
        <v>6.0400000000000004E-4</v>
      </c>
      <c r="D316" s="36"/>
      <c r="E316" s="36"/>
      <c r="F316" s="36"/>
      <c r="G316" s="36"/>
    </row>
    <row r="317" spans="1:7" ht="15" customHeight="1" x14ac:dyDescent="0.2">
      <c r="A317" s="36"/>
      <c r="B317" s="47">
        <f t="shared" si="4"/>
        <v>673</v>
      </c>
      <c r="C317" s="224">
        <v>5.8699999999999996E-4</v>
      </c>
      <c r="D317" s="36"/>
      <c r="E317" s="36"/>
      <c r="F317" s="36"/>
      <c r="G317" s="36"/>
    </row>
    <row r="318" spans="1:7" ht="15" customHeight="1" x14ac:dyDescent="0.2">
      <c r="A318" s="36"/>
      <c r="B318" s="47">
        <f t="shared" si="4"/>
        <v>674</v>
      </c>
      <c r="C318" s="224">
        <v>5.71E-4</v>
      </c>
      <c r="D318" s="36"/>
      <c r="E318" s="36"/>
      <c r="F318" s="36"/>
      <c r="G318" s="36"/>
    </row>
    <row r="319" spans="1:7" ht="15" customHeight="1" x14ac:dyDescent="0.2">
      <c r="A319" s="36"/>
      <c r="B319" s="47">
        <f t="shared" si="4"/>
        <v>675</v>
      </c>
      <c r="C319" s="224">
        <v>5.5900000000000004E-4</v>
      </c>
      <c r="D319" s="36"/>
      <c r="E319" s="36"/>
      <c r="F319" s="36"/>
      <c r="G319" s="36"/>
    </row>
    <row r="320" spans="1:7" ht="15" customHeight="1" x14ac:dyDescent="0.2">
      <c r="A320" s="36"/>
      <c r="B320" s="47">
        <f t="shared" si="4"/>
        <v>676</v>
      </c>
      <c r="C320" s="224">
        <v>5.5199999999999997E-4</v>
      </c>
      <c r="D320" s="36"/>
      <c r="E320" s="36"/>
      <c r="F320" s="36"/>
      <c r="G320" s="36"/>
    </row>
    <row r="321" spans="1:7" ht="15" customHeight="1" x14ac:dyDescent="0.2">
      <c r="A321" s="36"/>
      <c r="B321" s="47">
        <f t="shared" si="4"/>
        <v>677</v>
      </c>
      <c r="C321" s="224">
        <v>5.4900000000000001E-4</v>
      </c>
      <c r="D321" s="36"/>
      <c r="E321" s="36"/>
      <c r="F321" s="36"/>
      <c r="G321" s="36"/>
    </row>
    <row r="322" spans="1:7" ht="15" customHeight="1" x14ac:dyDescent="0.2">
      <c r="A322" s="36"/>
      <c r="B322" s="47">
        <f t="shared" si="4"/>
        <v>678</v>
      </c>
      <c r="C322" s="224">
        <v>5.4699999999999996E-4</v>
      </c>
      <c r="D322" s="36"/>
      <c r="E322" s="36"/>
      <c r="F322" s="36"/>
      <c r="G322" s="36"/>
    </row>
    <row r="323" spans="1:7" ht="15" customHeight="1" x14ac:dyDescent="0.2">
      <c r="A323" s="36"/>
      <c r="B323" s="47">
        <f t="shared" si="4"/>
        <v>679</v>
      </c>
      <c r="C323" s="224">
        <v>5.44E-4</v>
      </c>
      <c r="D323" s="36"/>
      <c r="E323" s="36"/>
      <c r="F323" s="36"/>
      <c r="G323" s="36"/>
    </row>
    <row r="324" spans="1:7" ht="15" customHeight="1" x14ac:dyDescent="0.2">
      <c r="A324" s="36"/>
      <c r="B324" s="47">
        <f t="shared" si="4"/>
        <v>680</v>
      </c>
      <c r="C324" s="224">
        <v>5.3700000000000004E-4</v>
      </c>
      <c r="D324" s="36"/>
      <c r="E324" s="36"/>
      <c r="F324" s="36"/>
      <c r="G324" s="36"/>
    </row>
    <row r="325" spans="1:7" ht="15" customHeight="1" x14ac:dyDescent="0.2">
      <c r="A325" s="36"/>
      <c r="B325" s="47">
        <f t="shared" si="4"/>
        <v>681</v>
      </c>
      <c r="C325" s="224">
        <v>5.2599999999999999E-4</v>
      </c>
      <c r="D325" s="36"/>
      <c r="E325" s="36"/>
      <c r="F325" s="36"/>
      <c r="G325" s="36"/>
    </row>
    <row r="326" spans="1:7" ht="15" customHeight="1" x14ac:dyDescent="0.2">
      <c r="A326" s="36"/>
      <c r="B326" s="47">
        <f t="shared" si="4"/>
        <v>682</v>
      </c>
      <c r="C326" s="224">
        <v>5.1400000000000003E-4</v>
      </c>
      <c r="D326" s="36"/>
      <c r="E326" s="36"/>
      <c r="F326" s="36"/>
      <c r="G326" s="36"/>
    </row>
    <row r="327" spans="1:7" ht="15" customHeight="1" x14ac:dyDescent="0.2">
      <c r="A327" s="36"/>
      <c r="B327" s="47">
        <f t="shared" si="4"/>
        <v>683</v>
      </c>
      <c r="C327" s="224">
        <v>5.0000000000000001E-4</v>
      </c>
      <c r="D327" s="36"/>
      <c r="E327" s="36"/>
      <c r="F327" s="36"/>
      <c r="G327" s="36"/>
    </row>
    <row r="328" spans="1:7" ht="15" customHeight="1" x14ac:dyDescent="0.2">
      <c r="A328" s="36"/>
      <c r="B328" s="47">
        <f t="shared" si="4"/>
        <v>684</v>
      </c>
      <c r="C328" s="224">
        <v>4.84E-4</v>
      </c>
      <c r="D328" s="36"/>
      <c r="E328" s="36"/>
      <c r="F328" s="36"/>
      <c r="G328" s="36"/>
    </row>
    <row r="329" spans="1:7" ht="15" customHeight="1" x14ac:dyDescent="0.2">
      <c r="A329" s="36"/>
      <c r="B329" s="47">
        <f t="shared" si="4"/>
        <v>685</v>
      </c>
      <c r="C329" s="224">
        <v>4.6700000000000002E-4</v>
      </c>
      <c r="D329" s="36"/>
      <c r="E329" s="36"/>
      <c r="F329" s="36"/>
      <c r="G329" s="36"/>
    </row>
    <row r="330" spans="1:7" ht="15" customHeight="1" x14ac:dyDescent="0.2">
      <c r="A330" s="36"/>
      <c r="B330" s="47">
        <f t="shared" si="4"/>
        <v>686</v>
      </c>
      <c r="C330" s="224">
        <v>4.4999999999999999E-4</v>
      </c>
      <c r="D330" s="36"/>
      <c r="E330" s="36"/>
      <c r="F330" s="36"/>
      <c r="G330" s="36"/>
    </row>
    <row r="331" spans="1:7" ht="15" customHeight="1" x14ac:dyDescent="0.2">
      <c r="A331" s="36"/>
      <c r="B331" s="47">
        <f t="shared" si="4"/>
        <v>687</v>
      </c>
      <c r="C331" s="224">
        <v>4.3399999999999998E-4</v>
      </c>
      <c r="D331" s="36"/>
      <c r="E331" s="36"/>
      <c r="F331" s="36"/>
      <c r="G331" s="36"/>
    </row>
    <row r="332" spans="1:7" ht="15" customHeight="1" x14ac:dyDescent="0.2">
      <c r="A332" s="36"/>
      <c r="B332" s="47">
        <f t="shared" si="4"/>
        <v>688</v>
      </c>
      <c r="C332" s="224">
        <v>4.2099999999999999E-4</v>
      </c>
      <c r="D332" s="36"/>
      <c r="E332" s="36"/>
      <c r="F332" s="36"/>
      <c r="G332" s="36"/>
    </row>
    <row r="333" spans="1:7" ht="15" customHeight="1" x14ac:dyDescent="0.2">
      <c r="A333" s="36"/>
      <c r="B333" s="47">
        <f t="shared" si="4"/>
        <v>689</v>
      </c>
      <c r="C333" s="224">
        <v>4.0999999999999999E-4</v>
      </c>
      <c r="D333" s="36"/>
      <c r="E333" s="36"/>
      <c r="F333" s="36"/>
      <c r="G333" s="36"/>
    </row>
    <row r="334" spans="1:7" ht="15" customHeight="1" x14ac:dyDescent="0.2">
      <c r="A334" s="36"/>
      <c r="B334" s="47">
        <f t="shared" si="4"/>
        <v>690</v>
      </c>
      <c r="C334" s="224">
        <v>4.0000000000000002E-4</v>
      </c>
      <c r="D334" s="36"/>
      <c r="E334" s="36"/>
      <c r="F334" s="36"/>
      <c r="G334" s="36"/>
    </row>
    <row r="335" spans="1:7" ht="15" customHeight="1" x14ac:dyDescent="0.2">
      <c r="A335" s="36"/>
      <c r="B335" s="47">
        <f t="shared" si="4"/>
        <v>691</v>
      </c>
      <c r="C335" s="224">
        <v>3.8999999999999999E-4</v>
      </c>
      <c r="D335" s="36"/>
      <c r="E335" s="36"/>
      <c r="F335" s="36"/>
      <c r="G335" s="36"/>
    </row>
    <row r="336" spans="1:7" ht="15" customHeight="1" x14ac:dyDescent="0.2">
      <c r="A336" s="36"/>
      <c r="B336" s="47">
        <f t="shared" si="4"/>
        <v>692</v>
      </c>
      <c r="C336" s="224">
        <v>3.79E-4</v>
      </c>
      <c r="D336" s="36"/>
      <c r="E336" s="36"/>
      <c r="F336" s="36"/>
      <c r="G336" s="36"/>
    </row>
    <row r="337" spans="1:7" ht="15" customHeight="1" x14ac:dyDescent="0.2">
      <c r="A337" s="36"/>
      <c r="B337" s="47">
        <f t="shared" si="4"/>
        <v>693</v>
      </c>
      <c r="C337" s="224">
        <v>3.68E-4</v>
      </c>
      <c r="D337" s="36"/>
      <c r="E337" s="36"/>
      <c r="F337" s="36"/>
      <c r="G337" s="36"/>
    </row>
    <row r="338" spans="1:7" ht="15" customHeight="1" x14ac:dyDescent="0.2">
      <c r="A338" s="36"/>
      <c r="B338" s="47">
        <f t="shared" si="4"/>
        <v>694</v>
      </c>
      <c r="C338" s="224">
        <v>3.57E-4</v>
      </c>
      <c r="D338" s="36"/>
      <c r="E338" s="36"/>
      <c r="F338" s="36"/>
      <c r="G338" s="36"/>
    </row>
    <row r="339" spans="1:7" ht="15" customHeight="1" x14ac:dyDescent="0.2">
      <c r="A339" s="36"/>
      <c r="B339" s="47">
        <f t="shared" si="4"/>
        <v>695</v>
      </c>
      <c r="C339" s="224">
        <v>3.48E-4</v>
      </c>
      <c r="D339" s="36"/>
      <c r="E339" s="36"/>
      <c r="F339" s="36"/>
      <c r="G339" s="36"/>
    </row>
    <row r="340" spans="1:7" ht="15" customHeight="1" x14ac:dyDescent="0.2">
      <c r="A340" s="36"/>
      <c r="B340" s="47">
        <f t="shared" si="4"/>
        <v>696</v>
      </c>
      <c r="C340" s="224">
        <v>3.4200000000000002E-4</v>
      </c>
      <c r="D340" s="36"/>
      <c r="E340" s="36"/>
      <c r="F340" s="36"/>
      <c r="G340" s="36"/>
    </row>
    <row r="341" spans="1:7" ht="15" customHeight="1" x14ac:dyDescent="0.2">
      <c r="A341" s="36"/>
      <c r="B341" s="47">
        <f t="shared" si="4"/>
        <v>697</v>
      </c>
      <c r="C341" s="224">
        <v>3.3700000000000001E-4</v>
      </c>
      <c r="D341" s="36"/>
      <c r="E341" s="36"/>
      <c r="F341" s="36"/>
      <c r="G341" s="36"/>
    </row>
    <row r="342" spans="1:7" ht="15" customHeight="1" x14ac:dyDescent="0.2">
      <c r="A342" s="36"/>
      <c r="B342" s="47">
        <f t="shared" si="4"/>
        <v>698</v>
      </c>
      <c r="C342" s="224">
        <v>3.3300000000000002E-4</v>
      </c>
      <c r="D342" s="36"/>
      <c r="E342" s="36"/>
      <c r="F342" s="36"/>
      <c r="G342" s="36"/>
    </row>
    <row r="343" spans="1:7" ht="15" customHeight="1" x14ac:dyDescent="0.2">
      <c r="A343" s="36"/>
      <c r="B343" s="47">
        <f t="shared" si="4"/>
        <v>699</v>
      </c>
      <c r="C343" s="224">
        <v>3.28E-4</v>
      </c>
      <c r="D343" s="36"/>
      <c r="E343" s="36"/>
      <c r="F343" s="36"/>
      <c r="G343" s="36"/>
    </row>
    <row r="344" spans="1:7" ht="15" customHeight="1" x14ac:dyDescent="0.2">
      <c r="A344" s="36"/>
      <c r="B344" s="47">
        <f t="shared" ref="B344:B407" si="5">IF(380+C$20*(ROW()-ROW(B$23)-1)&gt;780,"",380+C$20*(ROW()-ROW(B$23)-1))</f>
        <v>700</v>
      </c>
      <c r="C344" s="224">
        <v>3.2200000000000002E-4</v>
      </c>
      <c r="D344" s="36"/>
      <c r="E344" s="36"/>
      <c r="F344" s="36"/>
      <c r="G344" s="36"/>
    </row>
    <row r="345" spans="1:7" ht="15" customHeight="1" x14ac:dyDescent="0.2">
      <c r="A345" s="36"/>
      <c r="B345" s="47">
        <f t="shared" si="5"/>
        <v>701</v>
      </c>
      <c r="C345" s="224">
        <v>3.1399999999999999E-4</v>
      </c>
      <c r="D345" s="36"/>
      <c r="E345" s="36"/>
      <c r="F345" s="36"/>
      <c r="G345" s="36"/>
    </row>
    <row r="346" spans="1:7" ht="15" customHeight="1" x14ac:dyDescent="0.2">
      <c r="A346" s="36"/>
      <c r="B346" s="47">
        <f t="shared" si="5"/>
        <v>702</v>
      </c>
      <c r="C346" s="224">
        <v>3.0499999999999999E-4</v>
      </c>
      <c r="D346" s="36"/>
      <c r="E346" s="36"/>
      <c r="F346" s="36"/>
      <c r="G346" s="36"/>
    </row>
    <row r="347" spans="1:7" ht="15" customHeight="1" x14ac:dyDescent="0.2">
      <c r="A347" s="36"/>
      <c r="B347" s="47">
        <f t="shared" si="5"/>
        <v>703</v>
      </c>
      <c r="C347" s="224">
        <v>2.9399999999999999E-4</v>
      </c>
      <c r="D347" s="36"/>
      <c r="E347" s="36"/>
      <c r="F347" s="36"/>
      <c r="G347" s="36"/>
    </row>
    <row r="348" spans="1:7" ht="15" customHeight="1" x14ac:dyDescent="0.2">
      <c r="A348" s="36"/>
      <c r="B348" s="47">
        <f t="shared" si="5"/>
        <v>704</v>
      </c>
      <c r="C348" s="224">
        <v>2.7700000000000001E-4</v>
      </c>
      <c r="D348" s="36"/>
      <c r="E348" s="36"/>
      <c r="F348" s="36"/>
      <c r="G348" s="36"/>
    </row>
    <row r="349" spans="1:7" ht="15" customHeight="1" x14ac:dyDescent="0.2">
      <c r="A349" s="36"/>
      <c r="B349" s="47">
        <f t="shared" si="5"/>
        <v>705</v>
      </c>
      <c r="C349" s="224">
        <v>2.5999999999999998E-4</v>
      </c>
      <c r="D349" s="36"/>
      <c r="E349" s="36"/>
      <c r="F349" s="36"/>
      <c r="G349" s="36"/>
    </row>
    <row r="350" spans="1:7" ht="15" customHeight="1" x14ac:dyDescent="0.2">
      <c r="A350" s="36"/>
      <c r="B350" s="47">
        <f t="shared" si="5"/>
        <v>706</v>
      </c>
      <c r="C350" s="224">
        <v>2.4399999999999999E-4</v>
      </c>
      <c r="D350" s="36"/>
      <c r="E350" s="36"/>
      <c r="F350" s="36"/>
      <c r="G350" s="36"/>
    </row>
    <row r="351" spans="1:7" ht="15" customHeight="1" x14ac:dyDescent="0.2">
      <c r="A351" s="36"/>
      <c r="B351" s="47">
        <f t="shared" si="5"/>
        <v>707</v>
      </c>
      <c r="C351" s="224">
        <v>2.2900000000000001E-4</v>
      </c>
      <c r="D351" s="36"/>
      <c r="E351" s="36"/>
      <c r="F351" s="36"/>
      <c r="G351" s="36"/>
    </row>
    <row r="352" spans="1:7" ht="15" customHeight="1" x14ac:dyDescent="0.2">
      <c r="A352" s="36"/>
      <c r="B352" s="47">
        <f t="shared" si="5"/>
        <v>708</v>
      </c>
      <c r="C352" s="224">
        <v>2.2499999999999999E-4</v>
      </c>
      <c r="D352" s="36"/>
      <c r="E352" s="36"/>
      <c r="F352" s="36"/>
      <c r="G352" s="36"/>
    </row>
    <row r="353" spans="1:7" ht="15" customHeight="1" x14ac:dyDescent="0.2">
      <c r="A353" s="36"/>
      <c r="B353" s="47">
        <f t="shared" si="5"/>
        <v>709</v>
      </c>
      <c r="C353" s="224">
        <v>2.23E-4</v>
      </c>
      <c r="D353" s="36"/>
      <c r="E353" s="36"/>
      <c r="F353" s="36"/>
      <c r="G353" s="36"/>
    </row>
    <row r="354" spans="1:7" ht="15" customHeight="1" x14ac:dyDescent="0.2">
      <c r="A354" s="36"/>
      <c r="B354" s="47">
        <f t="shared" si="5"/>
        <v>710</v>
      </c>
      <c r="C354" s="224">
        <v>2.22E-4</v>
      </c>
      <c r="D354" s="36"/>
      <c r="E354" s="36"/>
      <c r="F354" s="36"/>
      <c r="G354" s="36"/>
    </row>
    <row r="355" spans="1:7" ht="15" customHeight="1" x14ac:dyDescent="0.2">
      <c r="A355" s="36"/>
      <c r="B355" s="47">
        <f t="shared" si="5"/>
        <v>711</v>
      </c>
      <c r="C355" s="224">
        <v>2.22E-4</v>
      </c>
      <c r="D355" s="36"/>
      <c r="E355" s="36"/>
      <c r="F355" s="36"/>
      <c r="G355" s="36"/>
    </row>
    <row r="356" spans="1:7" ht="15" customHeight="1" x14ac:dyDescent="0.2">
      <c r="A356" s="36"/>
      <c r="B356" s="47">
        <f t="shared" si="5"/>
        <v>712</v>
      </c>
      <c r="C356" s="224">
        <v>2.1800000000000001E-4</v>
      </c>
      <c r="D356" s="36"/>
      <c r="E356" s="36"/>
      <c r="F356" s="36"/>
      <c r="G356" s="36"/>
    </row>
    <row r="357" spans="1:7" ht="15" customHeight="1" x14ac:dyDescent="0.2">
      <c r="A357" s="36"/>
      <c r="B357" s="47">
        <f t="shared" si="5"/>
        <v>713</v>
      </c>
      <c r="C357" s="224">
        <v>2.14E-4</v>
      </c>
      <c r="D357" s="36"/>
      <c r="E357" s="36"/>
      <c r="F357" s="36"/>
      <c r="G357" s="36"/>
    </row>
    <row r="358" spans="1:7" ht="15" customHeight="1" x14ac:dyDescent="0.2">
      <c r="A358" s="36"/>
      <c r="B358" s="47">
        <f t="shared" si="5"/>
        <v>714</v>
      </c>
      <c r="C358" s="224">
        <v>2.0799999999999999E-4</v>
      </c>
      <c r="D358" s="36"/>
      <c r="E358" s="36"/>
      <c r="F358" s="36"/>
      <c r="G358" s="36"/>
    </row>
    <row r="359" spans="1:7" ht="15" customHeight="1" x14ac:dyDescent="0.2">
      <c r="A359" s="36"/>
      <c r="B359" s="47">
        <f t="shared" si="5"/>
        <v>715</v>
      </c>
      <c r="C359" s="224">
        <v>2.0100000000000001E-4</v>
      </c>
      <c r="D359" s="36"/>
      <c r="E359" s="36"/>
      <c r="F359" s="36"/>
      <c r="G359" s="36"/>
    </row>
    <row r="360" spans="1:7" ht="15" customHeight="1" x14ac:dyDescent="0.2">
      <c r="A360" s="36"/>
      <c r="B360" s="47">
        <f t="shared" si="5"/>
        <v>716</v>
      </c>
      <c r="C360" s="224">
        <v>1.92E-4</v>
      </c>
      <c r="D360" s="36"/>
      <c r="E360" s="36"/>
      <c r="F360" s="36"/>
      <c r="G360" s="36"/>
    </row>
    <row r="361" spans="1:7" ht="15" customHeight="1" x14ac:dyDescent="0.2">
      <c r="A361" s="36"/>
      <c r="B361" s="47">
        <f t="shared" si="5"/>
        <v>717</v>
      </c>
      <c r="C361" s="224">
        <v>1.83E-4</v>
      </c>
      <c r="D361" s="36"/>
      <c r="E361" s="36"/>
      <c r="F361" s="36"/>
      <c r="G361" s="36"/>
    </row>
    <row r="362" spans="1:7" ht="15" customHeight="1" x14ac:dyDescent="0.2">
      <c r="A362" s="36"/>
      <c r="B362" s="47">
        <f t="shared" si="5"/>
        <v>718</v>
      </c>
      <c r="C362" s="224">
        <v>1.73E-4</v>
      </c>
      <c r="D362" s="36"/>
      <c r="E362" s="36"/>
      <c r="F362" s="36"/>
      <c r="G362" s="36"/>
    </row>
    <row r="363" spans="1:7" ht="15" customHeight="1" x14ac:dyDescent="0.2">
      <c r="A363" s="36"/>
      <c r="B363" s="47">
        <f t="shared" si="5"/>
        <v>719</v>
      </c>
      <c r="C363" s="224">
        <v>1.64E-4</v>
      </c>
      <c r="D363" s="36"/>
      <c r="E363" s="36"/>
      <c r="F363" s="36"/>
      <c r="G363" s="36"/>
    </row>
    <row r="364" spans="1:7" ht="15" customHeight="1" x14ac:dyDescent="0.2">
      <c r="A364" s="36"/>
      <c r="B364" s="47">
        <f t="shared" si="5"/>
        <v>720</v>
      </c>
      <c r="C364" s="224">
        <v>1.56E-4</v>
      </c>
      <c r="D364" s="36"/>
      <c r="E364" s="36"/>
      <c r="F364" s="36"/>
      <c r="G364" s="36"/>
    </row>
    <row r="365" spans="1:7" ht="15" customHeight="1" x14ac:dyDescent="0.2">
      <c r="A365" s="36"/>
      <c r="B365" s="47">
        <f t="shared" si="5"/>
        <v>721</v>
      </c>
      <c r="C365" s="224">
        <v>1.4899999999999999E-4</v>
      </c>
      <c r="D365" s="36"/>
      <c r="E365" s="36"/>
      <c r="F365" s="36"/>
      <c r="G365" s="36"/>
    </row>
    <row r="366" spans="1:7" ht="15" customHeight="1" x14ac:dyDescent="0.2">
      <c r="A366" s="36"/>
      <c r="B366" s="47">
        <f t="shared" si="5"/>
        <v>722</v>
      </c>
      <c r="C366" s="224">
        <v>1.4300000000000001E-4</v>
      </c>
      <c r="D366" s="36"/>
      <c r="E366" s="36"/>
      <c r="F366" s="36"/>
      <c r="G366" s="36"/>
    </row>
    <row r="367" spans="1:7" ht="15" customHeight="1" x14ac:dyDescent="0.2">
      <c r="A367" s="36"/>
      <c r="B367" s="47">
        <f t="shared" si="5"/>
        <v>723</v>
      </c>
      <c r="C367" s="224">
        <v>1.3899999999999999E-4</v>
      </c>
      <c r="D367" s="36"/>
      <c r="E367" s="36"/>
      <c r="F367" s="36"/>
      <c r="G367" s="36"/>
    </row>
    <row r="368" spans="1:7" ht="15" customHeight="1" x14ac:dyDescent="0.2">
      <c r="A368" s="36"/>
      <c r="B368" s="47">
        <f t="shared" si="5"/>
        <v>724</v>
      </c>
      <c r="C368" s="224">
        <v>1.4100000000000001E-4</v>
      </c>
      <c r="D368" s="36"/>
      <c r="E368" s="36"/>
      <c r="F368" s="36"/>
      <c r="G368" s="36"/>
    </row>
    <row r="369" spans="1:7" ht="15" customHeight="1" x14ac:dyDescent="0.2">
      <c r="A369" s="36"/>
      <c r="B369" s="47">
        <f t="shared" si="5"/>
        <v>725</v>
      </c>
      <c r="C369" s="224">
        <v>1.4300000000000001E-4</v>
      </c>
      <c r="D369" s="36"/>
      <c r="E369" s="36"/>
      <c r="F369" s="36"/>
      <c r="G369" s="36"/>
    </row>
    <row r="370" spans="1:7" ht="15" customHeight="1" x14ac:dyDescent="0.2">
      <c r="A370" s="36"/>
      <c r="B370" s="47">
        <f t="shared" si="5"/>
        <v>726</v>
      </c>
      <c r="C370" s="224">
        <v>1.45E-4</v>
      </c>
      <c r="D370" s="36"/>
      <c r="E370" s="36"/>
      <c r="F370" s="36"/>
      <c r="G370" s="36"/>
    </row>
    <row r="371" spans="1:7" ht="15" customHeight="1" x14ac:dyDescent="0.2">
      <c r="A371" s="36"/>
      <c r="B371" s="47">
        <f t="shared" si="5"/>
        <v>727</v>
      </c>
      <c r="C371" s="224">
        <v>1.44E-4</v>
      </c>
      <c r="D371" s="36"/>
      <c r="E371" s="36"/>
      <c r="F371" s="36"/>
      <c r="G371" s="36"/>
    </row>
    <row r="372" spans="1:7" ht="15" customHeight="1" x14ac:dyDescent="0.2">
      <c r="A372" s="36"/>
      <c r="B372" s="47">
        <f t="shared" si="5"/>
        <v>728</v>
      </c>
      <c r="C372" s="224">
        <v>1.3300000000000001E-4</v>
      </c>
      <c r="D372" s="36"/>
      <c r="E372" s="36"/>
      <c r="F372" s="36"/>
      <c r="G372" s="36"/>
    </row>
    <row r="373" spans="1:7" ht="15" customHeight="1" x14ac:dyDescent="0.2">
      <c r="A373" s="36"/>
      <c r="B373" s="47">
        <f t="shared" si="5"/>
        <v>729</v>
      </c>
      <c r="C373" s="224">
        <v>1.2E-4</v>
      </c>
      <c r="D373" s="36"/>
      <c r="E373" s="36"/>
      <c r="F373" s="36"/>
      <c r="G373" s="36"/>
    </row>
    <row r="374" spans="1:7" ht="15" customHeight="1" x14ac:dyDescent="0.2">
      <c r="A374" s="36"/>
      <c r="B374" s="47">
        <f t="shared" si="5"/>
        <v>730</v>
      </c>
      <c r="C374" s="224">
        <v>1.07E-4</v>
      </c>
      <c r="D374" s="36"/>
      <c r="E374" s="36"/>
      <c r="F374" s="36"/>
      <c r="G374" s="36"/>
    </row>
    <row r="375" spans="1:7" ht="15" customHeight="1" x14ac:dyDescent="0.2">
      <c r="A375" s="36"/>
      <c r="B375" s="47">
        <f t="shared" si="5"/>
        <v>731</v>
      </c>
      <c r="C375" s="224">
        <v>9.7600000000000001E-5</v>
      </c>
      <c r="D375" s="36"/>
      <c r="E375" s="36"/>
      <c r="F375" s="36"/>
      <c r="G375" s="36"/>
    </row>
    <row r="376" spans="1:7" ht="15" customHeight="1" x14ac:dyDescent="0.2">
      <c r="A376" s="36"/>
      <c r="B376" s="47">
        <f t="shared" si="5"/>
        <v>732</v>
      </c>
      <c r="C376" s="224">
        <v>9.7E-5</v>
      </c>
      <c r="D376" s="36"/>
      <c r="E376" s="36"/>
      <c r="F376" s="36"/>
      <c r="G376" s="36"/>
    </row>
    <row r="377" spans="1:7" ht="15" customHeight="1" x14ac:dyDescent="0.2">
      <c r="A377" s="36"/>
      <c r="B377" s="47">
        <f t="shared" si="5"/>
        <v>733</v>
      </c>
      <c r="C377" s="224">
        <v>9.8499999999999995E-5</v>
      </c>
      <c r="D377" s="36"/>
      <c r="E377" s="36"/>
      <c r="F377" s="36"/>
      <c r="G377" s="36"/>
    </row>
    <row r="378" spans="1:7" ht="15" customHeight="1" x14ac:dyDescent="0.2">
      <c r="A378" s="36"/>
      <c r="B378" s="47">
        <f t="shared" si="5"/>
        <v>734</v>
      </c>
      <c r="C378" s="224">
        <v>1.01E-4</v>
      </c>
      <c r="D378" s="36"/>
      <c r="E378" s="36"/>
      <c r="F378" s="36"/>
      <c r="G378" s="36"/>
    </row>
    <row r="379" spans="1:7" ht="15" customHeight="1" x14ac:dyDescent="0.2">
      <c r="A379" s="36"/>
      <c r="B379" s="47">
        <f t="shared" si="5"/>
        <v>735</v>
      </c>
      <c r="C379" s="224">
        <v>1.03E-4</v>
      </c>
      <c r="D379" s="36"/>
      <c r="E379" s="36"/>
      <c r="F379" s="36"/>
      <c r="G379" s="36"/>
    </row>
    <row r="380" spans="1:7" ht="15" customHeight="1" x14ac:dyDescent="0.2">
      <c r="A380" s="36"/>
      <c r="B380" s="47">
        <f t="shared" si="5"/>
        <v>736</v>
      </c>
      <c r="C380" s="224">
        <v>1.01E-4</v>
      </c>
      <c r="D380" s="36"/>
      <c r="E380" s="36"/>
      <c r="F380" s="36"/>
      <c r="G380" s="36"/>
    </row>
    <row r="381" spans="1:7" ht="15" customHeight="1" x14ac:dyDescent="0.2">
      <c r="A381" s="36"/>
      <c r="B381" s="47">
        <f t="shared" si="5"/>
        <v>737</v>
      </c>
      <c r="C381" s="224">
        <v>9.7600000000000001E-5</v>
      </c>
      <c r="D381" s="36"/>
      <c r="E381" s="36"/>
      <c r="F381" s="36"/>
      <c r="G381" s="36"/>
    </row>
    <row r="382" spans="1:7" ht="15" customHeight="1" x14ac:dyDescent="0.2">
      <c r="A382" s="36"/>
      <c r="B382" s="47">
        <f t="shared" si="5"/>
        <v>738</v>
      </c>
      <c r="C382" s="224">
        <v>9.4300000000000002E-5</v>
      </c>
      <c r="D382" s="36"/>
      <c r="E382" s="36"/>
      <c r="F382" s="36"/>
      <c r="G382" s="36"/>
    </row>
    <row r="383" spans="1:7" ht="15" customHeight="1" x14ac:dyDescent="0.2">
      <c r="A383" s="36"/>
      <c r="B383" s="47">
        <f t="shared" si="5"/>
        <v>739</v>
      </c>
      <c r="C383" s="224">
        <v>9.0600000000000007E-5</v>
      </c>
      <c r="D383" s="36"/>
      <c r="E383" s="36"/>
      <c r="F383" s="36"/>
      <c r="G383" s="36"/>
    </row>
    <row r="384" spans="1:7" ht="15" customHeight="1" x14ac:dyDescent="0.2">
      <c r="A384" s="36"/>
      <c r="B384" s="47">
        <f t="shared" si="5"/>
        <v>740</v>
      </c>
      <c r="C384" s="224">
        <v>8.6600000000000004E-5</v>
      </c>
      <c r="D384" s="36"/>
      <c r="E384" s="36"/>
      <c r="F384" s="36"/>
      <c r="G384" s="36"/>
    </row>
    <row r="385" spans="1:7" ht="15" customHeight="1" x14ac:dyDescent="0.2">
      <c r="A385" s="36"/>
      <c r="B385" s="47">
        <f t="shared" si="5"/>
        <v>741</v>
      </c>
      <c r="C385" s="224">
        <v>8.3100000000000001E-5</v>
      </c>
      <c r="D385" s="36"/>
      <c r="E385" s="36"/>
      <c r="F385" s="36"/>
      <c r="G385" s="36"/>
    </row>
    <row r="386" spans="1:7" ht="15" customHeight="1" x14ac:dyDescent="0.2">
      <c r="A386" s="36"/>
      <c r="B386" s="47">
        <f t="shared" si="5"/>
        <v>742</v>
      </c>
      <c r="C386" s="224">
        <v>8.0199999999999998E-5</v>
      </c>
      <c r="D386" s="36"/>
      <c r="E386" s="36"/>
      <c r="F386" s="36"/>
      <c r="G386" s="36"/>
    </row>
    <row r="387" spans="1:7" ht="15" customHeight="1" x14ac:dyDescent="0.2">
      <c r="A387" s="36"/>
      <c r="B387" s="47">
        <f t="shared" si="5"/>
        <v>743</v>
      </c>
      <c r="C387" s="224">
        <v>7.9400000000000006E-5</v>
      </c>
      <c r="D387" s="36"/>
      <c r="E387" s="36"/>
      <c r="F387" s="36"/>
      <c r="G387" s="36"/>
    </row>
    <row r="388" spans="1:7" ht="15" customHeight="1" x14ac:dyDescent="0.2">
      <c r="A388" s="36"/>
      <c r="B388" s="47">
        <f t="shared" si="5"/>
        <v>744</v>
      </c>
      <c r="C388" s="224">
        <v>8.2000000000000001E-5</v>
      </c>
      <c r="D388" s="36"/>
      <c r="E388" s="36"/>
      <c r="F388" s="36"/>
      <c r="G388" s="36"/>
    </row>
    <row r="389" spans="1:7" ht="15" customHeight="1" x14ac:dyDescent="0.2">
      <c r="A389" s="36"/>
      <c r="B389" s="47">
        <f t="shared" si="5"/>
        <v>745</v>
      </c>
      <c r="C389" s="224">
        <v>8.4800000000000001E-5</v>
      </c>
      <c r="D389" s="36"/>
      <c r="E389" s="36"/>
      <c r="F389" s="36"/>
      <c r="G389" s="36"/>
    </row>
    <row r="390" spans="1:7" ht="15" customHeight="1" x14ac:dyDescent="0.2">
      <c r="A390" s="36"/>
      <c r="B390" s="47">
        <f t="shared" si="5"/>
        <v>746</v>
      </c>
      <c r="C390" s="224">
        <v>8.7000000000000001E-5</v>
      </c>
      <c r="D390" s="36"/>
      <c r="E390" s="36"/>
      <c r="F390" s="36"/>
      <c r="G390" s="36"/>
    </row>
    <row r="391" spans="1:7" ht="15" customHeight="1" x14ac:dyDescent="0.2">
      <c r="A391" s="36"/>
      <c r="B391" s="47">
        <f t="shared" si="5"/>
        <v>747</v>
      </c>
      <c r="C391" s="224">
        <v>8.6100000000000006E-5</v>
      </c>
      <c r="D391" s="36"/>
      <c r="E391" s="36"/>
      <c r="F391" s="36"/>
      <c r="G391" s="36"/>
    </row>
    <row r="392" spans="1:7" ht="15" customHeight="1" x14ac:dyDescent="0.2">
      <c r="A392" s="36"/>
      <c r="B392" s="47">
        <f t="shared" si="5"/>
        <v>748</v>
      </c>
      <c r="C392" s="224">
        <v>8.03E-5</v>
      </c>
      <c r="D392" s="36"/>
      <c r="E392" s="36"/>
      <c r="F392" s="36"/>
      <c r="G392" s="36"/>
    </row>
    <row r="393" spans="1:7" ht="15" customHeight="1" x14ac:dyDescent="0.2">
      <c r="A393" s="36"/>
      <c r="B393" s="47">
        <f t="shared" si="5"/>
        <v>749</v>
      </c>
      <c r="C393" s="224">
        <v>7.3300000000000006E-5</v>
      </c>
      <c r="D393" s="36"/>
      <c r="E393" s="36"/>
      <c r="F393" s="36"/>
      <c r="G393" s="36"/>
    </row>
    <row r="394" spans="1:7" ht="15" customHeight="1" x14ac:dyDescent="0.2">
      <c r="A394" s="36"/>
      <c r="B394" s="47">
        <f t="shared" si="5"/>
        <v>750</v>
      </c>
      <c r="C394" s="224">
        <v>6.6199999999999996E-5</v>
      </c>
      <c r="D394" s="36"/>
      <c r="E394" s="36"/>
      <c r="F394" s="36"/>
      <c r="G394" s="36"/>
    </row>
    <row r="395" spans="1:7" ht="15" customHeight="1" x14ac:dyDescent="0.2">
      <c r="A395" s="36"/>
      <c r="B395" s="47">
        <f t="shared" si="5"/>
        <v>751</v>
      </c>
      <c r="C395" s="224">
        <v>6.1099999999999994E-5</v>
      </c>
      <c r="D395" s="36"/>
      <c r="E395" s="36"/>
      <c r="F395" s="36"/>
      <c r="G395" s="36"/>
    </row>
    <row r="396" spans="1:7" ht="15" customHeight="1" x14ac:dyDescent="0.2">
      <c r="A396" s="36"/>
      <c r="B396" s="47">
        <f t="shared" si="5"/>
        <v>752</v>
      </c>
      <c r="C396" s="224">
        <v>5.91E-5</v>
      </c>
      <c r="D396" s="36"/>
      <c r="E396" s="36"/>
      <c r="F396" s="36"/>
      <c r="G396" s="36"/>
    </row>
    <row r="397" spans="1:7" ht="15" customHeight="1" x14ac:dyDescent="0.2">
      <c r="A397" s="36"/>
      <c r="B397" s="47">
        <f t="shared" si="5"/>
        <v>753</v>
      </c>
      <c r="C397" s="224">
        <v>5.7899999999999998E-5</v>
      </c>
      <c r="D397" s="36"/>
      <c r="E397" s="36"/>
      <c r="F397" s="36"/>
      <c r="G397" s="36"/>
    </row>
    <row r="398" spans="1:7" ht="15" customHeight="1" x14ac:dyDescent="0.2">
      <c r="A398" s="36"/>
      <c r="B398" s="47">
        <f t="shared" si="5"/>
        <v>754</v>
      </c>
      <c r="C398" s="224">
        <v>5.7200000000000001E-5</v>
      </c>
      <c r="D398" s="36"/>
      <c r="E398" s="36"/>
      <c r="F398" s="36"/>
      <c r="G398" s="36"/>
    </row>
    <row r="399" spans="1:7" ht="15" customHeight="1" x14ac:dyDescent="0.2">
      <c r="A399" s="36"/>
      <c r="B399" s="47">
        <f t="shared" si="5"/>
        <v>755</v>
      </c>
      <c r="C399" s="224">
        <v>5.5500000000000001E-5</v>
      </c>
      <c r="D399" s="36"/>
      <c r="E399" s="36"/>
      <c r="F399" s="36"/>
      <c r="G399" s="36"/>
    </row>
    <row r="400" spans="1:7" ht="15" customHeight="1" x14ac:dyDescent="0.2">
      <c r="A400" s="36"/>
      <c r="B400" s="47">
        <f t="shared" si="5"/>
        <v>756</v>
      </c>
      <c r="C400" s="224">
        <v>5.2500000000000002E-5</v>
      </c>
      <c r="D400" s="36"/>
      <c r="E400" s="36"/>
      <c r="F400" s="36"/>
      <c r="G400" s="36"/>
    </row>
    <row r="401" spans="1:7" ht="15" customHeight="1" x14ac:dyDescent="0.2">
      <c r="A401" s="36"/>
      <c r="B401" s="47">
        <f t="shared" si="5"/>
        <v>757</v>
      </c>
      <c r="C401" s="224">
        <v>5.0399999999999999E-5</v>
      </c>
      <c r="D401" s="36"/>
      <c r="E401" s="36"/>
      <c r="F401" s="36"/>
      <c r="G401" s="36"/>
    </row>
    <row r="402" spans="1:7" ht="15" customHeight="1" x14ac:dyDescent="0.2">
      <c r="A402" s="36"/>
      <c r="B402" s="47">
        <f t="shared" si="5"/>
        <v>758</v>
      </c>
      <c r="C402" s="224">
        <v>4.9799999999999998E-5</v>
      </c>
      <c r="D402" s="36"/>
      <c r="E402" s="36"/>
      <c r="F402" s="36"/>
      <c r="G402" s="36"/>
    </row>
    <row r="403" spans="1:7" ht="15" customHeight="1" x14ac:dyDescent="0.2">
      <c r="A403" s="36"/>
      <c r="B403" s="47">
        <f t="shared" si="5"/>
        <v>759</v>
      </c>
      <c r="C403" s="224">
        <v>5.38E-5</v>
      </c>
      <c r="D403" s="36"/>
      <c r="E403" s="36"/>
      <c r="F403" s="36"/>
      <c r="G403" s="36"/>
    </row>
    <row r="404" spans="1:7" ht="15" customHeight="1" x14ac:dyDescent="0.2">
      <c r="A404" s="36"/>
      <c r="B404" s="47">
        <f t="shared" si="5"/>
        <v>760</v>
      </c>
      <c r="C404" s="224">
        <v>6.2299999999999996E-5</v>
      </c>
      <c r="D404" s="36"/>
      <c r="E404" s="36"/>
      <c r="F404" s="36"/>
      <c r="G404" s="36"/>
    </row>
    <row r="405" spans="1:7" ht="15" customHeight="1" x14ac:dyDescent="0.2">
      <c r="A405" s="36"/>
      <c r="B405" s="47">
        <f t="shared" si="5"/>
        <v>761</v>
      </c>
      <c r="C405" s="224">
        <v>7.1600000000000006E-5</v>
      </c>
      <c r="D405" s="36"/>
      <c r="E405" s="36"/>
      <c r="F405" s="36"/>
      <c r="G405" s="36"/>
    </row>
    <row r="406" spans="1:7" ht="15" customHeight="1" x14ac:dyDescent="0.2">
      <c r="A406" s="36"/>
      <c r="B406" s="47">
        <f t="shared" si="5"/>
        <v>762</v>
      </c>
      <c r="C406" s="224">
        <v>8.0400000000000003E-5</v>
      </c>
      <c r="D406" s="36"/>
      <c r="E406" s="36"/>
      <c r="F406" s="36"/>
      <c r="G406" s="36"/>
    </row>
    <row r="407" spans="1:7" ht="15" customHeight="1" x14ac:dyDescent="0.2">
      <c r="A407" s="36"/>
      <c r="B407" s="47">
        <f t="shared" si="5"/>
        <v>763</v>
      </c>
      <c r="C407" s="224">
        <v>8.6500000000000002E-5</v>
      </c>
      <c r="D407" s="36"/>
      <c r="E407" s="36"/>
      <c r="F407" s="36"/>
      <c r="G407" s="36"/>
    </row>
    <row r="408" spans="1:7" ht="15" customHeight="1" x14ac:dyDescent="0.2">
      <c r="A408" s="36"/>
      <c r="B408" s="47">
        <f t="shared" ref="B408:B424" si="6">IF(380+C$20*(ROW()-ROW(B$23)-1)&gt;780,"",380+C$20*(ROW()-ROW(B$23)-1))</f>
        <v>764</v>
      </c>
      <c r="C408" s="224">
        <v>8.92E-5</v>
      </c>
      <c r="D408" s="36"/>
      <c r="E408" s="36"/>
      <c r="F408" s="36"/>
      <c r="G408" s="36"/>
    </row>
    <row r="409" spans="1:7" ht="15" customHeight="1" x14ac:dyDescent="0.2">
      <c r="A409" s="36"/>
      <c r="B409" s="47">
        <f t="shared" si="6"/>
        <v>765</v>
      </c>
      <c r="C409" s="224">
        <v>8.8999999999999995E-5</v>
      </c>
      <c r="D409" s="36"/>
      <c r="E409" s="36"/>
      <c r="F409" s="36"/>
      <c r="G409" s="36"/>
    </row>
    <row r="410" spans="1:7" ht="15" customHeight="1" x14ac:dyDescent="0.2">
      <c r="A410" s="36"/>
      <c r="B410" s="47">
        <f t="shared" si="6"/>
        <v>766</v>
      </c>
      <c r="C410" s="224">
        <v>8.5699999999999996E-5</v>
      </c>
      <c r="D410" s="36"/>
      <c r="E410" s="36"/>
      <c r="F410" s="36"/>
      <c r="G410" s="36"/>
    </row>
    <row r="411" spans="1:7" ht="15" customHeight="1" x14ac:dyDescent="0.2">
      <c r="A411" s="36"/>
      <c r="B411" s="47">
        <f t="shared" si="6"/>
        <v>767</v>
      </c>
      <c r="C411" s="224">
        <v>7.5599999999999994E-5</v>
      </c>
      <c r="D411" s="36"/>
      <c r="E411" s="36"/>
      <c r="F411" s="36"/>
      <c r="G411" s="36"/>
    </row>
    <row r="412" spans="1:7" ht="15" customHeight="1" x14ac:dyDescent="0.2">
      <c r="A412" s="36"/>
      <c r="B412" s="47">
        <f t="shared" si="6"/>
        <v>768</v>
      </c>
      <c r="C412" s="224">
        <v>6.0699999999999998E-5</v>
      </c>
      <c r="D412" s="36"/>
      <c r="E412" s="36"/>
      <c r="F412" s="36"/>
      <c r="G412" s="36"/>
    </row>
    <row r="413" spans="1:7" ht="15" customHeight="1" x14ac:dyDescent="0.2">
      <c r="A413" s="36"/>
      <c r="B413" s="47">
        <f t="shared" si="6"/>
        <v>769</v>
      </c>
      <c r="C413" s="224">
        <v>4.49E-5</v>
      </c>
      <c r="D413" s="36"/>
      <c r="E413" s="36"/>
      <c r="F413" s="36"/>
      <c r="G413" s="36"/>
    </row>
    <row r="414" spans="1:7" ht="15" customHeight="1" x14ac:dyDescent="0.2">
      <c r="A414" s="36"/>
      <c r="B414" s="47">
        <f t="shared" si="6"/>
        <v>770</v>
      </c>
      <c r="C414" s="224">
        <v>2.9899999999999998E-5</v>
      </c>
      <c r="D414" s="36"/>
      <c r="E414" s="36"/>
      <c r="F414" s="36"/>
      <c r="G414" s="36"/>
    </row>
    <row r="415" spans="1:7" ht="15" customHeight="1" x14ac:dyDescent="0.2">
      <c r="A415" s="36"/>
      <c r="B415" s="47">
        <f t="shared" si="6"/>
        <v>771</v>
      </c>
      <c r="C415" s="224">
        <v>2.0599999999999999E-5</v>
      </c>
      <c r="D415" s="36"/>
      <c r="E415" s="36"/>
      <c r="F415" s="36"/>
      <c r="G415" s="36"/>
    </row>
    <row r="416" spans="1:7" ht="15" customHeight="1" x14ac:dyDescent="0.2">
      <c r="A416" s="36"/>
      <c r="B416" s="47">
        <f t="shared" si="6"/>
        <v>772</v>
      </c>
      <c r="C416" s="224">
        <v>1.5999999999999999E-5</v>
      </c>
      <c r="D416" s="36"/>
      <c r="E416" s="36"/>
      <c r="F416" s="36"/>
      <c r="G416" s="36"/>
    </row>
    <row r="417" spans="1:7" ht="15" customHeight="1" x14ac:dyDescent="0.2">
      <c r="A417" s="36"/>
      <c r="B417" s="47">
        <f t="shared" si="6"/>
        <v>773</v>
      </c>
      <c r="C417" s="224">
        <v>1.4100000000000001E-5</v>
      </c>
      <c r="D417" s="36"/>
      <c r="E417" s="36"/>
      <c r="F417" s="36"/>
      <c r="G417" s="36"/>
    </row>
    <row r="418" spans="1:7" ht="15" customHeight="1" x14ac:dyDescent="0.2">
      <c r="A418" s="36"/>
      <c r="B418" s="47">
        <f t="shared" si="6"/>
        <v>774</v>
      </c>
      <c r="C418" s="224">
        <v>1.4600000000000001E-5</v>
      </c>
      <c r="D418" s="36"/>
      <c r="E418" s="36"/>
      <c r="F418" s="36"/>
      <c r="G418" s="36"/>
    </row>
    <row r="419" spans="1:7" ht="15" customHeight="1" x14ac:dyDescent="0.2">
      <c r="A419" s="36"/>
      <c r="B419" s="47">
        <f t="shared" si="6"/>
        <v>775</v>
      </c>
      <c r="C419" s="224">
        <v>2.09E-5</v>
      </c>
      <c r="D419" s="36"/>
      <c r="E419" s="36"/>
      <c r="F419" s="36"/>
      <c r="G419" s="36"/>
    </row>
    <row r="420" spans="1:7" ht="15" customHeight="1" x14ac:dyDescent="0.2">
      <c r="A420" s="36"/>
      <c r="B420" s="47">
        <f t="shared" si="6"/>
        <v>776</v>
      </c>
      <c r="C420" s="224">
        <v>2.8900000000000001E-5</v>
      </c>
      <c r="D420" s="36"/>
      <c r="E420" s="36"/>
      <c r="F420" s="36"/>
      <c r="G420" s="36"/>
    </row>
    <row r="421" spans="1:7" ht="15" customHeight="1" x14ac:dyDescent="0.2">
      <c r="A421" s="36"/>
      <c r="B421" s="47">
        <f t="shared" si="6"/>
        <v>777</v>
      </c>
      <c r="C421" s="224">
        <v>3.5200000000000002E-5</v>
      </c>
      <c r="D421" s="36"/>
      <c r="E421" s="36"/>
      <c r="F421" s="36"/>
      <c r="G421" s="36"/>
    </row>
    <row r="422" spans="1:7" ht="15" customHeight="1" x14ac:dyDescent="0.2">
      <c r="A422" s="36"/>
      <c r="B422" s="47">
        <f t="shared" si="6"/>
        <v>778</v>
      </c>
      <c r="C422" s="224">
        <v>3.7299999999999999E-5</v>
      </c>
      <c r="D422" s="36"/>
      <c r="E422" s="36"/>
      <c r="F422" s="36"/>
      <c r="G422" s="36"/>
    </row>
    <row r="423" spans="1:7" ht="15" customHeight="1" x14ac:dyDescent="0.2">
      <c r="A423" s="36"/>
      <c r="B423" s="47">
        <f t="shared" si="6"/>
        <v>779</v>
      </c>
      <c r="C423" s="224">
        <v>2.27E-5</v>
      </c>
      <c r="D423" s="36"/>
      <c r="E423" s="36"/>
      <c r="F423" s="36"/>
      <c r="G423" s="36"/>
    </row>
    <row r="424" spans="1:7" x14ac:dyDescent="0.2">
      <c r="A424" s="36"/>
      <c r="B424" s="47">
        <f t="shared" si="6"/>
        <v>780</v>
      </c>
      <c r="C424" s="224">
        <v>1.08E-6</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D15" sqref="D15"/>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4" t="str">
        <f>"(unweighted) "&amp; $B$8 &amp;" = ∫ spectral "&amp; $B$8 &amp;" * dλ"</f>
        <v>(unweighted) irradiance = ∫ spectral irradiance * dλ</v>
      </c>
      <c r="C10" s="264"/>
      <c r="D10" s="264"/>
      <c r="E10" s="264"/>
      <c r="F10" s="264"/>
      <c r="G10" s="60"/>
    </row>
    <row r="11" spans="1:7" s="56" customFormat="1" ht="15" customHeight="1" x14ac:dyDescent="0.2">
      <c r="B11" s="266" t="str">
        <f>"(photopic) "&amp; $D$8 &amp;" =      * ∫ spectral "&amp; $B$8 &amp;" * V(λ) * dλ"</f>
        <v>(photopic) illuminance =      * ∫ spectral irradiance * V(λ) * dλ</v>
      </c>
      <c r="C11" s="266"/>
      <c r="D11" s="266"/>
      <c r="E11" s="266"/>
      <c r="F11" s="266"/>
      <c r="G11" s="60"/>
    </row>
    <row r="12" spans="1:7" s="56" customFormat="1" ht="15" customHeight="1" x14ac:dyDescent="0.2">
      <c r="B12" s="264" t="str">
        <f>"(unweighted) "&amp;$F$8&amp;" = ∫ spectral "&amp;$F$8&amp;" * dλ"</f>
        <v>(unweighted) photon irradiance = ∫ spectral photon irradiance * dλ</v>
      </c>
      <c r="C12" s="264"/>
      <c r="D12" s="264"/>
      <c r="E12" s="264"/>
      <c r="F12" s="264"/>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0.4336611399999995</v>
      </c>
      <c r="C15" s="56"/>
      <c r="D15" s="193">
        <f ca="1">Calculations!$J$14*Physics!$F$12*SUMPRODUCT(Calculations!$M$21:$M$421,Calculations!$L$21:$L$421,Calculations!$K$21:$K$421)*$F$6</f>
        <v>131.83012566816464</v>
      </c>
      <c r="E15" s="56"/>
      <c r="F15" s="194">
        <f ca="1">LOG(Calculations!$J$14*SUMPRODUCT(Calculations!$S$21:$S$421,Calculations!$K$21:$K$421)*$F$6)</f>
        <v>18.076614910335415</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4" t="str">
        <f>"α-opic "&amp; $B$8 &amp;" = ∫ spectral "&amp; $B$8 &amp;" * "&amp;"α-opic action spectrum * dλ"</f>
        <v>α-opic irradiance = ∫ spectral irradiance * α-opic action spectrum * dλ</v>
      </c>
      <c r="C18" s="264"/>
      <c r="D18" s="264"/>
      <c r="E18" s="264"/>
      <c r="F18" s="264"/>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0.10233075179442459</v>
      </c>
      <c r="C21" s="199">
        <f ca="1">Calculations!$J$14*SUMPRODUCT(Calculations!$M$21:$M$421,Calculations!O$21:O$421,Calculations!$K$21:$K$421)*$F$6</f>
        <v>0.18489098652866781</v>
      </c>
      <c r="D21" s="200">
        <f ca="1">Calculations!$J$14*SUMPRODUCT(Calculations!$M$21:$M$421,Calculations!P$21:P$421,Calculations!$K$21:$K$421)*$F$6</f>
        <v>0.21147985871806871</v>
      </c>
      <c r="E21" s="201">
        <f ca="1">Calculations!$J$14*SUMPRODUCT(Calculations!$M$21:$M$421,Calculations!Q$21:Q$421,Calculations!$K$21:$K$421)*$F$6</f>
        <v>0.16874957702446955</v>
      </c>
      <c r="F21" s="202">
        <f ca="1">Calculations!$J$14*SUMPRODUCT(Calculations!$M$21:$M$421,Calculations!R$21:R$421,Calculations!$K$21:$K$421)*$F$6</f>
        <v>0.14684274974588618</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4" t="str">
        <f>"α-opic ELR = "&amp; $F$17 &amp;" / "&amp;$D$8</f>
        <v>α-opic ELR = α-opic irradiance / illuminance</v>
      </c>
      <c r="C24" s="264"/>
      <c r="D24" s="264"/>
      <c r="E24" s="264"/>
      <c r="F24" s="264"/>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0.77623192176882083</v>
      </c>
      <c r="C27" s="204">
        <f ca="1">1000*(C21/$D15)</f>
        <v>1.4024941991943858</v>
      </c>
      <c r="D27" s="205">
        <f ca="1">1000*(D21/$D15)</f>
        <v>1.6041846099001216</v>
      </c>
      <c r="E27" s="206">
        <f ca="1">1000*(E21/$D15)</f>
        <v>1.2800532212890132</v>
      </c>
      <c r="F27" s="207">
        <f ca="1">1000*(F21/$D15)</f>
        <v>1.1138785539468457</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4"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4"/>
      <c r="D30" s="264"/>
      <c r="E30" s="264"/>
      <c r="F30" s="264"/>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125.20744932360809</v>
      </c>
      <c r="C33" s="199">
        <f ca="1">1000*(C21/VLOOKUP(C$32,Photobiology!$C$10:$D$14,2,0))</f>
        <v>127.00071540055352</v>
      </c>
      <c r="D33" s="200">
        <f ca="1">1000*(D21/VLOOKUP(D$32,Photobiology!$C$10:$D$14,2,0))</f>
        <v>129.82924088551451</v>
      </c>
      <c r="E33" s="201">
        <f ca="1">1000*(E21/VLOOKUP(E$32,Photobiology!$C$10:$D$14,2,0))</f>
        <v>116.40281490066707</v>
      </c>
      <c r="F33" s="202">
        <f ca="1">1000*(F21/VLOOKUP(F$32,Photobiology!$C$10:$D$14,2,0))</f>
        <v>110.72333690485499</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4" t="str">
        <f>"α-opic "&amp; $F$8 &amp;" = ∫ spectral "&amp; $F$8 &amp;" * photon system "&amp;"α-opic action spectrum * dλ"</f>
        <v>α-opic photon irradiance = ∫ spectral photon irradiance * photon system α-opic action spectrum * dλ</v>
      </c>
      <c r="C36" s="264"/>
      <c r="D36" s="264"/>
      <c r="E36" s="264"/>
      <c r="F36" s="264"/>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17.362776533358083</v>
      </c>
      <c r="C39" s="209">
        <f ca="1">LOG(Calculations!$J$14*SUMPRODUCT(Calculations!$S$21:$S$421,Calculations!U$21:U$421,Calculations!$K$21:$K$421)*$F$6)</f>
        <v>17.701818861757086</v>
      </c>
      <c r="D39" s="210">
        <f ca="1">LOG(Calculations!$J$14*SUMPRODUCT(Calculations!$S$21:$S$421,Calculations!V$21:V$421,Calculations!$K$21:$K$421)*$F$6)</f>
        <v>17.780676301901387</v>
      </c>
      <c r="E39" s="211">
        <f ca="1">LOG(Calculations!$J$14*SUMPRODUCT(Calculations!$S$21:$S$421,Calculations!W$21:W$421,Calculations!$K$21:$K$421)*$F$6)</f>
        <v>17.633022924140334</v>
      </c>
      <c r="F39" s="212">
        <f ca="1">LOG(Calculations!$J$14*SUMPRODUCT(Calculations!$S$21:$S$421,Calculations!X$21:X$421,Calculations!$K$21:$K$421)*$F$6)</f>
        <v>17.558183160897656</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4" t="str">
        <f ca="1">"e.g. "&amp;TEXT(F44,FIXED(0,3)&amp;"E+00")&amp;" = 10^"&amp;TEXT(LOG(F44),FIXED(0,3))&amp;", with rounding to 3 decimal places"</f>
        <v>e.g. 3.616E+17 = 10^17.558, with rounding to 3 decimal places</v>
      </c>
      <c r="C42" s="264"/>
      <c r="D42" s="264"/>
      <c r="E42" s="265"/>
      <c r="F42" s="238">
        <f ca="1">10^F15</f>
        <v>1.1929298623988946E+18</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2.3055605550611283E+17</v>
      </c>
      <c r="C44" s="240">
        <f t="shared" ref="C44:F44" ca="1" si="0">10^C39</f>
        <v>5.032906494119008E+17</v>
      </c>
      <c r="D44" s="241">
        <f t="shared" ca="1" si="0"/>
        <v>6.0349864856124685E+17</v>
      </c>
      <c r="E44" s="242">
        <f t="shared" ca="1" si="0"/>
        <v>4.2955910035071533E+17</v>
      </c>
      <c r="F44" s="243">
        <f t="shared" ca="1" si="0"/>
        <v>3.6156231706509107E+17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3"/>
      <c r="C52" s="263"/>
      <c r="D52" s="263"/>
      <c r="E52" s="263"/>
      <c r="F52" s="263"/>
    </row>
    <row r="53" spans="1:7" s="56" customFormat="1" ht="15" hidden="1" customHeight="1" x14ac:dyDescent="0.2">
      <c r="F53" s="81" t="str">
        <f>"Age-adjusted "&amp;$F$17</f>
        <v>Age-adjusted α-opic irradiance</v>
      </c>
    </row>
    <row r="54" spans="1:7" s="56" customFormat="1" ht="15" hidden="1" customHeight="1" x14ac:dyDescent="0.2">
      <c r="B54" s="262"/>
      <c r="C54" s="262"/>
      <c r="D54" s="262"/>
      <c r="E54" s="262"/>
      <c r="F54" s="262"/>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2"/>
      <c r="C60" s="262"/>
      <c r="D60" s="262"/>
      <c r="E60" s="262"/>
      <c r="F60" s="262"/>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2"/>
      <c r="C66" s="262"/>
      <c r="D66" s="262"/>
      <c r="E66" s="262"/>
      <c r="F66" s="262"/>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10:F10"/>
    <mergeCell ref="B11:F11"/>
    <mergeCell ref="B12:F12"/>
    <mergeCell ref="B18:F18"/>
    <mergeCell ref="B30:F30"/>
    <mergeCell ref="B24:F24"/>
    <mergeCell ref="B66:F66"/>
    <mergeCell ref="B60:F60"/>
    <mergeCell ref="B54:F54"/>
    <mergeCell ref="B52:F52"/>
    <mergeCell ref="B36:F36"/>
    <mergeCell ref="B42:E42"/>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0</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0</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0</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0</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0</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7.61E-6</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1.36E-5</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1.6099999999999998E-5</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1.7600000000000001E-5</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1.8700000000000001E-5</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2.2099999999999998E-5</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2.6800000000000001E-5</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3.0599999999999998E-5</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3.2799999999999998E-5</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2.8900000000000001E-5</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2.0599999999999999E-5</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1.1800000000000001E-5</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4.0099999999999997E-6</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2.8600000000000001E-6</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7.6699999999999994E-6</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1.3699999999999999E-5</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1.95E-5</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2.0599999999999999E-5</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1.7E-5</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1.27E-5</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8.85E-6</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8.1599999999999998E-6</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1.1199999999999999E-5</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1.5400000000000002E-5</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2.0400000000000001E-5</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2.4499999999999999E-5</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2.7399999999999999E-5</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3.0899999999999999E-5</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3.5500000000000002E-5</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4.1699999999999997E-5</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4.9799999999999998E-5</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6.0300000000000002E-5</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7.3700000000000002E-5</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9.1000000000000003E-5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1.13E-4</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1.3799999999999999E-4</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1.6699999999999999E-4</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1.9799999999999999E-4</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2.2900000000000001E-4</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2.6499999999999999E-4</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3.0600000000000001E-4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3.5599999999999998E-4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4.1599999999999997E-4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4.84E-4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5.6099999999999998E-4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6.4599999999999998E-4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7.3899999999999997E-4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8.4199999999999998E-4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9.5600000000000004E-4</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1.08E-3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1.23E-3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1.3799999999999999E-3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1.5499999999999999E-3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1.74E-3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1.9400000000000001E-3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2.15E-3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2.3700000000000001E-3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2.5999999999999999E-3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2.8500000000000001E-3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3.0899999999999999E-3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3.32E-3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3.5300000000000002E-3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3.7100000000000002E-3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3.8700000000000002E-3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3.98E-3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4.0600000000000002E-3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4.0699999999999998E-3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4.0299999999999997E-3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3.96E-3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3.8500000000000001E-3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3.6900000000000001E-3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3.5000000000000001E-3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3.29E-3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3.0799999999999998E-3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2.8700000000000002E-3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2.66E-3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2.4599999999999999E-3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2.2699999999999999E-3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2.1099999999999999E-3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1.9599999999999999E-3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1.82E-3</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1.6900000000000001E-3</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1.57E-3</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1.4599999999999999E-3</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1.3699999999999999E-3</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1.2800000000000001E-3</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1.1900000000000001E-3</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1.1100000000000001E-3</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1.0399999999999999E-3</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9.7499999999999996E-4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9.2299999999999999E-4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8.7900000000000001E-4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8.4199999999999998E-4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8.12E-4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7.8700000000000005E-4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7.67E-4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7.5299999999999998E-4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7.4299999999999995E-4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7.3800000000000005E-4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7.3700000000000002E-4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7.3999999999999999E-4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7.4700000000000005E-4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7.5799999999999999E-4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7.7200000000000001E-4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7.8899999999999999E-4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8.0900000000000004E-4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8.3100000000000003E-4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8.5599999999999999E-4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8.8400000000000002E-4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9.1399999999999999E-4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9.4799999999999995E-4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9.8499999999999998E-4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1.0200000000000001E-3</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1.07E-3</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1.1100000000000001E-3</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1.15E-3</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1.1900000000000001E-3</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1.24E-3</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1.2899999999999999E-3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1.34E-3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1.39E-3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1.4400000000000001E-3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1.49E-3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1.5499999999999999E-3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1.6000000000000001E-3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1.66E-3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1.7099999999999999E-3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1.7700000000000001E-3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1.83E-3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1.8799999999999999E-3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1.9400000000000001E-3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1.99E-3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2.0500000000000002E-3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2.0999999999999999E-3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2.15E-3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2.2000000000000001E-3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2.2399999999999998E-3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2.2799999999999999E-3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2.31E-3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2.3400000000000001E-3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2.3700000000000001E-3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2.3800000000000002E-3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2.3900000000000002E-3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2.3999999999999998E-3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2.3999999999999998E-3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2.3900000000000002E-3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2.3800000000000002E-3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2.3600000000000001E-3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2.3400000000000001E-3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2.32E-3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2.3E-3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2.2699999999999999E-3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2.2399999999999998E-3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2.2100000000000002E-3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2.1800000000000001E-3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2.15E-3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2.1199999999999999E-3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2.0799999999999998E-3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2.0500000000000002E-3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2.0300000000000001E-3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2.0100000000000001E-3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1.99E-3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1.97E-3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1.9400000000000001E-3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1.92E-3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1.9E-3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1.89E-3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1.8699999999999999E-3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1.8600000000000001E-3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1.8500000000000001E-3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1.8400000000000001E-3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1.82E-3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1.81E-3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1.8E-3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1.7899999999999999E-3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1.7899999999999999E-3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1.7799999999999999E-3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1.7799999999999999E-3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1.7700000000000001E-3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1.7700000000000001E-3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1.7600000000000001E-3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1.7600000000000001E-3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1.7600000000000001E-3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1.75E-3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1.75E-3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1.75E-3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1.75E-3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1.75E-3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1.75E-3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1.7600000000000001E-3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1.7600000000000001E-3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1.7600000000000001E-3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1.7700000000000001E-3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1.7700000000000001E-3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1.7700000000000001E-3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1.7700000000000001E-3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1.7700000000000001E-3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1.7700000000000001E-3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1.7700000000000001E-3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1.7700000000000001E-3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1.7799999999999999E-3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1.7799999999999999E-3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1.7899999999999999E-3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1.7899999999999999E-3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1.8E-3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1.81E-3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1.81E-3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1.81E-3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1.81E-3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1.81E-3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1.8E-3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1.81E-3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1.81E-3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1.82E-3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1.82E-3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1.82E-3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1.81E-3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1.81E-3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1.8E-3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1.8E-3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1.81E-3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1.81E-3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1.8E-3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1.7899999999999999E-3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1.7799999999999999E-3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1.7700000000000001E-3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1.75E-3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1.74E-3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1.72E-3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1.7099999999999999E-3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1.6999999999999999E-3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1.6800000000000001E-3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1.66E-3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1.64E-3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1.6199999999999999E-3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1.6100000000000001E-3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1.6000000000000001E-3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1.58E-3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1.57E-3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1.5399999999999999E-3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1.5200000000000001E-3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1.5E-3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1.47E-3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1.4499999999999999E-3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1.4400000000000001E-3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1.42E-3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1.4E-3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1.3799999999999999E-3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1.3600000000000001E-3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1.34E-3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1.31E-3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1.2899999999999999E-3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1.2700000000000001E-3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1.25E-3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1.23E-3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1.2099999999999999E-3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1.1900000000000001E-3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1.16E-3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1.14E-3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1.1199999999999999E-3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1.09E-3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1.07E-3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1.0499999999999999E-3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1.0300000000000001E-3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1.01E-3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9.8499999999999998E-4</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9.6500000000000004E-4</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9.4799999999999995E-4</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9.3099999999999997E-4</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9.1500000000000001E-4</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8.9800000000000004E-4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8.7900000000000001E-4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8.5899999999999995E-4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8.4000000000000003E-4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8.1999999999999998E-4</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8.0199999999999998E-4</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7.85E-4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7.6800000000000002E-4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7.5199999999999996E-4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7.3700000000000002E-4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7.2300000000000001E-4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7.0799999999999997E-4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6.9300000000000004E-4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6.7500000000000004E-4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6.5700000000000003E-4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6.3900000000000003E-4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6.2100000000000002E-4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6.0400000000000004E-4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5.8699999999999996E-4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5.71E-4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5.5900000000000004E-4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5.5199999999999997E-4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5.4900000000000001E-4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5.4699999999999996E-4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5.44E-4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5.3700000000000004E-4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5.2599999999999999E-4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5.1400000000000003E-4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5.0000000000000001E-4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4.84E-4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4.6700000000000002E-4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4.4999999999999999E-4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4.3399999999999998E-4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4.2099999999999999E-4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4.0999999999999999E-4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4.0000000000000002E-4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3.8999999999999999E-4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3.79E-4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3.68E-4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3.57E-4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3.48E-4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3.4200000000000002E-4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3.3700000000000001E-4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3.3300000000000002E-4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3.28E-4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3.2200000000000002E-4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3.1399999999999999E-4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3.0499999999999999E-4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2.9399999999999999E-4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2.7700000000000001E-4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2.5999999999999998E-4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2.4399999999999999E-4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2.2900000000000001E-4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2.2499999999999999E-4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2.23E-4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2.22E-4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2.22E-4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2.1800000000000001E-4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2.14E-4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2.0799999999999999E-4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2.0100000000000001E-4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1.92E-4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1.83E-4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1.73E-4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1.64E-4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1.56E-4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1.4899999999999999E-4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1.4300000000000001E-4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1.3899999999999999E-4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1.4100000000000001E-4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1.4300000000000001E-4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1.45E-4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1.44E-4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1.3300000000000001E-4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1.2E-4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1.07E-4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9.7600000000000001E-5</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9.7E-5</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9.8499999999999995E-5</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1.01E-4</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1.03E-4</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1.01E-4</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9.7600000000000001E-5</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9.4300000000000002E-5</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9.0600000000000007E-5</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8.6600000000000004E-5</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8.3100000000000001E-5</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8.0199999999999998E-5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7.9400000000000006E-5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8.2000000000000001E-5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8.4800000000000001E-5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8.7000000000000001E-5</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8.6100000000000006E-5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8.03E-5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7.3300000000000006E-5</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6.6199999999999996E-5</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6.1099999999999994E-5</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5.91E-5</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5.7899999999999998E-5</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5.7200000000000001E-5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5.5500000000000001E-5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5.2500000000000002E-5</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5.0399999999999999E-5</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4.9799999999999998E-5</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5.38E-5</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6.2299999999999996E-5</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7.1600000000000006E-5</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8.0400000000000003E-5</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8.6500000000000002E-5</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8.92E-5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8.8999999999999995E-5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8.5699999999999996E-5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7.5599999999999994E-5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6.0699999999999998E-5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4.49E-5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2.9899999999999998E-5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2.0599999999999999E-5</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1.5999999999999999E-5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1.4100000000000001E-5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1.4600000000000001E-5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2.09E-5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2.8900000000000001E-5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3.5200000000000002E-5</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3.7299999999999999E-5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2.27E-5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1.08E-6</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43.366113999999953</v>
      </c>
      <c r="Q5" s="149">
        <f ca="1">Physics!$F$12*SUMPRODUCT($M$21:$M$421,$K$21:$K$421,$L$21:$L$421)*Q4</f>
        <v>0.13183012566816465</v>
      </c>
      <c r="R5" s="150">
        <f ca="1">LOG(SUMPRODUCT($S$21:$S$421,$K$21:$K$421)*R4)</f>
        <v>14.076614910335413</v>
      </c>
      <c r="AM5" s="148" t="s">
        <v>224</v>
      </c>
      <c r="AN5" s="149">
        <f>Inputs!AC17</f>
        <v>0</v>
      </c>
      <c r="AO5" s="148" t="s">
        <v>248</v>
      </c>
      <c r="AP5" s="149">
        <f ca="1">SUMPRODUCT($AM$21:$AM$421,$AK$21:$AK$421)*AP4</f>
        <v>64.363087300828909</v>
      </c>
      <c r="AQ5" s="149">
        <f ca="1">Physics!$F$12*SUMPRODUCT($AM$21:$AM$421,$AK$21:$AK$421,$AL$21:$AL$421)*AQ4</f>
        <v>0.13183012566816463</v>
      </c>
      <c r="AR5" s="150">
        <f ca="1">LOG(SUMPRODUCT($AS$21:$AS$421,$AK$21:$AK$421)*AR4)</f>
        <v>14.2634882247599</v>
      </c>
    </row>
    <row r="6" spans="1:57" s="147" customFormat="1" ht="0.25" customHeight="1" x14ac:dyDescent="0.2">
      <c r="A6" s="147" t="s">
        <v>319</v>
      </c>
      <c r="M6" s="148"/>
      <c r="AM6" s="148"/>
    </row>
    <row r="7" spans="1:57" s="147" customFormat="1" ht="0.25" customHeight="1" x14ac:dyDescent="0.2">
      <c r="M7" s="148" t="s">
        <v>245</v>
      </c>
      <c r="N7" s="149">
        <f ca="1">SUMPRODUCT($M$21:$M$421,$K$21:$K$421,N$21:N$421)*$P$4</f>
        <v>10.23307517944246</v>
      </c>
      <c r="O7" s="149">
        <f t="shared" ref="O7:R7" ca="1" si="0">SUMPRODUCT($M$21:$M$421,$K$21:$K$421,O$21:O$421)*$P$4</f>
        <v>18.489098652866783</v>
      </c>
      <c r="P7" s="149">
        <f t="shared" ca="1" si="0"/>
        <v>21.147985871806874</v>
      </c>
      <c r="Q7" s="149">
        <f t="shared" ca="1" si="0"/>
        <v>16.874957702446956</v>
      </c>
      <c r="R7" s="149">
        <f t="shared" ca="1" si="0"/>
        <v>14.68427497458862</v>
      </c>
      <c r="AM7" s="148" t="s">
        <v>245</v>
      </c>
      <c r="AN7" s="149">
        <f ca="1">SUMPRODUCT($AM$21:$AM$421,$AK$21:$AK$421,AN$21:AN$421)*$AP$4</f>
        <v>10.774342223785649</v>
      </c>
      <c r="AO7" s="149">
        <f t="shared" ref="AO7:AR7" ca="1" si="1">SUMPRODUCT($AM$21:$AM$421,$AK$21:$AK$421,AO$21:AO$421)*$AP$4</f>
        <v>19.192179150131931</v>
      </c>
      <c r="AP7" s="149">
        <f t="shared" ca="1" si="1"/>
        <v>21.473911061946978</v>
      </c>
      <c r="AQ7" s="149">
        <f t="shared" ca="1" si="1"/>
        <v>19.111465053961815</v>
      </c>
      <c r="AR7" s="149">
        <f t="shared" ca="1" si="1"/>
        <v>17.48348959402216</v>
      </c>
    </row>
    <row r="8" spans="1:57" s="147" customFormat="1" ht="0.25" customHeight="1" x14ac:dyDescent="0.2">
      <c r="M8" s="148" t="s">
        <v>238</v>
      </c>
      <c r="N8" s="151">
        <f ca="1">1000*N7/$Q$5*$Q$4/$P$4</f>
        <v>0.77623192176882061</v>
      </c>
      <c r="O8" s="151">
        <f t="shared" ref="O8:R8" ca="1" si="2">1000*O7/$Q$5*$Q$4/$P$4</f>
        <v>1.4024941991943856</v>
      </c>
      <c r="P8" s="151">
        <f t="shared" ca="1" si="2"/>
        <v>1.6041846099001218</v>
      </c>
      <c r="Q8" s="151">
        <f t="shared" ca="1" si="2"/>
        <v>1.2800532212890128</v>
      </c>
      <c r="R8" s="151">
        <f t="shared" ca="1" si="2"/>
        <v>1.1138785539468457</v>
      </c>
      <c r="AM8" s="148" t="s">
        <v>238</v>
      </c>
      <c r="AN8" s="151">
        <f ca="1">1000*AN7/$AQ$5*$AQ$4/$AP$4</f>
        <v>0.81728983941851152</v>
      </c>
      <c r="AO8" s="151">
        <f t="shared" ref="AO8:AR8" ca="1" si="3">1000*AO7/$AQ$5*$AQ$4/$AP$4</f>
        <v>1.4558265080048092</v>
      </c>
      <c r="AP8" s="151">
        <f t="shared" ca="1" si="3"/>
        <v>1.6289077290269673</v>
      </c>
      <c r="AQ8" s="151">
        <f t="shared" ca="1" si="3"/>
        <v>1.4497039244328811</v>
      </c>
      <c r="AR8" s="151">
        <f t="shared" ca="1" si="3"/>
        <v>1.3262135270985491</v>
      </c>
    </row>
    <row r="9" spans="1:57" s="147" customFormat="1" ht="0.25" customHeight="1" x14ac:dyDescent="0.2">
      <c r="M9" s="148" t="s">
        <v>239</v>
      </c>
      <c r="N9" s="151">
        <f ca="1">N8/AN8</f>
        <v>0.94976333282339231</v>
      </c>
      <c r="O9" s="151">
        <f t="shared" ref="O9:R9" ca="1" si="4">O8/AO8</f>
        <v>0.96336630187925698</v>
      </c>
      <c r="P9" s="151">
        <f t="shared" ca="1" si="4"/>
        <v>0.98482227158341618</v>
      </c>
      <c r="Q9" s="151">
        <f t="shared" ca="1" si="4"/>
        <v>0.88297561985959649</v>
      </c>
      <c r="R9" s="151">
        <f t="shared" ca="1" si="4"/>
        <v>0.83989382643664956</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0.12520741952112271</v>
      </c>
      <c r="O10" s="149">
        <f t="shared" ref="O10:R10" ca="1" si="6">1000*O7/AO8*$Q$4/$P$4</f>
        <v>0.12700070064121749</v>
      </c>
      <c r="P10" s="149">
        <f t="shared" ca="1" si="6"/>
        <v>0.1298292438236491</v>
      </c>
      <c r="Q10" s="149">
        <f t="shared" ca="1" si="6"/>
        <v>0.11640278692801617</v>
      </c>
      <c r="R10" s="149">
        <f t="shared" ca="1" si="6"/>
        <v>0.11072330868705919</v>
      </c>
      <c r="AM10" s="148" t="s">
        <v>241</v>
      </c>
      <c r="AN10" s="149">
        <f ca="1">1000*AN7/AN8*$AQ$4/$AP$4</f>
        <v>0.13183012566816463</v>
      </c>
      <c r="AO10" s="149">
        <f t="shared" ref="AO10:AR10" ca="1" si="7">1000*AO7/AO8*$AQ$4/$AP$4</f>
        <v>0.13183012566816463</v>
      </c>
      <c r="AP10" s="149">
        <f t="shared" ca="1" si="7"/>
        <v>0.13183012566816463</v>
      </c>
      <c r="AQ10" s="149">
        <f t="shared" ca="1" si="7"/>
        <v>0.13183012566816463</v>
      </c>
      <c r="AR10" s="149">
        <f t="shared" ca="1" si="7"/>
        <v>0.13183012566816463</v>
      </c>
    </row>
    <row r="11" spans="1:57" s="147" customFormat="1" ht="0.25" customHeight="1" x14ac:dyDescent="0.2">
      <c r="M11" s="148" t="s">
        <v>246</v>
      </c>
      <c r="N11" s="150">
        <f ca="1">LOG(SUMPRODUCT($S$21:$S$421,$K$21:$K$421,T$21:T$421)*$R$4)</f>
        <v>13.362776533358085</v>
      </c>
      <c r="O11" s="150">
        <f t="shared" ref="O11:R11" ca="1" si="8">LOG(SUMPRODUCT($S$21:$S$421,$K$21:$K$421,U$21:U$421)*$R$4)</f>
        <v>13.701818861757088</v>
      </c>
      <c r="P11" s="150">
        <f t="shared" ca="1" si="8"/>
        <v>13.780676301901387</v>
      </c>
      <c r="Q11" s="150">
        <f t="shared" ca="1" si="8"/>
        <v>13.633022924140336</v>
      </c>
      <c r="R11" s="150">
        <f t="shared" ca="1" si="8"/>
        <v>13.558183160897654</v>
      </c>
      <c r="AM11" s="148" t="s">
        <v>246</v>
      </c>
      <c r="AN11" s="150">
        <f ca="1">LOG(SUMPRODUCT($AS$21:$AS$421,$AK$21:$AK$421,AT$21:AT$421)*$AR$4)</f>
        <v>13.385161134441688</v>
      </c>
      <c r="AO11" s="150">
        <f t="shared" ref="AO11:AR11" ca="1" si="9">LOG(SUMPRODUCT($AS$21:$AS$421,$AK$21:$AK$421,AU$21:AU$421)*$AR$4)</f>
        <v>13.718027410938987</v>
      </c>
      <c r="AP11" s="150">
        <f t="shared" ca="1" si="9"/>
        <v>13.787318440373323</v>
      </c>
      <c r="AQ11" s="150">
        <f t="shared" ca="1" si="9"/>
        <v>13.687074211849993</v>
      </c>
      <c r="AR11" s="150">
        <f t="shared" ca="1" si="9"/>
        <v>13.633958771867981</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0.4336611399999995</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0.1 klx</v>
      </c>
      <c r="AI15" s="147" t="s">
        <v>237</v>
      </c>
      <c r="AJ15" s="147">
        <f>IF(Inputs!$C$8="User",K16/AK16,AL15/AK15)</f>
        <v>1.8265813786641957E-5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131.83012566816464</v>
      </c>
      <c r="L16" s="147">
        <f>IF($J16,Inputs!$C$17,0)</f>
        <v>0</v>
      </c>
      <c r="Y16" s="135" t="str">
        <f ca="1">IF('Advanced Inputs'!J15="","",'Advanced Inputs'!J15)&amp;", Reference source: "&amp;Physics!F48&amp;" = "&amp;TEXT(AQ5,"0.0")&amp;" "&amp;Physics!G48</f>
        <v>D65, Reference source: illuminance = 0.1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1.1929298623988887E+18</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0.4336611399999995</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0</v>
      </c>
      <c r="J21" s="147">
        <f>((Physics!$C$9*Physics!$C$10)/(Physics!$C$11*Physics!$C$12*$H21))^($J$17-$J$18)</f>
        <v>1.9134999256690163E+18</v>
      </c>
      <c r="K21" s="147">
        <f>(H21&lt;&gt;H20)*1</f>
        <v>1</v>
      </c>
      <c r="L21" s="147">
        <f>INDEX(Photobiology!$21:$421,1+$H21-380,10)</f>
        <v>3.8999999999999999E-5</v>
      </c>
      <c r="M21" s="147">
        <f>$I21*$J$15*IF($J$18,1,$J21)</f>
        <v>0</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0</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0</v>
      </c>
      <c r="Z21" s="147">
        <f ca="1">$Y21*N21</f>
        <v>0</v>
      </c>
      <c r="AA21" s="147">
        <f t="shared" ref="AA21:AA84" ca="1" si="15">$Y21*O21</f>
        <v>0</v>
      </c>
      <c r="AB21" s="147">
        <f t="shared" ref="AB21:AB84" ca="1" si="16">$Y21*P21</f>
        <v>0</v>
      </c>
      <c r="AC21" s="147">
        <f t="shared" ref="AC21:AC84" ca="1" si="17">$Y21*Q21</f>
        <v>0</v>
      </c>
      <c r="AD21" s="147">
        <f t="shared" ref="AD21:AD84" ca="1" si="18">$Y21*R21</f>
        <v>0</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9.1284317689432513E-4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1746725351134759.8</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9.1284317689432513E-4</v>
      </c>
      <c r="AZ21" s="147">
        <f ca="1">$AY21*AN21</f>
        <v>0</v>
      </c>
      <c r="BA21" s="147">
        <f t="shared" ref="BA21:BA84" ca="1" si="20">$AY21*AO21</f>
        <v>0</v>
      </c>
      <c r="BB21" s="147">
        <f t="shared" ref="BB21:BB84" ca="1" si="21">$AY21*AP21</f>
        <v>0</v>
      </c>
      <c r="BC21" s="147">
        <f t="shared" ref="BC21:BC84" ca="1" si="22">$AY21*AQ21</f>
        <v>5.3766463119075751E-7</v>
      </c>
      <c r="BD21" s="147">
        <f t="shared" ref="BD21:BD84" ca="1" si="23">$AY21*AR21</f>
        <v>8.3814065551317804E-7</v>
      </c>
    </row>
    <row r="22" spans="8:56" s="147" customFormat="1" ht="0.25" customHeight="1" x14ac:dyDescent="0.2">
      <c r="H22" s="147">
        <f t="shared" ref="H22:H85" si="24">MIN(780,H21+$J$14)</f>
        <v>381</v>
      </c>
      <c r="I22" s="147">
        <f>IF($H22&gt;$H21,INDEX(Spectra!22:22,1,MATCH($I$20,Spectra!$20:$20,0)),I21)</f>
        <v>0</v>
      </c>
      <c r="J22" s="147">
        <f>((Physics!$C$9*Physics!$C$10)/(Physics!$C$11*Physics!$C$12*$H22))^($J$17-$J$18)</f>
        <v>1.9185354517891983E+18</v>
      </c>
      <c r="K22" s="147">
        <f t="shared" ref="K22:K85" si="25">(H22&lt;&gt;H21)*1</f>
        <v>1</v>
      </c>
      <c r="L22" s="147">
        <f>INDEX(Photobiology!$21:$421,1+$H22-380,10)</f>
        <v>4.28264E-5</v>
      </c>
      <c r="M22" s="147">
        <f t="shared" ref="M22:M85" si="26">$I22*$J$15*IF($J$18,1,$J22)</f>
        <v>0</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0</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0</v>
      </c>
      <c r="Z22" s="147">
        <f t="shared" ref="Z22:Z85" ca="1" si="28">$Y22*N22</f>
        <v>0</v>
      </c>
      <c r="AA22" s="147">
        <f t="shared" ca="1" si="15"/>
        <v>0</v>
      </c>
      <c r="AB22" s="147">
        <f t="shared" ca="1" si="16"/>
        <v>0</v>
      </c>
      <c r="AC22" s="147">
        <f t="shared" ca="1" si="17"/>
        <v>0</v>
      </c>
      <c r="AD22" s="147">
        <f t="shared" ca="1" si="18"/>
        <v>0</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9.2137879167682288E-4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1767697876358679</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9.2137879167682288E-4</v>
      </c>
      <c r="AZ22" s="147">
        <f t="shared" ref="AZ22:AZ85" ca="1" si="33">$AY22*AN22</f>
        <v>0</v>
      </c>
      <c r="BA22" s="147">
        <f t="shared" ca="1" si="20"/>
        <v>0</v>
      </c>
      <c r="BB22" s="147">
        <f t="shared" ca="1" si="21"/>
        <v>0</v>
      </c>
      <c r="BC22" s="147">
        <f t="shared" ca="1" si="22"/>
        <v>6.1271689646508722E-7</v>
      </c>
      <c r="BD22" s="147">
        <f t="shared" ca="1" si="23"/>
        <v>9.6336602321353579E-7</v>
      </c>
    </row>
    <row r="23" spans="8:56" s="147" customFormat="1" ht="0.25" customHeight="1" x14ac:dyDescent="0.2">
      <c r="H23" s="147">
        <f t="shared" si="24"/>
        <v>382</v>
      </c>
      <c r="I23" s="147">
        <f>IF($H23&gt;$H22,INDEX(Spectra!23:23,1,MATCH($I$20,Spectra!$20:$20,0)),I22)</f>
        <v>0</v>
      </c>
      <c r="J23" s="147">
        <f>((Physics!$C$9*Physics!$C$10)/(Physics!$C$11*Physics!$C$12*$H23))^($J$17-$J$18)</f>
        <v>1.9235709779093798E+18</v>
      </c>
      <c r="K23" s="147">
        <f t="shared" si="25"/>
        <v>1</v>
      </c>
      <c r="L23" s="147">
        <f>INDEX(Photobiology!$21:$421,1+$H23-380,10)</f>
        <v>4.69146E-5</v>
      </c>
      <c r="M23" s="147">
        <f t="shared" si="26"/>
        <v>0</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0</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0</v>
      </c>
      <c r="Z23" s="147">
        <f t="shared" ca="1" si="28"/>
        <v>0</v>
      </c>
      <c r="AA23" s="147">
        <f t="shared" ca="1" si="15"/>
        <v>0</v>
      </c>
      <c r="AB23" s="147">
        <f t="shared" ca="1" si="16"/>
        <v>0</v>
      </c>
      <c r="AC23" s="147">
        <f t="shared" ca="1" si="17"/>
        <v>0</v>
      </c>
      <c r="AD23" s="147">
        <f t="shared" ca="1" si="18"/>
        <v>0</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9.2991257987794197E-4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1788752850646047</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9.2991257987794197E-4</v>
      </c>
      <c r="AZ23" s="147">
        <f t="shared" ca="1" si="33"/>
        <v>0</v>
      </c>
      <c r="BA23" s="147">
        <f t="shared" ca="1" si="20"/>
        <v>0</v>
      </c>
      <c r="BB23" s="147">
        <f t="shared" ca="1" si="21"/>
        <v>0</v>
      </c>
      <c r="BC23" s="147">
        <f t="shared" ca="1" si="22"/>
        <v>6.9929426006821236E-7</v>
      </c>
      <c r="BD23" s="147">
        <f t="shared" ca="1" si="23"/>
        <v>1.0959763683925449E-6</v>
      </c>
    </row>
    <row r="24" spans="8:56" s="147" customFormat="1" ht="0.25" customHeight="1" x14ac:dyDescent="0.2">
      <c r="H24" s="147">
        <f t="shared" si="24"/>
        <v>383</v>
      </c>
      <c r="I24" s="147">
        <f>IF($H24&gt;$H23,INDEX(Spectra!24:24,1,MATCH($I$20,Spectra!$20:$20,0)),I23)</f>
        <v>0</v>
      </c>
      <c r="J24" s="147">
        <f>((Physics!$C$9*Physics!$C$10)/(Physics!$C$11*Physics!$C$12*$H24))^($J$17-$J$18)</f>
        <v>1.9286065040295616E+18</v>
      </c>
      <c r="K24" s="147">
        <f t="shared" si="25"/>
        <v>1</v>
      </c>
      <c r="L24" s="147">
        <f>INDEX(Photobiology!$21:$421,1+$H24-380,10)</f>
        <v>5.1589599999999998E-5</v>
      </c>
      <c r="M24" s="147">
        <f t="shared" si="26"/>
        <v>0</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0</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0</v>
      </c>
      <c r="Z24" s="147">
        <f t="shared" ca="1" si="28"/>
        <v>0</v>
      </c>
      <c r="AA24" s="147">
        <f t="shared" ca="1" si="15"/>
        <v>0</v>
      </c>
      <c r="AB24" s="147">
        <f t="shared" ca="1" si="16"/>
        <v>0</v>
      </c>
      <c r="AC24" s="147">
        <f t="shared" ca="1" si="17"/>
        <v>0</v>
      </c>
      <c r="AD24" s="147">
        <f t="shared" ca="1" si="18"/>
        <v>0</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9.3844819466043982E-4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1809897291916924.2</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9.3844819466043982E-4</v>
      </c>
      <c r="AZ24" s="147">
        <f t="shared" ca="1" si="33"/>
        <v>0</v>
      </c>
      <c r="BA24" s="147">
        <f t="shared" ca="1" si="20"/>
        <v>0</v>
      </c>
      <c r="BB24" s="147">
        <f t="shared" ca="1" si="21"/>
        <v>0</v>
      </c>
      <c r="BC24" s="147">
        <f t="shared" ca="1" si="22"/>
        <v>8.0143475824001562E-7</v>
      </c>
      <c r="BD24" s="147">
        <f t="shared" ca="1" si="23"/>
        <v>1.2413698874148831E-6</v>
      </c>
    </row>
    <row r="25" spans="8:56" s="147" customFormat="1" ht="0.25" customHeight="1" x14ac:dyDescent="0.2">
      <c r="H25" s="147">
        <f t="shared" si="24"/>
        <v>384</v>
      </c>
      <c r="I25" s="147">
        <f>IF($H25&gt;$H24,INDEX(Spectra!25:25,1,MATCH($I$20,Spectra!$20:$20,0)),I24)</f>
        <v>0</v>
      </c>
      <c r="J25" s="147">
        <f>((Physics!$C$9*Physics!$C$10)/(Physics!$C$11*Physics!$C$12*$H25))^($J$17-$J$18)</f>
        <v>1.9336420301497428E+18</v>
      </c>
      <c r="K25" s="147">
        <f t="shared" si="25"/>
        <v>1</v>
      </c>
      <c r="L25" s="147">
        <f>INDEX(Photobiology!$21:$421,1+$H25-380,10)</f>
        <v>5.7176399999999997E-5</v>
      </c>
      <c r="M25" s="147">
        <f>$I25*$J$15*IF($J$18,1,$J25)</f>
        <v>0</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0</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0</v>
      </c>
      <c r="Z25" s="147">
        <f t="shared" ca="1" si="28"/>
        <v>0</v>
      </c>
      <c r="AA25" s="147">
        <f t="shared" ca="1" si="15"/>
        <v>0</v>
      </c>
      <c r="AB25" s="147">
        <f t="shared" ca="1" si="16"/>
        <v>0</v>
      </c>
      <c r="AC25" s="147">
        <f t="shared" ca="1" si="17"/>
        <v>0</v>
      </c>
      <c r="AD25" s="147">
        <f t="shared" ca="1" si="18"/>
        <v>0</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9.4698380944293757E-4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1831127695810179</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9.4698380944293757E-4</v>
      </c>
      <c r="AZ25" s="147">
        <f t="shared" ca="1" si="33"/>
        <v>0</v>
      </c>
      <c r="BA25" s="147">
        <f t="shared" ca="1" si="20"/>
        <v>0</v>
      </c>
      <c r="BB25" s="147">
        <f t="shared" ca="1" si="21"/>
        <v>0</v>
      </c>
      <c r="BC25" s="147">
        <f t="shared" ca="1" si="22"/>
        <v>9.2046826277853528E-7</v>
      </c>
      <c r="BD25" s="147">
        <f t="shared" ca="1" si="23"/>
        <v>1.4051440462895252E-6</v>
      </c>
    </row>
    <row r="26" spans="8:56" s="147" customFormat="1" ht="0.25" customHeight="1" x14ac:dyDescent="0.2">
      <c r="H26" s="147">
        <f t="shared" si="24"/>
        <v>385</v>
      </c>
      <c r="I26" s="147">
        <f>IF($H26&gt;$H25,INDEX(Spectra!26:26,1,MATCH($I$20,Spectra!$20:$20,0)),I25)</f>
        <v>7.61E-6</v>
      </c>
      <c r="J26" s="147">
        <f>((Physics!$C$9*Physics!$C$10)/(Physics!$C$11*Physics!$C$12*$H26))^($J$17-$J$18)</f>
        <v>1.9386775562699246E+18</v>
      </c>
      <c r="K26" s="147">
        <f t="shared" si="25"/>
        <v>1</v>
      </c>
      <c r="L26" s="147">
        <f>INDEX(Photobiology!$21:$421,1+$H26-380,10)</f>
        <v>6.3999999999999997E-5</v>
      </c>
      <c r="M26" s="147">
        <f t="shared" si="26"/>
        <v>7.61E-6</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14753336203214.127</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7.61E-6</v>
      </c>
      <c r="Z26" s="147">
        <f t="shared" ca="1" si="28"/>
        <v>0</v>
      </c>
      <c r="AA26" s="147">
        <f t="shared" ca="1" si="15"/>
        <v>0</v>
      </c>
      <c r="AB26" s="147">
        <f t="shared" ca="1" si="16"/>
        <v>0</v>
      </c>
      <c r="AC26" s="147">
        <f t="shared" ca="1" si="17"/>
        <v>8.4318800000000005E-9</v>
      </c>
      <c r="AD26" s="147">
        <f t="shared" ca="1" si="18"/>
        <v>1.26876964E-8</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9.5551759764405666E-4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1852440521173488.8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9.5551759764405666E-4</v>
      </c>
      <c r="AZ26" s="147">
        <f t="shared" ca="1" si="33"/>
        <v>0</v>
      </c>
      <c r="BA26" s="147">
        <f t="shared" ca="1" si="20"/>
        <v>0</v>
      </c>
      <c r="BB26" s="147">
        <f t="shared" ca="1" si="21"/>
        <v>0</v>
      </c>
      <c r="BC26" s="147">
        <f t="shared" ca="1" si="22"/>
        <v>1.0587134981896149E-6</v>
      </c>
      <c r="BD26" s="147">
        <f t="shared" ca="1" si="23"/>
        <v>1.593077159496077E-6</v>
      </c>
    </row>
    <row r="27" spans="8:56" s="147" customFormat="1" ht="0.25" customHeight="1" x14ac:dyDescent="0.2">
      <c r="H27" s="147">
        <f t="shared" si="24"/>
        <v>386</v>
      </c>
      <c r="I27" s="147">
        <f>IF($H27&gt;$H26,INDEX(Spectra!27:27,1,MATCH($I$20,Spectra!$20:$20,0)),I26)</f>
        <v>1.36E-5</v>
      </c>
      <c r="J27" s="147">
        <f>((Physics!$C$9*Physics!$C$10)/(Physics!$C$11*Physics!$C$12*$H27))^($J$17-$J$18)</f>
        <v>1.9437130823901064E+18</v>
      </c>
      <c r="K27" s="147">
        <f t="shared" si="25"/>
        <v>1</v>
      </c>
      <c r="L27" s="147">
        <f>INDEX(Photobiology!$21:$421,1+$H27-380,10)</f>
        <v>7.2344209999999998E-5</v>
      </c>
      <c r="M27" s="147">
        <f t="shared" si="26"/>
        <v>1.36E-5</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26434497920505.445</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1.36E-5</v>
      </c>
      <c r="Z27" s="147">
        <f t="shared" ca="1" si="28"/>
        <v>0</v>
      </c>
      <c r="AA27" s="147">
        <f t="shared" ca="1" si="15"/>
        <v>0</v>
      </c>
      <c r="AB27" s="147">
        <f t="shared" ca="1" si="16"/>
        <v>0</v>
      </c>
      <c r="AC27" s="147">
        <f t="shared" ca="1" si="17"/>
        <v>1.7244800000000002E-8</v>
      </c>
      <c r="AD27" s="147">
        <f t="shared" ca="1" si="18"/>
        <v>2.5581871999999999E-8</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9.6405321242655452E-4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1873842841113702.2</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9.6405321242655452E-4</v>
      </c>
      <c r="AZ27" s="147">
        <f t="shared" ca="1" si="33"/>
        <v>0</v>
      </c>
      <c r="BA27" s="147">
        <f t="shared" ca="1" si="20"/>
        <v>0</v>
      </c>
      <c r="BB27" s="147">
        <f t="shared" ca="1" si="21"/>
        <v>0</v>
      </c>
      <c r="BC27" s="147">
        <f t="shared" ca="1" si="22"/>
        <v>1.2224194733568712E-6</v>
      </c>
      <c r="BD27" s="147">
        <f t="shared" ca="1" si="23"/>
        <v>1.8134033736385975E-6</v>
      </c>
    </row>
    <row r="28" spans="8:56" s="147" customFormat="1" ht="0.25" customHeight="1" x14ac:dyDescent="0.2">
      <c r="H28" s="147">
        <f t="shared" si="24"/>
        <v>387</v>
      </c>
      <c r="I28" s="147">
        <f>IF($H28&gt;$H27,INDEX(Spectra!28:28,1,MATCH($I$20,Spectra!$20:$20,0)),I27)</f>
        <v>1.6099999999999998E-5</v>
      </c>
      <c r="J28" s="147">
        <f>((Physics!$C$9*Physics!$C$10)/(Physics!$C$11*Physics!$C$12*$H28))^($J$17-$J$18)</f>
        <v>1.9487486085102879E+18</v>
      </c>
      <c r="K28" s="147">
        <f t="shared" si="25"/>
        <v>1</v>
      </c>
      <c r="L28" s="147">
        <f>INDEX(Photobiology!$21:$421,1+$H28-380,10)</f>
        <v>8.2212239999999995E-5</v>
      </c>
      <c r="M28" s="147">
        <f t="shared" si="26"/>
        <v>1.6099999999999998E-5</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31374852597015.633</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1.6099999999999998E-5</v>
      </c>
      <c r="Z28" s="147">
        <f t="shared" ca="1" si="28"/>
        <v>0</v>
      </c>
      <c r="AA28" s="147">
        <f t="shared" ca="1" si="15"/>
        <v>0</v>
      </c>
      <c r="AB28" s="147">
        <f t="shared" ca="1" si="16"/>
        <v>0</v>
      </c>
      <c r="AC28" s="147">
        <f t="shared" ca="1" si="17"/>
        <v>2.3393299999999999E-8</v>
      </c>
      <c r="AD28" s="147">
        <f t="shared" ca="1" si="18"/>
        <v>3.4291228999999996E-8</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9.7258882720905237E-4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1895331123676293.5</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9.7258882720905237E-4</v>
      </c>
      <c r="AZ28" s="147">
        <f t="shared" ca="1" si="33"/>
        <v>0</v>
      </c>
      <c r="BA28" s="147">
        <f t="shared" ca="1" si="20"/>
        <v>0</v>
      </c>
      <c r="BB28" s="147">
        <f t="shared" ca="1" si="21"/>
        <v>0</v>
      </c>
      <c r="BC28" s="147">
        <f t="shared" ca="1" si="22"/>
        <v>1.4131715659347531E-6</v>
      </c>
      <c r="BD28" s="147">
        <f t="shared" ca="1" si="23"/>
        <v>2.0715072171842888E-6</v>
      </c>
    </row>
    <row r="29" spans="8:56" s="147" customFormat="1" ht="0.25" customHeight="1" x14ac:dyDescent="0.2">
      <c r="H29" s="147">
        <f t="shared" si="24"/>
        <v>388</v>
      </c>
      <c r="I29" s="147">
        <f>IF($H29&gt;$H28,INDEX(Spectra!29:29,1,MATCH($I$20,Spectra!$20:$20,0)),I28)</f>
        <v>1.7600000000000001E-5</v>
      </c>
      <c r="J29" s="147">
        <f>((Physics!$C$9*Physics!$C$10)/(Physics!$C$11*Physics!$C$12*$H29))^($J$17-$J$18)</f>
        <v>1.9537841346304696E+18</v>
      </c>
      <c r="K29" s="147">
        <f t="shared" si="25"/>
        <v>1</v>
      </c>
      <c r="L29" s="147">
        <f>INDEX(Photobiology!$21:$421,1+$H29-380,10)</f>
        <v>9.3508159999999998E-5</v>
      </c>
      <c r="M29" s="147">
        <f t="shared" si="26"/>
        <v>1.7600000000000001E-5</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34386600769496.266</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1.7600000000000001E-5</v>
      </c>
      <c r="Z29" s="147">
        <f t="shared" ca="1" si="28"/>
        <v>0</v>
      </c>
      <c r="AA29" s="147">
        <f t="shared" ca="1" si="15"/>
        <v>0</v>
      </c>
      <c r="AB29" s="147">
        <f t="shared" ca="1" si="16"/>
        <v>0</v>
      </c>
      <c r="AC29" s="147">
        <f t="shared" ca="1" si="17"/>
        <v>2.9356800000000002E-8</v>
      </c>
      <c r="AD29" s="147">
        <f t="shared" ca="1" si="18"/>
        <v>4.2496432000000004E-8</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9.8112444199155023E-4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1916905368861263.2</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9.8112444199155023E-4</v>
      </c>
      <c r="AZ29" s="147">
        <f t="shared" ca="1" si="33"/>
        <v>0</v>
      </c>
      <c r="BA29" s="147">
        <f t="shared" ca="1" si="20"/>
        <v>0</v>
      </c>
      <c r="BB29" s="147">
        <f t="shared" ca="1" si="21"/>
        <v>0</v>
      </c>
      <c r="BC29" s="147">
        <f t="shared" ca="1" si="22"/>
        <v>1.6365155692419058E-6</v>
      </c>
      <c r="BD29" s="147">
        <f t="shared" ca="1" si="23"/>
        <v>2.3689936438995376E-6</v>
      </c>
    </row>
    <row r="30" spans="8:56" s="147" customFormat="1" ht="0.25" customHeight="1" x14ac:dyDescent="0.2">
      <c r="H30" s="147">
        <f t="shared" si="24"/>
        <v>389</v>
      </c>
      <c r="I30" s="147">
        <f>IF($H30&gt;$H29,INDEX(Spectra!30:30,1,MATCH($I$20,Spectra!$20:$20,0)),I29)</f>
        <v>1.8700000000000001E-5</v>
      </c>
      <c r="J30" s="147">
        <f>((Physics!$C$9*Physics!$C$10)/(Physics!$C$11*Physics!$C$12*$H30))^($J$17-$J$18)</f>
        <v>1.9588196607506509E+18</v>
      </c>
      <c r="K30" s="147">
        <f t="shared" si="25"/>
        <v>1</v>
      </c>
      <c r="L30" s="147">
        <f>INDEX(Photobiology!$21:$421,1+$H30-380,10)</f>
        <v>1.061361E-4</v>
      </c>
      <c r="M30" s="147">
        <f t="shared" si="26"/>
        <v>1.8700000000000001E-5</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36629927656037.172</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1.8700000000000001E-5</v>
      </c>
      <c r="Z30" s="147">
        <f t="shared" ca="1" si="28"/>
        <v>0</v>
      </c>
      <c r="AA30" s="147">
        <f t="shared" ca="1" si="15"/>
        <v>0</v>
      </c>
      <c r="AB30" s="147">
        <f t="shared" ca="1" si="16"/>
        <v>0</v>
      </c>
      <c r="AC30" s="147">
        <f t="shared" ca="1" si="17"/>
        <v>3.5866599999999998E-8</v>
      </c>
      <c r="AD30" s="147">
        <f t="shared" ca="1" si="18"/>
        <v>5.1160021E-8</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9.8965823019266921E-4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1938561998725093.8</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9.8965823019266921E-4</v>
      </c>
      <c r="AZ30" s="147">
        <f t="shared" ca="1" si="33"/>
        <v>0</v>
      </c>
      <c r="BA30" s="147">
        <f t="shared" ca="1" si="20"/>
        <v>0</v>
      </c>
      <c r="BB30" s="147">
        <f t="shared" ca="1" si="21"/>
        <v>0</v>
      </c>
      <c r="BC30" s="147">
        <f t="shared" ca="1" si="22"/>
        <v>1.8981644855095396E-6</v>
      </c>
      <c r="BD30" s="147">
        <f t="shared" ca="1" si="23"/>
        <v>2.7075366759080101E-6</v>
      </c>
    </row>
    <row r="31" spans="8:56" s="147" customFormat="1" ht="0.25" customHeight="1" x14ac:dyDescent="0.2">
      <c r="H31" s="147">
        <f t="shared" si="24"/>
        <v>390</v>
      </c>
      <c r="I31" s="147">
        <f>IF($H31&gt;$H30,INDEX(Spectra!31:31,1,MATCH($I$20,Spectra!$20:$20,0)),I30)</f>
        <v>2.2099999999999998E-5</v>
      </c>
      <c r="J31" s="147">
        <f>((Physics!$C$9*Physics!$C$10)/(Physics!$C$11*Physics!$C$12*$H31))^($J$17-$J$18)</f>
        <v>1.9638551868708326E+18</v>
      </c>
      <c r="K31" s="147">
        <f t="shared" si="25"/>
        <v>1</v>
      </c>
      <c r="L31" s="147">
        <f>INDEX(Photobiology!$21:$421,1+$H31-380,10)</f>
        <v>1.2E-4</v>
      </c>
      <c r="M31" s="147">
        <f t="shared" si="26"/>
        <v>2.2099999999999998E-5</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43401199629845.398</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2.2099999999999998E-5</v>
      </c>
      <c r="Z31" s="147">
        <f t="shared" ca="1" si="28"/>
        <v>1.35752565E-7</v>
      </c>
      <c r="AA31" s="147">
        <f t="shared" ca="1" si="15"/>
        <v>7.9168167000000002E-9</v>
      </c>
      <c r="AB31" s="147">
        <f t="shared" ca="1" si="16"/>
        <v>9.008379899999999E-9</v>
      </c>
      <c r="AC31" s="147">
        <f t="shared" ca="1" si="17"/>
        <v>4.8818899999999997E-8</v>
      </c>
      <c r="AD31" s="147">
        <f t="shared" ca="1" si="18"/>
        <v>6.8386682E-8</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9.9819384497516696E-4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1960308159957021.5</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9.9819384497516696E-4</v>
      </c>
      <c r="AZ31" s="147">
        <f t="shared" ca="1" si="33"/>
        <v>6.13155542183671E-6</v>
      </c>
      <c r="BA31" s="147">
        <f t="shared" ca="1" si="20"/>
        <v>3.5757998650391918E-7</v>
      </c>
      <c r="BB31" s="147">
        <f t="shared" ca="1" si="21"/>
        <v>4.0688277689493262E-7</v>
      </c>
      <c r="BC31" s="147">
        <f t="shared" ca="1" si="22"/>
        <v>2.205010203550144E-6</v>
      </c>
      <c r="BD31" s="147">
        <f t="shared" ca="1" si="23"/>
        <v>3.0888309977680561E-6</v>
      </c>
    </row>
    <row r="32" spans="8:56" s="147" customFormat="1" ht="0.25" customHeight="1" x14ac:dyDescent="0.2">
      <c r="H32" s="147">
        <f t="shared" si="24"/>
        <v>391</v>
      </c>
      <c r="I32" s="147">
        <f>IF($H32&gt;$H31,INDEX(Spectra!32:32,1,MATCH($I$20,Spectra!$20:$20,0)),I31)</f>
        <v>2.6800000000000001E-5</v>
      </c>
      <c r="J32" s="147">
        <f>((Physics!$C$9*Physics!$C$10)/(Physics!$C$11*Physics!$C$12*$H32))^($J$17-$J$18)</f>
        <v>1.9688907129910144E+18</v>
      </c>
      <c r="K32" s="147">
        <f t="shared" si="25"/>
        <v>1</v>
      </c>
      <c r="L32" s="147">
        <f>INDEX(Photobiology!$21:$421,1+$H32-380,10)</f>
        <v>1.3498399999999999E-4</v>
      </c>
      <c r="M32" s="147">
        <f t="shared" si="26"/>
        <v>2.6800000000000001E-5</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52766271108159.188</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2.6800000000000001E-5</v>
      </c>
      <c r="Z32" s="147">
        <f t="shared" ca="1" si="28"/>
        <v>1.9946704000000001E-7</v>
      </c>
      <c r="AA32" s="147">
        <f t="shared" ca="1" si="15"/>
        <v>1.1756088000000001E-8</v>
      </c>
      <c r="AB32" s="147">
        <f t="shared" ca="1" si="16"/>
        <v>1.3321422400000001E-8</v>
      </c>
      <c r="AC32" s="147">
        <f t="shared" ca="1" si="17"/>
        <v>6.8259599999999995E-8</v>
      </c>
      <c r="AD32" s="147">
        <f t="shared" ca="1" si="18"/>
        <v>9.3989208000000009E-8</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1.0495335677852815E-3</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2066416894584766</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1.0495335677852815E-3</v>
      </c>
      <c r="AZ32" s="147">
        <f t="shared" ca="1" si="33"/>
        <v>7.8114684383122932E-6</v>
      </c>
      <c r="BA32" s="147">
        <f t="shared" ca="1" si="20"/>
        <v>4.603883948446916E-7</v>
      </c>
      <c r="BB32" s="147">
        <f t="shared" ca="1" si="21"/>
        <v>5.2168955147189436E-7</v>
      </c>
      <c r="BC32" s="147">
        <f t="shared" ca="1" si="22"/>
        <v>2.6731619971491119E-6</v>
      </c>
      <c r="BD32" s="147">
        <f t="shared" ca="1" si="23"/>
        <v>3.6807771942370498E-6</v>
      </c>
    </row>
    <row r="33" spans="8:56" s="147" customFormat="1" ht="0.25" customHeight="1" x14ac:dyDescent="0.2">
      <c r="H33" s="147">
        <f t="shared" si="24"/>
        <v>392</v>
      </c>
      <c r="I33" s="147">
        <f>IF($H33&gt;$H32,INDEX(Spectra!33:33,1,MATCH($I$20,Spectra!$20:$20,0)),I32)</f>
        <v>3.0599999999999998E-5</v>
      </c>
      <c r="J33" s="147">
        <f>((Physics!$C$9*Physics!$C$10)/(Physics!$C$11*Physics!$C$12*$H33))^($J$17-$J$18)</f>
        <v>1.9739262391111962E+18</v>
      </c>
      <c r="K33" s="147">
        <f t="shared" si="25"/>
        <v>1</v>
      </c>
      <c r="L33" s="147">
        <f>INDEX(Photobiology!$21:$421,1+$H33-380,10)</f>
        <v>1.5149200000000001E-4</v>
      </c>
      <c r="M33" s="147">
        <f t="shared" si="26"/>
        <v>3.0599999999999998E-5</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60402142916802.602</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3.0599999999999998E-5</v>
      </c>
      <c r="Z33" s="147">
        <f t="shared" ca="1" si="28"/>
        <v>2.75908266E-7</v>
      </c>
      <c r="AA33" s="147">
        <f t="shared" ca="1" si="15"/>
        <v>1.6408637999999999E-8</v>
      </c>
      <c r="AB33" s="147">
        <f t="shared" ca="1" si="16"/>
        <v>1.8504217799999998E-8</v>
      </c>
      <c r="AC33" s="147">
        <f t="shared" ca="1" si="17"/>
        <v>8.9933399999999997E-8</v>
      </c>
      <c r="AD33" s="147">
        <f t="shared" ca="1" si="18"/>
        <v>1.2211786800000001E-7</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1.1008714640140175E-3</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2173039068706026.2</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1.1008714640140175E-3</v>
      </c>
      <c r="AZ33" s="147">
        <f t="shared" ca="1" si="33"/>
        <v>9.9261286511434302E-6</v>
      </c>
      <c r="BA33" s="147">
        <f t="shared" ca="1" si="20"/>
        <v>5.9032030514823654E-7</v>
      </c>
      <c r="BB33" s="147">
        <f t="shared" ca="1" si="21"/>
        <v>6.6571128561830853E-7</v>
      </c>
      <c r="BC33" s="147">
        <f t="shared" ca="1" si="22"/>
        <v>3.2354612327371979E-6</v>
      </c>
      <c r="BD33" s="147">
        <f t="shared" ca="1" si="23"/>
        <v>4.3933358211578609E-6</v>
      </c>
    </row>
    <row r="34" spans="8:56" s="147" customFormat="1" ht="0.25" customHeight="1" x14ac:dyDescent="0.2">
      <c r="H34" s="147">
        <f t="shared" si="24"/>
        <v>393</v>
      </c>
      <c r="I34" s="147">
        <f>IF($H34&gt;$H33,INDEX(Spectra!34:34,1,MATCH($I$20,Spectra!$20:$20,0)),I33)</f>
        <v>3.2799999999999998E-5</v>
      </c>
      <c r="J34" s="147">
        <f>((Physics!$C$9*Physics!$C$10)/(Physics!$C$11*Physics!$C$12*$H34))^($J$17-$J$18)</f>
        <v>1.9789617652313777E+18</v>
      </c>
      <c r="K34" s="147">
        <f t="shared" si="25"/>
        <v>1</v>
      </c>
      <c r="L34" s="147">
        <f>INDEX(Photobiology!$21:$421,1+$H34-380,10)</f>
        <v>1.7020800000000001E-4</v>
      </c>
      <c r="M34" s="147">
        <f t="shared" si="26"/>
        <v>3.2799999999999998E-5</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64909945899589.18</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3.2799999999999998E-5</v>
      </c>
      <c r="Z34" s="147">
        <f t="shared" ca="1" si="28"/>
        <v>3.5807759999999996E-7</v>
      </c>
      <c r="AA34" s="147">
        <f t="shared" ca="1" si="15"/>
        <v>2.1453200800000001E-8</v>
      </c>
      <c r="AB34" s="147">
        <f t="shared" ca="1" si="16"/>
        <v>2.4063391999999998E-8</v>
      </c>
      <c r="AC34" s="147">
        <f t="shared" ca="1" si="17"/>
        <v>1.1132319999999999E-7</v>
      </c>
      <c r="AD34" s="147">
        <f t="shared" ca="1" si="18"/>
        <v>1.4913471200000001E-7</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1.1522111868241319E-3</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2280181884196824.5</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1.1522111868241319E-3</v>
      </c>
      <c r="AZ34" s="147">
        <f t="shared" ca="1" si="33"/>
        <v>1.2578689526559047E-5</v>
      </c>
      <c r="BA34" s="147">
        <f t="shared" ca="1" si="20"/>
        <v>7.5361640106537862E-7</v>
      </c>
      <c r="BB34" s="147">
        <f t="shared" ca="1" si="21"/>
        <v>8.4530821510165616E-7</v>
      </c>
      <c r="BC34" s="147">
        <f t="shared" ca="1" si="22"/>
        <v>3.9106047680811032E-6</v>
      </c>
      <c r="BD34" s="147">
        <f t="shared" ca="1" si="23"/>
        <v>5.2388623021400948E-6</v>
      </c>
    </row>
    <row r="35" spans="8:56" s="147" customFormat="1" ht="0.25" customHeight="1" x14ac:dyDescent="0.2">
      <c r="H35" s="147">
        <f t="shared" si="24"/>
        <v>394</v>
      </c>
      <c r="I35" s="147">
        <f>IF($H35&gt;$H34,INDEX(Spectra!35:35,1,MATCH($I$20,Spectra!$20:$20,0)),I34)</f>
        <v>2.8900000000000001E-5</v>
      </c>
      <c r="J35" s="147">
        <f>((Physics!$C$9*Physics!$C$10)/(Physics!$C$11*Physics!$C$12*$H35))^($J$17-$J$18)</f>
        <v>1.9839972913515592E+18</v>
      </c>
      <c r="K35" s="147">
        <f t="shared" si="25"/>
        <v>1</v>
      </c>
      <c r="L35" s="147">
        <f>INDEX(Photobiology!$21:$421,1+$H35-380,10)</f>
        <v>1.9181600000000001E-4</v>
      </c>
      <c r="M35" s="147">
        <f t="shared" si="26"/>
        <v>2.8900000000000001E-5</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57337521720060.062</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2.8900000000000001E-5</v>
      </c>
      <c r="Z35" s="147">
        <f t="shared" ca="1" si="28"/>
        <v>3.8163317000000002E-7</v>
      </c>
      <c r="AA35" s="147">
        <f t="shared" ca="1" si="15"/>
        <v>2.2994256100000001E-8</v>
      </c>
      <c r="AB35" s="147">
        <f t="shared" ca="1" si="16"/>
        <v>2.56414383E-8</v>
      </c>
      <c r="AC35" s="147">
        <f t="shared" ca="1" si="17"/>
        <v>1.133169E-7</v>
      </c>
      <c r="AD35" s="147">
        <f t="shared" ca="1" si="18"/>
        <v>1.4959362500000003E-7</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1.2035509096342467E-3</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2387841744718050.5</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1.2035509096342467E-3</v>
      </c>
      <c r="AZ35" s="147">
        <f t="shared" ca="1" si="33"/>
        <v>1.5893250826993116E-5</v>
      </c>
      <c r="BA35" s="147">
        <f t="shared" ca="1" si="20"/>
        <v>9.5760407769957872E-7</v>
      </c>
      <c r="BB35" s="147">
        <f t="shared" ca="1" si="21"/>
        <v>1.0678469339202565E-6</v>
      </c>
      <c r="BC35" s="147">
        <f t="shared" ca="1" si="22"/>
        <v>4.7191231166758813E-6</v>
      </c>
      <c r="BD35" s="147">
        <f t="shared" ca="1" si="23"/>
        <v>6.2298803959942697E-6</v>
      </c>
    </row>
    <row r="36" spans="8:56" s="147" customFormat="1" ht="0.25" customHeight="1" x14ac:dyDescent="0.2">
      <c r="H36" s="147">
        <f t="shared" si="24"/>
        <v>395</v>
      </c>
      <c r="I36" s="147">
        <f>IF($H36&gt;$H35,INDEX(Spectra!36:36,1,MATCH($I$20,Spectra!$20:$20,0)),I35)</f>
        <v>2.0599999999999999E-5</v>
      </c>
      <c r="J36" s="147">
        <f>((Physics!$C$9*Physics!$C$10)/(Physics!$C$11*Physics!$C$12*$H36))^($J$17-$J$18)</f>
        <v>1.9890328174717409E+18</v>
      </c>
      <c r="K36" s="147">
        <f t="shared" si="25"/>
        <v>1</v>
      </c>
      <c r="L36" s="147">
        <f>INDEX(Photobiology!$21:$421,1+$H36-380,10)</f>
        <v>2.1699999999999999E-4</v>
      </c>
      <c r="M36" s="147">
        <f t="shared" si="26"/>
        <v>2.0599999999999999E-5</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40974076039917.859</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2.0599999999999999E-5</v>
      </c>
      <c r="Z36" s="147">
        <f t="shared" ca="1" si="28"/>
        <v>3.286009E-7</v>
      </c>
      <c r="AA36" s="147">
        <f t="shared" ca="1" si="15"/>
        <v>1.9875456800000001E-8</v>
      </c>
      <c r="AB36" s="147">
        <f t="shared" ca="1" si="16"/>
        <v>2.2025725999999997E-8</v>
      </c>
      <c r="AC36" s="147">
        <f t="shared" ca="1" si="17"/>
        <v>9.3318000000000002E-8</v>
      </c>
      <c r="AD36" s="147">
        <f t="shared" ca="1" si="18"/>
        <v>1.2113521E-7</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1.2548888058629823E-3</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2496015017139396</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1.2548888058629823E-3</v>
      </c>
      <c r="AZ36" s="147">
        <f t="shared" ca="1" si="33"/>
        <v>2.0017358786723362E-5</v>
      </c>
      <c r="BA36" s="147">
        <f t="shared" ca="1" si="20"/>
        <v>1.2107518567831696E-6</v>
      </c>
      <c r="BB36" s="147">
        <f t="shared" ca="1" si="21"/>
        <v>1.3417396601167591E-6</v>
      </c>
      <c r="BC36" s="147">
        <f t="shared" ca="1" si="22"/>
        <v>5.68464629055931E-6</v>
      </c>
      <c r="BD36" s="147">
        <f t="shared" ca="1" si="23"/>
        <v>7.3791853895563878E-6</v>
      </c>
    </row>
    <row r="37" spans="8:56" s="147" customFormat="1" ht="0.25" customHeight="1" x14ac:dyDescent="0.2">
      <c r="H37" s="147">
        <f t="shared" si="24"/>
        <v>396</v>
      </c>
      <c r="I37" s="147">
        <f>IF($H37&gt;$H36,INDEX(Spectra!37:37,1,MATCH($I$20,Spectra!$20:$20,0)),I36)</f>
        <v>1.1800000000000001E-5</v>
      </c>
      <c r="J37" s="147">
        <f>((Physics!$C$9*Physics!$C$10)/(Physics!$C$11*Physics!$C$12*$H37))^($J$17-$J$18)</f>
        <v>1.9940683435919224E+18</v>
      </c>
      <c r="K37" s="147">
        <f t="shared" si="25"/>
        <v>1</v>
      </c>
      <c r="L37" s="147">
        <f>INDEX(Photobiology!$21:$421,1+$H37-380,10)</f>
        <v>2.4690669999999999E-4</v>
      </c>
      <c r="M37" s="147">
        <f t="shared" si="26"/>
        <v>1.1800000000000001E-5</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23530006454384.688</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1.1800000000000001E-5</v>
      </c>
      <c r="Z37" s="147">
        <f t="shared" ca="1" si="28"/>
        <v>2.2696946000000003E-7</v>
      </c>
      <c r="AA37" s="147">
        <f t="shared" ca="1" si="15"/>
        <v>1.3755496000000002E-8</v>
      </c>
      <c r="AB37" s="147">
        <f t="shared" ca="1" si="16"/>
        <v>1.5144120000000002E-8</v>
      </c>
      <c r="AC37" s="147">
        <f t="shared" ca="1" si="17"/>
        <v>6.1832000000000007E-8</v>
      </c>
      <c r="AD37" s="147">
        <f t="shared" ca="1" si="18"/>
        <v>7.8981411999999997E-8</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1.306228528673097E-3</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2604708958523676.5</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1.306228528673097E-3</v>
      </c>
      <c r="AZ37" s="147">
        <f t="shared" ca="1" si="33"/>
        <v>2.512491388046842E-5</v>
      </c>
      <c r="BA37" s="147">
        <f t="shared" ca="1" si="20"/>
        <v>1.5226967204448028E-6</v>
      </c>
      <c r="BB37" s="147">
        <f t="shared" ca="1" si="21"/>
        <v>1.6764136936990529E-6</v>
      </c>
      <c r="BC37" s="147">
        <f t="shared" ca="1" si="22"/>
        <v>6.8446374902470286E-6</v>
      </c>
      <c r="BD37" s="147">
        <f t="shared" ca="1" si="23"/>
        <v>8.743031660108787E-6</v>
      </c>
    </row>
    <row r="38" spans="8:56" s="147" customFormat="1" ht="0.25" customHeight="1" x14ac:dyDescent="0.2">
      <c r="H38" s="147">
        <f t="shared" si="24"/>
        <v>397</v>
      </c>
      <c r="I38" s="147">
        <f>IF($H38&gt;$H37,INDEX(Spectra!38:38,1,MATCH($I$20,Spectra!$20:$20,0)),I37)</f>
        <v>4.0099999999999997E-6</v>
      </c>
      <c r="J38" s="147">
        <f>((Physics!$C$9*Physics!$C$10)/(Physics!$C$11*Physics!$C$12*$H38))^($J$17-$J$18)</f>
        <v>1.9991038697121039E+18</v>
      </c>
      <c r="K38" s="147">
        <f t="shared" si="25"/>
        <v>1</v>
      </c>
      <c r="L38" s="147">
        <f>INDEX(Photobiology!$21:$421,1+$H38-380,10)</f>
        <v>2.8123999999999998E-4</v>
      </c>
      <c r="M38" s="147">
        <f t="shared" si="26"/>
        <v>4.0099999999999997E-6</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8016406517545.5361</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4.0099999999999997E-6</v>
      </c>
      <c r="Z38" s="147">
        <f t="shared" ca="1" si="28"/>
        <v>9.2805835999999991E-8</v>
      </c>
      <c r="AA38" s="147">
        <f t="shared" ca="1" si="15"/>
        <v>5.6245462999999992E-9</v>
      </c>
      <c r="AB38" s="147">
        <f t="shared" ca="1" si="16"/>
        <v>6.1506181999999998E-9</v>
      </c>
      <c r="AC38" s="147">
        <f t="shared" ca="1" si="17"/>
        <v>2.4260499999999997E-8</v>
      </c>
      <c r="AD38" s="147">
        <f t="shared" ca="1" si="18"/>
        <v>3.0680590199999994E-8</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1.3575682514832116E-3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2713919944938383</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1.3575682514832116E-3</v>
      </c>
      <c r="AZ38" s="147">
        <f t="shared" ca="1" si="33"/>
        <v>3.1419016585026855E-5</v>
      </c>
      <c r="BA38" s="147">
        <f t="shared" ca="1" si="20"/>
        <v>1.904165956577897E-6</v>
      </c>
      <c r="BB38" s="147">
        <f t="shared" ca="1" si="21"/>
        <v>2.0822653354899794E-6</v>
      </c>
      <c r="BC38" s="147">
        <f t="shared" ca="1" si="22"/>
        <v>8.2132879214734308E-6</v>
      </c>
      <c r="BD38" s="147">
        <f t="shared" ca="1" si="23"/>
        <v>1.0386781843463081E-5</v>
      </c>
    </row>
    <row r="39" spans="8:56" s="147" customFormat="1" ht="0.25" customHeight="1" x14ac:dyDescent="0.2">
      <c r="H39" s="147">
        <f t="shared" si="24"/>
        <v>398</v>
      </c>
      <c r="I39" s="147">
        <f>IF($H39&gt;$H38,INDEX(Spectra!39:39,1,MATCH($I$20,Spectra!$20:$20,0)),I38)</f>
        <v>2.8600000000000001E-6</v>
      </c>
      <c r="J39" s="147">
        <f>((Physics!$C$9*Physics!$C$10)/(Physics!$C$11*Physics!$C$12*$H39))^($J$17-$J$18)</f>
        <v>2.004139395832286E+18</v>
      </c>
      <c r="K39" s="147">
        <f t="shared" si="25"/>
        <v>1</v>
      </c>
      <c r="L39" s="147">
        <f>INDEX(Photobiology!$21:$421,1+$H39-380,10)</f>
        <v>3.1851999999999998E-4</v>
      </c>
      <c r="M39" s="147">
        <f t="shared" si="26"/>
        <v>2.8600000000000001E-6</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5731838672080.3379</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2.8600000000000001E-6</v>
      </c>
      <c r="Z39" s="147">
        <f t="shared" ca="1" si="28"/>
        <v>7.9436500000000011E-8</v>
      </c>
      <c r="AA39" s="147">
        <f t="shared" ca="1" si="15"/>
        <v>4.8045711999999996E-9</v>
      </c>
      <c r="AB39" s="147">
        <f t="shared" ca="1" si="16"/>
        <v>5.2178697999999998E-9</v>
      </c>
      <c r="AC39" s="147">
        <f t="shared" ca="1" si="17"/>
        <v>1.9962800000000001E-8</v>
      </c>
      <c r="AD39" s="147">
        <f t="shared" ca="1" si="18"/>
        <v>2.5044848399999998E-8</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1.4089079742933262E-3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2823647976383516.5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1.4089079742933262E-3</v>
      </c>
      <c r="AZ39" s="147">
        <f t="shared" ca="1" si="33"/>
        <v>3.913241898599714E-5</v>
      </c>
      <c r="BA39" s="147">
        <f t="shared" ca="1" si="20"/>
        <v>2.3668526841748442E-6</v>
      </c>
      <c r="BB39" s="147">
        <f t="shared" ca="1" si="21"/>
        <v>2.5704539755399731E-6</v>
      </c>
      <c r="BC39" s="147">
        <f t="shared" ca="1" si="22"/>
        <v>9.8341776605674177E-6</v>
      </c>
      <c r="BD39" s="147">
        <f t="shared" ca="1" si="23"/>
        <v>1.2337722596408199E-5</v>
      </c>
    </row>
    <row r="40" spans="8:56" s="147" customFormat="1" ht="0.25" customHeight="1" x14ac:dyDescent="0.2">
      <c r="H40" s="147">
        <f t="shared" si="24"/>
        <v>399</v>
      </c>
      <c r="I40" s="147">
        <f>IF($H40&gt;$H39,INDEX(Spectra!40:40,1,MATCH($I$20,Spectra!$20:$20,0)),I39)</f>
        <v>7.6699999999999994E-6</v>
      </c>
      <c r="J40" s="147">
        <f>((Physics!$C$9*Physics!$C$10)/(Physics!$C$11*Physics!$C$12*$H40))^($J$17-$J$18)</f>
        <v>2.0091749219524672E+18</v>
      </c>
      <c r="K40" s="147">
        <f t="shared" si="25"/>
        <v>1</v>
      </c>
      <c r="L40" s="147">
        <f>INDEX(Photobiology!$21:$421,1+$H40-380,10)</f>
        <v>3.5726669999999999E-4</v>
      </c>
      <c r="M40" s="147">
        <f t="shared" si="26"/>
        <v>7.6699999999999994E-6</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15410371651375.422</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7.6699999999999994E-6</v>
      </c>
      <c r="Z40" s="147">
        <f t="shared" ca="1" si="28"/>
        <v>2.5490401299999993E-7</v>
      </c>
      <c r="AA40" s="147">
        <f t="shared" ca="1" si="15"/>
        <v>1.5353806000000001E-8</v>
      </c>
      <c r="AB40" s="147">
        <f t="shared" ca="1" si="16"/>
        <v>1.6559223200000001E-8</v>
      </c>
      <c r="AC40" s="147">
        <f t="shared" ca="1" si="17"/>
        <v>6.1820199999999991E-8</v>
      </c>
      <c r="AD40" s="147">
        <f t="shared" ca="1" si="18"/>
        <v>7.6811982000000001E-8</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1.460245870522062E-3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2933889382937576.5</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1.460245870522062E-3</v>
      </c>
      <c r="AZ40" s="147">
        <f t="shared" ca="1" si="33"/>
        <v>4.8529665236343153E-5</v>
      </c>
      <c r="BA40" s="147">
        <f t="shared" ca="1" si="20"/>
        <v>2.923120183611064E-6</v>
      </c>
      <c r="BB40" s="147">
        <f t="shared" ca="1" si="21"/>
        <v>3.1526124246223112E-6</v>
      </c>
      <c r="BC40" s="147">
        <f t="shared" ca="1" si="22"/>
        <v>1.1769581716407819E-5</v>
      </c>
      <c r="BD40" s="147">
        <f t="shared" ca="1" si="23"/>
        <v>1.4623778294930242E-5</v>
      </c>
    </row>
    <row r="41" spans="8:56" s="147" customFormat="1" ht="0.25" customHeight="1" x14ac:dyDescent="0.2">
      <c r="H41" s="147">
        <f t="shared" si="24"/>
        <v>400</v>
      </c>
      <c r="I41" s="147">
        <f>IF($H41&gt;$H40,INDEX(Spectra!41:41,1,MATCH($I$20,Spectra!$20:$20,0)),I40)</f>
        <v>1.3699999999999999E-5</v>
      </c>
      <c r="J41" s="147">
        <f>((Physics!$C$9*Physics!$C$10)/(Physics!$C$11*Physics!$C$12*$H41))^($J$17-$J$18)</f>
        <v>2.014210448072649E+18</v>
      </c>
      <c r="K41" s="147">
        <f t="shared" si="25"/>
        <v>1</v>
      </c>
      <c r="L41" s="147">
        <f>INDEX(Photobiology!$21:$421,1+$H41-380,10)</f>
        <v>3.9599999999999998E-4</v>
      </c>
      <c r="M41" s="147">
        <f t="shared" si="26"/>
        <v>1.3699999999999999E-5</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27594683138595.289</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1.3699999999999999E-5</v>
      </c>
      <c r="Z41" s="147">
        <f t="shared" ca="1" si="28"/>
        <v>5.4294195999999998E-7</v>
      </c>
      <c r="AA41" s="147">
        <f t="shared" ca="1" si="15"/>
        <v>3.2497495999999996E-8</v>
      </c>
      <c r="AB41" s="147">
        <f t="shared" ca="1" si="16"/>
        <v>3.4808001E-8</v>
      </c>
      <c r="AC41" s="147">
        <f t="shared" ca="1" si="17"/>
        <v>1.2727299999999998E-7</v>
      </c>
      <c r="AD41" s="147">
        <f t="shared" ca="1" si="18"/>
        <v>1.5655949E-7</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1.5115855933321765E-3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3044651495245764.5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1.5115855933321765E-3</v>
      </c>
      <c r="AZ41" s="147">
        <f t="shared" ca="1" si="33"/>
        <v>5.9905346332228822E-5</v>
      </c>
      <c r="BA41" s="147">
        <f t="shared" ca="1" si="20"/>
        <v>3.5856019542313892E-6</v>
      </c>
      <c r="BB41" s="147">
        <f t="shared" ca="1" si="21"/>
        <v>3.8405308645468615E-6</v>
      </c>
      <c r="BC41" s="147">
        <f t="shared" ca="1" si="22"/>
        <v>1.4042630162055919E-5</v>
      </c>
      <c r="BD41" s="147">
        <f t="shared" ca="1" si="23"/>
        <v>1.7273946684922113E-5</v>
      </c>
    </row>
    <row r="42" spans="8:56" s="147" customFormat="1" ht="0.25" customHeight="1" x14ac:dyDescent="0.2">
      <c r="H42" s="147">
        <f t="shared" si="24"/>
        <v>401</v>
      </c>
      <c r="I42" s="147">
        <f>IF($H42&gt;$H41,INDEX(Spectra!42:42,1,MATCH($I$20,Spectra!$20:$20,0)),I41)</f>
        <v>1.95E-5</v>
      </c>
      <c r="J42" s="147">
        <f>((Physics!$C$9*Physics!$C$10)/(Physics!$C$11*Physics!$C$12*$H42))^($J$17-$J$18)</f>
        <v>2.0192459741928307E+18</v>
      </c>
      <c r="K42" s="147">
        <f t="shared" si="25"/>
        <v>1</v>
      </c>
      <c r="L42" s="147">
        <f>INDEX(Photobiology!$21:$421,1+$H42-380,10)</f>
        <v>4.337147E-4</v>
      </c>
      <c r="M42" s="147">
        <f t="shared" si="26"/>
        <v>1.95E-5</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39375296496760.195</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1.95E-5</v>
      </c>
      <c r="Z42" s="147">
        <f t="shared" ca="1" si="28"/>
        <v>9.1806194999999998E-7</v>
      </c>
      <c r="AA42" s="147">
        <f t="shared" ca="1" si="15"/>
        <v>5.4489434999999995E-8</v>
      </c>
      <c r="AB42" s="147">
        <f t="shared" ca="1" si="16"/>
        <v>5.7969989999999999E-8</v>
      </c>
      <c r="AC42" s="147">
        <f t="shared" ca="1" si="17"/>
        <v>2.0864999999999998E-7</v>
      </c>
      <c r="AD42" s="147">
        <f t="shared" ca="1" si="18"/>
        <v>2.5499564999999999E-7</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1.5275334753492935E-3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3084465820543844.5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1.5275334753492935E-3</v>
      </c>
      <c r="AZ42" s="147">
        <f t="shared" ca="1" si="33"/>
        <v>7.1916428772792276E-5</v>
      </c>
      <c r="BA42" s="147">
        <f t="shared" ca="1" si="20"/>
        <v>4.2684326161727907E-6</v>
      </c>
      <c r="BB42" s="147">
        <f t="shared" ca="1" si="21"/>
        <v>4.5410820661878867E-6</v>
      </c>
      <c r="BC42" s="147">
        <f t="shared" ca="1" si="22"/>
        <v>1.634460818623744E-5</v>
      </c>
      <c r="BD42" s="147">
        <f t="shared" ca="1" si="23"/>
        <v>1.9975096997100108E-5</v>
      </c>
    </row>
    <row r="43" spans="8:56" s="147" customFormat="1" ht="0.25" customHeight="1" x14ac:dyDescent="0.2">
      <c r="H43" s="147">
        <f t="shared" si="24"/>
        <v>402</v>
      </c>
      <c r="I43" s="147">
        <f>IF($H43&gt;$H42,INDEX(Spectra!43:43,1,MATCH($I$20,Spectra!$20:$20,0)),I42)</f>
        <v>2.0599999999999999E-5</v>
      </c>
      <c r="J43" s="147">
        <f>((Physics!$C$9*Physics!$C$10)/(Physics!$C$11*Physics!$C$12*$H43))^($J$17-$J$18)</f>
        <v>2.0242815003130122E+18</v>
      </c>
      <c r="K43" s="147">
        <f t="shared" si="25"/>
        <v>1</v>
      </c>
      <c r="L43" s="147">
        <f>INDEX(Photobiology!$21:$421,1+$H43-380,10)</f>
        <v>4.73024E-4</v>
      </c>
      <c r="M43" s="147">
        <f t="shared" si="26"/>
        <v>2.0599999999999999E-5</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41700198906448.047</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2.0599999999999999E-5</v>
      </c>
      <c r="Z43" s="147">
        <f t="shared" ca="1" si="28"/>
        <v>1.14744472E-6</v>
      </c>
      <c r="AA43" s="147">
        <f t="shared" ca="1" si="15"/>
        <v>6.7439044E-8</v>
      </c>
      <c r="AB43" s="147">
        <f t="shared" ca="1" si="16"/>
        <v>7.1274557999999993E-8</v>
      </c>
      <c r="AC43" s="147">
        <f t="shared" ca="1" si="17"/>
        <v>2.5358599999999998E-7</v>
      </c>
      <c r="AD43" s="147">
        <f t="shared" ca="1" si="18"/>
        <v>3.0981781999999998E-7</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1.5434813573664105E-3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3124440757794842</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1.5434813573664105E-3</v>
      </c>
      <c r="AZ43" s="147">
        <f t="shared" ca="1" si="33"/>
        <v>8.5973763782937909E-5</v>
      </c>
      <c r="BA43" s="147">
        <f t="shared" ca="1" si="20"/>
        <v>5.0529566588647129E-6</v>
      </c>
      <c r="BB43" s="147">
        <f t="shared" ca="1" si="21"/>
        <v>5.3403374527927647E-6</v>
      </c>
      <c r="BC43" s="147">
        <f t="shared" ca="1" si="22"/>
        <v>1.9000255509180512E-5</v>
      </c>
      <c r="BD43" s="147">
        <f t="shared" ca="1" si="23"/>
        <v>2.3213496570383604E-5</v>
      </c>
    </row>
    <row r="44" spans="8:56" s="147" customFormat="1" ht="0.25" customHeight="1" x14ac:dyDescent="0.2">
      <c r="H44" s="147">
        <f t="shared" si="24"/>
        <v>403</v>
      </c>
      <c r="I44" s="147">
        <f>IF($H44&gt;$H43,INDEX(Spectra!44:44,1,MATCH($I$20,Spectra!$20:$20,0)),I43)</f>
        <v>1.7E-5</v>
      </c>
      <c r="J44" s="147">
        <f>((Physics!$C$9*Physics!$C$10)/(Physics!$C$11*Physics!$C$12*$H44))^($J$17-$J$18)</f>
        <v>2.0293170264331942E+18</v>
      </c>
      <c r="K44" s="147">
        <f t="shared" si="25"/>
        <v>1</v>
      </c>
      <c r="L44" s="147">
        <f>INDEX(Photobiology!$21:$421,1+$H44-380,10)</f>
        <v>5.1787600000000001E-4</v>
      </c>
      <c r="M44" s="147">
        <f t="shared" si="26"/>
        <v>1.7E-5</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34498389449364.301</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1.7E-5</v>
      </c>
      <c r="Z44" s="147">
        <f t="shared" ca="1" si="28"/>
        <v>1.1154328999999999E-6</v>
      </c>
      <c r="AA44" s="147">
        <f t="shared" ca="1" si="15"/>
        <v>6.4882199999999996E-8</v>
      </c>
      <c r="AB44" s="147">
        <f t="shared" ca="1" si="16"/>
        <v>6.8134809999999993E-8</v>
      </c>
      <c r="AC44" s="147">
        <f t="shared" ca="1" si="17"/>
        <v>2.4021E-7</v>
      </c>
      <c r="AD44" s="147">
        <f t="shared" ca="1" si="18"/>
        <v>2.9438220000000001E-7</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1.5594292393835277E-3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3164576306998758.5</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1.5594292393835277E-3</v>
      </c>
      <c r="AZ44" s="147">
        <f t="shared" ca="1" si="33"/>
        <v>1.0231992228413897E-4</v>
      </c>
      <c r="BA44" s="147">
        <f t="shared" ca="1" si="20"/>
        <v>5.9517176350311715E-6</v>
      </c>
      <c r="BB44" s="147">
        <f t="shared" ca="1" si="21"/>
        <v>6.2500832314024223E-6</v>
      </c>
      <c r="BC44" s="147">
        <f t="shared" ca="1" si="22"/>
        <v>2.2034735152489248E-5</v>
      </c>
      <c r="BD44" s="147">
        <f t="shared" ca="1" si="23"/>
        <v>2.70040123667088E-5</v>
      </c>
    </row>
    <row r="45" spans="8:56" s="147" customFormat="1" ht="0.25" customHeight="1" x14ac:dyDescent="0.2">
      <c r="H45" s="147">
        <f t="shared" si="24"/>
        <v>404</v>
      </c>
      <c r="I45" s="147">
        <f>IF($H45&gt;$H44,INDEX(Spectra!45:45,1,MATCH($I$20,Spectra!$20:$20,0)),I44)</f>
        <v>1.27E-5</v>
      </c>
      <c r="J45" s="147">
        <f>((Physics!$C$9*Physics!$C$10)/(Physics!$C$11*Physics!$C$12*$H45))^($J$17-$J$18)</f>
        <v>2.0343525525533752E+18</v>
      </c>
      <c r="K45" s="147">
        <f t="shared" si="25"/>
        <v>1</v>
      </c>
      <c r="L45" s="147">
        <f>INDEX(Photobiology!$21:$421,1+$H45-380,10)</f>
        <v>5.7221870000000001E-4</v>
      </c>
      <c r="M45" s="147">
        <f t="shared" si="26"/>
        <v>1.27E-5</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25836277417427.867</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1.27E-5</v>
      </c>
      <c r="Z45" s="147">
        <f t="shared" ca="1" si="28"/>
        <v>9.7704020999999988E-7</v>
      </c>
      <c r="AA45" s="147">
        <f t="shared" ca="1" si="15"/>
        <v>5.626366700000001E-8</v>
      </c>
      <c r="AB45" s="147">
        <f t="shared" ca="1" si="16"/>
        <v>5.8720989999999997E-8</v>
      </c>
      <c r="AC45" s="147">
        <f t="shared" ca="1" si="17"/>
        <v>2.05613E-7</v>
      </c>
      <c r="AD45" s="147">
        <f t="shared" ca="1" si="18"/>
        <v>2.5282016999999999E-7</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1.5753771214006447E-3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3204872468155590</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1.5753771214006447E-3</v>
      </c>
      <c r="AZ45" s="147">
        <f t="shared" ca="1" si="33"/>
        <v>1.2119738531673082E-4</v>
      </c>
      <c r="BA45" s="147">
        <f t="shared" ca="1" si="20"/>
        <v>6.979251477000351E-6</v>
      </c>
      <c r="BB45" s="147">
        <f t="shared" ca="1" si="21"/>
        <v>7.2840711962201604E-6</v>
      </c>
      <c r="BC45" s="147">
        <f t="shared" ca="1" si="22"/>
        <v>2.5505355595476439E-5</v>
      </c>
      <c r="BD45" s="147">
        <f t="shared" ca="1" si="23"/>
        <v>3.1361189893434778E-5</v>
      </c>
    </row>
    <row r="46" spans="8:56" s="147" customFormat="1" ht="0.25" customHeight="1" x14ac:dyDescent="0.2">
      <c r="H46" s="147">
        <f t="shared" si="24"/>
        <v>405</v>
      </c>
      <c r="I46" s="147">
        <f>IF($H46&gt;$H45,INDEX(Spectra!46:46,1,MATCH($I$20,Spectra!$20:$20,0)),I45)</f>
        <v>8.85E-6</v>
      </c>
      <c r="J46" s="147">
        <f>((Physics!$C$9*Physics!$C$10)/(Physics!$C$11*Physics!$C$12*$H46))^($J$17-$J$18)</f>
        <v>2.039388078673557E+18</v>
      </c>
      <c r="K46" s="147">
        <f t="shared" si="25"/>
        <v>1</v>
      </c>
      <c r="L46" s="147">
        <f>INDEX(Photobiology!$21:$421,1+$H46-380,10)</f>
        <v>6.4000000000000005E-4</v>
      </c>
      <c r="M46" s="147">
        <f t="shared" si="26"/>
        <v>8.85E-6</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18048584496260.98</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8.85E-6</v>
      </c>
      <c r="Z46" s="147">
        <f t="shared" ca="1" si="28"/>
        <v>7.9438662000000003E-7</v>
      </c>
      <c r="AA46" s="147">
        <f t="shared" ca="1" si="15"/>
        <v>4.5339965999999997E-8</v>
      </c>
      <c r="AB46" s="147">
        <f t="shared" ca="1" si="16"/>
        <v>4.7041821000000004E-8</v>
      </c>
      <c r="AC46" s="147">
        <f t="shared" ca="1" si="17"/>
        <v>1.6390199999999998E-7</v>
      </c>
      <c r="AD46" s="147">
        <f t="shared" ca="1" si="18"/>
        <v>2.0187911999999999E-7</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1.5913250034177619E-3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3245329241265341</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1.5913250034177619E-3</v>
      </c>
      <c r="AZ46" s="147">
        <f t="shared" ca="1" si="33"/>
        <v>1.4283924189678241E-4</v>
      </c>
      <c r="BA46" s="147">
        <f t="shared" ca="1" si="20"/>
        <v>8.1526126045097403E-6</v>
      </c>
      <c r="BB46" s="147">
        <f t="shared" ca="1" si="21"/>
        <v>8.4586244026669775E-6</v>
      </c>
      <c r="BC46" s="147">
        <f t="shared" ca="1" si="22"/>
        <v>2.947133906329695E-5</v>
      </c>
      <c r="BD46" s="147">
        <f t="shared" ca="1" si="23"/>
        <v>3.6300032917963251E-5</v>
      </c>
    </row>
    <row r="47" spans="8:56" s="147" customFormat="1" ht="0.25" customHeight="1" x14ac:dyDescent="0.2">
      <c r="H47" s="147">
        <f t="shared" si="24"/>
        <v>406</v>
      </c>
      <c r="I47" s="147">
        <f>IF($H47&gt;$H46,INDEX(Spectra!47:47,1,MATCH($I$20,Spectra!$20:$20,0)),I46)</f>
        <v>8.1599999999999998E-6</v>
      </c>
      <c r="J47" s="147">
        <f>((Physics!$C$9*Physics!$C$10)/(Physics!$C$11*Physics!$C$12*$H47))^($J$17-$J$18)</f>
        <v>2.0444236047937385E+18</v>
      </c>
      <c r="K47" s="147">
        <f t="shared" si="25"/>
        <v>1</v>
      </c>
      <c r="L47" s="147">
        <f>INDEX(Photobiology!$21:$421,1+$H47-380,10)</f>
        <v>7.2455999999999996E-4</v>
      </c>
      <c r="M47" s="147">
        <f t="shared" si="26"/>
        <v>8.1599999999999998E-6</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16682496615116.906</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8.1599999999999998E-6</v>
      </c>
      <c r="Z47" s="147">
        <f t="shared" ca="1" si="28"/>
        <v>8.5017408000000003E-7</v>
      </c>
      <c r="AA47" s="147">
        <f t="shared" ca="1" si="15"/>
        <v>4.81813728E-8</v>
      </c>
      <c r="AB47" s="147">
        <f t="shared" ca="1" si="16"/>
        <v>4.97056608E-8</v>
      </c>
      <c r="AC47" s="147">
        <f t="shared" ca="1" si="17"/>
        <v>1.724208E-7</v>
      </c>
      <c r="AD47" s="147">
        <f t="shared" ca="1" si="18"/>
        <v>2.14766304E-7</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1.6072747120162577E-3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3285950360634095.5</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1.6072747120162577E-3</v>
      </c>
      <c r="AZ47" s="147">
        <f t="shared" ca="1" si="33"/>
        <v>1.6745873769554985E-4</v>
      </c>
      <c r="BA47" s="147">
        <f t="shared" ca="1" si="20"/>
        <v>9.490282119076956E-6</v>
      </c>
      <c r="BB47" s="147">
        <f t="shared" ca="1" si="21"/>
        <v>9.7905210352815917E-6</v>
      </c>
      <c r="BC47" s="147">
        <f t="shared" ca="1" si="22"/>
        <v>3.3961714664903525E-5</v>
      </c>
      <c r="BD47" s="147">
        <f t="shared" ca="1" si="23"/>
        <v>4.2302506055440692E-5</v>
      </c>
    </row>
    <row r="48" spans="8:56" s="147" customFormat="1" ht="0.25" customHeight="1" x14ac:dyDescent="0.2">
      <c r="H48" s="147">
        <f t="shared" si="24"/>
        <v>407</v>
      </c>
      <c r="I48" s="147">
        <f>IF($H48&gt;$H47,INDEX(Spectra!48:48,1,MATCH($I$20,Spectra!$20:$20,0)),I47)</f>
        <v>1.1199999999999999E-5</v>
      </c>
      <c r="J48" s="147">
        <f>((Physics!$C$9*Physics!$C$10)/(Physics!$C$11*Physics!$C$12*$H48))^($J$17-$J$18)</f>
        <v>2.0494591309139205E+18</v>
      </c>
      <c r="K48" s="147">
        <f t="shared" si="25"/>
        <v>1</v>
      </c>
      <c r="L48" s="147">
        <f>INDEX(Photobiology!$21:$421,1+$H48-380,10)</f>
        <v>8.2549999999999995E-4</v>
      </c>
      <c r="M48" s="147">
        <f t="shared" si="26"/>
        <v>1.1199999999999999E-5</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22953942266235.91</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1.1199999999999999E-5</v>
      </c>
      <c r="Z48" s="147">
        <f t="shared" ca="1" si="28"/>
        <v>1.3470575999999999E-6</v>
      </c>
      <c r="AA48" s="147">
        <f t="shared" ca="1" si="15"/>
        <v>7.5936559999999992E-8</v>
      </c>
      <c r="AB48" s="147">
        <f t="shared" ca="1" si="16"/>
        <v>7.7872591999999988E-8</v>
      </c>
      <c r="AC48" s="147">
        <f t="shared" ca="1" si="17"/>
        <v>2.6935999999999997E-7</v>
      </c>
      <c r="AD48" s="147">
        <f t="shared" ca="1" si="18"/>
        <v>3.4267968E-7</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1.6232225940333747E-3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3326728366847479.5</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1.6232225940333747E-3</v>
      </c>
      <c r="AZ48" s="147">
        <f t="shared" ca="1" si="33"/>
        <v>1.9522985105217608E-4</v>
      </c>
      <c r="BA48" s="147">
        <f t="shared" ca="1" si="20"/>
        <v>1.1005530348675982E-5</v>
      </c>
      <c r="BB48" s="147">
        <f t="shared" ca="1" si="21"/>
        <v>1.1286120606280591E-5</v>
      </c>
      <c r="BC48" s="147">
        <f t="shared" ca="1" si="22"/>
        <v>3.9038503386502656E-5</v>
      </c>
      <c r="BD48" s="147">
        <f t="shared" ca="1" si="23"/>
        <v>4.9664767776082746E-5</v>
      </c>
    </row>
    <row r="49" spans="8:56" s="147" customFormat="1" ht="0.25" customHeight="1" x14ac:dyDescent="0.2">
      <c r="H49" s="147">
        <f t="shared" si="24"/>
        <v>408</v>
      </c>
      <c r="I49" s="147">
        <f>IF($H49&gt;$H48,INDEX(Spectra!49:49,1,MATCH($I$20,Spectra!$20:$20,0)),I48)</f>
        <v>1.5400000000000002E-5</v>
      </c>
      <c r="J49" s="147">
        <f>((Physics!$C$9*Physics!$C$10)/(Physics!$C$11*Physics!$C$12*$H49))^($J$17-$J$18)</f>
        <v>2.0544946570341023E+18</v>
      </c>
      <c r="K49" s="147">
        <f t="shared" si="25"/>
        <v>1</v>
      </c>
      <c r="L49" s="147">
        <f>INDEX(Photobiology!$21:$421,1+$H49-380,10)</f>
        <v>9.4116000000000002E-4</v>
      </c>
      <c r="M49" s="147">
        <f t="shared" si="26"/>
        <v>1.5400000000000002E-5</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31639217718325.18</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1.5400000000000002E-5</v>
      </c>
      <c r="Z49" s="147">
        <f t="shared" ca="1" si="28"/>
        <v>2.1258776000000003E-6</v>
      </c>
      <c r="AA49" s="147">
        <f t="shared" ca="1" si="15"/>
        <v>1.1939004000000003E-7</v>
      </c>
      <c r="AB49" s="147">
        <f t="shared" ca="1" si="16"/>
        <v>1.2160363600000001E-7</v>
      </c>
      <c r="AC49" s="147">
        <f t="shared" ca="1" si="17"/>
        <v>4.2042000000000005E-7</v>
      </c>
      <c r="AD49" s="147">
        <f t="shared" ca="1" si="18"/>
        <v>5.4598852000000012E-7</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1.6391704760504919E-3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3367666985013781.5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1.6391704760504919E-3</v>
      </c>
      <c r="AZ49" s="147">
        <f t="shared" ca="1" si="33"/>
        <v>2.2627764919591411E-4</v>
      </c>
      <c r="BA49" s="147">
        <f t="shared" ca="1" si="20"/>
        <v>1.2707833032629043E-5</v>
      </c>
      <c r="BB49" s="147">
        <f t="shared" ca="1" si="21"/>
        <v>1.2943447396856541E-5</v>
      </c>
      <c r="BC49" s="147">
        <f t="shared" ca="1" si="22"/>
        <v>4.4749353996178434E-5</v>
      </c>
      <c r="BD49" s="147">
        <f t="shared" ca="1" si="23"/>
        <v>5.8114822223798934E-5</v>
      </c>
    </row>
    <row r="50" spans="8:56" s="147" customFormat="1" ht="0.25" customHeight="1" x14ac:dyDescent="0.2">
      <c r="H50" s="147">
        <f t="shared" si="24"/>
        <v>409</v>
      </c>
      <c r="I50" s="147">
        <f>IF($H50&gt;$H49,INDEX(Spectra!50:50,1,MATCH($I$20,Spectra!$20:$20,0)),I49)</f>
        <v>2.0400000000000001E-5</v>
      </c>
      <c r="J50" s="147">
        <f>((Physics!$C$9*Physics!$C$10)/(Physics!$C$11*Physics!$C$12*$H50))^($J$17-$J$18)</f>
        <v>2.0595301831542835E+18</v>
      </c>
      <c r="K50" s="147">
        <f t="shared" si="25"/>
        <v>1</v>
      </c>
      <c r="L50" s="147">
        <f>INDEX(Photobiology!$21:$421,1+$H50-380,10)</f>
        <v>1.06988E-3</v>
      </c>
      <c r="M50" s="147">
        <f t="shared" si="26"/>
        <v>2.0400000000000001E-5</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42014415736347.383</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2.0400000000000001E-5</v>
      </c>
      <c r="Z50" s="147">
        <f t="shared" ca="1" si="28"/>
        <v>3.2126940000000004E-6</v>
      </c>
      <c r="AA50" s="147">
        <f t="shared" ca="1" si="15"/>
        <v>1.7998634400000001E-7</v>
      </c>
      <c r="AB50" s="147">
        <f t="shared" ca="1" si="16"/>
        <v>1.8182520000000004E-7</v>
      </c>
      <c r="AC50" s="147">
        <f t="shared" ca="1" si="17"/>
        <v>6.3015600000000007E-7</v>
      </c>
      <c r="AD50" s="147">
        <f t="shared" ca="1" si="18"/>
        <v>8.3033711999999999E-7</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1.6551183580676089E-3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3408766215132999.5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1.6551183580676089E-3</v>
      </c>
      <c r="AZ50" s="147">
        <f t="shared" ca="1" si="33"/>
        <v>2.6065631462027743E-4</v>
      </c>
      <c r="BA50" s="147">
        <f t="shared" ca="1" si="20"/>
        <v>1.4602877556660384E-5</v>
      </c>
      <c r="BB50" s="147">
        <f t="shared" ca="1" si="21"/>
        <v>1.47520699254566E-5</v>
      </c>
      <c r="BC50" s="147">
        <f t="shared" ca="1" si="22"/>
        <v>5.1126606080708439E-5</v>
      </c>
      <c r="BD50" s="147">
        <f t="shared" ca="1" si="23"/>
        <v>6.7367951504754267E-5</v>
      </c>
    </row>
    <row r="51" spans="8:56" s="147" customFormat="1" ht="0.25" customHeight="1" x14ac:dyDescent="0.2">
      <c r="H51" s="147">
        <f t="shared" si="24"/>
        <v>410</v>
      </c>
      <c r="I51" s="147">
        <f>IF($H51&gt;$H50,INDEX(Spectra!51:51,1,MATCH($I$20,Spectra!$20:$20,0)),I50)</f>
        <v>2.4499999999999999E-5</v>
      </c>
      <c r="J51" s="147">
        <f>((Physics!$C$9*Physics!$C$10)/(Physics!$C$11*Physics!$C$12*$H51))^($J$17-$J$18)</f>
        <v>2.0645657092744653E+18</v>
      </c>
      <c r="K51" s="147">
        <f t="shared" si="25"/>
        <v>1</v>
      </c>
      <c r="L51" s="147">
        <f>INDEX(Photobiology!$21:$421,1+$H51-380,10)</f>
        <v>1.2099999999999999E-3</v>
      </c>
      <c r="M51" s="147">
        <f t="shared" si="26"/>
        <v>2.4499999999999999E-5</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50581859877224.398</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2.4499999999999999E-5</v>
      </c>
      <c r="Z51" s="147">
        <f t="shared" ca="1" si="28"/>
        <v>4.3739849999999998E-6</v>
      </c>
      <c r="AA51" s="147">
        <f t="shared" ca="1" si="15"/>
        <v>2.4471604499999998E-7</v>
      </c>
      <c r="AB51" s="147">
        <f t="shared" ca="1" si="16"/>
        <v>2.44714575E-7</v>
      </c>
      <c r="AC51" s="147">
        <f t="shared" ca="1" si="17"/>
        <v>8.5358000000000005E-7</v>
      </c>
      <c r="AD51" s="147">
        <f t="shared" ca="1" si="18"/>
        <v>1.1307975000000001E-6</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1.6710662400847261E-3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3450026057205136.5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1.6710662400847261E-3</v>
      </c>
      <c r="AZ51" s="147">
        <f t="shared" ca="1" si="33"/>
        <v>2.9833545584232612E-4</v>
      </c>
      <c r="BA51" s="147">
        <f t="shared" ca="1" si="20"/>
        <v>1.6691294743124679E-5</v>
      </c>
      <c r="BB51" s="147">
        <f t="shared" ca="1" si="21"/>
        <v>1.6691194479150272E-5</v>
      </c>
      <c r="BC51" s="147">
        <f t="shared" ca="1" si="22"/>
        <v>5.8219947804551863E-5</v>
      </c>
      <c r="BD51" s="147">
        <f t="shared" ca="1" si="23"/>
        <v>7.7128062311110533E-5</v>
      </c>
    </row>
    <row r="52" spans="8:56" s="147" customFormat="1" ht="0.25" customHeight="1" x14ac:dyDescent="0.2">
      <c r="H52" s="147">
        <f t="shared" si="24"/>
        <v>411</v>
      </c>
      <c r="I52" s="147">
        <f>IF($H52&gt;$H51,INDEX(Spectra!52:52,1,MATCH($I$20,Spectra!$20:$20,0)),I51)</f>
        <v>2.7399999999999999E-5</v>
      </c>
      <c r="J52" s="147">
        <f>((Physics!$C$9*Physics!$C$10)/(Physics!$C$11*Physics!$C$12*$H52))^($J$17-$J$18)</f>
        <v>2.0696012353946468E+18</v>
      </c>
      <c r="K52" s="147">
        <f t="shared" si="25"/>
        <v>1</v>
      </c>
      <c r="L52" s="147">
        <f>INDEX(Photobiology!$21:$421,1+$H52-380,10)</f>
        <v>1.362091E-3</v>
      </c>
      <c r="M52" s="147">
        <f t="shared" si="26"/>
        <v>2.7399999999999999E-5</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56707073849813.32</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2.7399999999999999E-5</v>
      </c>
      <c r="Z52" s="147">
        <f t="shared" ca="1" si="28"/>
        <v>5.5095097999999995E-6</v>
      </c>
      <c r="AA52" s="147">
        <f t="shared" ca="1" si="15"/>
        <v>3.0811847999999997E-7</v>
      </c>
      <c r="AB52" s="147">
        <f t="shared" ca="1" si="16"/>
        <v>3.0428795999999999E-7</v>
      </c>
      <c r="AC52" s="147">
        <f t="shared" ca="1" si="17"/>
        <v>1.0729839999999999E-6</v>
      </c>
      <c r="AD52" s="147">
        <f t="shared" ca="1" si="18"/>
        <v>1.4188322799999999E-6</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1.6746207674476067E-3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3465797209127098.5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1.6746207674476067E-3</v>
      </c>
      <c r="AZ52" s="147">
        <f t="shared" ca="1" si="33"/>
        <v>3.367277200560624E-4</v>
      </c>
      <c r="BA52" s="147">
        <f t="shared" ca="1" si="20"/>
        <v>1.8831445454101827E-5</v>
      </c>
      <c r="BB52" s="147">
        <f t="shared" ca="1" si="21"/>
        <v>1.8597333470812651E-5</v>
      </c>
      <c r="BC52" s="147">
        <f t="shared" ca="1" si="22"/>
        <v>6.5578149253248285E-5</v>
      </c>
      <c r="BD52" s="147">
        <f t="shared" ca="1" si="23"/>
        <v>8.6715547504125464E-5</v>
      </c>
    </row>
    <row r="53" spans="8:56" s="147" customFormat="1" ht="0.25" customHeight="1" x14ac:dyDescent="0.2">
      <c r="H53" s="147">
        <f t="shared" si="24"/>
        <v>412</v>
      </c>
      <c r="I53" s="147">
        <f>IF($H53&gt;$H52,INDEX(Spectra!53:53,1,MATCH($I$20,Spectra!$20:$20,0)),I52)</f>
        <v>3.0899999999999999E-5</v>
      </c>
      <c r="J53" s="147">
        <f>((Physics!$C$9*Physics!$C$10)/(Physics!$C$11*Physics!$C$12*$H53))^($J$17-$J$18)</f>
        <v>2.0746367615148285E+18</v>
      </c>
      <c r="K53" s="147">
        <f t="shared" si="25"/>
        <v>1</v>
      </c>
      <c r="L53" s="147">
        <f>INDEX(Photobiology!$21:$421,1+$H53-380,10)</f>
        <v>1.530752E-3</v>
      </c>
      <c r="M53" s="147">
        <f t="shared" si="26"/>
        <v>3.0899999999999999E-5</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64106275930808.203</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3.0899999999999999E-5</v>
      </c>
      <c r="Z53" s="147">
        <f t="shared" ca="1" si="28"/>
        <v>6.9553119000000005E-6</v>
      </c>
      <c r="AA53" s="147">
        <f t="shared" ca="1" si="15"/>
        <v>3.8918240999999995E-7</v>
      </c>
      <c r="AB53" s="147">
        <f t="shared" ca="1" si="16"/>
        <v>3.7885562999999997E-7</v>
      </c>
      <c r="AC53" s="147">
        <f t="shared" ca="1" si="17"/>
        <v>1.3565099999999999E-6</v>
      </c>
      <c r="AD53" s="147">
        <f t="shared" ca="1" si="18"/>
        <v>1.7854143600000001E-6</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1.6781752948104873E-3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3481604158879822</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1.6781752948104873E-3</v>
      </c>
      <c r="AZ53" s="147">
        <f t="shared" ca="1" si="33"/>
        <v>3.7774215528418739E-4</v>
      </c>
      <c r="BA53" s="147">
        <f t="shared" ca="1" si="20"/>
        <v>2.1136450020608606E-5</v>
      </c>
      <c r="BB53" s="147">
        <f t="shared" ca="1" si="21"/>
        <v>2.0575603837082941E-5</v>
      </c>
      <c r="BC53" s="147">
        <f t="shared" ca="1" si="22"/>
        <v>7.3671895442180399E-5</v>
      </c>
      <c r="BD53" s="147">
        <f t="shared" ca="1" si="23"/>
        <v>9.6965639804267879E-5</v>
      </c>
    </row>
    <row r="54" spans="8:56" s="147" customFormat="1" ht="0.25" customHeight="1" x14ac:dyDescent="0.2">
      <c r="H54" s="147">
        <f t="shared" si="24"/>
        <v>413</v>
      </c>
      <c r="I54" s="147">
        <f>IF($H54&gt;$H53,INDEX(Spectra!54:54,1,MATCH($I$20,Spectra!$20:$20,0)),I53)</f>
        <v>3.5500000000000002E-5</v>
      </c>
      <c r="J54" s="147">
        <f>((Physics!$C$9*Physics!$C$10)/(Physics!$C$11*Physics!$C$12*$H54))^($J$17-$J$18)</f>
        <v>2.07967228763501E+18</v>
      </c>
      <c r="K54" s="147">
        <f t="shared" si="25"/>
        <v>1</v>
      </c>
      <c r="L54" s="147">
        <f>INDEX(Photobiology!$21:$421,1+$H54-380,10)</f>
        <v>1.7203679999999999E-3</v>
      </c>
      <c r="M54" s="147">
        <f t="shared" si="26"/>
        <v>3.5500000000000002E-5</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73828366211042.859</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3.5500000000000002E-5</v>
      </c>
      <c r="Z54" s="147">
        <f t="shared" ca="1" si="28"/>
        <v>8.8950930000000015E-6</v>
      </c>
      <c r="AA54" s="147">
        <f t="shared" ca="1" si="15"/>
        <v>4.9850875000000005E-7</v>
      </c>
      <c r="AB54" s="147">
        <f t="shared" ca="1" si="16"/>
        <v>4.7775190000000001E-7</v>
      </c>
      <c r="AC54" s="147">
        <f t="shared" ca="1" si="17"/>
        <v>1.7395000000000002E-6</v>
      </c>
      <c r="AD54" s="147">
        <f t="shared" ca="1" si="18"/>
        <v>2.2825505999999999E-6</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1.6817279955919889E-3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3497443107772631.5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1.6817279955919889E-3</v>
      </c>
      <c r="AZ54" s="147">
        <f t="shared" ca="1" si="33"/>
        <v>4.2138385694350232E-4</v>
      </c>
      <c r="BA54" s="147">
        <f t="shared" ca="1" si="20"/>
        <v>2.3615665378100504E-5</v>
      </c>
      <c r="BB54" s="147">
        <f t="shared" ca="1" si="21"/>
        <v>2.263235901907787E-5</v>
      </c>
      <c r="BC54" s="147">
        <f t="shared" ca="1" si="22"/>
        <v>8.2404671784007456E-5</v>
      </c>
      <c r="BD54" s="147">
        <f t="shared" ca="1" si="23"/>
        <v>1.0813040127817723E-4</v>
      </c>
    </row>
    <row r="55" spans="8:56" s="147" customFormat="1" ht="0.25" customHeight="1" x14ac:dyDescent="0.2">
      <c r="H55" s="147">
        <f t="shared" si="24"/>
        <v>414</v>
      </c>
      <c r="I55" s="147">
        <f>IF($H55&gt;$H54,INDEX(Spectra!55:55,1,MATCH($I$20,Spectra!$20:$20,0)),I54)</f>
        <v>4.1699999999999997E-5</v>
      </c>
      <c r="J55" s="147">
        <f>((Physics!$C$9*Physics!$C$10)/(Physics!$C$11*Physics!$C$12*$H55))^($J$17-$J$18)</f>
        <v>2.0847078137551916E+18</v>
      </c>
      <c r="K55" s="147">
        <f t="shared" si="25"/>
        <v>1</v>
      </c>
      <c r="L55" s="147">
        <f>INDEX(Photobiology!$21:$421,1+$H55-380,10)</f>
        <v>1.9353230000000001E-3</v>
      </c>
      <c r="M55" s="147">
        <f t="shared" si="26"/>
        <v>4.1699999999999997E-5</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86932315833591.484</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4.1699999999999997E-5</v>
      </c>
      <c r="Z55" s="147">
        <f t="shared" ca="1" si="28"/>
        <v>1.1572041899999999E-5</v>
      </c>
      <c r="AA55" s="147">
        <f t="shared" ca="1" si="15"/>
        <v>6.5028647999999992E-7</v>
      </c>
      <c r="AB55" s="147">
        <f t="shared" ca="1" si="16"/>
        <v>6.1317347999999995E-7</v>
      </c>
      <c r="AC55" s="147">
        <f t="shared" ca="1" si="17"/>
        <v>2.2726499999999997E-6</v>
      </c>
      <c r="AD55" s="147">
        <f t="shared" ca="1" si="18"/>
        <v>2.9807201699999998E-6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1.6852825229548697E-3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3513321643989080</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1.6852825229548697E-3</v>
      </c>
      <c r="AZ55" s="147">
        <f t="shared" ca="1" si="33"/>
        <v>4.6767769709763705E-4</v>
      </c>
      <c r="BA55" s="147">
        <f t="shared" ca="1" si="20"/>
        <v>2.6280969775967418E-5</v>
      </c>
      <c r="BB55" s="147">
        <f t="shared" ca="1" si="21"/>
        <v>2.4781068330537584E-5</v>
      </c>
      <c r="BC55" s="147">
        <f t="shared" ca="1" si="22"/>
        <v>9.1847897501040395E-5</v>
      </c>
      <c r="BD55" s="147">
        <f t="shared" ca="1" si="23"/>
        <v>1.2046416326906639E-4</v>
      </c>
    </row>
    <row r="56" spans="8:56" s="147" customFormat="1" ht="0.25" customHeight="1" x14ac:dyDescent="0.2">
      <c r="H56" s="147">
        <f t="shared" si="24"/>
        <v>415</v>
      </c>
      <c r="I56" s="147">
        <f>IF($H56&gt;$H55,INDEX(Spectra!56:56,1,MATCH($I$20,Spectra!$20:$20,0)),I55)</f>
        <v>4.9799999999999998E-5</v>
      </c>
      <c r="J56" s="147">
        <f>((Physics!$C$9*Physics!$C$10)/(Physics!$C$11*Physics!$C$12*$H56))^($J$17-$J$18)</f>
        <v>2.0897433398753733E+18</v>
      </c>
      <c r="K56" s="147">
        <f t="shared" si="25"/>
        <v>1</v>
      </c>
      <c r="L56" s="147">
        <f>INDEX(Photobiology!$21:$421,1+$H56-380,10)</f>
        <v>2.1800000000000001E-3</v>
      </c>
      <c r="M56" s="147">
        <f t="shared" si="26"/>
        <v>4.9799999999999998E-5</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104069218325793.58</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4.9799999999999998E-5</v>
      </c>
      <c r="Z56" s="147">
        <f t="shared" ca="1" si="28"/>
        <v>1.52358618E-5</v>
      </c>
      <c r="AA56" s="147">
        <f t="shared" ca="1" si="15"/>
        <v>8.5952807999999999E-7</v>
      </c>
      <c r="AB56" s="147">
        <f t="shared" ca="1" si="16"/>
        <v>7.9744739999999998E-7</v>
      </c>
      <c r="AC56" s="147">
        <f t="shared" ca="1" si="17"/>
        <v>3.0079200000000002E-6</v>
      </c>
      <c r="AD56" s="147">
        <f t="shared" ca="1" si="18"/>
        <v>3.9579346799999994E-6</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1.6888370503177501E-3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3529235978036289</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1.6888370503177501E-3</v>
      </c>
      <c r="AZ56" s="147">
        <f t="shared" ca="1" si="33"/>
        <v>5.1668449601126277E-4</v>
      </c>
      <c r="BA56" s="147">
        <f t="shared" ca="1" si="20"/>
        <v>2.9148651953664238E-5</v>
      </c>
      <c r="BB56" s="147">
        <f t="shared" ca="1" si="21"/>
        <v>2.7043347686738129E-5</v>
      </c>
      <c r="BC56" s="147">
        <f t="shared" ca="1" si="22"/>
        <v>1.0200575783919211E-4</v>
      </c>
      <c r="BD56" s="147">
        <f t="shared" ca="1" si="23"/>
        <v>1.3422302671328368E-4</v>
      </c>
    </row>
    <row r="57" spans="8:56" s="147" customFormat="1" ht="0.25" customHeight="1" x14ac:dyDescent="0.2">
      <c r="H57" s="147">
        <f t="shared" si="24"/>
        <v>416</v>
      </c>
      <c r="I57" s="147">
        <f>IF($H57&gt;$H56,INDEX(Spectra!57:57,1,MATCH($I$20,Spectra!$20:$20,0)),I56)</f>
        <v>6.0300000000000002E-5</v>
      </c>
      <c r="J57" s="147">
        <f>((Physics!$C$9*Physics!$C$10)/(Physics!$C$11*Physics!$C$12*$H57))^($J$17-$J$18)</f>
        <v>2.0947788659955548E+18</v>
      </c>
      <c r="K57" s="147">
        <f t="shared" si="25"/>
        <v>1</v>
      </c>
      <c r="L57" s="147">
        <f>INDEX(Photobiology!$21:$421,1+$H57-380,10)</f>
        <v>2.4548E-3</v>
      </c>
      <c r="M57" s="147">
        <f t="shared" si="26"/>
        <v>6.0300000000000002E-5</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126315165619531.95</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6.0300000000000002E-5</v>
      </c>
      <c r="Z57" s="147">
        <f t="shared" ca="1" si="28"/>
        <v>2.02522374E-5</v>
      </c>
      <c r="AA57" s="147">
        <f t="shared" ca="1" si="15"/>
        <v>1.1485160099999999E-6</v>
      </c>
      <c r="AB57" s="147">
        <f t="shared" ca="1" si="16"/>
        <v>1.0489667400000001E-6</v>
      </c>
      <c r="AC57" s="147">
        <f t="shared" ca="1" si="17"/>
        <v>4.0280399999999996E-6</v>
      </c>
      <c r="AD57" s="147">
        <f t="shared" ca="1" si="18"/>
        <v>5.3775962100000004E-6</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1.6923915776806304E-3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3545186109914259</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1.6923915776806304E-3</v>
      </c>
      <c r="AZ57" s="147">
        <f t="shared" ca="1" si="33"/>
        <v>5.6840325049666116E-4</v>
      </c>
      <c r="BA57" s="147">
        <f t="shared" ca="1" si="20"/>
        <v>3.2234474662609663E-5</v>
      </c>
      <c r="BB57" s="147">
        <f t="shared" ca="1" si="21"/>
        <v>2.944050540701671E-5</v>
      </c>
      <c r="BC57" s="147">
        <f t="shared" ca="1" si="22"/>
        <v>1.1305175738906611E-4</v>
      </c>
      <c r="BD57" s="147">
        <f t="shared" ca="1" si="23"/>
        <v>1.5092866557166301E-4</v>
      </c>
    </row>
    <row r="58" spans="8:56" s="147" customFormat="1" ht="0.25" customHeight="1" x14ac:dyDescent="0.2">
      <c r="H58" s="147">
        <f t="shared" si="24"/>
        <v>417</v>
      </c>
      <c r="I58" s="147">
        <f>IF($H58&gt;$H57,INDEX(Spectra!58:58,1,MATCH($I$20,Spectra!$20:$20,0)),I57)</f>
        <v>7.3700000000000002E-5</v>
      </c>
      <c r="J58" s="147">
        <f>((Physics!$C$9*Physics!$C$10)/(Physics!$C$11*Physics!$C$12*$H58))^($J$17-$J$18)</f>
        <v>2.0998143921157366E+18</v>
      </c>
      <c r="K58" s="147">
        <f t="shared" si="25"/>
        <v>1</v>
      </c>
      <c r="L58" s="147">
        <f>INDEX(Photobiology!$21:$421,1+$H58-380,10)</f>
        <v>2.764E-3</v>
      </c>
      <c r="M58" s="147">
        <f t="shared" si="26"/>
        <v>7.3700000000000002E-5</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154756320698929.78</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7.3700000000000002E-5</v>
      </c>
      <c r="Z58" s="147">
        <f t="shared" ca="1" si="28"/>
        <v>2.7046499700000001E-5</v>
      </c>
      <c r="AA58" s="147">
        <f t="shared" ca="1" si="15"/>
        <v>1.5443466500000002E-6</v>
      </c>
      <c r="AB58" s="147">
        <f t="shared" ca="1" si="16"/>
        <v>1.3888912399999999E-6</v>
      </c>
      <c r="AC58" s="147">
        <f t="shared" ca="1" si="17"/>
        <v>5.4243200000000004E-6</v>
      </c>
      <c r="AD58" s="147">
        <f t="shared" ca="1" si="18"/>
        <v>7.4257172000000005E-6</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1.6959461050435113E-3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3561172039622991.5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1.6959461050435113E-3</v>
      </c>
      <c r="AZ58" s="147">
        <f t="shared" ca="1" si="33"/>
        <v>6.2237999757497277E-4</v>
      </c>
      <c r="BA58" s="147">
        <f t="shared" ca="1" si="20"/>
        <v>3.5537702658134255E-5</v>
      </c>
      <c r="BB58" s="147">
        <f t="shared" ca="1" si="21"/>
        <v>3.1960443538765976E-5</v>
      </c>
      <c r="BC58" s="147">
        <f t="shared" ca="1" si="22"/>
        <v>1.2482163333120243E-4</v>
      </c>
      <c r="BD58" s="147">
        <f t="shared" ca="1" si="23"/>
        <v>1.7087674575976401E-4</v>
      </c>
    </row>
    <row r="59" spans="8:56" s="147" customFormat="1" ht="0.25" customHeight="1" x14ac:dyDescent="0.2">
      <c r="H59" s="147">
        <f t="shared" si="24"/>
        <v>418</v>
      </c>
      <c r="I59" s="147">
        <f>IF($H59&gt;$H58,INDEX(Spectra!59:59,1,MATCH($I$20,Spectra!$20:$20,0)),I58)</f>
        <v>9.1000000000000003E-5</v>
      </c>
      <c r="J59" s="147">
        <f>((Physics!$C$9*Physics!$C$10)/(Physics!$C$11*Physics!$C$12*$H59))^($J$17-$J$18)</f>
        <v>2.1048499182359183E+18</v>
      </c>
      <c r="K59" s="147">
        <f t="shared" si="25"/>
        <v>1</v>
      </c>
      <c r="L59" s="147">
        <f>INDEX(Photobiology!$21:$421,1+$H59-380,10)</f>
        <v>3.1178E-3</v>
      </c>
      <c r="M59" s="147">
        <f t="shared" si="26"/>
        <v>9.1000000000000003E-5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191541342559468.56</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9.1000000000000003E-5</v>
      </c>
      <c r="Z59" s="147">
        <f t="shared" ca="1" si="28"/>
        <v>3.6297716E-5</v>
      </c>
      <c r="AA59" s="147">
        <f t="shared" ca="1" si="15"/>
        <v>2.0908433000000003E-6</v>
      </c>
      <c r="AB59" s="147">
        <f t="shared" ca="1" si="16"/>
        <v>1.8513040000000001E-6</v>
      </c>
      <c r="AC59" s="147">
        <f t="shared" ca="1" si="17"/>
        <v>7.3528000000000001E-6</v>
      </c>
      <c r="AD59" s="147">
        <f t="shared" ca="1" si="18"/>
        <v>1.0306296000000001E-5</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1.6994988058250129E-3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3577189922482819</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1.6994988058250129E-3</v>
      </c>
      <c r="AZ59" s="147">
        <f t="shared" ca="1" si="33"/>
        <v>6.7788928567225786E-4</v>
      </c>
      <c r="BA59" s="147">
        <f t="shared" ca="1" si="20"/>
        <v>3.9048194412277248E-5</v>
      </c>
      <c r="BB59" s="147">
        <f t="shared" ca="1" si="21"/>
        <v>3.4574603705704064E-5</v>
      </c>
      <c r="BC59" s="147">
        <f t="shared" ca="1" si="22"/>
        <v>1.3731950351066104E-4</v>
      </c>
      <c r="BD59" s="147">
        <f t="shared" ca="1" si="23"/>
        <v>1.9247843675251764E-4</v>
      </c>
    </row>
    <row r="60" spans="8:56" s="147" customFormat="1" ht="0.25" customHeight="1" x14ac:dyDescent="0.2">
      <c r="H60" s="147">
        <f t="shared" si="24"/>
        <v>419</v>
      </c>
      <c r="I60" s="147">
        <f>IF($H60&gt;$H59,INDEX(Spectra!60:60,1,MATCH($I$20,Spectra!$20:$20,0)),I59)</f>
        <v>1.13E-4</v>
      </c>
      <c r="J60" s="147">
        <f>((Physics!$C$9*Physics!$C$10)/(Physics!$C$11*Physics!$C$12*$H60))^($J$17-$J$18)</f>
        <v>2.1098854443560998E+18</v>
      </c>
      <c r="K60" s="147">
        <f t="shared" si="25"/>
        <v>1</v>
      </c>
      <c r="L60" s="147">
        <f>INDEX(Photobiology!$21:$421,1+$H60-380,10)</f>
        <v>3.5263999999999998E-3</v>
      </c>
      <c r="M60" s="147">
        <f t="shared" si="26"/>
        <v>1.13E-4</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238417055212239.28</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1.13E-4</v>
      </c>
      <c r="Z60" s="147">
        <f t="shared" ca="1" si="28"/>
        <v>4.8702774E-5</v>
      </c>
      <c r="AA60" s="147">
        <f t="shared" ca="1" si="15"/>
        <v>2.8364921E-6</v>
      </c>
      <c r="AB60" s="147">
        <f t="shared" ca="1" si="16"/>
        <v>2.4713099999999998E-6</v>
      </c>
      <c r="AC60" s="147">
        <f t="shared" ca="1" si="17"/>
        <v>1.0000499999999999E-5</v>
      </c>
      <c r="AD60" s="147">
        <f t="shared" ca="1" si="18"/>
        <v>1.4207716E-5</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1.7030533331878935E-3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3593247438655275.5</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1.7030533331878935E-3</v>
      </c>
      <c r="AZ60" s="147">
        <f t="shared" ca="1" si="33"/>
        <v>7.3401258049731572E-4</v>
      </c>
      <c r="BA60" s="147">
        <f t="shared" ca="1" si="20"/>
        <v>4.2749533853682547E-5</v>
      </c>
      <c r="BB60" s="147">
        <f t="shared" ca="1" si="21"/>
        <v>3.7245776396819231E-5</v>
      </c>
      <c r="BC60" s="147">
        <f t="shared" ca="1" si="22"/>
        <v>1.5072021998712855E-4</v>
      </c>
      <c r="BD60" s="147">
        <f t="shared" ca="1" si="23"/>
        <v>2.1412830168838023E-4</v>
      </c>
    </row>
    <row r="61" spans="8:56" s="147" customFormat="1" ht="0.25" customHeight="1" x14ac:dyDescent="0.2">
      <c r="H61" s="147">
        <f t="shared" si="24"/>
        <v>420</v>
      </c>
      <c r="I61" s="147">
        <f>IF($H61&gt;$H60,INDEX(Spectra!61:61,1,MATCH($I$20,Spectra!$20:$20,0)),I60)</f>
        <v>1.3799999999999999E-4</v>
      </c>
      <c r="J61" s="147">
        <f>((Physics!$C$9*Physics!$C$10)/(Physics!$C$11*Physics!$C$12*$H61))^($J$17-$J$18)</f>
        <v>2.1149209704762813E+18</v>
      </c>
      <c r="K61" s="147">
        <f t="shared" si="25"/>
        <v>1</v>
      </c>
      <c r="L61" s="147">
        <f>INDEX(Photobiology!$21:$421,1+$H61-380,10)</f>
        <v>4.0000000000000001E-3</v>
      </c>
      <c r="M61" s="147">
        <f t="shared" si="26"/>
        <v>1.3799999999999999E-4</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291859093925726.81</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1.3799999999999999E-4</v>
      </c>
      <c r="Z61" s="147">
        <f t="shared" ca="1" si="28"/>
        <v>6.3851495999999992E-5</v>
      </c>
      <c r="AA61" s="147">
        <f t="shared" ca="1" si="15"/>
        <v>3.7696493999999999E-6</v>
      </c>
      <c r="AB61" s="147">
        <f t="shared" ca="1" si="16"/>
        <v>3.2286065999999997E-6</v>
      </c>
      <c r="AC61" s="147">
        <f t="shared" ca="1" si="17"/>
        <v>1.3330799999999999E-5</v>
      </c>
      <c r="AD61" s="147">
        <f t="shared" ca="1" si="18"/>
        <v>1.8938705999999999E-5</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1.706607860550774E-3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3609340752658493.5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1.706607860550774E-3</v>
      </c>
      <c r="AZ61" s="147">
        <f t="shared" ca="1" si="33"/>
        <v>7.8963380421395875E-4</v>
      </c>
      <c r="BA61" s="147">
        <f t="shared" ca="1" si="20"/>
        <v>4.6618212301163113E-5</v>
      </c>
      <c r="BB61" s="147">
        <f t="shared" ca="1" si="21"/>
        <v>3.9927285523087743E-5</v>
      </c>
      <c r="BC61" s="147">
        <f t="shared" ca="1" si="22"/>
        <v>1.6485831932920477E-4</v>
      </c>
      <c r="BD61" s="147">
        <f t="shared" ca="1" si="23"/>
        <v>2.3420974295840658E-4</v>
      </c>
    </row>
    <row r="62" spans="8:56" s="147" customFormat="1" ht="0.25" customHeight="1" x14ac:dyDescent="0.2">
      <c r="H62" s="147">
        <f t="shared" si="24"/>
        <v>421</v>
      </c>
      <c r="I62" s="147">
        <f>IF($H62&gt;$H61,INDEX(Spectra!62:62,1,MATCH($I$20,Spectra!$20:$20,0)),I61)</f>
        <v>1.6699999999999999E-4</v>
      </c>
      <c r="J62" s="147">
        <f>((Physics!$C$9*Physics!$C$10)/(Physics!$C$11*Physics!$C$12*$H62))^($J$17-$J$18)</f>
        <v>2.1199564965964634E+18</v>
      </c>
      <c r="K62" s="147">
        <f t="shared" si="25"/>
        <v>1</v>
      </c>
      <c r="L62" s="147">
        <f>INDEX(Photobiology!$21:$421,1+$H62-380,10)</f>
        <v>4.54624E-3</v>
      </c>
      <c r="M62" s="147">
        <f t="shared" si="26"/>
        <v>1.6699999999999999E-4</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354032734931609.38</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1.6699999999999999E-4</v>
      </c>
      <c r="Z62" s="147">
        <f t="shared" ca="1" si="28"/>
        <v>8.2390618999999995E-5</v>
      </c>
      <c r="AA62" s="147">
        <f t="shared" ca="1" si="15"/>
        <v>4.9442353999999997E-6</v>
      </c>
      <c r="AB62" s="147">
        <f t="shared" ca="1" si="16"/>
        <v>4.1576486999999999E-6</v>
      </c>
      <c r="AC62" s="147">
        <f t="shared" ca="1" si="17"/>
        <v>1.7568399999999999E-5</v>
      </c>
      <c r="AD62" s="147">
        <f t="shared" ca="1" si="18"/>
        <v>2.4623481999999996E-5</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1.6942784362447907E-3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3591796577960441</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1.6942784362447907E-3</v>
      </c>
      <c r="AZ62" s="147">
        <f t="shared" ca="1" si="33"/>
        <v>8.3588412647042122E-4</v>
      </c>
      <c r="BA62" s="147">
        <f t="shared" ca="1" si="20"/>
        <v>5.0161146239150519E-5</v>
      </c>
      <c r="BB62" s="147">
        <f t="shared" ca="1" si="21"/>
        <v>4.2180925376593935E-5</v>
      </c>
      <c r="BC62" s="147">
        <f t="shared" ca="1" si="22"/>
        <v>1.7823809149295199E-4</v>
      </c>
      <c r="BD62" s="147">
        <f t="shared" ca="1" si="23"/>
        <v>2.4981457831054941E-4</v>
      </c>
    </row>
    <row r="63" spans="8:56" s="147" customFormat="1" ht="0.25" customHeight="1" x14ac:dyDescent="0.2">
      <c r="H63" s="147">
        <f t="shared" si="24"/>
        <v>422</v>
      </c>
      <c r="I63" s="147">
        <f>IF($H63&gt;$H62,INDEX(Spectra!63:63,1,MATCH($I$20,Spectra!$20:$20,0)),I62)</f>
        <v>1.9799999999999999E-4</v>
      </c>
      <c r="J63" s="147">
        <f>((Physics!$C$9*Physics!$C$10)/(Physics!$C$11*Physics!$C$12*$H63))^($J$17-$J$18)</f>
        <v>2.1249920227166446E+18</v>
      </c>
      <c r="K63" s="147">
        <f t="shared" si="25"/>
        <v>1</v>
      </c>
      <c r="L63" s="147">
        <f>INDEX(Photobiology!$21:$421,1+$H63-380,10)</f>
        <v>5.1593200000000002E-3</v>
      </c>
      <c r="M63" s="147">
        <f t="shared" si="26"/>
        <v>1.9799999999999999E-4</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420748420497895.62</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1.9799999999999999E-4</v>
      </c>
      <c r="Z63" s="147">
        <f t="shared" ca="1" si="28"/>
        <v>1.0355518799999999E-4</v>
      </c>
      <c r="AA63" s="147">
        <f t="shared" ca="1" si="15"/>
        <v>6.3309707999999991E-6</v>
      </c>
      <c r="AB63" s="147">
        <f t="shared" ca="1" si="16"/>
        <v>5.2224677999999996E-6</v>
      </c>
      <c r="AC63" s="147">
        <f t="shared" ca="1" si="17"/>
        <v>2.2591799999999996E-5</v>
      </c>
      <c r="AD63" s="147">
        <f t="shared" ca="1" si="18"/>
        <v>3.1088771999999996E-5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1.6819508385201862E-3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3574132114456967</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1.6819508385201862E-3</v>
      </c>
      <c r="AZ63" s="147">
        <f t="shared" ca="1" si="33"/>
        <v>8.7967038025108847E-4</v>
      </c>
      <c r="BA63" s="147">
        <f t="shared" ca="1" si="20"/>
        <v>5.3779705281347546E-5</v>
      </c>
      <c r="BB63" s="147">
        <f t="shared" ca="1" si="21"/>
        <v>4.4363303511892284E-5</v>
      </c>
      <c r="BC63" s="147">
        <f t="shared" ca="1" si="22"/>
        <v>1.9191059067515324E-4</v>
      </c>
      <c r="BD63" s="147">
        <f t="shared" ca="1" si="23"/>
        <v>2.6408982895940851E-4</v>
      </c>
    </row>
    <row r="64" spans="8:56" s="147" customFormat="1" ht="0.25" customHeight="1" x14ac:dyDescent="0.2">
      <c r="H64" s="147">
        <f t="shared" si="24"/>
        <v>423</v>
      </c>
      <c r="I64" s="147">
        <f>IF($H64&gt;$H63,INDEX(Spectra!64:64,1,MATCH($I$20,Spectra!$20:$20,0)),I63)</f>
        <v>2.2900000000000001E-4</v>
      </c>
      <c r="J64" s="147">
        <f>((Physics!$C$9*Physics!$C$10)/(Physics!$C$11*Physics!$C$12*$H64))^($J$17-$J$18)</f>
        <v>2.1300275488368264E+18</v>
      </c>
      <c r="K64" s="147">
        <f t="shared" si="25"/>
        <v>1</v>
      </c>
      <c r="L64" s="147">
        <f>INDEX(Photobiology!$21:$421,1+$H64-380,10)</f>
        <v>5.8292800000000001E-3</v>
      </c>
      <c r="M64" s="147">
        <f t="shared" si="26"/>
        <v>2.2900000000000001E-4</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487776308683633.25</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2.2900000000000001E-4</v>
      </c>
      <c r="Z64" s="147">
        <f t="shared" ca="1" si="28"/>
        <v>1.2639403100000001E-4</v>
      </c>
      <c r="AA64" s="147">
        <f t="shared" ca="1" si="15"/>
        <v>7.8851569999999994E-6</v>
      </c>
      <c r="AB64" s="147">
        <f t="shared" ca="1" si="16"/>
        <v>6.3785889000000002E-6</v>
      </c>
      <c r="AC64" s="147">
        <f t="shared" ca="1" si="17"/>
        <v>2.82815E-5</v>
      </c>
      <c r="AD64" s="147">
        <f t="shared" ca="1" si="18"/>
        <v>3.8120027000000001E-5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1.6696214142142027E-3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3556339608404153.5</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1.6696214142142027E-3</v>
      </c>
      <c r="AZ64" s="147">
        <f t="shared" ca="1" si="33"/>
        <v>9.2152917373997275E-4</v>
      </c>
      <c r="BA64" s="147">
        <f t="shared" ca="1" si="20"/>
        <v>5.7490074155637638E-5</v>
      </c>
      <c r="BB64" s="147">
        <f t="shared" ca="1" si="21"/>
        <v>4.650580183366382E-5</v>
      </c>
      <c r="BC64" s="147">
        <f t="shared" ca="1" si="22"/>
        <v>2.0619824465545404E-4</v>
      </c>
      <c r="BD64" s="147">
        <f t="shared" ca="1" si="23"/>
        <v>2.779301894743388E-4</v>
      </c>
    </row>
    <row r="65" spans="8:56" s="147" customFormat="1" ht="0.25" customHeight="1" x14ac:dyDescent="0.2">
      <c r="H65" s="147">
        <f t="shared" si="24"/>
        <v>424</v>
      </c>
      <c r="I65" s="147">
        <f>IF($H65&gt;$H64,INDEX(Spectra!65:65,1,MATCH($I$20,Spectra!$20:$20,0)),I64)</f>
        <v>2.6499999999999999E-4</v>
      </c>
      <c r="J65" s="147">
        <f>((Physics!$C$9*Physics!$C$10)/(Physics!$C$11*Physics!$C$12*$H65))^($J$17-$J$18)</f>
        <v>2.1350630749570079E+18</v>
      </c>
      <c r="K65" s="147">
        <f t="shared" si="25"/>
        <v>1</v>
      </c>
      <c r="L65" s="147">
        <f>INDEX(Photobiology!$21:$421,1+$H65-380,10)</f>
        <v>6.5461599999999997E-3</v>
      </c>
      <c r="M65" s="147">
        <f t="shared" si="26"/>
        <v>2.6499999999999999E-4</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565791714863607.12</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2.6499999999999999E-4</v>
      </c>
      <c r="Z65" s="147">
        <f t="shared" ca="1" si="28"/>
        <v>1.5385873499999998E-4</v>
      </c>
      <c r="AA65" s="147">
        <f t="shared" ca="1" si="15"/>
        <v>9.8045494999999995E-6</v>
      </c>
      <c r="AB65" s="147">
        <f t="shared" ca="1" si="16"/>
        <v>7.7791014999999989E-6</v>
      </c>
      <c r="AC65" s="147">
        <f t="shared" ca="1" si="17"/>
        <v>3.5350999999999994E-5</v>
      </c>
      <c r="AD65" s="147">
        <f t="shared" ca="1" si="18"/>
        <v>4.6723739999999997E-5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1.6572938164895982E-3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3538426831941516.5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1.6572938164895982E-3</v>
      </c>
      <c r="AZ65" s="147">
        <f t="shared" ca="1" si="33"/>
        <v>9.6222313256004411E-4</v>
      </c>
      <c r="BA65" s="147">
        <f t="shared" ca="1" si="20"/>
        <v>6.1317053810627093E-5</v>
      </c>
      <c r="BB65" s="147">
        <f t="shared" ca="1" si="21"/>
        <v>4.86500257124338E-5</v>
      </c>
      <c r="BC65" s="147">
        <f t="shared" ca="1" si="22"/>
        <v>2.2108299511971238E-4</v>
      </c>
      <c r="BD65" s="147">
        <f t="shared" ca="1" si="23"/>
        <v>2.9220741654818001E-4</v>
      </c>
    </row>
    <row r="66" spans="8:56" s="147" customFormat="1" ht="0.25" customHeight="1" x14ac:dyDescent="0.2">
      <c r="H66" s="147">
        <f t="shared" si="24"/>
        <v>425</v>
      </c>
      <c r="I66" s="147">
        <f>IF($H66&gt;$H65,INDEX(Spectra!66:66,1,MATCH($I$20,Spectra!$20:$20,0)),I65)</f>
        <v>3.0600000000000001E-4</v>
      </c>
      <c r="J66" s="147">
        <f>((Physics!$C$9*Physics!$C$10)/(Physics!$C$11*Physics!$C$12*$H66))^($J$17-$J$18)</f>
        <v>2.1400986010771894E+18</v>
      </c>
      <c r="K66" s="147">
        <f t="shared" si="25"/>
        <v>1</v>
      </c>
      <c r="L66" s="147">
        <f>INDEX(Photobiology!$21:$421,1+$H66-380,10)</f>
        <v>7.3000000000000001E-3</v>
      </c>
      <c r="M66" s="147">
        <f t="shared" si="26"/>
        <v>3.0600000000000001E-4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654870171929620</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3.0600000000000001E-4</v>
      </c>
      <c r="Z66" s="147">
        <f t="shared" ca="1" si="28"/>
        <v>1.8652841999999999E-4</v>
      </c>
      <c r="AA66" s="147">
        <f t="shared" ca="1" si="15"/>
        <v>1.2145996800000001E-5</v>
      </c>
      <c r="AB66" s="147">
        <f t="shared" ca="1" si="16"/>
        <v>9.4585824000000001E-6</v>
      </c>
      <c r="AC66" s="147">
        <f t="shared" ca="1" si="17"/>
        <v>4.3941600000000006E-5</v>
      </c>
      <c r="AD66" s="147">
        <f t="shared" ca="1" si="18"/>
        <v>5.7251376000000007E-5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1.6449643921836149E-3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3520385994533943.5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1.6449643921836149E-3</v>
      </c>
      <c r="AZ66" s="147">
        <f t="shared" ca="1" si="33"/>
        <v>1.002720944543366E-3</v>
      </c>
      <c r="BA66" s="147">
        <f t="shared" ca="1" si="20"/>
        <v>6.529324262606579E-5</v>
      </c>
      <c r="BB66" s="147">
        <f t="shared" ca="1" si="21"/>
        <v>5.0846507348152409E-5</v>
      </c>
      <c r="BC66" s="147">
        <f t="shared" ca="1" si="22"/>
        <v>2.3621688671756711E-4</v>
      </c>
      <c r="BD66" s="147">
        <f t="shared" ca="1" si="23"/>
        <v>3.0776625791998562E-4</v>
      </c>
    </row>
    <row r="67" spans="8:56" s="147" customFormat="1" ht="0.25" customHeight="1" x14ac:dyDescent="0.2">
      <c r="H67" s="147">
        <f t="shared" si="24"/>
        <v>426</v>
      </c>
      <c r="I67" s="147">
        <f>IF($H67&gt;$H66,INDEX(Spectra!67:67,1,MATCH($I$20,Spectra!$20:$20,0)),I66)</f>
        <v>3.5599999999999998E-4</v>
      </c>
      <c r="J67" s="147">
        <f>((Physics!$C$9*Physics!$C$10)/(Physics!$C$11*Physics!$C$12*$H67))^($J$17-$J$18)</f>
        <v>2.1451341271973714E+18</v>
      </c>
      <c r="K67" s="147">
        <f t="shared" si="25"/>
        <v>1</v>
      </c>
      <c r="L67" s="147">
        <f>INDEX(Photobiology!$21:$421,1+$H67-380,10)</f>
        <v>8.0865069999999997E-3</v>
      </c>
      <c r="M67" s="147">
        <f t="shared" si="26"/>
        <v>3.5599999999999998E-4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763667749282264.12</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3.5599999999999998E-4</v>
      </c>
      <c r="Z67" s="147">
        <f t="shared" ca="1" si="28"/>
        <v>2.27611804E-4</v>
      </c>
      <c r="AA67" s="147">
        <f t="shared" ca="1" si="15"/>
        <v>1.51443112E-5</v>
      </c>
      <c r="AB67" s="147">
        <f t="shared" ca="1" si="16"/>
        <v>1.1587728799999999E-5</v>
      </c>
      <c r="AC67" s="147">
        <f t="shared" ca="1" si="17"/>
        <v>5.4859599999999992E-5</v>
      </c>
      <c r="AD67" s="147">
        <f t="shared" ca="1" si="18"/>
        <v>7.091876E-5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1.6326367944590099E-3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3502224905112142.5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1.6326367944590099E-3</v>
      </c>
      <c r="AZ67" s="147">
        <f t="shared" ca="1" si="33"/>
        <v>1.0438410282685182E-3</v>
      </c>
      <c r="BA67" s="147">
        <f t="shared" ca="1" si="20"/>
        <v>6.9452695763645169E-5</v>
      </c>
      <c r="BB67" s="147">
        <f t="shared" ca="1" si="21"/>
        <v>5.3142001132281877E-5</v>
      </c>
      <c r="BC67" s="147">
        <f t="shared" ca="1" si="22"/>
        <v>2.5158933002613341E-4</v>
      </c>
      <c r="BD67" s="147">
        <f t="shared" ca="1" si="23"/>
        <v>3.2523757582417933E-4</v>
      </c>
    </row>
    <row r="68" spans="8:56" s="147" customFormat="1" ht="0.25" customHeight="1" x14ac:dyDescent="0.2">
      <c r="H68" s="147">
        <f t="shared" si="24"/>
        <v>427</v>
      </c>
      <c r="I68" s="147">
        <f>IF($H68&gt;$H67,INDEX(Spectra!68:68,1,MATCH($I$20,Spectra!$20:$20,0)),I67)</f>
        <v>4.1599999999999997E-4</v>
      </c>
      <c r="J68" s="147">
        <f>((Physics!$C$9*Physics!$C$10)/(Physics!$C$11*Physics!$C$12*$H68))^($J$17-$J$18)</f>
        <v>2.1501696533175526E+18</v>
      </c>
      <c r="K68" s="147">
        <f t="shared" si="25"/>
        <v>1</v>
      </c>
      <c r="L68" s="147">
        <f>INDEX(Photobiology!$21:$421,1+$H68-380,10)</f>
        <v>8.9087200000000002E-3</v>
      </c>
      <c r="M68" s="147">
        <f t="shared" si="26"/>
        <v>4.1599999999999997E-4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894470575780101.88</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4.1599999999999997E-4</v>
      </c>
      <c r="Z68" s="147">
        <f t="shared" ca="1" si="28"/>
        <v>2.7857481599999996E-4</v>
      </c>
      <c r="AA68" s="147">
        <f t="shared" ca="1" si="15"/>
        <v>1.8947718400000001E-5</v>
      </c>
      <c r="AB68" s="147">
        <f t="shared" ca="1" si="16"/>
        <v>1.4256902399999999E-5</v>
      </c>
      <c r="AC68" s="147">
        <f t="shared" ca="1" si="17"/>
        <v>6.868159999999999E-5</v>
      </c>
      <c r="AD68" s="147">
        <f t="shared" ca="1" si="18"/>
        <v>8.8361727999999995E-5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1.6203073701530268E-3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3483935736349809</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1.6203073701530268E-3</v>
      </c>
      <c r="AZ68" s="147">
        <f t="shared" ca="1" si="33"/>
        <v>1.0850404507303445E-3</v>
      </c>
      <c r="BA68" s="147">
        <f t="shared" ca="1" si="20"/>
        <v>7.380078791130798E-5</v>
      </c>
      <c r="BB68" s="147">
        <f t="shared" ca="1" si="21"/>
        <v>5.5530202005462446E-5</v>
      </c>
      <c r="BC68" s="147">
        <f t="shared" ca="1" si="22"/>
        <v>2.6751274681226472E-4</v>
      </c>
      <c r="BD68" s="147">
        <f t="shared" ca="1" si="23"/>
        <v>3.4416624787946416E-4</v>
      </c>
    </row>
    <row r="69" spans="8:56" s="147" customFormat="1" ht="0.25" customHeight="1" x14ac:dyDescent="0.2">
      <c r="H69" s="147">
        <f t="shared" si="24"/>
        <v>428</v>
      </c>
      <c r="I69" s="147">
        <f>IF($H69&gt;$H68,INDEX(Spectra!69:69,1,MATCH($I$20,Spectra!$20:$20,0)),I68)</f>
        <v>4.84E-4</v>
      </c>
      <c r="J69" s="147">
        <f>((Physics!$C$9*Physics!$C$10)/(Physics!$C$11*Physics!$C$12*$H69))^($J$17-$J$18)</f>
        <v>2.1552051794377347E+18</v>
      </c>
      <c r="K69" s="147">
        <f t="shared" si="25"/>
        <v>1</v>
      </c>
      <c r="L69" s="147">
        <f>INDEX(Photobiology!$21:$421,1+$H69-380,10)</f>
        <v>9.7676800000000008E-3</v>
      </c>
      <c r="M69" s="147">
        <f t="shared" si="26"/>
        <v>4.84E-4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1043119306847863.6</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4.84E-4</v>
      </c>
      <c r="Z69" s="147">
        <f t="shared" ca="1" si="28"/>
        <v>3.3871723600000002E-4</v>
      </c>
      <c r="AA69" s="147">
        <f t="shared" ca="1" si="15"/>
        <v>2.3578592399999999E-5</v>
      </c>
      <c r="AB69" s="147">
        <f t="shared" ca="1" si="16"/>
        <v>1.7454007999999998E-5</v>
      </c>
      <c r="AC69" s="147">
        <f t="shared" ca="1" si="17"/>
        <v>8.5377600000000007E-5</v>
      </c>
      <c r="AD69" s="147">
        <f t="shared" ca="1" si="18"/>
        <v>1.0949290000000001E-4</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1.6079797724284223E-3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3465526333968845.5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1.6079797724284223E-3</v>
      </c>
      <c r="AZ69" s="147">
        <f t="shared" ca="1" si="33"/>
        <v>1.1253108761588105E-3</v>
      </c>
      <c r="BA69" s="147">
        <f t="shared" ca="1" si="20"/>
        <v>7.8334503391600254E-5</v>
      </c>
      <c r="BB69" s="147">
        <f t="shared" ca="1" si="21"/>
        <v>5.7986966553313762E-5</v>
      </c>
      <c r="BC69" s="147">
        <f t="shared" ca="1" si="22"/>
        <v>2.8364763185637369E-4</v>
      </c>
      <c r="BD69" s="147">
        <f t="shared" ca="1" si="23"/>
        <v>3.6376522401761983E-4</v>
      </c>
    </row>
    <row r="70" spans="8:56" s="147" customFormat="1" ht="0.25" customHeight="1" x14ac:dyDescent="0.2">
      <c r="H70" s="147">
        <f t="shared" si="24"/>
        <v>429</v>
      </c>
      <c r="I70" s="147">
        <f>IF($H70&gt;$H69,INDEX(Spectra!70:70,1,MATCH($I$20,Spectra!$20:$20,0)),I69)</f>
        <v>5.6099999999999998E-4</v>
      </c>
      <c r="J70" s="147">
        <f>((Physics!$C$9*Physics!$C$10)/(Physics!$C$11*Physics!$C$12*$H70))^($J$17-$J$18)</f>
        <v>2.1602407055579162E+18</v>
      </c>
      <c r="K70" s="147">
        <f t="shared" si="25"/>
        <v>1</v>
      </c>
      <c r="L70" s="147">
        <f>INDEX(Photobiology!$21:$421,1+$H70-380,10)</f>
        <v>1.0664430000000001E-2</v>
      </c>
      <c r="M70" s="147">
        <f t="shared" si="26"/>
        <v>5.6099999999999998E-4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1211895035817991</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5.6099999999999998E-4</v>
      </c>
      <c r="Z70" s="147">
        <f t="shared" ca="1" si="28"/>
        <v>4.0906829699999996E-4</v>
      </c>
      <c r="AA70" s="147">
        <f t="shared" ca="1" si="15"/>
        <v>2.91981987E-5</v>
      </c>
      <c r="AB70" s="147">
        <f t="shared" ca="1" si="16"/>
        <v>2.12648172E-5</v>
      </c>
      <c r="AC70" s="147">
        <f t="shared" ca="1" si="17"/>
        <v>1.0541190000000001E-4</v>
      </c>
      <c r="AD70" s="147">
        <f t="shared" ca="1" si="18"/>
        <v>1.3475163899999998E-4</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1.595650348122439E-3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3446988833851752</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1.595650348122439E-3</v>
      </c>
      <c r="AZ70" s="147">
        <f t="shared" ca="1" si="33"/>
        <v>1.1635115338928755E-3</v>
      </c>
      <c r="BA70" s="147">
        <f t="shared" ca="1" si="20"/>
        <v>8.3048334973624151E-5</v>
      </c>
      <c r="BB70" s="147">
        <f t="shared" ca="1" si="21"/>
        <v>6.0483445575650673E-5</v>
      </c>
      <c r="BC70" s="147">
        <f t="shared" ca="1" si="22"/>
        <v>2.9982270041220631E-4</v>
      </c>
      <c r="BD70" s="147">
        <f t="shared" ca="1" si="23"/>
        <v>3.832736179686617E-4</v>
      </c>
    </row>
    <row r="71" spans="8:56" s="147" customFormat="1" ht="0.25" customHeight="1" x14ac:dyDescent="0.2">
      <c r="H71" s="147">
        <f t="shared" si="24"/>
        <v>430</v>
      </c>
      <c r="I71" s="147">
        <f>IF($H71&gt;$H70,INDEX(Spectra!71:71,1,MATCH($I$20,Spectra!$20:$20,0)),I70)</f>
        <v>6.4599999999999998E-4</v>
      </c>
      <c r="J71" s="147">
        <f>((Physics!$C$9*Physics!$C$10)/(Physics!$C$11*Physics!$C$12*$H71))^($J$17-$J$18)</f>
        <v>2.1652762316780974E+18</v>
      </c>
      <c r="K71" s="147">
        <f t="shared" si="25"/>
        <v>1</v>
      </c>
      <c r="L71" s="147">
        <f>INDEX(Photobiology!$21:$421,1+$H71-380,10)</f>
        <v>1.1599999999999999E-2</v>
      </c>
      <c r="M71" s="147">
        <f t="shared" si="26"/>
        <v>6.4599999999999998E-4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1398768445664051</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6.4599999999999998E-4</v>
      </c>
      <c r="Z71" s="147">
        <f t="shared" ca="1" si="28"/>
        <v>4.8894770999999997E-4</v>
      </c>
      <c r="AA71" s="147">
        <f t="shared" ca="1" si="15"/>
        <v>3.58778064E-5</v>
      </c>
      <c r="AB71" s="147">
        <f t="shared" ca="1" si="16"/>
        <v>2.5698525999999996E-5</v>
      </c>
      <c r="AC71" s="147">
        <f t="shared" ca="1" si="17"/>
        <v>1.2907080000000001E-4</v>
      </c>
      <c r="AD71" s="147">
        <f t="shared" ca="1" si="18"/>
        <v>1.6399679000000001E-4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1.583322750397834E-3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3428331118511623</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1.583322750397834E-3</v>
      </c>
      <c r="AZ71" s="147">
        <f t="shared" ca="1" si="33"/>
        <v>1.1983932399348646E-3</v>
      </c>
      <c r="BA71" s="147">
        <f t="shared" ca="1" si="20"/>
        <v>8.7935212240695062E-5</v>
      </c>
      <c r="BB71" s="147">
        <f t="shared" ca="1" si="21"/>
        <v>6.2986162333576224E-5</v>
      </c>
      <c r="BC71" s="147">
        <f t="shared" ca="1" si="22"/>
        <v>3.1634788552948722E-4</v>
      </c>
      <c r="BD71" s="147">
        <f t="shared" ca="1" si="23"/>
        <v>4.0195023002974616E-4</v>
      </c>
    </row>
    <row r="72" spans="8:56" s="147" customFormat="1" ht="0.25" customHeight="1" x14ac:dyDescent="0.2">
      <c r="H72" s="147">
        <f t="shared" si="24"/>
        <v>431</v>
      </c>
      <c r="I72" s="147">
        <f>IF($H72&gt;$H71,INDEX(Spectra!72:72,1,MATCH($I$20,Spectra!$20:$20,0)),I71)</f>
        <v>7.3899999999999997E-4</v>
      </c>
      <c r="J72" s="147">
        <f>((Physics!$C$9*Physics!$C$10)/(Physics!$C$11*Physics!$C$12*$H72))^($J$17-$J$18)</f>
        <v>2.1703117577982794E+18</v>
      </c>
      <c r="K72" s="147">
        <f t="shared" si="25"/>
        <v>1</v>
      </c>
      <c r="L72" s="147">
        <f>INDEX(Photobiology!$21:$421,1+$H72-380,10)</f>
        <v>1.257317E-2</v>
      </c>
      <c r="M72" s="147">
        <f t="shared" si="26"/>
        <v>7.3899999999999997E-4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1603860389012928.5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7.3899999999999997E-4</v>
      </c>
      <c r="Z72" s="147">
        <f t="shared" ca="1" si="28"/>
        <v>5.7811378799999999E-4</v>
      </c>
      <c r="AA72" s="147">
        <f t="shared" ca="1" si="15"/>
        <v>4.3739636399999995E-5</v>
      </c>
      <c r="AB72" s="147">
        <f t="shared" ca="1" si="16"/>
        <v>3.07944995E-5</v>
      </c>
      <c r="AC72" s="147">
        <f t="shared" ca="1" si="17"/>
        <v>1.5659410000000001E-4</v>
      </c>
      <c r="AD72" s="147">
        <f t="shared" ca="1" si="18"/>
        <v>1.9732851899999999E-4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1.6165354796060852E-3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3508385958287167.5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1.6165354796060852E-3</v>
      </c>
      <c r="AZ72" s="147">
        <f t="shared" ca="1" si="33"/>
        <v>1.2646027734120036E-3</v>
      </c>
      <c r="BA72" s="147">
        <f t="shared" ca="1" si="20"/>
        <v>9.5678855352733129E-5</v>
      </c>
      <c r="BB72" s="147">
        <f t="shared" ca="1" si="21"/>
        <v>6.736184170292537E-5</v>
      </c>
      <c r="BC72" s="147">
        <f t="shared" ca="1" si="22"/>
        <v>3.4254386812852946E-4</v>
      </c>
      <c r="BD72" s="147">
        <f t="shared" ca="1" si="23"/>
        <v>4.3164892029989648E-4</v>
      </c>
    </row>
    <row r="73" spans="8:56" s="147" customFormat="1" ht="0.25" customHeight="1" x14ac:dyDescent="0.2">
      <c r="H73" s="147">
        <f t="shared" si="24"/>
        <v>432</v>
      </c>
      <c r="I73" s="147">
        <f>IF($H73&gt;$H72,INDEX(Spectra!73:73,1,MATCH($I$20,Spectra!$20:$20,0)),I72)</f>
        <v>8.4199999999999998E-4</v>
      </c>
      <c r="J73" s="147">
        <f>((Physics!$C$9*Physics!$C$10)/(Physics!$C$11*Physics!$C$12*$H73))^($J$17-$J$18)</f>
        <v>2.1753472839184609E+18</v>
      </c>
      <c r="K73" s="147">
        <f t="shared" si="25"/>
        <v>1</v>
      </c>
      <c r="L73" s="147">
        <f>INDEX(Photobiology!$21:$421,1+$H73-380,10)</f>
        <v>1.358272E-2</v>
      </c>
      <c r="M73" s="147">
        <f t="shared" si="26"/>
        <v>8.4199999999999998E-4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1831642413059344</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8.4199999999999998E-4</v>
      </c>
      <c r="Z73" s="147">
        <f t="shared" ca="1" si="28"/>
        <v>6.7837077199999992E-4</v>
      </c>
      <c r="AA73" s="147">
        <f t="shared" ca="1" si="15"/>
        <v>5.3030759799999994E-5</v>
      </c>
      <c r="AB73" s="147">
        <f t="shared" ca="1" si="16"/>
        <v>3.6688297600000001E-5</v>
      </c>
      <c r="AC73" s="147">
        <f t="shared" ca="1" si="17"/>
        <v>1.8886059999999999E-4</v>
      </c>
      <c r="AD73" s="147">
        <f t="shared" ca="1" si="18"/>
        <v>2.3573979200000001E-4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1.6497463822329576E-3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3588771311744771.5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1.6497463822329576E-3</v>
      </c>
      <c r="AZ73" s="147">
        <f t="shared" ca="1" si="33"/>
        <v>1.329144568788098E-3</v>
      </c>
      <c r="BA73" s="147">
        <f t="shared" ca="1" si="20"/>
        <v>1.0390416167115791E-4</v>
      </c>
      <c r="BB73" s="147">
        <f t="shared" ca="1" si="21"/>
        <v>7.1884069163760214E-5</v>
      </c>
      <c r="BC73" s="147">
        <f t="shared" ca="1" si="22"/>
        <v>3.7003811353485241E-4</v>
      </c>
      <c r="BD73" s="147">
        <f t="shared" ca="1" si="23"/>
        <v>4.6188939311205457E-4</v>
      </c>
    </row>
    <row r="74" spans="8:56" s="147" customFormat="1" ht="0.25" customHeight="1" x14ac:dyDescent="0.2">
      <c r="H74" s="147">
        <f t="shared" si="24"/>
        <v>433</v>
      </c>
      <c r="I74" s="147">
        <f>IF($H74&gt;$H73,INDEX(Spectra!74:74,1,MATCH($I$20,Spectra!$20:$20,0)),I73)</f>
        <v>9.5600000000000004E-4</v>
      </c>
      <c r="J74" s="147">
        <f>((Physics!$C$9*Physics!$C$10)/(Physics!$C$11*Physics!$C$12*$H74))^($J$17-$J$18)</f>
        <v>2.1803828100386427E+18</v>
      </c>
      <c r="K74" s="147">
        <f t="shared" si="25"/>
        <v>1</v>
      </c>
      <c r="L74" s="147">
        <f>INDEX(Photobiology!$21:$421,1+$H74-380,10)</f>
        <v>1.4629680000000001E-2</v>
      </c>
      <c r="M74" s="147">
        <f t="shared" si="26"/>
        <v>9.5600000000000004E-4</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2084445966396942.5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9.5600000000000004E-4</v>
      </c>
      <c r="Z74" s="147">
        <f t="shared" ca="1" si="28"/>
        <v>7.9118464400000003E-4</v>
      </c>
      <c r="AA74" s="147">
        <f t="shared" ca="1" si="15"/>
        <v>6.3959363599999991E-5</v>
      </c>
      <c r="AB74" s="147">
        <f t="shared" ca="1" si="16"/>
        <v>4.3491499200000002E-5</v>
      </c>
      <c r="AC74" s="147">
        <f t="shared" ca="1" si="17"/>
        <v>2.2647640000000001E-4</v>
      </c>
      <c r="AD74" s="147">
        <f t="shared" ca="1" si="18"/>
        <v>2.80140504E-4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1.6829591114412088E-3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3669495116584320</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1.6829591114412088E-3</v>
      </c>
      <c r="AZ74" s="147">
        <f t="shared" ca="1" si="33"/>
        <v>1.3928152776696329E-3</v>
      </c>
      <c r="BA74" s="147">
        <f t="shared" ca="1" si="20"/>
        <v>1.1259518172866233E-4</v>
      </c>
      <c r="BB74" s="147">
        <f t="shared" ca="1" si="21"/>
        <v>7.6563195448617203E-5</v>
      </c>
      <c r="BC74" s="147">
        <f t="shared" ca="1" si="22"/>
        <v>3.9869301350042239E-4</v>
      </c>
      <c r="BD74" s="147">
        <f t="shared" ca="1" si="23"/>
        <v>4.9316424026206321E-4</v>
      </c>
    </row>
    <row r="75" spans="8:56" s="147" customFormat="1" ht="0.25" customHeight="1" x14ac:dyDescent="0.2">
      <c r="H75" s="147">
        <f t="shared" si="24"/>
        <v>434</v>
      </c>
      <c r="I75" s="147">
        <f>IF($H75&gt;$H74,INDEX(Spectra!75:75,1,MATCH($I$20,Spectra!$20:$20,0)),I74)</f>
        <v>1.08E-3</v>
      </c>
      <c r="J75" s="147">
        <f>((Physics!$C$9*Physics!$C$10)/(Physics!$C$11*Physics!$C$12*$H75))^($J$17-$J$18)</f>
        <v>2.1854183361588242E+18</v>
      </c>
      <c r="K75" s="147">
        <f t="shared" si="25"/>
        <v>1</v>
      </c>
      <c r="L75" s="147">
        <f>INDEX(Photobiology!$21:$421,1+$H75-380,10)</f>
        <v>1.5715090000000001E-2</v>
      </c>
      <c r="M75" s="147">
        <f t="shared" si="26"/>
        <v>1.08E-3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2360251803051530</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1.08E-3</v>
      </c>
      <c r="Z75" s="147">
        <f t="shared" ca="1" si="28"/>
        <v>9.1668239999999996E-4</v>
      </c>
      <c r="AA75" s="147">
        <f t="shared" ca="1" si="15"/>
        <v>7.660278000000001E-5</v>
      </c>
      <c r="AB75" s="147">
        <f t="shared" ca="1" si="16"/>
        <v>5.1233580000000002E-5</v>
      </c>
      <c r="AC75" s="147">
        <f t="shared" ca="1" si="17"/>
        <v>2.6956799999999998E-4</v>
      </c>
      <c r="AD75" s="147">
        <f t="shared" ca="1" si="18"/>
        <v>3.3102000000000001E-4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1.7161718406494596E-3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3750553408554769</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1.7161718406494596E-3</v>
      </c>
      <c r="AZ75" s="147">
        <f t="shared" ca="1" si="33"/>
        <v>1.4566523349064484E-3</v>
      </c>
      <c r="BA75" s="147">
        <f t="shared" ca="1" si="20"/>
        <v>1.217254943995052E-4</v>
      </c>
      <c r="BB75" s="147">
        <f t="shared" ca="1" si="21"/>
        <v>8.1412617862649389E-5</v>
      </c>
      <c r="BC75" s="147">
        <f t="shared" ca="1" si="22"/>
        <v>4.2835649142610512E-4</v>
      </c>
      <c r="BD75" s="147">
        <f t="shared" ca="1" si="23"/>
        <v>5.2600666915905941E-4</v>
      </c>
    </row>
    <row r="76" spans="8:56" s="147" customFormat="1" ht="0.25" customHeight="1" x14ac:dyDescent="0.2">
      <c r="H76" s="147">
        <f t="shared" si="24"/>
        <v>435</v>
      </c>
      <c r="I76" s="147">
        <f>IF($H76&gt;$H75,INDEX(Spectra!76:76,1,MATCH($I$20,Spectra!$20:$20,0)),I75)</f>
        <v>1.23E-3</v>
      </c>
      <c r="J76" s="147">
        <f>((Physics!$C$9*Physics!$C$10)/(Physics!$C$11*Physics!$C$12*$H76))^($J$17-$J$18)</f>
        <v>2.1904538622790054E+18</v>
      </c>
      <c r="K76" s="147">
        <f t="shared" si="25"/>
        <v>1</v>
      </c>
      <c r="L76" s="147">
        <f>INDEX(Photobiology!$21:$421,1+$H76-380,10)</f>
        <v>1.6840000000000001E-2</v>
      </c>
      <c r="M76" s="147">
        <f t="shared" si="26"/>
        <v>1.23E-3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2694258250603176.5</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1.23E-3</v>
      </c>
      <c r="Z76" s="147">
        <f t="shared" ca="1" si="28"/>
        <v>1.07008032E-3</v>
      </c>
      <c r="AA76" s="147">
        <f t="shared" ca="1" si="15"/>
        <v>9.2286776999999989E-5</v>
      </c>
      <c r="AB76" s="147">
        <f t="shared" ca="1" si="16"/>
        <v>6.0783155999999997E-5</v>
      </c>
      <c r="AC76" s="147">
        <f t="shared" ca="1" si="17"/>
        <v>3.2287500000000003E-4</v>
      </c>
      <c r="AD76" s="147">
        <f t="shared" ca="1" si="18"/>
        <v>3.9443516999999997E-4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1.7493827432763323E-3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3831942186613884</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1.7493827432763323E-3</v>
      </c>
      <c r="AZ76" s="147">
        <f t="shared" ca="1" si="33"/>
        <v>1.5219349965265166E-3</v>
      </c>
      <c r="BA76" s="147">
        <f t="shared" ca="1" si="20"/>
        <v>1.3125601228974887E-4</v>
      </c>
      <c r="BB76" s="147">
        <f t="shared" ca="1" si="21"/>
        <v>8.6449596901035162E-5</v>
      </c>
      <c r="BC76" s="147">
        <f t="shared" ca="1" si="22"/>
        <v>4.5921297011003724E-4</v>
      </c>
      <c r="BD76" s="147">
        <f t="shared" ca="1" si="23"/>
        <v>5.6099030873111091E-4</v>
      </c>
    </row>
    <row r="77" spans="8:56" s="147" customFormat="1" ht="0.25" customHeight="1" x14ac:dyDescent="0.2">
      <c r="H77" s="147">
        <f t="shared" si="24"/>
        <v>436</v>
      </c>
      <c r="I77" s="147">
        <f>IF($H77&gt;$H76,INDEX(Spectra!77:77,1,MATCH($I$20,Spectra!$20:$20,0)),I76)</f>
        <v>1.3799999999999999E-3</v>
      </c>
      <c r="J77" s="147">
        <f>((Physics!$C$9*Physics!$C$10)/(Physics!$C$11*Physics!$C$12*$H77))^($J$17-$J$18)</f>
        <v>2.1954893883991872E+18</v>
      </c>
      <c r="K77" s="147">
        <f t="shared" si="25"/>
        <v>1</v>
      </c>
      <c r="L77" s="147">
        <f>INDEX(Photobiology!$21:$421,1+$H77-380,10)</f>
        <v>1.800736E-2</v>
      </c>
      <c r="M77" s="147">
        <f t="shared" si="26"/>
        <v>1.3799999999999999E-3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3029775355990878</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1.3799999999999999E-3</v>
      </c>
      <c r="Z77" s="147">
        <f t="shared" ca="1" si="28"/>
        <v>1.2306301800000001E-3</v>
      </c>
      <c r="AA77" s="147">
        <f t="shared" ca="1" si="15"/>
        <v>1.0926412199999999E-4</v>
      </c>
      <c r="AB77" s="147">
        <f t="shared" ca="1" si="16"/>
        <v>7.0979334000000006E-5</v>
      </c>
      <c r="AC77" s="147">
        <f t="shared" ca="1" si="17"/>
        <v>3.8019000000000003E-4</v>
      </c>
      <c r="AD77" s="147">
        <f t="shared" ca="1" si="18"/>
        <v>4.6370207999999998E-4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1.7825954724845832E-3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3913669443648338</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1.7825954724845832E-3</v>
      </c>
      <c r="AZ77" s="147">
        <f t="shared" ca="1" si="33"/>
        <v>1.5896491211383245E-3</v>
      </c>
      <c r="BA77" s="147">
        <f t="shared" ca="1" si="20"/>
        <v>1.411403834653646E-4</v>
      </c>
      <c r="BB77" s="147">
        <f t="shared" ca="1" si="21"/>
        <v>9.1686550310413805E-5</v>
      </c>
      <c r="BC77" s="147">
        <f t="shared" ca="1" si="22"/>
        <v>4.9110505266950269E-4</v>
      </c>
      <c r="BD77" s="147">
        <f t="shared" ca="1" si="23"/>
        <v>5.9898060028237973E-4</v>
      </c>
    </row>
    <row r="78" spans="8:56" s="147" customFormat="1" ht="0.25" customHeight="1" x14ac:dyDescent="0.2">
      <c r="H78" s="147">
        <f t="shared" si="24"/>
        <v>437</v>
      </c>
      <c r="I78" s="147">
        <f>IF($H78&gt;$H77,INDEX(Spectra!78:78,1,MATCH($I$20,Spectra!$20:$20,0)),I77)</f>
        <v>1.5499999999999999E-3</v>
      </c>
      <c r="J78" s="147">
        <f>((Physics!$C$9*Physics!$C$10)/(Physics!$C$11*Physics!$C$12*$H78))^($J$17-$J$18)</f>
        <v>2.200524914519369E+18</v>
      </c>
      <c r="K78" s="147">
        <f t="shared" si="25"/>
        <v>1</v>
      </c>
      <c r="L78" s="147">
        <f>INDEX(Photobiology!$21:$421,1+$H78-380,10)</f>
        <v>1.9214479999999999E-2</v>
      </c>
      <c r="M78" s="147">
        <f t="shared" si="26"/>
        <v>1.5499999999999999E-3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3410813617505022</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1.5499999999999999E-3</v>
      </c>
      <c r="Z78" s="147">
        <f t="shared" ca="1" si="28"/>
        <v>1.4158382000000001E-3</v>
      </c>
      <c r="AA78" s="147">
        <f t="shared" ca="1" si="15"/>
        <v>1.29186765E-4</v>
      </c>
      <c r="AB78" s="147">
        <f t="shared" ca="1" si="16"/>
        <v>8.2883925000000003E-5</v>
      </c>
      <c r="AC78" s="147">
        <f t="shared" ca="1" si="17"/>
        <v>4.4733000000000001E-4</v>
      </c>
      <c r="AD78" s="147">
        <f t="shared" ca="1" si="18"/>
        <v>5.4615954999999992E-4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1.8158082016928344E-3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3995731187813693.5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1.8158082016928344E-3</v>
      </c>
      <c r="AZ78" s="147">
        <f t="shared" ca="1" si="33"/>
        <v>1.6586391069871094E-3</v>
      </c>
      <c r="BA78" s="147">
        <f t="shared" ca="1" si="20"/>
        <v>1.5134089512075147E-4</v>
      </c>
      <c r="BB78" s="147">
        <f t="shared" ca="1" si="21"/>
        <v>9.7097619873221785E-5</v>
      </c>
      <c r="BC78" s="147">
        <f t="shared" ca="1" si="22"/>
        <v>5.2404224700855202E-4</v>
      </c>
      <c r="BD78" s="147">
        <f t="shared" ca="1" si="23"/>
        <v>6.3981999375668883E-4</v>
      </c>
    </row>
    <row r="79" spans="8:56" s="147" customFormat="1" ht="0.25" customHeight="1" x14ac:dyDescent="0.2">
      <c r="H79" s="147">
        <f t="shared" si="24"/>
        <v>438</v>
      </c>
      <c r="I79" s="147">
        <f>IF($H79&gt;$H78,INDEX(Spectra!79:79,1,MATCH($I$20,Spectra!$20:$20,0)),I78)</f>
        <v>1.74E-3</v>
      </c>
      <c r="J79" s="147">
        <f>((Physics!$C$9*Physics!$C$10)/(Physics!$C$11*Physics!$C$12*$H79))^($J$17-$J$18)</f>
        <v>2.2055604406395507E+18</v>
      </c>
      <c r="K79" s="147">
        <f t="shared" si="25"/>
        <v>1</v>
      </c>
      <c r="L79" s="147">
        <f>INDEX(Photobiology!$21:$421,1+$H79-380,10)</f>
        <v>2.045392E-2</v>
      </c>
      <c r="M79" s="147">
        <f t="shared" si="26"/>
        <v>1.74E-3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3837675166712818.5</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1.74E-3</v>
      </c>
      <c r="Z79" s="147">
        <f t="shared" ca="1" si="28"/>
        <v>1.6251199799999999E-3</v>
      </c>
      <c r="AA79" s="147">
        <f t="shared" ca="1" si="15"/>
        <v>1.5227783999999998E-4</v>
      </c>
      <c r="AB79" s="147">
        <f t="shared" ca="1" si="16"/>
        <v>9.6587748000000008E-5</v>
      </c>
      <c r="AC79" s="147">
        <f t="shared" ca="1" si="17"/>
        <v>5.2495800000000007E-4</v>
      </c>
      <c r="AD79" s="147">
        <f t="shared" ca="1" si="18"/>
        <v>6.4228272000000004E-4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1.849011797994192E-3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4078107275931798</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1.849011797994192E-3</v>
      </c>
      <c r="AZ79" s="147">
        <f t="shared" ca="1" si="33"/>
        <v>1.7269344920552213E-3</v>
      </c>
      <c r="BA79" s="147">
        <f t="shared" ca="1" si="20"/>
        <v>1.6181811651325969E-4</v>
      </c>
      <c r="BB79" s="147">
        <f t="shared" ca="1" si="21"/>
        <v>1.026390147090172E-4</v>
      </c>
      <c r="BC79" s="147">
        <f t="shared" ca="1" si="22"/>
        <v>5.5784685945484776E-4</v>
      </c>
      <c r="BD79" s="147">
        <f t="shared" ca="1" si="23"/>
        <v>6.8252202697000009E-4</v>
      </c>
    </row>
    <row r="80" spans="8:56" s="147" customFormat="1" ht="0.25" customHeight="1" x14ac:dyDescent="0.2">
      <c r="H80" s="147">
        <f t="shared" si="24"/>
        <v>439</v>
      </c>
      <c r="I80" s="147">
        <f>IF($H80&gt;$H79,INDEX(Spectra!80:80,1,MATCH($I$20,Spectra!$20:$20,0)),I79)</f>
        <v>1.9400000000000001E-3</v>
      </c>
      <c r="J80" s="147">
        <f>((Physics!$C$9*Physics!$C$10)/(Physics!$C$11*Physics!$C$12*$H80))^($J$17-$J$18)</f>
        <v>2.2105959667597325E+18</v>
      </c>
      <c r="K80" s="147">
        <f t="shared" si="25"/>
        <v>1</v>
      </c>
      <c r="L80" s="147">
        <f>INDEX(Photobiology!$21:$421,1+$H80-380,10)</f>
        <v>2.171824E-2</v>
      </c>
      <c r="M80" s="147">
        <f t="shared" si="26"/>
        <v>1.9400000000000001E-3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4288556175513881</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1.9400000000000001E-3</v>
      </c>
      <c r="Z80" s="147">
        <f t="shared" ca="1" si="28"/>
        <v>1.8473029200000001E-3</v>
      </c>
      <c r="AA80" s="147">
        <f t="shared" ca="1" si="15"/>
        <v>1.7782525E-4</v>
      </c>
      <c r="AB80" s="147">
        <f t="shared" ca="1" si="16"/>
        <v>1.11582204E-4</v>
      </c>
      <c r="AC80" s="147">
        <f t="shared" ca="1" si="17"/>
        <v>6.1090600000000004E-4</v>
      </c>
      <c r="AD80" s="147">
        <f t="shared" ca="1" si="18"/>
        <v>7.4832008000000002E-4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1.8822373132720937E-3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4160866213203965.5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1.8822373132720937E-3</v>
      </c>
      <c r="AZ80" s="147">
        <f t="shared" ca="1" si="33"/>
        <v>1.7923002499693266E-3</v>
      </c>
      <c r="BA80" s="147">
        <f t="shared" ca="1" si="20"/>
        <v>1.7253057772780329E-4</v>
      </c>
      <c r="BB80" s="147">
        <f t="shared" ca="1" si="21"/>
        <v>1.0825989065254571E-4</v>
      </c>
      <c r="BC80" s="147">
        <f t="shared" ca="1" si="22"/>
        <v>5.9271652994938231E-4</v>
      </c>
      <c r="BD80" s="147">
        <f t="shared" ca="1" si="23"/>
        <v>7.2603916332307126E-4</v>
      </c>
    </row>
    <row r="81" spans="8:56" s="147" customFormat="1" ht="0.25" customHeight="1" x14ac:dyDescent="0.2">
      <c r="H81" s="147">
        <f t="shared" si="24"/>
        <v>440</v>
      </c>
      <c r="I81" s="147">
        <f>IF($H81&gt;$H80,INDEX(Spectra!81:81,1,MATCH($I$20,Spectra!$20:$20,0)),I80)</f>
        <v>2.15E-3</v>
      </c>
      <c r="J81" s="147">
        <f>((Physics!$C$9*Physics!$C$10)/(Physics!$C$11*Physics!$C$12*$H81))^($J$17-$J$18)</f>
        <v>2.215631492879914E+18</v>
      </c>
      <c r="K81" s="147">
        <f t="shared" si="25"/>
        <v>1</v>
      </c>
      <c r="L81" s="147">
        <f>INDEX(Photobiology!$21:$421,1+$H81-380,10)</f>
        <v>2.3E-2</v>
      </c>
      <c r="M81" s="147">
        <f t="shared" si="26"/>
        <v>2.15E-3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4763607709691815</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2.15E-3</v>
      </c>
      <c r="Z81" s="147">
        <f t="shared" ca="1" si="28"/>
        <v>2.078964E-3</v>
      </c>
      <c r="AA81" s="147">
        <f t="shared" ca="1" si="15"/>
        <v>2.0588658E-4</v>
      </c>
      <c r="AB81" s="147">
        <f t="shared" ca="1" si="16"/>
        <v>1.27843085E-4</v>
      </c>
      <c r="AC81" s="147">
        <f t="shared" ca="1" si="17"/>
        <v>7.0541500000000004E-4</v>
      </c>
      <c r="AD81" s="147">
        <f t="shared" ca="1" si="18"/>
        <v>8.6341205000000005E-4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1.9154445627362088E-3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4243919296063940.5</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1.9154445627362088E-3</v>
      </c>
      <c r="AZ81" s="147">
        <f t="shared" ca="1" si="33"/>
        <v>1.8521582743834047E-3</v>
      </c>
      <c r="BA81" s="147">
        <f t="shared" ca="1" si="20"/>
        <v>1.8342526986109465E-4</v>
      </c>
      <c r="BB81" s="147">
        <f t="shared" ca="1" si="21"/>
        <v>1.1389597304496418E-4</v>
      </c>
      <c r="BC81" s="147">
        <f t="shared" ca="1" si="22"/>
        <v>6.2845736103375011E-4</v>
      </c>
      <c r="BD81" s="147">
        <f t="shared" ca="1" si="23"/>
        <v>7.6921763561554597E-4</v>
      </c>
    </row>
    <row r="82" spans="8:56" s="147" customFormat="1" ht="0.25" customHeight="1" x14ac:dyDescent="0.2">
      <c r="H82" s="147">
        <f t="shared" si="24"/>
        <v>441</v>
      </c>
      <c r="I82" s="147">
        <f>IF($H82&gt;$H81,INDEX(Spectra!82:82,1,MATCH($I$20,Spectra!$20:$20,0)),I81)</f>
        <v>2.3700000000000001E-3</v>
      </c>
      <c r="J82" s="147">
        <f>((Physics!$C$9*Physics!$C$10)/(Physics!$C$11*Physics!$C$12*$H82))^($J$17-$J$18)</f>
        <v>2.2206670190000955E+18</v>
      </c>
      <c r="K82" s="147">
        <f t="shared" si="25"/>
        <v>1</v>
      </c>
      <c r="L82" s="147">
        <f>INDEX(Photobiology!$21:$421,1+$H82-380,10)</f>
        <v>2.4294610000000001E-2</v>
      </c>
      <c r="M82" s="147">
        <f t="shared" si="26"/>
        <v>2.3700000000000001E-3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5262980835030227</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2.3700000000000001E-3</v>
      </c>
      <c r="Z82" s="147">
        <f t="shared" ca="1" si="28"/>
        <v>2.3162958000000002E-3</v>
      </c>
      <c r="AA82" s="147">
        <f t="shared" ca="1" si="15"/>
        <v>2.3652054900000002E-4</v>
      </c>
      <c r="AB82" s="147">
        <f t="shared" ca="1" si="16"/>
        <v>1.4533788E-4</v>
      </c>
      <c r="AC82" s="147">
        <f t="shared" ca="1" si="17"/>
        <v>8.0864400000000007E-4</v>
      </c>
      <c r="AD82" s="147">
        <f t="shared" ca="1" si="18"/>
        <v>9.8703864000000002E-4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1.937619260673192E-3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4302807187556306.5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1.937619260673192E-3</v>
      </c>
      <c r="AZ82" s="147">
        <f t="shared" ca="1" si="33"/>
        <v>1.8937128082263375E-3</v>
      </c>
      <c r="BA82" s="147">
        <f t="shared" ca="1" si="20"/>
        <v>1.9336994569088502E-4</v>
      </c>
      <c r="BB82" s="147">
        <f t="shared" ca="1" si="21"/>
        <v>1.1882256354152282E-4</v>
      </c>
      <c r="BC82" s="147">
        <f t="shared" ca="1" si="22"/>
        <v>6.611156917416931E-4</v>
      </c>
      <c r="BD82" s="147">
        <f t="shared" ca="1" si="23"/>
        <v>8.069641687310856E-4</v>
      </c>
    </row>
    <row r="83" spans="8:56" s="147" customFormat="1" ht="0.25" customHeight="1" x14ac:dyDescent="0.2">
      <c r="H83" s="147">
        <f t="shared" si="24"/>
        <v>442</v>
      </c>
      <c r="I83" s="147">
        <f>IF($H83&gt;$H82,INDEX(Spectra!83:83,1,MATCH($I$20,Spectra!$20:$20,0)),I82)</f>
        <v>2.5999999999999999E-3</v>
      </c>
      <c r="J83" s="147">
        <f>((Physics!$C$9*Physics!$C$10)/(Physics!$C$11*Physics!$C$12*$H83))^($J$17-$J$18)</f>
        <v>2.225702545120277E+18</v>
      </c>
      <c r="K83" s="147">
        <f t="shared" si="25"/>
        <v>1</v>
      </c>
      <c r="L83" s="147">
        <f>INDEX(Photobiology!$21:$421,1+$H83-380,10)</f>
        <v>2.5610239999999999E-2</v>
      </c>
      <c r="M83" s="147">
        <f t="shared" si="26"/>
        <v>2.5999999999999999E-3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5786826617312720</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2.5999999999999999E-3</v>
      </c>
      <c r="Z83" s="147">
        <f t="shared" ca="1" si="28"/>
        <v>2.5584727999999998E-3</v>
      </c>
      <c r="AA83" s="147">
        <f t="shared" ca="1" si="15"/>
        <v>2.6989039999999998E-4</v>
      </c>
      <c r="AB83" s="147">
        <f t="shared" ca="1" si="16"/>
        <v>1.6413487999999998E-4</v>
      </c>
      <c r="AC83" s="147">
        <f t="shared" ca="1" si="17"/>
        <v>9.2117999999999996E-4</v>
      </c>
      <c r="AD83" s="147">
        <f t="shared" ca="1" si="18"/>
        <v>1.1200721999999998E-3</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1.9598122244239621E-3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4361959055858244</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1.9598122244239621E-3</v>
      </c>
      <c r="AZ83" s="147">
        <f t="shared" ca="1" si="33"/>
        <v>1.9285101035754625E-3</v>
      </c>
      <c r="BA83" s="147">
        <f t="shared" ca="1" si="20"/>
        <v>2.0343634814410494E-4</v>
      </c>
      <c r="BB83" s="147">
        <f t="shared" ca="1" si="21"/>
        <v>1.237205939532154E-4</v>
      </c>
      <c r="BC83" s="147">
        <f t="shared" ca="1" si="22"/>
        <v>6.9436147111340979E-4</v>
      </c>
      <c r="BD83" s="147">
        <f t="shared" ca="1" si="23"/>
        <v>8.442812268451696E-4</v>
      </c>
    </row>
    <row r="84" spans="8:56" s="147" customFormat="1" ht="0.25" customHeight="1" x14ac:dyDescent="0.2">
      <c r="H84" s="147">
        <f t="shared" si="24"/>
        <v>443</v>
      </c>
      <c r="I84" s="147">
        <f>IF($H84&gt;$H83,INDEX(Spectra!84:84,1,MATCH($I$20,Spectra!$20:$20,0)),I83)</f>
        <v>2.8500000000000001E-3</v>
      </c>
      <c r="J84" s="147">
        <f>((Physics!$C$9*Physics!$C$10)/(Physics!$C$11*Physics!$C$12*$H84))^($J$17-$J$18)</f>
        <v>2.2307380712404588E+18</v>
      </c>
      <c r="K84" s="147">
        <f t="shared" si="25"/>
        <v>1</v>
      </c>
      <c r="L84" s="147">
        <f>INDEX(Photobiology!$21:$421,1+$H84-380,10)</f>
        <v>2.6958570000000001E-2</v>
      </c>
      <c r="M84" s="147">
        <f t="shared" si="26"/>
        <v>2.8500000000000001E-3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6357603503035308</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2.8500000000000001E-3</v>
      </c>
      <c r="Z84" s="147">
        <f t="shared" ca="1" si="28"/>
        <v>2.8162104000000001E-3</v>
      </c>
      <c r="AA84" s="147">
        <f t="shared" ca="1" si="15"/>
        <v>3.073269E-4</v>
      </c>
      <c r="AB84" s="147">
        <f t="shared" ca="1" si="16"/>
        <v>1.8501886500000002E-4</v>
      </c>
      <c r="AC84" s="147">
        <f t="shared" ca="1" si="17"/>
        <v>1.046805E-3</v>
      </c>
      <c r="AD84" s="147">
        <f t="shared" ca="1" si="18"/>
        <v>1.26802485E-3</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1.9819869223609453E-3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4421293684411268</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1.9819869223609453E-3</v>
      </c>
      <c r="AZ84" s="147">
        <f t="shared" ca="1" si="33"/>
        <v>1.958488485409434E-3</v>
      </c>
      <c r="BA84" s="147">
        <f t="shared" ca="1" si="20"/>
        <v>2.1372557778587018E-4</v>
      </c>
      <c r="BB84" s="147">
        <f t="shared" ca="1" si="21"/>
        <v>1.2866841081405798E-4</v>
      </c>
      <c r="BC84" s="147">
        <f t="shared" ca="1" si="22"/>
        <v>7.2798379658317526E-4</v>
      </c>
      <c r="BD84" s="147">
        <f t="shared" ca="1" si="23"/>
        <v>8.8182760348375414E-4</v>
      </c>
    </row>
    <row r="85" spans="8:56" s="147" customFormat="1" ht="0.25" customHeight="1" x14ac:dyDescent="0.2">
      <c r="H85" s="147">
        <f t="shared" si="24"/>
        <v>444</v>
      </c>
      <c r="I85" s="147">
        <f>IF($H85&gt;$H84,INDEX(Spectra!85:85,1,MATCH($I$20,Spectra!$20:$20,0)),I84)</f>
        <v>3.0899999999999999E-3</v>
      </c>
      <c r="J85" s="147">
        <f>((Physics!$C$9*Physics!$C$10)/(Physics!$C$11*Physics!$C$12*$H85))^($J$17-$J$18)</f>
        <v>2.2357735973606403E+18</v>
      </c>
      <c r="K85" s="147">
        <f t="shared" si="25"/>
        <v>1</v>
      </c>
      <c r="L85" s="147">
        <f>INDEX(Photobiology!$21:$421,1+$H85-380,10)</f>
        <v>2.8351250000000001E-2</v>
      </c>
      <c r="M85" s="147">
        <f t="shared" si="26"/>
        <v>3.0899999999999999E-3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6908540415844378</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3.0899999999999999E-3</v>
      </c>
      <c r="Z85" s="147">
        <f t="shared" ca="1" si="28"/>
        <v>3.0617295899999998E-3</v>
      </c>
      <c r="AA85" s="147">
        <f t="shared" ref="AA85:AA148" ca="1" si="35">$Y85*O85</f>
        <v>3.4591932E-4</v>
      </c>
      <c r="AB85" s="147">
        <f t="shared" ref="AB85:AB148" ca="1" si="36">$Y85*P85</f>
        <v>2.0623432499999997E-4</v>
      </c>
      <c r="AC85" s="147">
        <f t="shared" ref="AC85:AC148" ca="1" si="37">$Y85*Q85</f>
        <v>1.175127E-3</v>
      </c>
      <c r="AD85" s="147">
        <f t="shared" ref="AD85:AD148" ca="1" si="38">$Y85*R85</f>
        <v>1.4189372699999999E-3</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2.0041616202979289E-3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4480851635505630</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2.0041616202979289E-3</v>
      </c>
      <c r="AZ85" s="147">
        <f t="shared" ca="1" si="33"/>
        <v>1.9858255456338234E-3</v>
      </c>
      <c r="BA85" s="147">
        <f t="shared" ref="BA85:BA148" ca="1" si="40">$AY85*AO85</f>
        <v>2.2436188506911255E-4</v>
      </c>
      <c r="BB85" s="147">
        <f t="shared" ref="BB85:BB148" ca="1" si="41">$AY85*AP85</f>
        <v>1.3376275694273451E-4</v>
      </c>
      <c r="BC85" s="147">
        <f t="shared" ref="BC85:BC148" ca="1" si="42">$AY85*AQ85</f>
        <v>7.6218266419930236E-4</v>
      </c>
      <c r="BD85" s="147">
        <f t="shared" ref="BD85:BD148" ca="1" si="43">$AY85*AR85</f>
        <v>9.2031702852566981E-4</v>
      </c>
    </row>
    <row r="86" spans="8:56" s="147" customFormat="1" ht="0.25" customHeight="1" x14ac:dyDescent="0.2">
      <c r="H86" s="147">
        <f t="shared" ref="H86:H149" si="44">MIN(780,H85+$J$14)</f>
        <v>445</v>
      </c>
      <c r="I86" s="147">
        <f>IF($H86&gt;$H85,INDEX(Spectra!86:86,1,MATCH($I$20,Spectra!$20:$20,0)),I85)</f>
        <v>3.32E-3</v>
      </c>
      <c r="J86" s="147">
        <f>((Physics!$C$9*Physics!$C$10)/(Physics!$C$11*Physics!$C$12*$H86))^($J$17-$J$18)</f>
        <v>2.240809123480822E+18</v>
      </c>
      <c r="K86" s="147">
        <f t="shared" ref="K86:K149" si="45">(H86&lt;&gt;H85)*1</f>
        <v>1</v>
      </c>
      <c r="L86" s="147">
        <f>INDEX(Photobiology!$21:$421,1+$H86-380,10)</f>
        <v>2.98E-2</v>
      </c>
      <c r="M86" s="147">
        <f t="shared" ref="M86:M149" si="46">$I86*$J$15*IF($J$18,1,$J86)</f>
        <v>3.32E-3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7439486289956329</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3.32E-3</v>
      </c>
      <c r="Z86" s="147">
        <f t="shared" ref="Z86:Z149" ca="1" si="48">$Y86*N86</f>
        <v>3.2978755200000001E-3</v>
      </c>
      <c r="AA86" s="147">
        <f t="shared" ca="1" si="35"/>
        <v>3.858504E-4</v>
      </c>
      <c r="AB86" s="147">
        <f t="shared" ca="1" si="36"/>
        <v>2.27930616E-4</v>
      </c>
      <c r="AC86" s="147">
        <f t="shared" ca="1" si="37"/>
        <v>1.3050920000000001E-3</v>
      </c>
      <c r="AD86" s="147">
        <f t="shared" ca="1" si="38"/>
        <v>1.57368664E-3</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2.0263363182349125E-3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4540632909141330</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2.0263363182349125E-3</v>
      </c>
      <c r="AZ86" s="147">
        <f t="shared" ref="AZ86:AZ149" ca="1" si="53">$AY86*AN86</f>
        <v>2.0128328130101952E-3</v>
      </c>
      <c r="BA86" s="147">
        <f t="shared" ca="1" si="40"/>
        <v>2.3550080690526153E-4</v>
      </c>
      <c r="BB86" s="147">
        <f t="shared" ca="1" si="41"/>
        <v>1.3911568832483602E-4</v>
      </c>
      <c r="BC86" s="147">
        <f t="shared" ca="1" si="42"/>
        <v>7.9655280669814412E-4</v>
      </c>
      <c r="BD86" s="147">
        <f t="shared" ca="1" si="43"/>
        <v>9.604874675159849E-4</v>
      </c>
    </row>
    <row r="87" spans="8:56" s="147" customFormat="1" ht="0.25" customHeight="1" x14ac:dyDescent="0.2">
      <c r="H87" s="147">
        <f t="shared" si="44"/>
        <v>446</v>
      </c>
      <c r="I87" s="147">
        <f>IF($H87&gt;$H86,INDEX(Spectra!87:87,1,MATCH($I$20,Spectra!$20:$20,0)),I86)</f>
        <v>3.5300000000000002E-3</v>
      </c>
      <c r="J87" s="147">
        <f>((Physics!$C$9*Physics!$C$10)/(Physics!$C$11*Physics!$C$12*$H87))^($J$17-$J$18)</f>
        <v>2.2458446496010038E+18</v>
      </c>
      <c r="K87" s="147">
        <f t="shared" si="45"/>
        <v>1</v>
      </c>
      <c r="L87" s="147">
        <f>INDEX(Photobiology!$21:$421,1+$H87-380,10)</f>
        <v>3.1310829999999998E-2</v>
      </c>
      <c r="M87" s="147">
        <f t="shared" si="46"/>
        <v>3.5300000000000002E-3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7927831613091544</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3.5300000000000002E-3</v>
      </c>
      <c r="Z87" s="147">
        <f t="shared" ca="1" si="48"/>
        <v>3.5171966900000001E-3</v>
      </c>
      <c r="AA87" s="147">
        <f t="shared" ca="1" si="35"/>
        <v>4.2609217999999997E-4</v>
      </c>
      <c r="AB87" s="147">
        <f t="shared" ca="1" si="36"/>
        <v>2.4955793900000001E-4</v>
      </c>
      <c r="AC87" s="147">
        <f t="shared" ca="1" si="37"/>
        <v>1.4331800000000003E-3</v>
      </c>
      <c r="AD87" s="147">
        <f t="shared" ca="1" si="38"/>
        <v>1.7279950099999999E-3</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2.0485292819856821E-3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4600678527498530</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2.0485292819856821E-3</v>
      </c>
      <c r="AZ87" s="147">
        <f t="shared" ca="1" si="53"/>
        <v>2.0410992662799198E-3</v>
      </c>
      <c r="BA87" s="147">
        <f t="shared" ca="1" si="40"/>
        <v>2.4726977551136372E-4</v>
      </c>
      <c r="BB87" s="147">
        <f t="shared" ca="1" si="41"/>
        <v>1.4482344067804438E-4</v>
      </c>
      <c r="BC87" s="147">
        <f t="shared" ca="1" si="42"/>
        <v>8.3170288848618699E-4</v>
      </c>
      <c r="BD87" s="147">
        <f t="shared" ca="1" si="43"/>
        <v>1.0027899085297851E-3</v>
      </c>
    </row>
    <row r="88" spans="8:56" s="147" customFormat="1" ht="0.25" customHeight="1" x14ac:dyDescent="0.2">
      <c r="H88" s="147">
        <f t="shared" si="44"/>
        <v>447</v>
      </c>
      <c r="I88" s="147">
        <f>IF($H88&gt;$H87,INDEX(Spectra!88:88,1,MATCH($I$20,Spectra!$20:$20,0)),I87)</f>
        <v>3.7100000000000002E-3</v>
      </c>
      <c r="J88" s="147">
        <f>((Physics!$C$9*Physics!$C$10)/(Physics!$C$11*Physics!$C$12*$H88))^($J$17-$J$18)</f>
        <v>2.250880175721185E+18</v>
      </c>
      <c r="K88" s="147">
        <f t="shared" si="45"/>
        <v>1</v>
      </c>
      <c r="L88" s="147">
        <f>INDEX(Photobiology!$21:$421,1+$H88-380,10)</f>
        <v>3.2883679999999998E-2</v>
      </c>
      <c r="M88" s="147">
        <f t="shared" si="46"/>
        <v>3.7100000000000002E-3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8350765451925597</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3.7100000000000002E-3</v>
      </c>
      <c r="Z88" s="147">
        <f t="shared" ca="1" si="48"/>
        <v>3.7064309800000001E-3</v>
      </c>
      <c r="AA88" s="147">
        <f t="shared" ca="1" si="35"/>
        <v>4.6509673000000003E-4</v>
      </c>
      <c r="AB88" s="147">
        <f t="shared" ca="1" si="36"/>
        <v>2.7027646799999999E-4</v>
      </c>
      <c r="AC88" s="147">
        <f t="shared" ca="1" si="37"/>
        <v>1.5507800000000001E-3</v>
      </c>
      <c r="AD88" s="147">
        <f t="shared" ca="1" si="38"/>
        <v>1.8754866200000001E-3</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2.0707039799226653E-3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4660906538194886</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2.0707039799226653E-3</v>
      </c>
      <c r="AZ88" s="147">
        <f t="shared" ca="1" si="53"/>
        <v>2.0687119626939796E-3</v>
      </c>
      <c r="BA88" s="147">
        <f t="shared" ca="1" si="40"/>
        <v>2.5958966303504506E-4</v>
      </c>
      <c r="BB88" s="147">
        <f t="shared" ca="1" si="41"/>
        <v>1.5085244150055008E-4</v>
      </c>
      <c r="BC88" s="147">
        <f t="shared" ca="1" si="42"/>
        <v>8.6555426360767403E-4</v>
      </c>
      <c r="BD88" s="147">
        <f t="shared" ca="1" si="43"/>
        <v>1.0467864173384657E-3</v>
      </c>
    </row>
    <row r="89" spans="8:56" s="147" customFormat="1" ht="0.25" customHeight="1" x14ac:dyDescent="0.2">
      <c r="H89" s="147">
        <f t="shared" si="44"/>
        <v>448</v>
      </c>
      <c r="I89" s="147">
        <f>IF($H89&gt;$H88,INDEX(Spectra!89:89,1,MATCH($I$20,Spectra!$20:$20,0)),I88)</f>
        <v>3.8700000000000002E-3</v>
      </c>
      <c r="J89" s="147">
        <f>((Physics!$C$9*Physics!$C$10)/(Physics!$C$11*Physics!$C$12*$H89))^($J$17-$J$18)</f>
        <v>2.2559157018413665E+18</v>
      </c>
      <c r="K89" s="147">
        <f t="shared" si="45"/>
        <v>1</v>
      </c>
      <c r="L89" s="147">
        <f>INDEX(Photobiology!$21:$421,1+$H89-380,10)</f>
        <v>3.4521120000000002E-2</v>
      </c>
      <c r="M89" s="147">
        <f t="shared" si="46"/>
        <v>3.8700000000000002E-3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8730393766126089</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3.8700000000000002E-3</v>
      </c>
      <c r="Z89" s="147">
        <f t="shared" ca="1" si="48"/>
        <v>3.8699148600000004E-3</v>
      </c>
      <c r="AA89" s="147">
        <f t="shared" ca="1" si="35"/>
        <v>5.0352957000000006E-4</v>
      </c>
      <c r="AB89" s="147">
        <f t="shared" ca="1" si="36"/>
        <v>2.9055108600000004E-4</v>
      </c>
      <c r="AC89" s="147">
        <f t="shared" ca="1" si="37"/>
        <v>1.66797E-3</v>
      </c>
      <c r="AD89" s="147">
        <f t="shared" ca="1" si="38"/>
        <v>2.0191376700000002E-3</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2.0928786778596489E-3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4721357871432581</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2.0928786778596489E-3</v>
      </c>
      <c r="AZ89" s="147">
        <f t="shared" ca="1" si="53"/>
        <v>2.0928326345287362E-3</v>
      </c>
      <c r="BA89" s="147">
        <f t="shared" ca="1" si="40"/>
        <v>2.723065376549968E-4</v>
      </c>
      <c r="BB89" s="147">
        <f t="shared" ca="1" si="41"/>
        <v>1.5712872680061115E-4</v>
      </c>
      <c r="BC89" s="147">
        <f t="shared" ca="1" si="42"/>
        <v>9.0203071015750871E-4</v>
      </c>
      <c r="BD89" s="147">
        <f t="shared" ca="1" si="43"/>
        <v>1.0919406142651711E-3</v>
      </c>
    </row>
    <row r="90" spans="8:56" s="147" customFormat="1" ht="0.25" customHeight="1" x14ac:dyDescent="0.2">
      <c r="H90" s="147">
        <f t="shared" si="44"/>
        <v>449</v>
      </c>
      <c r="I90" s="147">
        <f>IF($H90&gt;$H89,INDEX(Spectra!90:90,1,MATCH($I$20,Spectra!$20:$20,0)),I89)</f>
        <v>3.98E-3</v>
      </c>
      <c r="J90" s="147">
        <f>((Physics!$C$9*Physics!$C$10)/(Physics!$C$11*Physics!$C$12*$H90))^($J$17-$J$18)</f>
        <v>2.2609512279615483E+18</v>
      </c>
      <c r="K90" s="147">
        <f t="shared" si="45"/>
        <v>1</v>
      </c>
      <c r="L90" s="147">
        <f>INDEX(Photobiology!$21:$421,1+$H90-380,10)</f>
        <v>3.6225710000000001E-2</v>
      </c>
      <c r="M90" s="147">
        <f t="shared" si="46"/>
        <v>3.98E-3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8998585887286962</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3.98E-3</v>
      </c>
      <c r="Z90" s="147">
        <f t="shared" ca="1" si="48"/>
        <v>3.9714191199999999E-3</v>
      </c>
      <c r="AA90" s="147">
        <f t="shared" ca="1" si="35"/>
        <v>5.3672688000000002E-4</v>
      </c>
      <c r="AB90" s="147">
        <f t="shared" ca="1" si="36"/>
        <v>3.0778335000000001E-4</v>
      </c>
      <c r="AC90" s="147">
        <f t="shared" ca="1" si="37"/>
        <v>1.7631400000000001E-3</v>
      </c>
      <c r="AD90" s="147">
        <f t="shared" ca="1" si="38"/>
        <v>2.1408340400000002E-3</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2.1150716416104189E-3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4782073825325724</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2.1150716416104189E-3</v>
      </c>
      <c r="AZ90" s="147">
        <f t="shared" ca="1" si="53"/>
        <v>2.1105115471511068E-3</v>
      </c>
      <c r="BA90" s="147">
        <f t="shared" ca="1" si="40"/>
        <v>2.8523010130101465E-4</v>
      </c>
      <c r="BB90" s="147">
        <f t="shared" ca="1" si="41"/>
        <v>1.6356377772483772E-4</v>
      </c>
      <c r="BC90" s="147">
        <f t="shared" ca="1" si="42"/>
        <v>9.3697673723341555E-4</v>
      </c>
      <c r="BD90" s="147">
        <f t="shared" ca="1" si="43"/>
        <v>1.137692805878961E-3</v>
      </c>
    </row>
    <row r="91" spans="8:56" s="147" customFormat="1" ht="0.25" customHeight="1" x14ac:dyDescent="0.2">
      <c r="H91" s="147">
        <f t="shared" si="44"/>
        <v>450</v>
      </c>
      <c r="I91" s="147">
        <f>IF($H91&gt;$H90,INDEX(Spectra!91:91,1,MATCH($I$20,Spectra!$20:$20,0)),I90)</f>
        <v>4.0600000000000002E-3</v>
      </c>
      <c r="J91" s="147">
        <f>((Physics!$C$9*Physics!$C$10)/(Physics!$C$11*Physics!$C$12*$H91))^($J$17-$J$18)</f>
        <v>2.2659867540817298E+18</v>
      </c>
      <c r="K91" s="147">
        <f t="shared" si="45"/>
        <v>1</v>
      </c>
      <c r="L91" s="147">
        <f>INDEX(Photobiology!$21:$421,1+$H91-380,10)</f>
        <v>3.7999999999999999E-2</v>
      </c>
      <c r="M91" s="147">
        <f t="shared" si="46"/>
        <v>4.0600000000000002E-3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9199906221571824</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4.0600000000000002E-3</v>
      </c>
      <c r="Z91" s="147">
        <f t="shared" ca="1" si="48"/>
        <v>4.0247957399999999E-3</v>
      </c>
      <c r="AA91" s="147">
        <f t="shared" ca="1" si="35"/>
        <v>5.6634158E-4</v>
      </c>
      <c r="AB91" s="147">
        <f t="shared" ca="1" si="36"/>
        <v>3.2303268200000005E-4</v>
      </c>
      <c r="AC91" s="147">
        <f t="shared" ca="1" si="37"/>
        <v>1.8473000000000001E-3</v>
      </c>
      <c r="AD91" s="147">
        <f t="shared" ca="1" si="38"/>
        <v>2.2480829000000001E-3</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2.1372463395474021E-3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4842971895624076</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2.1372463395474021E-3</v>
      </c>
      <c r="AZ91" s="147">
        <f t="shared" ca="1" si="53"/>
        <v>2.1187142765371867E-3</v>
      </c>
      <c r="BA91" s="147">
        <f t="shared" ca="1" si="40"/>
        <v>2.9813090364248578E-4</v>
      </c>
      <c r="BB91" s="147">
        <f t="shared" ca="1" si="41"/>
        <v>1.7004936383218719E-4</v>
      </c>
      <c r="BC91" s="147">
        <f t="shared" ca="1" si="42"/>
        <v>9.7244708449406797E-4</v>
      </c>
      <c r="BD91" s="147">
        <f t="shared" ca="1" si="43"/>
        <v>1.1834253569024897E-3</v>
      </c>
    </row>
    <row r="92" spans="8:56" s="147" customFormat="1" ht="0.25" customHeight="1" x14ac:dyDescent="0.2">
      <c r="H92" s="147">
        <f t="shared" si="44"/>
        <v>451</v>
      </c>
      <c r="I92" s="147">
        <f>IF($H92&gt;$H91,INDEX(Spectra!92:92,1,MATCH($I$20,Spectra!$20:$20,0)),I91)</f>
        <v>4.0699999999999998E-3</v>
      </c>
      <c r="J92" s="147">
        <f>((Physics!$C$9*Physics!$C$10)/(Physics!$C$11*Physics!$C$12*$H92))^($J$17-$J$18)</f>
        <v>2.2710222802019118E+18</v>
      </c>
      <c r="K92" s="147">
        <f t="shared" si="45"/>
        <v>1</v>
      </c>
      <c r="L92" s="147">
        <f>INDEX(Photobiology!$21:$421,1+$H92-380,10)</f>
        <v>3.9846670000000001E-2</v>
      </c>
      <c r="M92" s="147">
        <f t="shared" si="46"/>
        <v>4.0699999999999998E-3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9243060680421780</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4.0699999999999998E-3</v>
      </c>
      <c r="Z92" s="147">
        <f t="shared" ca="1" si="48"/>
        <v>3.9872039899999994E-3</v>
      </c>
      <c r="AA92" s="147">
        <f t="shared" ca="1" si="35"/>
        <v>5.8584800999999988E-4</v>
      </c>
      <c r="AB92" s="147">
        <f t="shared" ca="1" si="36"/>
        <v>3.3266877599999998E-4</v>
      </c>
      <c r="AC92" s="147">
        <f t="shared" ca="1" si="37"/>
        <v>1.90069E-3</v>
      </c>
      <c r="AD92" s="147">
        <f t="shared" ca="1" si="38"/>
        <v>2.3162370000000001E-3</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2.1387076046503334E-3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4857052620998169</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2.1387076046503334E-3</v>
      </c>
      <c r="AZ92" s="147">
        <f t="shared" ca="1" si="53"/>
        <v>2.0951998758489319E-3</v>
      </c>
      <c r="BA92" s="147">
        <f t="shared" ca="1" si="40"/>
        <v>3.0785198873618292E-4</v>
      </c>
      <c r="BB92" s="147">
        <f t="shared" ca="1" si="41"/>
        <v>1.7481111573978338E-4</v>
      </c>
      <c r="BC92" s="147">
        <f t="shared" ca="1" si="42"/>
        <v>9.9877645137170568E-4</v>
      </c>
      <c r="BD92" s="147">
        <f t="shared" ca="1" si="43"/>
        <v>1.2171384978065048E-3</v>
      </c>
    </row>
    <row r="93" spans="8:56" s="147" customFormat="1" ht="0.25" customHeight="1" x14ac:dyDescent="0.2">
      <c r="H93" s="147">
        <f t="shared" si="44"/>
        <v>452</v>
      </c>
      <c r="I93" s="147">
        <f>IF($H93&gt;$H92,INDEX(Spectra!93:93,1,MATCH($I$20,Spectra!$20:$20,0)),I92)</f>
        <v>4.0299999999999997E-3</v>
      </c>
      <c r="J93" s="147">
        <f>((Physics!$C$9*Physics!$C$10)/(Physics!$C$11*Physics!$C$12*$H93))^($J$17-$J$18)</f>
        <v>2.2760578063220936E+18</v>
      </c>
      <c r="K93" s="147">
        <f t="shared" si="45"/>
        <v>1</v>
      </c>
      <c r="L93" s="147">
        <f>INDEX(Photobiology!$21:$421,1+$H93-380,10)</f>
        <v>4.1768E-2</v>
      </c>
      <c r="M93" s="147">
        <f t="shared" si="46"/>
        <v>4.0299999999999997E-3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9172512959478036</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4.0299999999999997E-3</v>
      </c>
      <c r="Z93" s="147">
        <f t="shared" ca="1" si="48"/>
        <v>3.8845371499999998E-3</v>
      </c>
      <c r="AA93" s="147">
        <f t="shared" ca="1" si="35"/>
        <v>5.975724299999999E-4</v>
      </c>
      <c r="AB93" s="147">
        <f t="shared" ca="1" si="36"/>
        <v>3.3804687800000001E-4</v>
      </c>
      <c r="AC93" s="147">
        <f t="shared" ca="1" si="37"/>
        <v>1.9303699999999998E-3</v>
      </c>
      <c r="AD93" s="147">
        <f t="shared" ca="1" si="38"/>
        <v>2.3544871999999998E-3</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2.1401871355670515E-3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4871189636897508</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2.1401871355670515E-3</v>
      </c>
      <c r="AZ93" s="147">
        <f t="shared" ca="1" si="53"/>
        <v>2.0629370809087588E-3</v>
      </c>
      <c r="BA93" s="147">
        <f t="shared" ca="1" si="40"/>
        <v>3.1734908864901795E-4</v>
      </c>
      <c r="BB93" s="147">
        <f t="shared" ca="1" si="41"/>
        <v>1.7952446141791676E-4</v>
      </c>
      <c r="BC93" s="147">
        <f t="shared" ca="1" si="42"/>
        <v>1.0251496379366175E-3</v>
      </c>
      <c r="BD93" s="147">
        <f t="shared" ca="1" si="43"/>
        <v>1.2503829320836941E-3</v>
      </c>
    </row>
    <row r="94" spans="8:56" s="147" customFormat="1" ht="0.25" customHeight="1" x14ac:dyDescent="0.2">
      <c r="H94" s="147">
        <f t="shared" si="44"/>
        <v>453</v>
      </c>
      <c r="I94" s="147">
        <f>IF($H94&gt;$H93,INDEX(Spectra!94:94,1,MATCH($I$20,Spectra!$20:$20,0)),I93)</f>
        <v>3.96E-3</v>
      </c>
      <c r="J94" s="147">
        <f>((Physics!$C$9*Physics!$C$10)/(Physics!$C$11*Physics!$C$12*$H94))^($J$17-$J$18)</f>
        <v>2.2810933324422748E+18</v>
      </c>
      <c r="K94" s="147">
        <f t="shared" si="45"/>
        <v>1</v>
      </c>
      <c r="L94" s="147">
        <f>INDEX(Photobiology!$21:$421,1+$H94-380,10)</f>
        <v>4.3765999999999999E-2</v>
      </c>
      <c r="M94" s="147">
        <f t="shared" si="46"/>
        <v>3.96E-3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9033129596471408</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3.96E-3</v>
      </c>
      <c r="Z94" s="147">
        <f t="shared" ca="1" si="48"/>
        <v>3.7444690799999999E-3</v>
      </c>
      <c r="AA94" s="147">
        <f t="shared" ca="1" si="35"/>
        <v>6.0444251999999994E-4</v>
      </c>
      <c r="AB94" s="147">
        <f t="shared" ca="1" si="36"/>
        <v>3.40796808E-4</v>
      </c>
      <c r="AC94" s="147">
        <f t="shared" ca="1" si="37"/>
        <v>1.9403999999999999E-3</v>
      </c>
      <c r="AD94" s="147">
        <f t="shared" ca="1" si="38"/>
        <v>2.3731527599999999E-3</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2.1416484006699828E-3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4885299887203959</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2.1416484006699828E-3</v>
      </c>
      <c r="AZ94" s="147">
        <f t="shared" ca="1" si="53"/>
        <v>2.0250849031667175E-3</v>
      </c>
      <c r="BA94" s="147">
        <f t="shared" ca="1" si="40"/>
        <v>3.2689478693306417E-4</v>
      </c>
      <c r="BB94" s="147">
        <f t="shared" ca="1" si="41"/>
        <v>1.8430983303197859E-4</v>
      </c>
      <c r="BC94" s="147">
        <f t="shared" ca="1" si="42"/>
        <v>1.0494077163282916E-3</v>
      </c>
      <c r="BD94" s="147">
        <f t="shared" ca="1" si="43"/>
        <v>1.2834491952019079E-3</v>
      </c>
    </row>
    <row r="95" spans="8:56" s="147" customFormat="1" ht="0.25" customHeight="1" x14ac:dyDescent="0.2">
      <c r="H95" s="147">
        <f t="shared" si="44"/>
        <v>454</v>
      </c>
      <c r="I95" s="147">
        <f>IF($H95&gt;$H94,INDEX(Spectra!95:95,1,MATCH($I$20,Spectra!$20:$20,0)),I94)</f>
        <v>3.8500000000000001E-3</v>
      </c>
      <c r="J95" s="147">
        <f>((Physics!$C$9*Physics!$C$10)/(Physics!$C$11*Physics!$C$12*$H95))^($J$17-$J$18)</f>
        <v>2.2861288585624568E+18</v>
      </c>
      <c r="K95" s="147">
        <f t="shared" si="45"/>
        <v>1</v>
      </c>
      <c r="L95" s="147">
        <f>INDEX(Photobiology!$21:$421,1+$H95-380,10)</f>
        <v>4.5842670000000002E-2</v>
      </c>
      <c r="M95" s="147">
        <f t="shared" si="46"/>
        <v>3.8500000000000001E-3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8801596105465459</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3.8500000000000001E-3</v>
      </c>
      <c r="Z95" s="147">
        <f t="shared" ca="1" si="48"/>
        <v>3.5654002999999999E-3</v>
      </c>
      <c r="AA95" s="147">
        <f t="shared" ca="1" si="35"/>
        <v>6.0505444999999999E-4</v>
      </c>
      <c r="AB95" s="147">
        <f t="shared" ca="1" si="36"/>
        <v>3.4007897000000003E-4</v>
      </c>
      <c r="AC95" s="147">
        <f t="shared" ca="1" si="37"/>
        <v>1.9327000000000001E-3</v>
      </c>
      <c r="AD95" s="147">
        <f t="shared" ca="1" si="38"/>
        <v>2.3653245E-3</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2.1431279315867009E-3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4899466611991624</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2.1431279315867009E-3</v>
      </c>
      <c r="AZ95" s="147">
        <f t="shared" ca="1" si="53"/>
        <v>1.9847036286279487E-3</v>
      </c>
      <c r="BA95" s="147">
        <f t="shared" ca="1" si="40"/>
        <v>3.3680755634437113E-4</v>
      </c>
      <c r="BB95" s="147">
        <f t="shared" ca="1" si="41"/>
        <v>1.8930720507850279E-4</v>
      </c>
      <c r="BC95" s="147">
        <f t="shared" ca="1" si="42"/>
        <v>1.0758502216565238E-3</v>
      </c>
      <c r="BD95" s="147">
        <f t="shared" ca="1" si="43"/>
        <v>1.3166735073289215E-3</v>
      </c>
    </row>
    <row r="96" spans="8:56" s="147" customFormat="1" ht="0.25" customHeight="1" x14ac:dyDescent="0.2">
      <c r="H96" s="147">
        <f t="shared" si="44"/>
        <v>455</v>
      </c>
      <c r="I96" s="147">
        <f>IF($H96&gt;$H95,INDEX(Spectra!96:96,1,MATCH($I$20,Spectra!$20:$20,0)),I95)</f>
        <v>3.6900000000000001E-3</v>
      </c>
      <c r="J96" s="147">
        <f>((Physics!$C$9*Physics!$C$10)/(Physics!$C$11*Physics!$C$12*$H96))^($J$17-$J$18)</f>
        <v>2.2911643846826378E+18</v>
      </c>
      <c r="K96" s="147">
        <f t="shared" si="45"/>
        <v>1</v>
      </c>
      <c r="L96" s="147">
        <f>INDEX(Photobiology!$21:$421,1+$H96-380,10)</f>
        <v>4.8000000000000001E-2</v>
      </c>
      <c r="M96" s="147">
        <f t="shared" si="46"/>
        <v>3.6900000000000001E-3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8454396579478934</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3.6900000000000001E-3</v>
      </c>
      <c r="Z96" s="147">
        <f t="shared" ca="1" si="48"/>
        <v>3.3458521500000001E-3</v>
      </c>
      <c r="AA96" s="147">
        <f t="shared" ca="1" si="35"/>
        <v>5.9780214000000002E-4</v>
      </c>
      <c r="AB96" s="147">
        <f t="shared" ca="1" si="36"/>
        <v>3.3494277600000001E-4</v>
      </c>
      <c r="AC96" s="147">
        <f t="shared" ca="1" si="37"/>
        <v>1.8929700000000001E-3</v>
      </c>
      <c r="AD96" s="147">
        <f t="shared" ca="1" si="38"/>
        <v>2.3234232600000001E-3</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2.1445891966896322E-3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4913606387230434</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2.1445891966896322E-3</v>
      </c>
      <c r="AZ96" s="147">
        <f t="shared" ca="1" si="53"/>
        <v>1.9445740852603735E-3</v>
      </c>
      <c r="BA96" s="147">
        <f t="shared" ca="1" si="40"/>
        <v>3.4743631739890058E-4</v>
      </c>
      <c r="BB96" s="147">
        <f t="shared" ca="1" si="41"/>
        <v>1.946652192191966E-4</v>
      </c>
      <c r="BC96" s="147">
        <f t="shared" ca="1" si="42"/>
        <v>1.1001742579017813E-3</v>
      </c>
      <c r="BD96" s="147">
        <f t="shared" ca="1" si="43"/>
        <v>1.3503491660524138E-3</v>
      </c>
    </row>
    <row r="97" spans="8:56" s="147" customFormat="1" ht="0.25" customHeight="1" x14ac:dyDescent="0.2">
      <c r="H97" s="147">
        <f t="shared" si="44"/>
        <v>456</v>
      </c>
      <c r="I97" s="147">
        <f>IF($H97&gt;$H96,INDEX(Spectra!97:97,1,MATCH($I$20,Spectra!$20:$20,0)),I96)</f>
        <v>3.5000000000000001E-3</v>
      </c>
      <c r="J97" s="147">
        <f>((Physics!$C$9*Physics!$C$10)/(Physics!$C$11*Physics!$C$12*$H97))^($J$17-$J$18)</f>
        <v>2.2961999108028201E+18</v>
      </c>
      <c r="K97" s="147">
        <f t="shared" si="45"/>
        <v>1</v>
      </c>
      <c r="L97" s="147">
        <f>INDEX(Photobiology!$21:$421,1+$H97-380,10)</f>
        <v>5.0243679999999999E-2</v>
      </c>
      <c r="M97" s="147">
        <f t="shared" si="46"/>
        <v>3.5000000000000001E-3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8036699687809871</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3.5000000000000001E-3</v>
      </c>
      <c r="Z97" s="147">
        <f t="shared" ca="1" si="48"/>
        <v>3.1097815E-3</v>
      </c>
      <c r="AA97" s="147">
        <f t="shared" ca="1" si="35"/>
        <v>5.8565850000000003E-4</v>
      </c>
      <c r="AB97" s="147">
        <f t="shared" ca="1" si="36"/>
        <v>3.2703895000000003E-4</v>
      </c>
      <c r="AC97" s="147">
        <f t="shared" ca="1" si="37"/>
        <v>1.8340000000000001E-3</v>
      </c>
      <c r="AD97" s="147">
        <f t="shared" ca="1" si="38"/>
        <v>2.2581755E-3</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2.1460504617925634E-3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4927760878946435</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2.1460504617925634E-3</v>
      </c>
      <c r="AZ97" s="147">
        <f t="shared" ca="1" si="53"/>
        <v>1.9067851497568487E-3</v>
      </c>
      <c r="BA97" s="147">
        <f t="shared" ca="1" si="40"/>
        <v>3.5910076982221146E-4</v>
      </c>
      <c r="BB97" s="147">
        <f t="shared" ca="1" si="41"/>
        <v>2.0052631133475859E-4</v>
      </c>
      <c r="BC97" s="147">
        <f t="shared" ca="1" si="42"/>
        <v>1.1245304419793033E-3</v>
      </c>
      <c r="BD97" s="147">
        <f t="shared" ca="1" si="43"/>
        <v>1.3846167355953294E-3</v>
      </c>
    </row>
    <row r="98" spans="8:56" s="147" customFormat="1" ht="0.25" customHeight="1" x14ac:dyDescent="0.2">
      <c r="H98" s="147">
        <f t="shared" si="44"/>
        <v>457</v>
      </c>
      <c r="I98" s="147">
        <f>IF($H98&gt;$H97,INDEX(Spectra!98:98,1,MATCH($I$20,Spectra!$20:$20,0)),I97)</f>
        <v>3.29E-3</v>
      </c>
      <c r="J98" s="147">
        <f>((Physics!$C$9*Physics!$C$10)/(Physics!$C$11*Physics!$C$12*$H98))^($J$17-$J$18)</f>
        <v>2.3012354369230013E+18</v>
      </c>
      <c r="K98" s="147">
        <f t="shared" si="45"/>
        <v>1</v>
      </c>
      <c r="L98" s="147">
        <f>INDEX(Photobiology!$21:$421,1+$H98-380,10)</f>
        <v>5.2573040000000001E-2</v>
      </c>
      <c r="M98" s="147">
        <f t="shared" si="46"/>
        <v>3.29E-3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7571064587476674</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3.29E-3</v>
      </c>
      <c r="Z98" s="147">
        <f t="shared" ca="1" si="48"/>
        <v>2.8667513700000001E-3</v>
      </c>
      <c r="AA98" s="147">
        <f t="shared" ca="1" si="35"/>
        <v>5.6964375999999999E-4</v>
      </c>
      <c r="AB98" s="147">
        <f t="shared" ca="1" si="36"/>
        <v>3.1701683300000002E-4</v>
      </c>
      <c r="AC98" s="147">
        <f t="shared" ca="1" si="37"/>
        <v>1.76015E-3</v>
      </c>
      <c r="AD98" s="147">
        <f t="shared" ca="1" si="38"/>
        <v>2.1743346799999999E-3</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2.1475299927092815E-3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4941972121077593</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2.1475299927092815E-3</v>
      </c>
      <c r="AZ98" s="147">
        <f t="shared" ca="1" si="53"/>
        <v>1.8712567017372106E-3</v>
      </c>
      <c r="BA98" s="147">
        <f t="shared" ca="1" si="40"/>
        <v>3.7183193305765581E-4</v>
      </c>
      <c r="BB98" s="147">
        <f t="shared" ca="1" si="41"/>
        <v>2.0693105077848316E-4</v>
      </c>
      <c r="BC98" s="147">
        <f t="shared" ca="1" si="42"/>
        <v>1.1489285460994658E-3</v>
      </c>
      <c r="BD98" s="147">
        <f t="shared" ca="1" si="43"/>
        <v>1.4192853919416226E-3</v>
      </c>
    </row>
    <row r="99" spans="8:56" s="147" customFormat="1" ht="0.25" customHeight="1" x14ac:dyDescent="0.2">
      <c r="H99" s="147">
        <f t="shared" si="44"/>
        <v>458</v>
      </c>
      <c r="I99" s="147">
        <f>IF($H99&gt;$H98,INDEX(Spectra!99:99,1,MATCH($I$20,Spectra!$20:$20,0)),I98)</f>
        <v>3.0799999999999998E-3</v>
      </c>
      <c r="J99" s="147">
        <f>((Physics!$C$9*Physics!$C$10)/(Physics!$C$11*Physics!$C$12*$H99))^($J$17-$J$18)</f>
        <v>2.3062709630431831E+18</v>
      </c>
      <c r="K99" s="147">
        <f t="shared" si="45"/>
        <v>1</v>
      </c>
      <c r="L99" s="147">
        <f>INDEX(Photobiology!$21:$421,1+$H99-380,10)</f>
        <v>5.4980559999999998E-2</v>
      </c>
      <c r="M99" s="147">
        <f t="shared" si="46"/>
        <v>3.0799999999999998E-3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7103314566173004</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3.0799999999999998E-3</v>
      </c>
      <c r="Z99" s="147">
        <f t="shared" ca="1" si="48"/>
        <v>2.63339384E-3</v>
      </c>
      <c r="AA99" s="147">
        <f t="shared" ca="1" si="35"/>
        <v>5.5260435999999991E-4</v>
      </c>
      <c r="AB99" s="147">
        <f t="shared" ca="1" si="36"/>
        <v>3.0655363200000001E-4</v>
      </c>
      <c r="AC99" s="147">
        <f t="shared" ca="1" si="37"/>
        <v>1.6816800000000001E-3</v>
      </c>
      <c r="AD99" s="147">
        <f t="shared" ca="1" si="38"/>
        <v>2.0841128000000002E-3</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2.1489912578122128E-3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4956156137725953</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2.1489912578122128E-3</v>
      </c>
      <c r="AZ99" s="147">
        <f t="shared" ca="1" si="53"/>
        <v>1.8373832274469265E-3</v>
      </c>
      <c r="BA99" s="147">
        <f t="shared" ca="1" si="40"/>
        <v>3.855655645028938E-4</v>
      </c>
      <c r="BB99" s="147">
        <f t="shared" ca="1" si="41"/>
        <v>2.1388995948655267E-4</v>
      </c>
      <c r="BC99" s="147">
        <f t="shared" ca="1" si="42"/>
        <v>1.1733492267654683E-3</v>
      </c>
      <c r="BD99" s="147">
        <f t="shared" ca="1" si="43"/>
        <v>1.454136424511212E-3</v>
      </c>
    </row>
    <row r="100" spans="8:56" s="147" customFormat="1" ht="0.25" customHeight="1" x14ac:dyDescent="0.2">
      <c r="H100" s="147">
        <f t="shared" si="44"/>
        <v>459</v>
      </c>
      <c r="I100" s="147">
        <f>IF($H100&gt;$H99,INDEX(Spectra!100:100,1,MATCH($I$20,Spectra!$20:$20,0)),I99)</f>
        <v>2.8700000000000002E-3</v>
      </c>
      <c r="J100" s="147">
        <f>((Physics!$C$9*Physics!$C$10)/(Physics!$C$11*Physics!$C$12*$H100))^($J$17-$J$18)</f>
        <v>2.3113064891633649E+18</v>
      </c>
      <c r="K100" s="147">
        <f t="shared" si="45"/>
        <v>1</v>
      </c>
      <c r="L100" s="147">
        <f>INDEX(Photobiology!$21:$421,1+$H100-380,10)</f>
        <v>5.7458719999999998E-2</v>
      </c>
      <c r="M100" s="147">
        <f t="shared" si="46"/>
        <v>2.8700000000000002E-3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6633449623898858</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2.8700000000000002E-3</v>
      </c>
      <c r="Z100" s="147">
        <f t="shared" ca="1" si="48"/>
        <v>2.4084982600000001E-3</v>
      </c>
      <c r="AA100" s="147">
        <f t="shared" ca="1" si="35"/>
        <v>5.3415579000000001E-4</v>
      </c>
      <c r="AB100" s="147">
        <f t="shared" ca="1" si="36"/>
        <v>2.9550668000000001E-4</v>
      </c>
      <c r="AC100" s="147">
        <f t="shared" ca="1" si="37"/>
        <v>1.5985900000000002E-3</v>
      </c>
      <c r="AD100" s="147">
        <f t="shared" ca="1" si="38"/>
        <v>1.9872138300000004E-3</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2.1504707887289309E-3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4970397088745438</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2.1504707887289309E-3</v>
      </c>
      <c r="AZ100" s="147">
        <f t="shared" ca="1" si="53"/>
        <v>1.8046707849597413E-3</v>
      </c>
      <c r="BA100" s="147">
        <f t="shared" ca="1" si="40"/>
        <v>4.0023917178586243E-4</v>
      </c>
      <c r="BB100" s="147">
        <f t="shared" ca="1" si="41"/>
        <v>2.2142107429068566E-4</v>
      </c>
      <c r="BC100" s="147">
        <f t="shared" ca="1" si="42"/>
        <v>1.1978122293220146E-3</v>
      </c>
      <c r="BD100" s="147">
        <f t="shared" ca="1" si="43"/>
        <v>1.4890053283530104E-3</v>
      </c>
    </row>
    <row r="101" spans="8:56" s="147" customFormat="1" ht="0.25" customHeight="1" x14ac:dyDescent="0.2">
      <c r="H101" s="147">
        <f t="shared" si="44"/>
        <v>460</v>
      </c>
      <c r="I101" s="147">
        <f>IF($H101&gt;$H100,INDEX(Spectra!101:101,1,MATCH($I$20,Spectra!$20:$20,0)),I100)</f>
        <v>2.66E-3</v>
      </c>
      <c r="J101" s="147">
        <f>((Physics!$C$9*Physics!$C$10)/(Physics!$C$11*Physics!$C$12*$H101))^($J$17-$J$18)</f>
        <v>2.3163420152835461E+18</v>
      </c>
      <c r="K101" s="147">
        <f t="shared" si="45"/>
        <v>1</v>
      </c>
      <c r="L101" s="147">
        <f>INDEX(Photobiology!$21:$421,1+$H101-380,10)</f>
        <v>0.06</v>
      </c>
      <c r="M101" s="147">
        <f t="shared" si="46"/>
        <v>2.66E-3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6161469760654233</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2.66E-3</v>
      </c>
      <c r="Z101" s="147">
        <f t="shared" ca="1" si="48"/>
        <v>2.1911111599999997E-3</v>
      </c>
      <c r="AA101" s="147">
        <f t="shared" ca="1" si="35"/>
        <v>5.1391732000000004E-4</v>
      </c>
      <c r="AB101" s="147">
        <f t="shared" ca="1" si="36"/>
        <v>2.8372358000000001E-4</v>
      </c>
      <c r="AC101" s="147">
        <f t="shared" ca="1" si="37"/>
        <v>1.5082199999999998E-3</v>
      </c>
      <c r="AD101" s="147">
        <f t="shared" ca="1" si="38"/>
        <v>1.8834103400000002E-3</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2.1519320538318622E-3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4984610630326156</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2.1519320538318622E-3</v>
      </c>
      <c r="AZ101" s="147">
        <f t="shared" ca="1" si="53"/>
        <v>1.7726023829747045E-3</v>
      </c>
      <c r="BA101" s="147">
        <f t="shared" ca="1" si="40"/>
        <v>4.1575757666442346E-4</v>
      </c>
      <c r="BB101" s="147">
        <f t="shared" ca="1" si="41"/>
        <v>2.2953152865786791E-4</v>
      </c>
      <c r="BC101" s="147">
        <f t="shared" ca="1" si="42"/>
        <v>1.2201454745226657E-3</v>
      </c>
      <c r="BD101" s="147">
        <f t="shared" ca="1" si="43"/>
        <v>1.5236733387835964E-3</v>
      </c>
    </row>
    <row r="102" spans="8:56" s="147" customFormat="1" ht="0.25" customHeight="1" x14ac:dyDescent="0.2">
      <c r="H102" s="147">
        <f t="shared" si="44"/>
        <v>461</v>
      </c>
      <c r="I102" s="147">
        <f>IF($H102&gt;$H101,INDEX(Spectra!102:102,1,MATCH($I$20,Spectra!$20:$20,0)),I101)</f>
        <v>2.4599999999999999E-3</v>
      </c>
      <c r="J102" s="147">
        <f>((Physics!$C$9*Physics!$C$10)/(Physics!$C$11*Physics!$C$12*$H102))^($J$17-$J$18)</f>
        <v>2.3213775414037279E+18</v>
      </c>
      <c r="K102" s="147">
        <f t="shared" si="45"/>
        <v>1</v>
      </c>
      <c r="L102" s="147">
        <f>INDEX(Photobiology!$21:$421,1+$H102-380,10)</f>
        <v>6.2601970000000007E-2</v>
      </c>
      <c r="M102" s="147">
        <f t="shared" si="46"/>
        <v>2.4599999999999999E-3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5710588751853170</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2.4599999999999999E-3</v>
      </c>
      <c r="Z102" s="147">
        <f t="shared" ca="1" si="48"/>
        <v>1.9884352199999998E-3</v>
      </c>
      <c r="AA102" s="147">
        <f t="shared" ca="1" si="35"/>
        <v>4.9352765999999997E-4</v>
      </c>
      <c r="AB102" s="147">
        <f t="shared" ca="1" si="36"/>
        <v>2.7214734000000003E-4</v>
      </c>
      <c r="AC102" s="147">
        <f t="shared" ca="1" si="37"/>
        <v>1.4218799999999999E-3</v>
      </c>
      <c r="AD102" s="147">
        <f t="shared" ca="1" si="38"/>
        <v>1.7800412399999999E-3</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2.1465436387648027E-3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4982938194671649</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2.1465436387648027E-3</v>
      </c>
      <c r="AZ102" s="147">
        <f t="shared" ca="1" si="53"/>
        <v>1.7350662490190614E-3</v>
      </c>
      <c r="BA102" s="147">
        <f t="shared" ca="1" si="40"/>
        <v>4.3064173135263346E-4</v>
      </c>
      <c r="BB102" s="147">
        <f t="shared" ca="1" si="41"/>
        <v>2.3746997621291137E-4</v>
      </c>
      <c r="BC102" s="147">
        <f t="shared" ca="1" si="42"/>
        <v>1.2407022232060558E-3</v>
      </c>
      <c r="BD102" s="147">
        <f t="shared" ca="1" si="43"/>
        <v>1.5532260977483786E-3</v>
      </c>
    </row>
    <row r="103" spans="8:56" s="147" customFormat="1" ht="0.25" customHeight="1" x14ac:dyDescent="0.2">
      <c r="H103" s="147">
        <f t="shared" si="44"/>
        <v>462</v>
      </c>
      <c r="I103" s="147">
        <f>IF($H103&gt;$H102,INDEX(Spectra!103:103,1,MATCH($I$20,Spectra!$20:$20,0)),I102)</f>
        <v>2.2699999999999999E-3</v>
      </c>
      <c r="J103" s="147">
        <f>((Physics!$C$9*Physics!$C$10)/(Physics!$C$11*Physics!$C$12*$H103))^($J$17-$J$18)</f>
        <v>2.3264130675239096E+18</v>
      </c>
      <c r="K103" s="147">
        <f t="shared" si="45"/>
        <v>1</v>
      </c>
      <c r="L103" s="147">
        <f>INDEX(Photobiology!$21:$421,1+$H103-380,10)</f>
        <v>6.5277520000000006E-2</v>
      </c>
      <c r="M103" s="147">
        <f t="shared" si="46"/>
        <v>2.2699999999999999E-3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5280957663279275</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2.2699999999999999E-3</v>
      </c>
      <c r="Z103" s="147">
        <f t="shared" ca="1" si="48"/>
        <v>1.7988183699999998E-3</v>
      </c>
      <c r="AA103" s="147">
        <f t="shared" ca="1" si="35"/>
        <v>4.7287504999999995E-4</v>
      </c>
      <c r="AB103" s="147">
        <f t="shared" ca="1" si="36"/>
        <v>2.6065955999999998E-4</v>
      </c>
      <c r="AC103" s="147">
        <f t="shared" ca="1" si="37"/>
        <v>1.3347599999999999E-3</v>
      </c>
      <c r="AD103" s="147">
        <f t="shared" ca="1" si="38"/>
        <v>1.67776835E-3</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2.1411552236977435E-3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4981211492007510</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2.1411552236977435E-3</v>
      </c>
      <c r="AZ103" s="147">
        <f t="shared" ca="1" si="53"/>
        <v>1.6967177750700265E-3</v>
      </c>
      <c r="BA103" s="147">
        <f t="shared" ca="1" si="40"/>
        <v>4.4603475042459545E-4</v>
      </c>
      <c r="BB103" s="147">
        <f t="shared" ca="1" si="41"/>
        <v>2.4586457202676449E-4</v>
      </c>
      <c r="BC103" s="147">
        <f t="shared" ca="1" si="42"/>
        <v>1.2589992715342732E-3</v>
      </c>
      <c r="BD103" s="147">
        <f t="shared" ca="1" si="43"/>
        <v>1.5825385316111207E-3</v>
      </c>
    </row>
    <row r="104" spans="8:56" s="147" customFormat="1" ht="0.25" customHeight="1" x14ac:dyDescent="0.2">
      <c r="H104" s="147">
        <f t="shared" si="44"/>
        <v>463</v>
      </c>
      <c r="I104" s="147">
        <f>IF($H104&gt;$H103,INDEX(Spectra!104:104,1,MATCH($I$20,Spectra!$20:$20,0)),I103)</f>
        <v>2.1099999999999999E-3</v>
      </c>
      <c r="J104" s="147">
        <f>((Physics!$C$9*Physics!$C$10)/(Physics!$C$11*Physics!$C$12*$H104))^($J$17-$J$18)</f>
        <v>2.3314485936440914E+18</v>
      </c>
      <c r="K104" s="147">
        <f t="shared" si="45"/>
        <v>1</v>
      </c>
      <c r="L104" s="147">
        <f>INDEX(Photobiology!$21:$421,1+$H104-380,10)</f>
        <v>6.8042080000000005E-2</v>
      </c>
      <c r="M104" s="147">
        <f t="shared" si="46"/>
        <v>2.1099999999999999E-3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4919356532589033</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2.1099999999999999E-3</v>
      </c>
      <c r="Z104" s="147">
        <f t="shared" ca="1" si="48"/>
        <v>1.6364505899999998E-3</v>
      </c>
      <c r="AA104" s="147">
        <f t="shared" ca="1" si="35"/>
        <v>4.5620731999999995E-4</v>
      </c>
      <c r="AB104" s="147">
        <f t="shared" ca="1" si="36"/>
        <v>2.5154787000000002E-4</v>
      </c>
      <c r="AC104" s="147">
        <f t="shared" ca="1" si="37"/>
        <v>1.2638899999999999E-3</v>
      </c>
      <c r="AD104" s="147">
        <f t="shared" ca="1" si="38"/>
        <v>1.5921215999999999E-3</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2.1357668086306844E-3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4979430522333738</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2.1357668086306844E-3</v>
      </c>
      <c r="AZ104" s="147">
        <f t="shared" ca="1" si="53"/>
        <v>1.6564345280028912E-3</v>
      </c>
      <c r="BA104" s="147">
        <f t="shared" ca="1" si="40"/>
        <v>4.6177841322765753E-4</v>
      </c>
      <c r="BB104" s="147">
        <f t="shared" ca="1" si="41"/>
        <v>2.5461971162452432E-4</v>
      </c>
      <c r="BC104" s="147">
        <f t="shared" ca="1" si="42"/>
        <v>1.2793243183697798E-3</v>
      </c>
      <c r="BD104" s="147">
        <f t="shared" ca="1" si="43"/>
        <v>1.6115642031203693E-3</v>
      </c>
    </row>
    <row r="105" spans="8:56" s="147" customFormat="1" ht="0.25" customHeight="1" x14ac:dyDescent="0.2">
      <c r="H105" s="147">
        <f t="shared" si="44"/>
        <v>464</v>
      </c>
      <c r="I105" s="147">
        <f>IF($H105&gt;$H104,INDEX(Spectra!105:105,1,MATCH($I$20,Spectra!$20:$20,0)),I104)</f>
        <v>1.9599999999999999E-3</v>
      </c>
      <c r="J105" s="147">
        <f>((Physics!$C$9*Physics!$C$10)/(Physics!$C$11*Physics!$C$12*$H105))^($J$17-$J$18)</f>
        <v>2.3364841197642726E+18</v>
      </c>
      <c r="K105" s="147">
        <f t="shared" si="45"/>
        <v>1</v>
      </c>
      <c r="L105" s="147">
        <f>INDEX(Photobiology!$21:$421,1+$H105-380,10)</f>
        <v>7.0911089999999996E-2</v>
      </c>
      <c r="M105" s="147">
        <f t="shared" si="46"/>
        <v>1.9599999999999999E-3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4579508874737974</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1.9599999999999999E-3</v>
      </c>
      <c r="Z105" s="147">
        <f t="shared" ca="1" si="48"/>
        <v>1.4841982400000001E-3</v>
      </c>
      <c r="AA105" s="147">
        <f t="shared" ca="1" si="35"/>
        <v>4.3949276000000004E-4</v>
      </c>
      <c r="AB105" s="147">
        <f t="shared" ca="1" si="36"/>
        <v>2.425304E-4</v>
      </c>
      <c r="AC105" s="147">
        <f t="shared" ca="1" si="37"/>
        <v>1.1956E-3</v>
      </c>
      <c r="AD105" s="147">
        <f t="shared" ca="1" si="38"/>
        <v>1.5090784799999999E-3</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2.1303783935636249E-3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4977595285650331</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2.1303783935636249E-3</v>
      </c>
      <c r="AZ105" s="147">
        <f t="shared" ca="1" si="53"/>
        <v>1.6132162562556935E-3</v>
      </c>
      <c r="BA105" s="147">
        <f t="shared" ca="1" si="40"/>
        <v>4.7769687756716521E-4</v>
      </c>
      <c r="BB105" s="147">
        <f t="shared" ca="1" si="41"/>
        <v>2.6361302241956295E-4</v>
      </c>
      <c r="BC105" s="147">
        <f t="shared" ca="1" si="42"/>
        <v>1.2995308200738111E-3</v>
      </c>
      <c r="BD105" s="147">
        <f t="shared" ca="1" si="43"/>
        <v>1.6402592795835903E-3</v>
      </c>
    </row>
    <row r="106" spans="8:56" s="147" customFormat="1" ht="0.25" customHeight="1" x14ac:dyDescent="0.2">
      <c r="H106" s="147">
        <f t="shared" si="44"/>
        <v>465</v>
      </c>
      <c r="I106" s="147">
        <f>IF($H106&gt;$H105,INDEX(Spectra!106:106,1,MATCH($I$20,Spectra!$20:$20,0)),I105)</f>
        <v>1.82E-3</v>
      </c>
      <c r="J106" s="147">
        <f>((Physics!$C$9*Physics!$C$10)/(Physics!$C$11*Physics!$C$12*$H106))^($J$17-$J$18)</f>
        <v>2.3415196458844544E+18</v>
      </c>
      <c r="K106" s="147">
        <f t="shared" si="45"/>
        <v>1</v>
      </c>
      <c r="L106" s="147">
        <f>INDEX(Photobiology!$21:$421,1+$H106-380,10)</f>
        <v>7.3899999999999993E-2</v>
      </c>
      <c r="M106" s="147">
        <f t="shared" si="46"/>
        <v>1.82E-3</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4261565755509707</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1.82E-3</v>
      </c>
      <c r="Z106" s="147">
        <f t="shared" ca="1" si="48"/>
        <v>1.3414182600000001E-3</v>
      </c>
      <c r="AA106" s="147">
        <f t="shared" ca="1" si="35"/>
        <v>4.2274050000000002E-4</v>
      </c>
      <c r="AB106" s="147">
        <f t="shared" ca="1" si="36"/>
        <v>2.3357152E-4</v>
      </c>
      <c r="AC106" s="147">
        <f t="shared" ca="1" si="37"/>
        <v>1.1283999999999999E-3</v>
      </c>
      <c r="AD106" s="147">
        <f t="shared" ca="1" si="38"/>
        <v>1.4290931199999999E-3</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2.1249717126827789E-3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4975663012195463</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2.1249717126827789E-3</v>
      </c>
      <c r="AZ106" s="147">
        <f t="shared" ca="1" si="53"/>
        <v>1.5661955260308535E-3</v>
      </c>
      <c r="BA106" s="147">
        <f t="shared" ca="1" si="40"/>
        <v>4.9357780456339251E-4</v>
      </c>
      <c r="BB106" s="147">
        <f t="shared" ca="1" si="41"/>
        <v>2.727103697188571E-4</v>
      </c>
      <c r="BC106" s="147">
        <f t="shared" ca="1" si="42"/>
        <v>1.317482461863323E-3</v>
      </c>
      <c r="BD106" s="147">
        <f t="shared" ca="1" si="43"/>
        <v>1.6685617883459209E-3</v>
      </c>
    </row>
    <row r="107" spans="8:56" s="147" customFormat="1" ht="0.25" customHeight="1" x14ac:dyDescent="0.2">
      <c r="H107" s="147">
        <f t="shared" si="44"/>
        <v>466</v>
      </c>
      <c r="I107" s="147">
        <f>IF($H107&gt;$H106,INDEX(Spectra!107:107,1,MATCH($I$20,Spectra!$20:$20,0)),I106)</f>
        <v>1.6900000000000001E-3</v>
      </c>
      <c r="J107" s="147">
        <f>((Physics!$C$9*Physics!$C$10)/(Physics!$C$11*Physics!$C$12*$H107))^($J$17-$J$18)</f>
        <v>2.3465551720046362E+18</v>
      </c>
      <c r="K107" s="147">
        <f t="shared" si="45"/>
        <v>1</v>
      </c>
      <c r="L107" s="147">
        <f>INDEX(Photobiology!$21:$421,1+$H107-380,10)</f>
        <v>7.7016000000000001E-2</v>
      </c>
      <c r="M107" s="147">
        <f t="shared" si="46"/>
        <v>1.6900000000000001E-3</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3965678240687835.5</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1.6900000000000001E-3</v>
      </c>
      <c r="Z107" s="147">
        <f t="shared" ca="1" si="48"/>
        <v>1.2078937000000001E-3</v>
      </c>
      <c r="AA107" s="147">
        <f t="shared" ca="1" si="35"/>
        <v>4.0603433000000003E-4</v>
      </c>
      <c r="AB107" s="147">
        <f t="shared" ca="1" si="36"/>
        <v>2.2468043000000004E-4</v>
      </c>
      <c r="AC107" s="147">
        <f t="shared" ca="1" si="37"/>
        <v>1.0663900000000002E-3</v>
      </c>
      <c r="AD107" s="147">
        <f t="shared" ca="1" si="38"/>
        <v>1.3531542700000001E-3</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2.1195832976157194E-3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4973719149514808</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2.1195832976157194E-3</v>
      </c>
      <c r="AZ107" s="147">
        <f t="shared" ca="1" si="53"/>
        <v>1.514929770304883E-3</v>
      </c>
      <c r="BA107" s="147">
        <f t="shared" ca="1" si="40"/>
        <v>5.0924472433525991E-4</v>
      </c>
      <c r="BB107" s="147">
        <f t="shared" ca="1" si="41"/>
        <v>2.8179224066811706E-4</v>
      </c>
      <c r="BC107" s="147">
        <f t="shared" ca="1" si="42"/>
        <v>1.337457060795519E-3</v>
      </c>
      <c r="BD107" s="147">
        <f t="shared" ca="1" si="43"/>
        <v>1.697114313484847E-3</v>
      </c>
    </row>
    <row r="108" spans="8:56" s="147" customFormat="1" ht="0.25" customHeight="1" x14ac:dyDescent="0.2">
      <c r="H108" s="147">
        <f t="shared" si="44"/>
        <v>467</v>
      </c>
      <c r="I108" s="147">
        <f>IF($H108&gt;$H107,INDEX(Spectra!108:108,1,MATCH($I$20,Spectra!$20:$20,0)),I107)</f>
        <v>1.57E-3</v>
      </c>
      <c r="J108" s="147">
        <f>((Physics!$C$9*Physics!$C$10)/(Physics!$C$11*Physics!$C$12*$H108))^($J$17-$J$18)</f>
        <v>2.3515906981248174E+18</v>
      </c>
      <c r="K108" s="147">
        <f t="shared" si="45"/>
        <v>1</v>
      </c>
      <c r="L108" s="147">
        <f>INDEX(Photobiology!$21:$421,1+$H108-380,10)</f>
        <v>8.0266400000000002E-2</v>
      </c>
      <c r="M108" s="147">
        <f t="shared" si="46"/>
        <v>1.57E-3</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3691997396055963.5</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1.57E-3</v>
      </c>
      <c r="Z108" s="147">
        <f t="shared" ca="1" si="48"/>
        <v>1.08417606E-3</v>
      </c>
      <c r="AA108" s="147">
        <f t="shared" ca="1" si="35"/>
        <v>3.8961120000000001E-4</v>
      </c>
      <c r="AB108" s="147">
        <f t="shared" ca="1" si="36"/>
        <v>2.1598489999999999E-4</v>
      </c>
      <c r="AC108" s="147">
        <f t="shared" ca="1" si="37"/>
        <v>1.0079399999999999E-3</v>
      </c>
      <c r="AD108" s="147">
        <f t="shared" ca="1" si="38"/>
        <v>1.2816757800000001E-3</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2.1141948825486598E-3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4971721019824519</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2.1141948825486598E-3</v>
      </c>
      <c r="AZ108" s="147">
        <f t="shared" ca="1" si="53"/>
        <v>1.4599741897030375E-3</v>
      </c>
      <c r="BA108" s="147">
        <f t="shared" ca="1" si="40"/>
        <v>5.246586020532754E-4</v>
      </c>
      <c r="BB108" s="147">
        <f t="shared" ca="1" si="41"/>
        <v>2.9084978999221914E-4</v>
      </c>
      <c r="BC108" s="147">
        <f t="shared" ca="1" si="42"/>
        <v>1.3573131145962396E-3</v>
      </c>
      <c r="BD108" s="147">
        <f t="shared" ca="1" si="43"/>
        <v>1.7259314491481286E-3</v>
      </c>
    </row>
    <row r="109" spans="8:56" s="147" customFormat="1" ht="0.25" customHeight="1" x14ac:dyDescent="0.2">
      <c r="H109" s="147">
        <f t="shared" si="44"/>
        <v>468</v>
      </c>
      <c r="I109" s="147">
        <f>IF($H109&gt;$H108,INDEX(Spectra!109:109,1,MATCH($I$20,Spectra!$20:$20,0)),I108)</f>
        <v>1.4599999999999999E-3</v>
      </c>
      <c r="J109" s="147">
        <f>((Physics!$C$9*Physics!$C$10)/(Physics!$C$11*Physics!$C$12*$H109))^($J$17-$J$18)</f>
        <v>2.3566262242449992E+18</v>
      </c>
      <c r="K109" s="147">
        <f t="shared" si="45"/>
        <v>1</v>
      </c>
      <c r="L109" s="147">
        <f>INDEX(Photobiology!$21:$421,1+$H109-380,10)</f>
        <v>8.36668E-2</v>
      </c>
      <c r="M109" s="147">
        <f t="shared" si="46"/>
        <v>1.4599999999999999E-3</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3440674287397698.5</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1.4599999999999999E-3</v>
      </c>
      <c r="Z109" s="147">
        <f t="shared" ca="1" si="48"/>
        <v>9.707393999999999E-4</v>
      </c>
      <c r="AA109" s="147">
        <f t="shared" ca="1" si="35"/>
        <v>3.7374102E-4</v>
      </c>
      <c r="AB109" s="147">
        <f t="shared" ca="1" si="36"/>
        <v>2.0763828E-4</v>
      </c>
      <c r="AC109" s="147">
        <f t="shared" ca="1" si="37"/>
        <v>9.5337999999999998E-4</v>
      </c>
      <c r="AD109" s="147">
        <f t="shared" ca="1" si="38"/>
        <v>1.21442508E-3</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2.1088064674816007E-3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4969668623124599</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2.1088064674816007E-3</v>
      </c>
      <c r="AZ109" s="147">
        <f t="shared" ca="1" si="53"/>
        <v>1.4021243321638414E-3</v>
      </c>
      <c r="BA109" s="147">
        <f t="shared" ca="1" si="40"/>
        <v>5.3982704119121254E-4</v>
      </c>
      <c r="BB109" s="147">
        <f t="shared" ca="1" si="41"/>
        <v>2.9991023819229832E-4</v>
      </c>
      <c r="BC109" s="147">
        <f t="shared" ca="1" si="42"/>
        <v>1.3770506232654853E-3</v>
      </c>
      <c r="BD109" s="147">
        <f t="shared" ca="1" si="43"/>
        <v>1.7541010020382605E-3</v>
      </c>
    </row>
    <row r="110" spans="8:56" s="147" customFormat="1" ht="0.25" customHeight="1" x14ac:dyDescent="0.2">
      <c r="H110" s="147">
        <f t="shared" si="44"/>
        <v>469</v>
      </c>
      <c r="I110" s="147">
        <f>IF($H110&gt;$H109,INDEX(Spectra!110:110,1,MATCH($I$20,Spectra!$20:$20,0)),I109)</f>
        <v>1.3699999999999999E-3</v>
      </c>
      <c r="J110" s="147">
        <f>((Physics!$C$9*Physics!$C$10)/(Physics!$C$11*Physics!$C$12*$H110))^($J$17-$J$18)</f>
        <v>2.3616617503651809E+18</v>
      </c>
      <c r="K110" s="147">
        <f t="shared" si="45"/>
        <v>1</v>
      </c>
      <c r="L110" s="147">
        <f>INDEX(Photobiology!$21:$421,1+$H110-380,10)</f>
        <v>8.7232799999999999E-2</v>
      </c>
      <c r="M110" s="147">
        <f t="shared" si="46"/>
        <v>1.3699999999999999E-3</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3235476598000297.5</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1.3699999999999999E-3</v>
      </c>
      <c r="Z110" s="147">
        <f t="shared" ca="1" si="48"/>
        <v>8.7416686000000004E-4</v>
      </c>
      <c r="AA110" s="147">
        <f t="shared" ca="1" si="35"/>
        <v>3.6132927999999993E-4</v>
      </c>
      <c r="AB110" s="147">
        <f t="shared" ca="1" si="36"/>
        <v>2.0125984999999998E-4</v>
      </c>
      <c r="AC110" s="147">
        <f t="shared" ca="1" si="37"/>
        <v>9.0967999999999995E-4</v>
      </c>
      <c r="AD110" s="147">
        <f t="shared" ca="1" si="38"/>
        <v>1.1598241899999999E-3</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2.1034180524145412E-3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4967561959415045</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2.1034180524145412E-3</v>
      </c>
      <c r="AZ110" s="147">
        <f t="shared" ca="1" si="53"/>
        <v>1.3421447840485656E-3</v>
      </c>
      <c r="BA110" s="147">
        <f t="shared" ca="1" si="40"/>
        <v>5.5476389081602067E-4</v>
      </c>
      <c r="BB110" s="147">
        <f t="shared" ca="1" si="41"/>
        <v>3.0900262898995816E-4</v>
      </c>
      <c r="BC110" s="147">
        <f t="shared" ca="1" si="42"/>
        <v>1.3966695868032554E-3</v>
      </c>
      <c r="BD110" s="147">
        <f t="shared" ca="1" si="43"/>
        <v>1.7807263787394691E-3</v>
      </c>
    </row>
    <row r="111" spans="8:56" s="147" customFormat="1" ht="0.25" customHeight="1" x14ac:dyDescent="0.2">
      <c r="H111" s="147">
        <f t="shared" si="44"/>
        <v>470</v>
      </c>
      <c r="I111" s="147">
        <f>IF($H111&gt;$H110,INDEX(Spectra!111:111,1,MATCH($I$20,Spectra!$20:$20,0)),I110)</f>
        <v>1.2800000000000001E-3</v>
      </c>
      <c r="J111" s="147">
        <f>((Physics!$C$9*Physics!$C$10)/(Physics!$C$11*Physics!$C$12*$H111))^($J$17-$J$18)</f>
        <v>2.3666972764853622E+18</v>
      </c>
      <c r="K111" s="147">
        <f t="shared" si="45"/>
        <v>1</v>
      </c>
      <c r="L111" s="147">
        <f>INDEX(Photobiology!$21:$421,1+$H111-380,10)</f>
        <v>9.0980000000000005E-2</v>
      </c>
      <c r="M111" s="147">
        <f t="shared" si="46"/>
        <v>1.2800000000000001E-3</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3029372513901264</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1.2800000000000001E-3</v>
      </c>
      <c r="Z111" s="147">
        <f t="shared" ca="1" si="48"/>
        <v>7.8138368000000007E-4</v>
      </c>
      <c r="AA111" s="147">
        <f t="shared" ca="1" si="35"/>
        <v>3.4744448000000001E-4</v>
      </c>
      <c r="AB111" s="147">
        <f t="shared" ca="1" si="36"/>
        <v>1.9411328000000004E-4</v>
      </c>
      <c r="AC111" s="147">
        <f t="shared" ca="1" si="37"/>
        <v>8.6528000000000017E-4</v>
      </c>
      <c r="AD111" s="147">
        <f t="shared" ca="1" si="38"/>
        <v>1.1011724800000001E-3</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2.098029637347482E-3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4965401028695858</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2.098029637347482E-3</v>
      </c>
      <c r="AZ111" s="147">
        <f t="shared" ca="1" si="53"/>
        <v>1.2807547802965945E-3</v>
      </c>
      <c r="BA111" s="147">
        <f t="shared" ca="1" si="40"/>
        <v>5.6949126279123787E-4</v>
      </c>
      <c r="BB111" s="147">
        <f t="shared" ca="1" si="41"/>
        <v>3.1816829253338301E-4</v>
      </c>
      <c r="BC111" s="147">
        <f t="shared" ca="1" si="42"/>
        <v>1.418268034846898E-3</v>
      </c>
      <c r="BD111" s="147">
        <f t="shared" ca="1" si="43"/>
        <v>1.8049160147433027E-3</v>
      </c>
    </row>
    <row r="112" spans="8:56" s="147" customFormat="1" ht="0.25" customHeight="1" x14ac:dyDescent="0.2">
      <c r="H112" s="147">
        <f t="shared" si="44"/>
        <v>471</v>
      </c>
      <c r="I112" s="147">
        <f>IF($H112&gt;$H111,INDEX(Spectra!112:112,1,MATCH($I$20,Spectra!$20:$20,0)),I111)</f>
        <v>1.1900000000000001E-3</v>
      </c>
      <c r="J112" s="147">
        <f>((Physics!$C$9*Physics!$C$10)/(Physics!$C$11*Physics!$C$12*$H112))^($J$17-$J$18)</f>
        <v>2.3717328026055439E+18</v>
      </c>
      <c r="K112" s="147">
        <f t="shared" si="45"/>
        <v>1</v>
      </c>
      <c r="L112" s="147">
        <f>INDEX(Photobiology!$21:$421,1+$H112-380,10)</f>
        <v>9.4917550000000003E-2</v>
      </c>
      <c r="M112" s="147">
        <f t="shared" si="46"/>
        <v>1.1900000000000001E-3</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2822362035100597.5</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1.1900000000000001E-3</v>
      </c>
      <c r="Z112" s="147">
        <f t="shared" ca="1" si="48"/>
        <v>6.9299174000000009E-4</v>
      </c>
      <c r="AA112" s="147">
        <f t="shared" ca="1" si="35"/>
        <v>3.3212543000000003E-4</v>
      </c>
      <c r="AB112" s="147">
        <f t="shared" ca="1" si="36"/>
        <v>1.8620525000000003E-4</v>
      </c>
      <c r="AC112" s="147">
        <f t="shared" ca="1" si="37"/>
        <v>8.1753000000000012E-4</v>
      </c>
      <c r="AD112" s="147">
        <f t="shared" ca="1" si="38"/>
        <v>1.03878075E-3</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2.0999658136088657E-3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4980557804486386</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2.0999658136088657E-3</v>
      </c>
      <c r="AZ112" s="147">
        <f t="shared" ca="1" si="53"/>
        <v>1.2229066916918687E-3</v>
      </c>
      <c r="BA112" s="147">
        <f t="shared" ca="1" si="40"/>
        <v>5.8609415868079355E-4</v>
      </c>
      <c r="BB112" s="147">
        <f t="shared" ca="1" si="41"/>
        <v>3.2859215068444729E-4</v>
      </c>
      <c r="BC112" s="147">
        <f t="shared" ca="1" si="42"/>
        <v>1.4426765139492908E-3</v>
      </c>
      <c r="BD112" s="147">
        <f t="shared" ca="1" si="43"/>
        <v>1.8331126578445189E-3</v>
      </c>
    </row>
    <row r="113" spans="8:56" s="147" customFormat="1" ht="0.25" customHeight="1" x14ac:dyDescent="0.2">
      <c r="H113" s="147">
        <f t="shared" si="44"/>
        <v>472</v>
      </c>
      <c r="I113" s="147">
        <f>IF($H113&gt;$H112,INDEX(Spectra!113:113,1,MATCH($I$20,Spectra!$20:$20,0)),I112)</f>
        <v>1.1100000000000001E-3</v>
      </c>
      <c r="J113" s="147">
        <f>((Physics!$C$9*Physics!$C$10)/(Physics!$C$11*Physics!$C$12*$H113))^($J$17-$J$18)</f>
        <v>2.3767683287257257E+18</v>
      </c>
      <c r="K113" s="147">
        <f t="shared" si="45"/>
        <v>1</v>
      </c>
      <c r="L113" s="147">
        <f>INDEX(Photobiology!$21:$421,1+$H113-380,10)</f>
        <v>9.9045839999999996E-2</v>
      </c>
      <c r="M113" s="147">
        <f t="shared" si="46"/>
        <v>1.1100000000000001E-3</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2638212844885555.5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1.1100000000000001E-3</v>
      </c>
      <c r="Z113" s="147">
        <f t="shared" ca="1" si="48"/>
        <v>6.1501215000000012E-4</v>
      </c>
      <c r="AA113" s="147">
        <f t="shared" ca="1" si="35"/>
        <v>3.1829805000000002E-4</v>
      </c>
      <c r="AB113" s="147">
        <f t="shared" ca="1" si="36"/>
        <v>1.7915844000000001E-4</v>
      </c>
      <c r="AC113" s="147">
        <f t="shared" ca="1" si="37"/>
        <v>7.7589E-4</v>
      </c>
      <c r="AD113" s="147">
        <f t="shared" ca="1" si="38"/>
        <v>9.8220570000000012E-4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2.1019019898702498E-3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4995734079609191</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2.1019019898702498E-3</v>
      </c>
      <c r="AZ113" s="147">
        <f t="shared" ca="1" si="53"/>
        <v>1.1645903260174601E-3</v>
      </c>
      <c r="BA113" s="147">
        <f t="shared" ca="1" si="40"/>
        <v>6.0273090510524346E-4</v>
      </c>
      <c r="BB113" s="147">
        <f t="shared" ca="1" si="41"/>
        <v>3.392553887730178E-4</v>
      </c>
      <c r="BC113" s="147">
        <f t="shared" ca="1" si="42"/>
        <v>1.4692294909193044E-3</v>
      </c>
      <c r="BD113" s="147">
        <f t="shared" ca="1" si="43"/>
        <v>1.859910013776488E-3</v>
      </c>
    </row>
    <row r="114" spans="8:56" s="147" customFormat="1" ht="0.25" customHeight="1" x14ac:dyDescent="0.2">
      <c r="H114" s="147">
        <f t="shared" si="44"/>
        <v>473</v>
      </c>
      <c r="I114" s="147">
        <f>IF($H114&gt;$H113,INDEX(Spectra!114:114,1,MATCH($I$20,Spectra!$20:$20,0)),I113)</f>
        <v>1.0399999999999999E-3</v>
      </c>
      <c r="J114" s="147">
        <f>((Physics!$C$9*Physics!$C$10)/(Physics!$C$11*Physics!$C$12*$H114))^($J$17-$J$18)</f>
        <v>2.3818038548459075E+18</v>
      </c>
      <c r="K114" s="147">
        <f t="shared" si="45"/>
        <v>1</v>
      </c>
      <c r="L114" s="147">
        <f>INDEX(Photobiology!$21:$421,1+$H114-380,10)</f>
        <v>0.1033674</v>
      </c>
      <c r="M114" s="147">
        <f t="shared" si="46"/>
        <v>1.0399999999999999E-3</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2477076009039743.5</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1.0399999999999999E-3</v>
      </c>
      <c r="Z114" s="147">
        <f t="shared" ca="1" si="48"/>
        <v>5.4693911999999993E-4</v>
      </c>
      <c r="AA114" s="147">
        <f t="shared" ca="1" si="35"/>
        <v>3.0625503999999996E-4</v>
      </c>
      <c r="AB114" s="147">
        <f t="shared" ca="1" si="36"/>
        <v>1.7312255999999999E-4</v>
      </c>
      <c r="AC114" s="147">
        <f t="shared" ca="1" si="37"/>
        <v>7.3839999999999995E-4</v>
      </c>
      <c r="AD114" s="147">
        <f t="shared" ca="1" si="38"/>
        <v>9.320916799999999E-4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2.1038564319454207E-3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5010973359649960</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2.1038564319454207E-3</v>
      </c>
      <c r="AZ114" s="147">
        <f t="shared" ca="1" si="53"/>
        <v>1.1064244091293926E-3</v>
      </c>
      <c r="BA114" s="147">
        <f t="shared" ca="1" si="40"/>
        <v>6.1953522665355969E-4</v>
      </c>
      <c r="BB114" s="147">
        <f t="shared" ca="1" si="41"/>
        <v>3.5021635708736254E-4</v>
      </c>
      <c r="BC114" s="147">
        <f t="shared" ca="1" si="42"/>
        <v>1.4937380666812487E-3</v>
      </c>
      <c r="BD114" s="147">
        <f t="shared" ca="1" si="43"/>
        <v>1.8855644962796278E-3</v>
      </c>
    </row>
    <row r="115" spans="8:56" s="147" customFormat="1" ht="0.25" customHeight="1" x14ac:dyDescent="0.2">
      <c r="H115" s="147">
        <f t="shared" si="44"/>
        <v>474</v>
      </c>
      <c r="I115" s="147">
        <f>IF($H115&gt;$H114,INDEX(Spectra!115:115,1,MATCH($I$20,Spectra!$20:$20,0)),I114)</f>
        <v>9.7499999999999996E-4</v>
      </c>
      <c r="J115" s="147">
        <f>((Physics!$C$9*Physics!$C$10)/(Physics!$C$11*Physics!$C$12*$H115))^($J$17-$J$18)</f>
        <v>2.3868393809660892E+18</v>
      </c>
      <c r="K115" s="147">
        <f t="shared" si="45"/>
        <v>1</v>
      </c>
      <c r="L115" s="147">
        <f>INDEX(Photobiology!$21:$421,1+$H115-380,10)</f>
        <v>0.1078846</v>
      </c>
      <c r="M115" s="147">
        <f t="shared" si="46"/>
        <v>9.7499999999999996E-4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2327168396441937</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9.7499999999999996E-4</v>
      </c>
      <c r="Z115" s="147">
        <f t="shared" ca="1" si="48"/>
        <v>4.8565529999999998E-4</v>
      </c>
      <c r="AA115" s="147">
        <f t="shared" ca="1" si="35"/>
        <v>2.9476492499999998E-4</v>
      </c>
      <c r="AB115" s="147">
        <f t="shared" ca="1" si="36"/>
        <v>1.6739774999999999E-4</v>
      </c>
      <c r="AC115" s="147">
        <f t="shared" ca="1" si="37"/>
        <v>7.0394999999999995E-4</v>
      </c>
      <c r="AD115" s="147">
        <f t="shared" ca="1" si="38"/>
        <v>8.8447904999999999E-4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2.1057926082068048E-3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5026188725415296</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2.1057926082068048E-3</v>
      </c>
      <c r="AZ115" s="147">
        <f t="shared" ca="1" si="53"/>
        <v>1.0489121444886751E-3</v>
      </c>
      <c r="BA115" s="147">
        <f t="shared" ca="1" si="40"/>
        <v>6.3662953869090589E-4</v>
      </c>
      <c r="BB115" s="147">
        <f t="shared" ca="1" si="41"/>
        <v>3.6154353290302632E-4</v>
      </c>
      <c r="BC115" s="147">
        <f t="shared" ca="1" si="42"/>
        <v>1.520382263125313E-3</v>
      </c>
      <c r="BD115" s="147">
        <f t="shared" ca="1" si="43"/>
        <v>1.9102866108756686E-3</v>
      </c>
    </row>
    <row r="116" spans="8:56" s="147" customFormat="1" ht="0.25" customHeight="1" x14ac:dyDescent="0.2">
      <c r="H116" s="147">
        <f t="shared" si="44"/>
        <v>475</v>
      </c>
      <c r="I116" s="147">
        <f>IF($H116&gt;$H115,INDEX(Spectra!116:116,1,MATCH($I$20,Spectra!$20:$20,0)),I115)</f>
        <v>9.2299999999999999E-4</v>
      </c>
      <c r="J116" s="147">
        <f>((Physics!$C$9*Physics!$C$10)/(Physics!$C$11*Physics!$C$12*$H116))^($J$17-$J$18)</f>
        <v>2.3918749070862705E+18</v>
      </c>
      <c r="K116" s="147">
        <f t="shared" si="45"/>
        <v>1</v>
      </c>
      <c r="L116" s="147">
        <f>INDEX(Photobiology!$21:$421,1+$H116-380,10)</f>
        <v>0.11260000000000001</v>
      </c>
      <c r="M116" s="147">
        <f t="shared" si="46"/>
        <v>9.2299999999999999E-4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2207700539240627.5</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9.2299999999999999E-4</v>
      </c>
      <c r="Z116" s="147">
        <f t="shared" ca="1" si="48"/>
        <v>4.3463516199999995E-4</v>
      </c>
      <c r="AA116" s="147">
        <f t="shared" ca="1" si="35"/>
        <v>2.8647335599999997E-4</v>
      </c>
      <c r="AB116" s="147">
        <f t="shared" ca="1" si="36"/>
        <v>1.63478068E-4</v>
      </c>
      <c r="AC116" s="147">
        <f t="shared" ca="1" si="37"/>
        <v>6.7748199999999998E-4</v>
      </c>
      <c r="AD116" s="147">
        <f t="shared" ca="1" si="38"/>
        <v>8.47068482E-4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2.1077287844681889E-3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5041423590512907</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2.1077287844681889E-3</v>
      </c>
      <c r="AZ116" s="147">
        <f t="shared" ca="1" si="53"/>
        <v>9.9251683823336329E-4</v>
      </c>
      <c r="BA116" s="147">
        <f t="shared" ca="1" si="40"/>
        <v>6.5417999829296062E-4</v>
      </c>
      <c r="BB116" s="147">
        <f t="shared" ca="1" si="41"/>
        <v>3.7331249138986775E-4</v>
      </c>
      <c r="BC116" s="147">
        <f t="shared" ca="1" si="42"/>
        <v>1.5470729277996505E-3</v>
      </c>
      <c r="BD116" s="147">
        <f t="shared" ca="1" si="43"/>
        <v>1.934334368285129E-3</v>
      </c>
    </row>
    <row r="117" spans="8:56" s="147" customFormat="1" ht="0.25" customHeight="1" x14ac:dyDescent="0.2">
      <c r="H117" s="147">
        <f t="shared" si="44"/>
        <v>476</v>
      </c>
      <c r="I117" s="147">
        <f>IF($H117&gt;$H116,INDEX(Spectra!117:117,1,MATCH($I$20,Spectra!$20:$20,0)),I116)</f>
        <v>8.7900000000000001E-4</v>
      </c>
      <c r="J117" s="147">
        <f>((Physics!$C$9*Physics!$C$10)/(Physics!$C$11*Physics!$C$12*$H117))^($J$17-$J$18)</f>
        <v>2.3969104332064522E+18</v>
      </c>
      <c r="K117" s="147">
        <f t="shared" si="45"/>
        <v>1</v>
      </c>
      <c r="L117" s="147">
        <f>INDEX(Photobiology!$21:$421,1+$H117-380,10)</f>
        <v>0.117532</v>
      </c>
      <c r="M117" s="147">
        <f t="shared" si="46"/>
        <v>8.7900000000000001E-4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2106884270788471.5</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8.7900000000000001E-4</v>
      </c>
      <c r="Z117" s="147">
        <f t="shared" ca="1" si="48"/>
        <v>3.9067155000000001E-4</v>
      </c>
      <c r="AA117" s="147">
        <f t="shared" ca="1" si="35"/>
        <v>2.8013026799999998E-4</v>
      </c>
      <c r="AB117" s="147">
        <f t="shared" ca="1" si="36"/>
        <v>1.60660983E-4</v>
      </c>
      <c r="AC117" s="147">
        <f t="shared" ca="1" si="37"/>
        <v>6.5485499999999998E-4</v>
      </c>
      <c r="AD117" s="147">
        <f t="shared" ca="1" si="38"/>
        <v>8.1601525499999997E-4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2.109664960729573E-3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5056677954942794</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2.109664960729573E-3</v>
      </c>
      <c r="AZ117" s="147">
        <f t="shared" ca="1" si="53"/>
        <v>9.376405917962587E-4</v>
      </c>
      <c r="BA117" s="147">
        <f t="shared" ca="1" si="40"/>
        <v>6.7233334566482901E-4</v>
      </c>
      <c r="BB117" s="147">
        <f t="shared" ca="1" si="41"/>
        <v>3.8559823252726916E-4</v>
      </c>
      <c r="BC117" s="147">
        <f t="shared" ca="1" si="42"/>
        <v>1.5717003957435318E-3</v>
      </c>
      <c r="BD117" s="147">
        <f t="shared" ca="1" si="43"/>
        <v>1.9584969179684952E-3</v>
      </c>
    </row>
    <row r="118" spans="8:56" s="147" customFormat="1" ht="0.25" customHeight="1" x14ac:dyDescent="0.2">
      <c r="H118" s="147">
        <f t="shared" si="44"/>
        <v>477</v>
      </c>
      <c r="I118" s="147">
        <f>IF($H118&gt;$H117,INDEX(Spectra!118:118,1,MATCH($I$20,Spectra!$20:$20,0)),I117)</f>
        <v>8.4199999999999998E-4</v>
      </c>
      <c r="J118" s="147">
        <f>((Physics!$C$9*Physics!$C$10)/(Physics!$C$11*Physics!$C$12*$H118))^($J$17-$J$18)</f>
        <v>2.401945959326634E+18</v>
      </c>
      <c r="K118" s="147">
        <f t="shared" si="45"/>
        <v>1</v>
      </c>
      <c r="L118" s="147">
        <f>INDEX(Photobiology!$21:$421,1+$H118-380,10)</f>
        <v>0.1226744</v>
      </c>
      <c r="M118" s="147">
        <f t="shared" si="46"/>
        <v>8.4199999999999998E-4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2022438497753025.8</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8.4199999999999998E-4</v>
      </c>
      <c r="Z118" s="147">
        <f t="shared" ca="1" si="48"/>
        <v>3.5279126399999995E-4</v>
      </c>
      <c r="AA118" s="147">
        <f t="shared" ca="1" si="35"/>
        <v>2.7559249399999999E-4</v>
      </c>
      <c r="AB118" s="147">
        <f t="shared" ca="1" si="36"/>
        <v>1.5887276999999999E-4</v>
      </c>
      <c r="AC118" s="147">
        <f t="shared" ca="1" si="37"/>
        <v>6.37394E-4</v>
      </c>
      <c r="AD118" s="147">
        <f t="shared" ca="1" si="38"/>
        <v>7.9059589999999993E-4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2.1116011369909566E-3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5071951818704954</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2.1116011369909566E-3</v>
      </c>
      <c r="AZ118" s="147">
        <f t="shared" ca="1" si="53"/>
        <v>8.8474398359011486E-4</v>
      </c>
      <c r="BA118" s="147">
        <f t="shared" ca="1" si="40"/>
        <v>6.9114183334509902E-4</v>
      </c>
      <c r="BB118" s="147">
        <f t="shared" ca="1" si="41"/>
        <v>3.9842746053313861E-4</v>
      </c>
      <c r="BC118" s="147">
        <f t="shared" ca="1" si="42"/>
        <v>1.5984820607021543E-3</v>
      </c>
      <c r="BD118" s="147">
        <f t="shared" ca="1" si="43"/>
        <v>1.9826878875776584E-3</v>
      </c>
    </row>
    <row r="119" spans="8:56" s="147" customFormat="1" ht="0.25" customHeight="1" x14ac:dyDescent="0.2">
      <c r="H119" s="147">
        <f t="shared" si="44"/>
        <v>478</v>
      </c>
      <c r="I119" s="147">
        <f>IF($H119&gt;$H118,INDEX(Spectra!119:119,1,MATCH($I$20,Spectra!$20:$20,0)),I118)</f>
        <v>8.12E-4</v>
      </c>
      <c r="J119" s="147">
        <f>((Physics!$C$9*Physics!$C$10)/(Physics!$C$11*Physics!$C$12*$H119))^($J$17-$J$18)</f>
        <v>2.4069814854468152E+18</v>
      </c>
      <c r="K119" s="147">
        <f t="shared" si="45"/>
        <v>1</v>
      </c>
      <c r="L119" s="147">
        <f>INDEX(Photobiology!$21:$421,1+$H119-380,10)</f>
        <v>0.12799279999999999</v>
      </c>
      <c r="M119" s="147">
        <f t="shared" si="46"/>
        <v>8.12E-4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1954468966182814</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8.12E-4</v>
      </c>
      <c r="Z119" s="147">
        <f t="shared" ca="1" si="48"/>
        <v>3.20495588E-4</v>
      </c>
      <c r="AA119" s="147">
        <f t="shared" ca="1" si="35"/>
        <v>2.73020384E-4</v>
      </c>
      <c r="AB119" s="147">
        <f t="shared" ca="1" si="36"/>
        <v>1.5821413999999998E-4</v>
      </c>
      <c r="AC119" s="147">
        <f t="shared" ca="1" si="37"/>
        <v>6.2442800000000001E-4</v>
      </c>
      <c r="AD119" s="147">
        <f t="shared" ca="1" si="38"/>
        <v>7.7061641999999996E-4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2.1135555790661275E-3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5087289147274991</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2.1135555790661275E-3</v>
      </c>
      <c r="AZ119" s="147">
        <f t="shared" ca="1" si="53"/>
        <v>8.3421827350182152E-4</v>
      </c>
      <c r="BA119" s="147">
        <f t="shared" ca="1" si="40"/>
        <v>7.1064501946056216E-4</v>
      </c>
      <c r="BB119" s="147">
        <f t="shared" ca="1" si="41"/>
        <v>4.1181573680313961E-4</v>
      </c>
      <c r="BC119" s="147">
        <f t="shared" ca="1" si="42"/>
        <v>1.625324240301852E-3</v>
      </c>
      <c r="BD119" s="147">
        <f t="shared" ca="1" si="43"/>
        <v>2.0058382189790222E-3</v>
      </c>
    </row>
    <row r="120" spans="8:56" s="147" customFormat="1" ht="0.25" customHeight="1" x14ac:dyDescent="0.2">
      <c r="H120" s="147">
        <f t="shared" si="44"/>
        <v>479</v>
      </c>
      <c r="I120" s="147">
        <f>IF($H120&gt;$H119,INDEX(Spectra!120:120,1,MATCH($I$20,Spectra!$20:$20,0)),I119)</f>
        <v>7.8700000000000005E-4</v>
      </c>
      <c r="J120" s="147">
        <f>((Physics!$C$9*Physics!$C$10)/(Physics!$C$11*Physics!$C$12*$H120))^($J$17-$J$18)</f>
        <v>2.412017011566997E+18</v>
      </c>
      <c r="K120" s="147">
        <f t="shared" si="45"/>
        <v>1</v>
      </c>
      <c r="L120" s="147">
        <f>INDEX(Photobiology!$21:$421,1+$H120-380,10)</f>
        <v>0.13345280000000001</v>
      </c>
      <c r="M120" s="147">
        <f t="shared" si="46"/>
        <v>7.8700000000000005E-4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1898257388103226.8</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7.8700000000000005E-4</v>
      </c>
      <c r="Z120" s="147">
        <f t="shared" ca="1" si="48"/>
        <v>2.9253340900000003E-4</v>
      </c>
      <c r="AA120" s="147">
        <f t="shared" ca="1" si="35"/>
        <v>2.7189276000000003E-4</v>
      </c>
      <c r="AB120" s="147">
        <f t="shared" ca="1" si="36"/>
        <v>1.5839240700000001E-4</v>
      </c>
      <c r="AC120" s="147">
        <f t="shared" ca="1" si="37"/>
        <v>6.1464700000000007E-4</v>
      </c>
      <c r="AD120" s="147">
        <f t="shared" ca="1" si="38"/>
        <v>7.5401761700000008E-4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2.1154917553275116E-3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5102602101679685</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2.1154917553275116E-3</v>
      </c>
      <c r="AZ120" s="147">
        <f t="shared" ca="1" si="53"/>
        <v>7.8634309389752344E-4</v>
      </c>
      <c r="BA120" s="147">
        <f t="shared" ca="1" si="40"/>
        <v>7.3086009163054869E-4</v>
      </c>
      <c r="BB120" s="147">
        <f t="shared" ca="1" si="41"/>
        <v>4.2576598616897031E-4</v>
      </c>
      <c r="BC120" s="147">
        <f t="shared" ca="1" si="42"/>
        <v>1.6521990609107866E-3</v>
      </c>
      <c r="BD120" s="147">
        <f t="shared" ca="1" si="43"/>
        <v>2.0268336113534909E-3</v>
      </c>
    </row>
    <row r="121" spans="8:56" s="147" customFormat="1" ht="0.25" customHeight="1" x14ac:dyDescent="0.2">
      <c r="H121" s="147">
        <f t="shared" si="44"/>
        <v>480</v>
      </c>
      <c r="I121" s="147">
        <f>IF($H121&gt;$H120,INDEX(Spectra!121:121,1,MATCH($I$20,Spectra!$20:$20,0)),I120)</f>
        <v>7.67E-4</v>
      </c>
      <c r="J121" s="147">
        <f>((Physics!$C$9*Physics!$C$10)/(Physics!$C$11*Physics!$C$12*$H121))^($J$17-$J$18)</f>
        <v>2.4170525376871788E+18</v>
      </c>
      <c r="K121" s="147">
        <f t="shared" si="45"/>
        <v>1</v>
      </c>
      <c r="L121" s="147">
        <f>INDEX(Photobiology!$21:$421,1+$H121-380,10)</f>
        <v>0.13902</v>
      </c>
      <c r="M121" s="147">
        <f t="shared" si="46"/>
        <v>7.67E-4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1853879296406066</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7.67E-4</v>
      </c>
      <c r="Z121" s="147">
        <f t="shared" ca="1" si="48"/>
        <v>2.68532836E-4</v>
      </c>
      <c r="AA121" s="147">
        <f t="shared" ca="1" si="35"/>
        <v>2.7233562199999997E-4</v>
      </c>
      <c r="AB121" s="147">
        <f t="shared" ca="1" si="36"/>
        <v>1.5948998E-4</v>
      </c>
      <c r="AC121" s="147">
        <f t="shared" ca="1" si="37"/>
        <v>6.0823099999999998E-4</v>
      </c>
      <c r="AD121" s="147">
        <f t="shared" ca="1" si="38"/>
        <v>7.4061903500000005E-4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2.1174279315888957E-3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5117934555416654</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2.1174279315888957E-3</v>
      </c>
      <c r="AZ121" s="147">
        <f t="shared" ca="1" si="53"/>
        <v>7.4132845827272508E-4</v>
      </c>
      <c r="BA121" s="147">
        <f t="shared" ca="1" si="40"/>
        <v>7.5182666595754284E-4</v>
      </c>
      <c r="BB121" s="147">
        <f t="shared" ca="1" si="41"/>
        <v>4.4029796409459499E-4</v>
      </c>
      <c r="BC121" s="147">
        <f t="shared" ca="1" si="42"/>
        <v>1.6791203497499945E-3</v>
      </c>
      <c r="BD121" s="147">
        <f t="shared" ca="1" si="43"/>
        <v>2.0445989978818959E-3</v>
      </c>
    </row>
    <row r="122" spans="8:56" s="147" customFormat="1" ht="0.25" customHeight="1" x14ac:dyDescent="0.2">
      <c r="H122" s="147">
        <f t="shared" si="44"/>
        <v>481</v>
      </c>
      <c r="I122" s="147">
        <f>IF($H122&gt;$H121,INDEX(Spectra!122:122,1,MATCH($I$20,Spectra!$20:$20,0)),I121)</f>
        <v>7.5299999999999998E-4</v>
      </c>
      <c r="J122" s="147">
        <f>((Physics!$C$9*Physics!$C$10)/(Physics!$C$11*Physics!$C$12*$H122))^($J$17-$J$18)</f>
        <v>2.42208806380736E+18</v>
      </c>
      <c r="K122" s="147">
        <f t="shared" si="45"/>
        <v>1</v>
      </c>
      <c r="L122" s="147">
        <f>INDEX(Photobiology!$21:$421,1+$H122-380,10)</f>
        <v>0.14467640000000001</v>
      </c>
      <c r="M122" s="147">
        <f t="shared" si="46"/>
        <v>7.5299999999999998E-4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1823832312046942</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7.5299999999999998E-4</v>
      </c>
      <c r="Z122" s="147">
        <f t="shared" ca="1" si="48"/>
        <v>2.4841771199999999E-4</v>
      </c>
      <c r="AA122" s="147">
        <f t="shared" ca="1" si="35"/>
        <v>2.7483370499999999E-4</v>
      </c>
      <c r="AB122" s="147">
        <f t="shared" ca="1" si="36"/>
        <v>1.61800875E-4</v>
      </c>
      <c r="AC122" s="147">
        <f t="shared" ca="1" si="37"/>
        <v>6.0616499999999998E-4</v>
      </c>
      <c r="AD122" s="147">
        <f t="shared" ca="1" si="38"/>
        <v>7.3189792799999999E-4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2.1044409379865933E-3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5097141276884892</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2.1044409379865933E-3</v>
      </c>
      <c r="AZ122" s="147">
        <f t="shared" ca="1" si="53"/>
        <v>6.9426348320552906E-4</v>
      </c>
      <c r="BA122" s="147">
        <f t="shared" ca="1" si="40"/>
        <v>7.6808937575103674E-4</v>
      </c>
      <c r="BB122" s="147">
        <f t="shared" ca="1" si="41"/>
        <v>4.5219174654986924E-4</v>
      </c>
      <c r="BC122" s="147">
        <f t="shared" ca="1" si="42"/>
        <v>1.6940749550792076E-3</v>
      </c>
      <c r="BD122" s="147">
        <f t="shared" ca="1" si="43"/>
        <v>2.0454660851404569E-3</v>
      </c>
    </row>
    <row r="123" spans="8:56" s="147" customFormat="1" ht="0.25" customHeight="1" x14ac:dyDescent="0.2">
      <c r="H123" s="147">
        <f t="shared" si="44"/>
        <v>482</v>
      </c>
      <c r="I123" s="147">
        <f>IF($H123&gt;$H122,INDEX(Spectra!123:123,1,MATCH($I$20,Spectra!$20:$20,0)),I122)</f>
        <v>7.4299999999999995E-4</v>
      </c>
      <c r="J123" s="147">
        <f>((Physics!$C$9*Physics!$C$10)/(Physics!$C$11*Physics!$C$12*$H123))^($J$17-$J$18)</f>
        <v>2.4271235899275418E+18</v>
      </c>
      <c r="K123" s="147">
        <f t="shared" si="45"/>
        <v>1</v>
      </c>
      <c r="L123" s="147">
        <f>INDEX(Photobiology!$21:$421,1+$H123-380,10)</f>
        <v>0.1504693</v>
      </c>
      <c r="M123" s="147">
        <f t="shared" si="46"/>
        <v>7.4299999999999995E-4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1803352827316163.5</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7.4299999999999995E-4</v>
      </c>
      <c r="Z123" s="147">
        <f t="shared" ca="1" si="48"/>
        <v>2.3097195199999997E-4</v>
      </c>
      <c r="AA123" s="147">
        <f t="shared" ca="1" si="35"/>
        <v>2.7873050599999997E-4</v>
      </c>
      <c r="AB123" s="147">
        <f t="shared" ca="1" si="36"/>
        <v>1.64962346E-4</v>
      </c>
      <c r="AC123" s="147">
        <f t="shared" ca="1" si="37"/>
        <v>6.0703099999999996E-4</v>
      </c>
      <c r="AD123" s="147">
        <f t="shared" ca="1" si="38"/>
        <v>7.2652991899999997E-4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2.0914539443842909E-3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5076217205662117</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2.0914539443842909E-3</v>
      </c>
      <c r="AZ123" s="147">
        <f t="shared" ca="1" si="53"/>
        <v>6.5015773896707812E-4</v>
      </c>
      <c r="BA123" s="147">
        <f t="shared" ca="1" si="40"/>
        <v>7.8459221560421165E-4</v>
      </c>
      <c r="BB123" s="147">
        <f t="shared" ca="1" si="41"/>
        <v>4.6434878764008901E-4</v>
      </c>
      <c r="BC123" s="147">
        <f t="shared" ca="1" si="42"/>
        <v>1.7087178725619656E-3</v>
      </c>
      <c r="BD123" s="147">
        <f t="shared" ca="1" si="43"/>
        <v>2.0450926847991242E-3</v>
      </c>
    </row>
    <row r="124" spans="8:56" s="147" customFormat="1" ht="0.25" customHeight="1" x14ac:dyDescent="0.2">
      <c r="H124" s="147">
        <f t="shared" si="44"/>
        <v>483</v>
      </c>
      <c r="I124" s="147">
        <f>IF($H124&gt;$H123,INDEX(Spectra!124:124,1,MATCH($I$20,Spectra!$20:$20,0)),I123)</f>
        <v>7.3800000000000005E-4</v>
      </c>
      <c r="J124" s="147">
        <f>((Physics!$C$9*Physics!$C$10)/(Physics!$C$11*Physics!$C$12*$H124))^($J$17-$J$18)</f>
        <v>2.432159116047724E+18</v>
      </c>
      <c r="K124" s="147">
        <f t="shared" si="45"/>
        <v>1</v>
      </c>
      <c r="L124" s="147">
        <f>INDEX(Photobiology!$21:$421,1+$H124-380,10)</f>
        <v>0.15646189999999999</v>
      </c>
      <c r="M124" s="147">
        <f t="shared" si="46"/>
        <v>7.3800000000000005E-4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1794933427643220.5</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7.3800000000000005E-4</v>
      </c>
      <c r="Z124" s="147">
        <f t="shared" ca="1" si="48"/>
        <v>2.1604285799999999E-4</v>
      </c>
      <c r="AA124" s="147">
        <f t="shared" ca="1" si="35"/>
        <v>2.8443258E-4</v>
      </c>
      <c r="AB124" s="147">
        <f t="shared" ca="1" si="36"/>
        <v>1.6923520800000001E-4</v>
      </c>
      <c r="AC124" s="147">
        <f t="shared" ca="1" si="37"/>
        <v>6.1106400000000003E-4</v>
      </c>
      <c r="AD124" s="147">
        <f t="shared" ca="1" si="38"/>
        <v>7.2545842800000003E-4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2.0784486849682016E-3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5055117916382816</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2.0784486849682016E-3</v>
      </c>
      <c r="AZ124" s="147">
        <f t="shared" ca="1" si="53"/>
        <v>6.0844714648627626E-4</v>
      </c>
      <c r="BA124" s="147">
        <f t="shared" ca="1" si="40"/>
        <v>8.0105490767359453E-4</v>
      </c>
      <c r="BB124" s="147">
        <f t="shared" ca="1" si="41"/>
        <v>4.7662153864216813E-4</v>
      </c>
      <c r="BC124" s="147">
        <f t="shared" ca="1" si="42"/>
        <v>1.7209555111536707E-3</v>
      </c>
      <c r="BD124" s="147">
        <f t="shared" ca="1" si="43"/>
        <v>2.043127528015852E-3</v>
      </c>
    </row>
    <row r="125" spans="8:56" s="147" customFormat="1" ht="0.25" customHeight="1" x14ac:dyDescent="0.2">
      <c r="H125" s="147">
        <f t="shared" si="44"/>
        <v>484</v>
      </c>
      <c r="I125" s="147">
        <f>IF($H125&gt;$H124,INDEX(Spectra!125:125,1,MATCH($I$20,Spectra!$20:$20,0)),I124)</f>
        <v>7.3700000000000002E-4</v>
      </c>
      <c r="J125" s="147">
        <f>((Physics!$C$9*Physics!$C$10)/(Physics!$C$11*Physics!$C$12*$H125))^($J$17-$J$18)</f>
        <v>2.4371946421679048E+18</v>
      </c>
      <c r="K125" s="147">
        <f t="shared" si="45"/>
        <v>1</v>
      </c>
      <c r="L125" s="147">
        <f>INDEX(Photobiology!$21:$421,1+$H125-380,10)</f>
        <v>0.16271769999999999</v>
      </c>
      <c r="M125" s="147">
        <f t="shared" si="46"/>
        <v>7.3700000000000002E-4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1796212451277745.8</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7.3700000000000002E-4</v>
      </c>
      <c r="Z125" s="147">
        <f t="shared" ca="1" si="48"/>
        <v>2.0292410600000003E-4</v>
      </c>
      <c r="AA125" s="147">
        <f t="shared" ca="1" si="35"/>
        <v>2.9159110200000003E-4</v>
      </c>
      <c r="AB125" s="147">
        <f t="shared" ca="1" si="36"/>
        <v>1.7443610800000001E-4</v>
      </c>
      <c r="AC125" s="147">
        <f t="shared" ca="1" si="37"/>
        <v>6.1908000000000004E-4</v>
      </c>
      <c r="AD125" s="147">
        <f t="shared" ca="1" si="38"/>
        <v>7.2765852500000002E-4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2.0654616913658992E-3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5033932167800028</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2.0654616913658992E-3</v>
      </c>
      <c r="AZ125" s="147">
        <f t="shared" ca="1" si="53"/>
        <v>5.6870009117730399E-4</v>
      </c>
      <c r="BA125" s="147">
        <f t="shared" ca="1" si="40"/>
        <v>8.171916563421526E-4</v>
      </c>
      <c r="BB125" s="147">
        <f t="shared" ca="1" si="41"/>
        <v>4.8886173495924651E-4</v>
      </c>
      <c r="BC125" s="147">
        <f t="shared" ca="1" si="42"/>
        <v>1.7349878207473552E-3</v>
      </c>
      <c r="BD125" s="147">
        <f t="shared" ca="1" si="43"/>
        <v>2.0392819644278366E-3</v>
      </c>
    </row>
    <row r="126" spans="8:56" s="147" customFormat="1" ht="0.25" customHeight="1" x14ac:dyDescent="0.2">
      <c r="H126" s="147">
        <f t="shared" si="44"/>
        <v>485</v>
      </c>
      <c r="I126" s="147">
        <f>IF($H126&gt;$H125,INDEX(Spectra!126:126,1,MATCH($I$20,Spectra!$20:$20,0)),I125)</f>
        <v>7.3999999999999999E-4</v>
      </c>
      <c r="J126" s="147">
        <f>((Physics!$C$9*Physics!$C$10)/(Physics!$C$11*Physics!$C$12*$H126))^($J$17-$J$18)</f>
        <v>2.442230168288087E+18</v>
      </c>
      <c r="K126" s="147">
        <f t="shared" si="45"/>
        <v>1</v>
      </c>
      <c r="L126" s="147">
        <f>INDEX(Photobiology!$21:$421,1+$H126-380,10)</f>
        <v>0.16930000000000001</v>
      </c>
      <c r="M126" s="147">
        <f t="shared" si="46"/>
        <v>7.3999999999999999E-4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1807250324533184.5</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7.3999999999999999E-4</v>
      </c>
      <c r="Z126" s="147">
        <f t="shared" ca="1" si="48"/>
        <v>1.9128777999999997E-4</v>
      </c>
      <c r="AA126" s="147">
        <f t="shared" ca="1" si="35"/>
        <v>3.0020911999999997E-4</v>
      </c>
      <c r="AB126" s="147">
        <f t="shared" ca="1" si="36"/>
        <v>1.8059404000000002E-4</v>
      </c>
      <c r="AC126" s="147">
        <f t="shared" ca="1" si="37"/>
        <v>6.2973999999999994E-4</v>
      </c>
      <c r="AD126" s="147">
        <f t="shared" ca="1" si="38"/>
        <v>7.3305954E-4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2.0524746977635968E-3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5012615626526230</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2.0524746977635968E-3</v>
      </c>
      <c r="AZ126" s="147">
        <f t="shared" ca="1" si="53"/>
        <v>5.3055855194779648E-4</v>
      </c>
      <c r="BA126" s="147">
        <f t="shared" ca="1" si="40"/>
        <v>8.3266435518631807E-4</v>
      </c>
      <c r="BB126" s="147">
        <f t="shared" ca="1" si="41"/>
        <v>5.0089824009041473E-4</v>
      </c>
      <c r="BC126" s="147">
        <f t="shared" ca="1" si="42"/>
        <v>1.7466559677968207E-3</v>
      </c>
      <c r="BD126" s="147">
        <f t="shared" ca="1" si="43"/>
        <v>2.0332245375732721E-3</v>
      </c>
    </row>
    <row r="127" spans="8:56" s="147" customFormat="1" ht="0.25" customHeight="1" x14ac:dyDescent="0.2">
      <c r="H127" s="147">
        <f t="shared" si="44"/>
        <v>486</v>
      </c>
      <c r="I127" s="147">
        <f>IF($H127&gt;$H126,INDEX(Spectra!127:127,1,MATCH($I$20,Spectra!$20:$20,0)),I126)</f>
        <v>7.4700000000000005E-4</v>
      </c>
      <c r="J127" s="147">
        <f>((Physics!$C$9*Physics!$C$10)/(Physics!$C$11*Physics!$C$12*$H127))^($J$17-$J$18)</f>
        <v>2.4472656944082688E+18</v>
      </c>
      <c r="K127" s="147">
        <f t="shared" si="45"/>
        <v>1</v>
      </c>
      <c r="L127" s="147">
        <f>INDEX(Photobiology!$21:$421,1+$H127-380,10)</f>
        <v>0.17624310000000001</v>
      </c>
      <c r="M127" s="147">
        <f t="shared" si="46"/>
        <v>7.4700000000000005E-4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1828107473722977</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7.4700000000000005E-4</v>
      </c>
      <c r="Z127" s="147">
        <f t="shared" ca="1" si="48"/>
        <v>1.8089202600000002E-4</v>
      </c>
      <c r="AA127" s="147">
        <f t="shared" ca="1" si="35"/>
        <v>3.1032994499999999E-4</v>
      </c>
      <c r="AB127" s="147">
        <f t="shared" ca="1" si="36"/>
        <v>1.87756209E-4</v>
      </c>
      <c r="AC127" s="147">
        <f t="shared" ca="1" si="37"/>
        <v>6.4391399999999999E-4</v>
      </c>
      <c r="AD127" s="147">
        <f t="shared" ca="1" si="38"/>
        <v>7.4202722100000001E-4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2.0394877041612944E-3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4991168292561416</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2.0394877041612944E-3</v>
      </c>
      <c r="AZ127" s="147">
        <f t="shared" ca="1" si="53"/>
        <v>4.9387826346429075E-4</v>
      </c>
      <c r="BA127" s="147">
        <f t="shared" ca="1" si="40"/>
        <v>8.472745743782473E-4</v>
      </c>
      <c r="BB127" s="147">
        <f t="shared" ca="1" si="41"/>
        <v>5.1261911597782887E-4</v>
      </c>
      <c r="BC127" s="147">
        <f t="shared" ca="1" si="42"/>
        <v>1.7580384009870356E-3</v>
      </c>
      <c r="BD127" s="147">
        <f t="shared" ca="1" si="43"/>
        <v>2.0259108345146927E-3</v>
      </c>
    </row>
    <row r="128" spans="8:56" s="147" customFormat="1" ht="0.25" customHeight="1" x14ac:dyDescent="0.2">
      <c r="H128" s="147">
        <f t="shared" si="44"/>
        <v>487</v>
      </c>
      <c r="I128" s="147">
        <f>IF($H128&gt;$H127,INDEX(Spectra!128:128,1,MATCH($I$20,Spectra!$20:$20,0)),I127)</f>
        <v>7.5799999999999999E-4</v>
      </c>
      <c r="J128" s="147">
        <f>((Physics!$C$9*Physics!$C$10)/(Physics!$C$11*Physics!$C$12*$H128))^($J$17-$J$18)</f>
        <v>2.4523012205284506E+18</v>
      </c>
      <c r="K128" s="147">
        <f t="shared" si="45"/>
        <v>1</v>
      </c>
      <c r="L128" s="147">
        <f>INDEX(Photobiology!$21:$421,1+$H128-380,10)</f>
        <v>0.1835581</v>
      </c>
      <c r="M128" s="147">
        <f t="shared" si="46"/>
        <v>7.5799999999999999E-4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1858844325160565.5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7.5799999999999999E-4</v>
      </c>
      <c r="Z128" s="147">
        <f t="shared" ca="1" si="48"/>
        <v>1.7169003200000001E-4</v>
      </c>
      <c r="AA128" s="147">
        <f t="shared" ca="1" si="35"/>
        <v>3.2219851200000001E-4</v>
      </c>
      <c r="AB128" s="147">
        <f t="shared" ca="1" si="36"/>
        <v>1.9609081000000002E-4</v>
      </c>
      <c r="AC128" s="147">
        <f t="shared" ca="1" si="37"/>
        <v>6.6173399999999998E-4</v>
      </c>
      <c r="AD128" s="147">
        <f t="shared" ca="1" si="38"/>
        <v>7.5488234599999993E-4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2.0265007105589919E-3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4969590165905588</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2.0265007105589919E-3</v>
      </c>
      <c r="AZ128" s="147">
        <f t="shared" ca="1" si="53"/>
        <v>4.5901051694445392E-4</v>
      </c>
      <c r="BA128" s="147">
        <f t="shared" ca="1" si="40"/>
        <v>8.6139249803304731E-4</v>
      </c>
      <c r="BB128" s="147">
        <f t="shared" ca="1" si="41"/>
        <v>5.242456013180584E-4</v>
      </c>
      <c r="BC128" s="147">
        <f t="shared" ca="1" si="42"/>
        <v>1.7691351203179999E-3</v>
      </c>
      <c r="BD128" s="147">
        <f t="shared" ca="1" si="43"/>
        <v>2.0181657131364628E-3</v>
      </c>
    </row>
    <row r="129" spans="8:56" s="147" customFormat="1" ht="0.25" customHeight="1" x14ac:dyDescent="0.2">
      <c r="H129" s="147">
        <f t="shared" si="44"/>
        <v>488</v>
      </c>
      <c r="I129" s="147">
        <f>IF($H129&gt;$H128,INDEX(Spectra!129:129,1,MATCH($I$20,Spectra!$20:$20,0)),I128)</f>
        <v>7.7200000000000001E-4</v>
      </c>
      <c r="J129" s="147">
        <f>((Physics!$C$9*Physics!$C$10)/(Physics!$C$11*Physics!$C$12*$H129))^($J$17-$J$18)</f>
        <v>2.4573367466486318E+18</v>
      </c>
      <c r="K129" s="147">
        <f t="shared" si="45"/>
        <v>1</v>
      </c>
      <c r="L129" s="147">
        <f>INDEX(Photobiology!$21:$421,1+$H129-380,10)</f>
        <v>0.19127350000000001</v>
      </c>
      <c r="M129" s="147">
        <f t="shared" si="46"/>
        <v>7.7200000000000001E-4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1897063968412743.8</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7.7200000000000001E-4</v>
      </c>
      <c r="Z129" s="147">
        <f t="shared" ca="1" si="48"/>
        <v>1.63452472E-4</v>
      </c>
      <c r="AA129" s="147">
        <f t="shared" ca="1" si="35"/>
        <v>3.35704972E-4</v>
      </c>
      <c r="AB129" s="147">
        <f t="shared" ca="1" si="36"/>
        <v>2.0554654399999999E-4</v>
      </c>
      <c r="AC129" s="147">
        <f t="shared" ca="1" si="37"/>
        <v>6.82448E-4</v>
      </c>
      <c r="AD129" s="147">
        <f t="shared" ca="1" si="38"/>
        <v>7.7046217600000003E-4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2.0134954511429031E-3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4947836361303321</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2.0134954511429031E-3</v>
      </c>
      <c r="AZ129" s="147">
        <f t="shared" ca="1" si="53"/>
        <v>4.263093378886823E-4</v>
      </c>
      <c r="BA129" s="147">
        <f t="shared" ca="1" si="40"/>
        <v>8.7557051042494254E-4</v>
      </c>
      <c r="BB129" s="147">
        <f t="shared" ca="1" si="41"/>
        <v>5.3609719085770022E-4</v>
      </c>
      <c r="BC129" s="147">
        <f t="shared" ca="1" si="42"/>
        <v>1.7799299788103264E-3</v>
      </c>
      <c r="BD129" s="147">
        <f t="shared" ca="1" si="43"/>
        <v>2.0094845682042265E-3</v>
      </c>
    </row>
    <row r="130" spans="8:56" s="147" customFormat="1" ht="0.25" customHeight="1" x14ac:dyDescent="0.2">
      <c r="H130" s="147">
        <f t="shared" si="44"/>
        <v>489</v>
      </c>
      <c r="I130" s="147">
        <f>IF($H130&gt;$H129,INDEX(Spectra!130:130,1,MATCH($I$20,Spectra!$20:$20,0)),I129)</f>
        <v>7.8899999999999999E-4</v>
      </c>
      <c r="J130" s="147">
        <f>((Physics!$C$9*Physics!$C$10)/(Physics!$C$11*Physics!$C$12*$H130))^($J$17-$J$18)</f>
        <v>2.4623722727688136E+18</v>
      </c>
      <c r="K130" s="147">
        <f t="shared" si="45"/>
        <v>1</v>
      </c>
      <c r="L130" s="147">
        <f>INDEX(Photobiology!$21:$421,1+$H130-380,10)</f>
        <v>0.19941800000000001</v>
      </c>
      <c r="M130" s="147">
        <f t="shared" si="46"/>
        <v>7.8899999999999999E-4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1942811723214594</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7.8899999999999999E-4</v>
      </c>
      <c r="Z130" s="147">
        <f t="shared" ca="1" si="48"/>
        <v>1.5619043999999998E-4</v>
      </c>
      <c r="AA130" s="147">
        <f t="shared" ca="1" si="35"/>
        <v>3.5118153300000004E-4</v>
      </c>
      <c r="AB130" s="147">
        <f t="shared" ca="1" si="36"/>
        <v>2.1634537800000001E-4</v>
      </c>
      <c r="AC130" s="147">
        <f t="shared" ca="1" si="37"/>
        <v>7.0536600000000002E-4</v>
      </c>
      <c r="AD130" s="147">
        <f t="shared" ca="1" si="38"/>
        <v>7.8857472900000002E-4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2.0005084575406007E-3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4925996557287483</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2.0005084575406007E-3</v>
      </c>
      <c r="AZ130" s="147">
        <f t="shared" ca="1" si="53"/>
        <v>3.9602065425473732E-4</v>
      </c>
      <c r="BA130" s="147">
        <f t="shared" ca="1" si="40"/>
        <v>8.9042031292594877E-4</v>
      </c>
      <c r="BB130" s="147">
        <f t="shared" ca="1" si="41"/>
        <v>5.4854342007454782E-4</v>
      </c>
      <c r="BC130" s="147">
        <f t="shared" ca="1" si="42"/>
        <v>1.7884545610412971E-3</v>
      </c>
      <c r="BD130" s="147">
        <f t="shared" ca="1" si="43"/>
        <v>1.9994301834819865E-3</v>
      </c>
    </row>
    <row r="131" spans="8:56" s="147" customFormat="1" ht="0.25" customHeight="1" x14ac:dyDescent="0.2">
      <c r="H131" s="147">
        <f t="shared" si="44"/>
        <v>490</v>
      </c>
      <c r="I131" s="147">
        <f>IF($H131&gt;$H130,INDEX(Spectra!131:131,1,MATCH($I$20,Spectra!$20:$20,0)),I130)</f>
        <v>8.0900000000000004E-4</v>
      </c>
      <c r="J131" s="147">
        <f>((Physics!$C$9*Physics!$C$10)/(Physics!$C$11*Physics!$C$12*$H131))^($J$17-$J$18)</f>
        <v>2.4674077988889948E+18</v>
      </c>
      <c r="K131" s="147">
        <f t="shared" si="45"/>
        <v>1</v>
      </c>
      <c r="L131" s="147">
        <f>INDEX(Photobiology!$21:$421,1+$H131-380,10)</f>
        <v>0.20802000000000001</v>
      </c>
      <c r="M131" s="147">
        <f t="shared" si="46"/>
        <v>8.0900000000000004E-4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1996132909301197</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8.0900000000000004E-4</v>
      </c>
      <c r="Z131" s="147">
        <f t="shared" ca="1" si="48"/>
        <v>1.49905273E-4</v>
      </c>
      <c r="AA131" s="147">
        <f t="shared" ca="1" si="35"/>
        <v>3.6901483300000001E-4</v>
      </c>
      <c r="AB131" s="147">
        <f t="shared" ca="1" si="36"/>
        <v>2.2874636800000002E-4</v>
      </c>
      <c r="AC131" s="147">
        <f t="shared" ca="1" si="37"/>
        <v>7.3133600000000007E-4</v>
      </c>
      <c r="AD131" s="147">
        <f t="shared" ca="1" si="38"/>
        <v>8.0900000000000004E-4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1.9875214639382983E-3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4904025960580629</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1.9875214639382983E-3</v>
      </c>
      <c r="AZ131" s="147">
        <f t="shared" ca="1" si="53"/>
        <v>3.6828176470337482E-4</v>
      </c>
      <c r="BA131" s="147">
        <f t="shared" ca="1" si="40"/>
        <v>9.0658207799642363E-4</v>
      </c>
      <c r="BB131" s="147">
        <f t="shared" ca="1" si="41"/>
        <v>5.6197566897148177E-4</v>
      </c>
      <c r="BC131" s="147">
        <f t="shared" ca="1" si="42"/>
        <v>1.7967194034002217E-3</v>
      </c>
      <c r="BD131" s="147">
        <f t="shared" ca="1" si="43"/>
        <v>1.9875214639382983E-3</v>
      </c>
    </row>
    <row r="132" spans="8:56" s="147" customFormat="1" ht="0.25" customHeight="1" x14ac:dyDescent="0.2">
      <c r="H132" s="147">
        <f t="shared" si="44"/>
        <v>491</v>
      </c>
      <c r="I132" s="147">
        <f>IF($H132&gt;$H131,INDEX(Spectra!132:132,1,MATCH($I$20,Spectra!$20:$20,0)),I131)</f>
        <v>8.3100000000000003E-4</v>
      </c>
      <c r="J132" s="147">
        <f>((Physics!$C$9*Physics!$C$10)/(Physics!$C$11*Physics!$C$12*$H132))^($J$17-$J$18)</f>
        <v>2.4724433250091766E+18</v>
      </c>
      <c r="K132" s="147">
        <f t="shared" si="45"/>
        <v>1</v>
      </c>
      <c r="L132" s="147">
        <f>INDEX(Photobiology!$21:$421,1+$H132-380,10)</f>
        <v>0.2171199</v>
      </c>
      <c r="M132" s="147">
        <f t="shared" si="46"/>
        <v>8.3100000000000003E-4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2054600403082625.8</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8.3100000000000003E-4</v>
      </c>
      <c r="Z132" s="147">
        <f t="shared" ca="1" si="48"/>
        <v>1.44387081E-4</v>
      </c>
      <c r="AA132" s="147">
        <f t="shared" ca="1" si="35"/>
        <v>3.89104116E-4</v>
      </c>
      <c r="AB132" s="147">
        <f t="shared" ca="1" si="36"/>
        <v>2.4271100100000002E-4</v>
      </c>
      <c r="AC132" s="147">
        <f t="shared" ca="1" si="37"/>
        <v>7.5953400000000008E-4</v>
      </c>
      <c r="AD132" s="147">
        <f t="shared" ca="1" si="38"/>
        <v>8.3063519100000003E-4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1.9885078178827767E-3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4916472881052835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1.9885078178827767E-3</v>
      </c>
      <c r="AZ132" s="147">
        <f t="shared" ca="1" si="53"/>
        <v>3.4550522186495031E-4</v>
      </c>
      <c r="BA132" s="147">
        <f t="shared" ca="1" si="40"/>
        <v>9.3109094661415987E-4</v>
      </c>
      <c r="BB132" s="147">
        <f t="shared" ca="1" si="41"/>
        <v>5.8078546687684058E-4</v>
      </c>
      <c r="BC132" s="147">
        <f t="shared" ca="1" si="42"/>
        <v>1.8174961455448581E-3</v>
      </c>
      <c r="BD132" s="147">
        <f t="shared" ca="1" si="43"/>
        <v>1.9876348629507263E-3</v>
      </c>
    </row>
    <row r="133" spans="8:56" s="147" customFormat="1" ht="0.25" customHeight="1" x14ac:dyDescent="0.2">
      <c r="H133" s="147">
        <f t="shared" si="44"/>
        <v>492</v>
      </c>
      <c r="I133" s="147">
        <f>IF($H133&gt;$H132,INDEX(Spectra!133:133,1,MATCH($I$20,Spectra!$20:$20,0)),I132)</f>
        <v>8.5599999999999999E-4</v>
      </c>
      <c r="J133" s="147">
        <f>((Physics!$C$9*Physics!$C$10)/(Physics!$C$11*Physics!$C$12*$H133))^($J$17-$J$18)</f>
        <v>2.4774788511293583E+18</v>
      </c>
      <c r="K133" s="147">
        <f t="shared" si="45"/>
        <v>1</v>
      </c>
      <c r="L133" s="147">
        <f>INDEX(Photobiology!$21:$421,1+$H133-380,10)</f>
        <v>0.22673450000000001</v>
      </c>
      <c r="M133" s="147">
        <f t="shared" si="46"/>
        <v>8.5599999999999999E-4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2120721896566730.8</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8.5599999999999999E-4</v>
      </c>
      <c r="Z133" s="147">
        <f t="shared" ca="1" si="48"/>
        <v>1.39655544E-4</v>
      </c>
      <c r="AA133" s="147">
        <f t="shared" ca="1" si="35"/>
        <v>4.1195427999999999E-4</v>
      </c>
      <c r="AB133" s="147">
        <f t="shared" ca="1" si="36"/>
        <v>2.5859246399999997E-4</v>
      </c>
      <c r="AC133" s="147">
        <f t="shared" ca="1" si="37"/>
        <v>7.9008799999999999E-4</v>
      </c>
      <c r="AD133" s="147">
        <f t="shared" ca="1" si="38"/>
        <v>8.5460043999999993E-4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1.989512437641042E-3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4928974988314498</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1.989512437641042E-3</v>
      </c>
      <c r="AZ133" s="147">
        <f t="shared" ca="1" si="53"/>
        <v>3.2458696468869836E-4</v>
      </c>
      <c r="BA133" s="147">
        <f t="shared" ca="1" si="40"/>
        <v>9.5746280817693961E-4</v>
      </c>
      <c r="BB133" s="147">
        <f t="shared" ca="1" si="41"/>
        <v>6.0101977033673293E-4</v>
      </c>
      <c r="BC133" s="147">
        <f t="shared" ca="1" si="42"/>
        <v>1.8363199799426818E-3</v>
      </c>
      <c r="BD133" s="147">
        <f t="shared" ca="1" si="43"/>
        <v>1.9862595848054989E-3</v>
      </c>
    </row>
    <row r="134" spans="8:56" s="147" customFormat="1" ht="0.25" customHeight="1" x14ac:dyDescent="0.2">
      <c r="H134" s="147">
        <f t="shared" si="44"/>
        <v>493</v>
      </c>
      <c r="I134" s="147">
        <f>IF($H134&gt;$H133,INDEX(Spectra!134:134,1,MATCH($I$20,Spectra!$20:$20,0)),I133)</f>
        <v>8.8400000000000002E-4</v>
      </c>
      <c r="J134" s="147">
        <f>((Physics!$C$9*Physics!$C$10)/(Physics!$C$11*Physics!$C$12*$H134))^($J$17-$J$18)</f>
        <v>2.4825143772495401E+18</v>
      </c>
      <c r="K134" s="147">
        <f t="shared" si="45"/>
        <v>1</v>
      </c>
      <c r="L134" s="147">
        <f>INDEX(Photobiology!$21:$421,1+$H134-380,10)</f>
        <v>0.23685709999999999</v>
      </c>
      <c r="M134" s="147">
        <f t="shared" si="46"/>
        <v>8.8400000000000002E-4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2194542709488593.5</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8.8400000000000002E-4</v>
      </c>
      <c r="Z134" s="147">
        <f t="shared" ca="1" si="48"/>
        <v>1.3552692400000001E-4</v>
      </c>
      <c r="AA134" s="147">
        <f t="shared" ca="1" si="35"/>
        <v>4.37515468E-4</v>
      </c>
      <c r="AB134" s="147">
        <f t="shared" ca="1" si="36"/>
        <v>2.7640293199999999E-4</v>
      </c>
      <c r="AC134" s="147">
        <f t="shared" ca="1" si="37"/>
        <v>8.2388800000000005E-4</v>
      </c>
      <c r="AD134" s="147">
        <f t="shared" ca="1" si="38"/>
        <v>8.8098555999999997E-4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1.9904987915855209E-3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4941441868008892</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1.9904987915855209E-3</v>
      </c>
      <c r="AZ134" s="147">
        <f t="shared" ca="1" si="53"/>
        <v>3.0516536023676781E-4</v>
      </c>
      <c r="BA134" s="147">
        <f t="shared" ca="1" si="40"/>
        <v>9.851515954230471E-4</v>
      </c>
      <c r="BB134" s="147">
        <f t="shared" ca="1" si="41"/>
        <v>6.2237522866141954E-4</v>
      </c>
      <c r="BC134" s="147">
        <f t="shared" ca="1" si="42"/>
        <v>1.8551448737577057E-3</v>
      </c>
      <c r="BD134" s="147">
        <f t="shared" ca="1" si="43"/>
        <v>1.9837111907062143E-3</v>
      </c>
    </row>
    <row r="135" spans="8:56" s="147" customFormat="1" ht="0.25" customHeight="1" x14ac:dyDescent="0.2">
      <c r="H135" s="147">
        <f t="shared" si="44"/>
        <v>494</v>
      </c>
      <c r="I135" s="147">
        <f>IF($H135&gt;$H134,INDEX(Spectra!135:135,1,MATCH($I$20,Spectra!$20:$20,0)),I134)</f>
        <v>9.1399999999999999E-4</v>
      </c>
      <c r="J135" s="147">
        <f>((Physics!$C$9*Physics!$C$10)/(Physics!$C$11*Physics!$C$12*$H135))^($J$17-$J$18)</f>
        <v>2.4875499033697213E+18</v>
      </c>
      <c r="K135" s="147">
        <f t="shared" si="45"/>
        <v>1</v>
      </c>
      <c r="L135" s="147">
        <f>INDEX(Photobiology!$21:$421,1+$H135-380,10)</f>
        <v>0.24748120000000001</v>
      </c>
      <c r="M135" s="147">
        <f t="shared" si="46"/>
        <v>9.1399999999999999E-4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2273620611679925.5</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9.1399999999999999E-4</v>
      </c>
      <c r="Z135" s="147">
        <f t="shared" ca="1" si="48"/>
        <v>1.3169460399999999E-4</v>
      </c>
      <c r="AA135" s="147">
        <f t="shared" ca="1" si="35"/>
        <v>4.6517755800000004E-4</v>
      </c>
      <c r="AB135" s="147">
        <f t="shared" ca="1" si="36"/>
        <v>2.9580421799999999E-4</v>
      </c>
      <c r="AC135" s="147">
        <f t="shared" ca="1" si="37"/>
        <v>8.6007399999999995E-4</v>
      </c>
      <c r="AD135" s="147">
        <f t="shared" ca="1" si="38"/>
        <v>9.0889622399999994E-4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1.9914851455299994E-3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4953918681325385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1.9914851455299994E-3</v>
      </c>
      <c r="AZ135" s="147">
        <f t="shared" ca="1" si="53"/>
        <v>2.8694512867883548E-4</v>
      </c>
      <c r="BA135" s="147">
        <f t="shared" ca="1" si="40"/>
        <v>1.0135603903620566E-3</v>
      </c>
      <c r="BB135" s="147">
        <f t="shared" ca="1" si="41"/>
        <v>6.4451827804389245E-4</v>
      </c>
      <c r="BC135" s="147">
        <f t="shared" ca="1" si="42"/>
        <v>1.8739875219437293E-3</v>
      </c>
      <c r="BD135" s="147">
        <f t="shared" ca="1" si="43"/>
        <v>1.9803646924773598E-3</v>
      </c>
    </row>
    <row r="136" spans="8:56" s="147" customFormat="1" ht="0.25" customHeight="1" x14ac:dyDescent="0.2">
      <c r="H136" s="147">
        <f t="shared" si="44"/>
        <v>495</v>
      </c>
      <c r="I136" s="147">
        <f>IF($H136&gt;$H135,INDEX(Spectra!136:136,1,MATCH($I$20,Spectra!$20:$20,0)),I135)</f>
        <v>9.4799999999999995E-4</v>
      </c>
      <c r="J136" s="147">
        <f>((Physics!$C$9*Physics!$C$10)/(Physics!$C$11*Physics!$C$12*$H136))^($J$17-$J$18)</f>
        <v>2.4925854294899031E+18</v>
      </c>
      <c r="K136" s="147">
        <f t="shared" si="45"/>
        <v>1</v>
      </c>
      <c r="L136" s="147">
        <f>INDEX(Photobiology!$21:$421,1+$H136-380,10)</f>
        <v>0.2586</v>
      </c>
      <c r="M136" s="147">
        <f t="shared" si="46"/>
        <v>9.4799999999999995E-4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2362970987156428</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9.4799999999999995E-4</v>
      </c>
      <c r="Z136" s="147">
        <f t="shared" ca="1" si="48"/>
        <v>1.2831274799999999E-4</v>
      </c>
      <c r="AA136" s="147">
        <f t="shared" ca="1" si="35"/>
        <v>4.9577555999999999E-4</v>
      </c>
      <c r="AB136" s="147">
        <f t="shared" ca="1" si="36"/>
        <v>3.1737712799999996E-4</v>
      </c>
      <c r="AC136" s="147">
        <f t="shared" ca="1" si="37"/>
        <v>8.9965199999999992E-4</v>
      </c>
      <c r="AD136" s="147">
        <f t="shared" ca="1" si="38"/>
        <v>9.4043685599999995E-4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1.9924714994744778E-3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4966405428263983</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1.9924714994744778E-3</v>
      </c>
      <c r="AZ136" s="147">
        <f t="shared" ca="1" si="53"/>
        <v>2.6968300992537004E-4</v>
      </c>
      <c r="BA136" s="147">
        <f t="shared" ca="1" si="40"/>
        <v>1.0420028200801678E-3</v>
      </c>
      <c r="BB136" s="147">
        <f t="shared" ca="1" si="41"/>
        <v>6.6705156342306243E-4</v>
      </c>
      <c r="BC136" s="147">
        <f t="shared" ca="1" si="42"/>
        <v>1.8908554530012794E-3</v>
      </c>
      <c r="BD136" s="147">
        <f t="shared" ca="1" si="43"/>
        <v>1.9765755618516702E-3</v>
      </c>
    </row>
    <row r="137" spans="8:56" s="147" customFormat="1" ht="0.25" customHeight="1" x14ac:dyDescent="0.2">
      <c r="H137" s="147">
        <f t="shared" si="44"/>
        <v>496</v>
      </c>
      <c r="I137" s="147">
        <f>IF($H137&gt;$H136,INDEX(Spectra!137:137,1,MATCH($I$20,Spectra!$20:$20,0)),I136)</f>
        <v>9.8499999999999998E-4</v>
      </c>
      <c r="J137" s="147">
        <f>((Physics!$C$9*Physics!$C$10)/(Physics!$C$11*Physics!$C$12*$H137))^($J$17-$J$18)</f>
        <v>2.4976209556100849E+18</v>
      </c>
      <c r="K137" s="147">
        <f t="shared" si="45"/>
        <v>1</v>
      </c>
      <c r="L137" s="147">
        <f>INDEX(Photobiology!$21:$421,1+$H137-380,10)</f>
        <v>0.27018490000000001</v>
      </c>
      <c r="M137" s="147">
        <f t="shared" si="46"/>
        <v>9.8499999999999998E-4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2460156641275933.5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9.8499999999999998E-4</v>
      </c>
      <c r="Z137" s="147">
        <f t="shared" ca="1" si="48"/>
        <v>1.25105835E-4</v>
      </c>
      <c r="AA137" s="147">
        <f t="shared" ca="1" si="35"/>
        <v>5.2865048499999999E-4</v>
      </c>
      <c r="AB137" s="147">
        <f t="shared" ca="1" si="36"/>
        <v>3.4075385500000001E-4</v>
      </c>
      <c r="AC137" s="147">
        <f t="shared" ca="1" si="37"/>
        <v>9.4264499999999998E-4</v>
      </c>
      <c r="AD137" s="147">
        <f t="shared" ca="1" si="38"/>
        <v>9.7396012000000001E-4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1.9934761192327431E-3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4978947729903967</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1.9934761192327431E-3</v>
      </c>
      <c r="AZ137" s="147">
        <f t="shared" ca="1" si="53"/>
        <v>2.5319339537986998E-4</v>
      </c>
      <c r="BA137" s="147">
        <f t="shared" ca="1" si="40"/>
        <v>1.0699006266683324E-3</v>
      </c>
      <c r="BB137" s="147">
        <f t="shared" ca="1" si="41"/>
        <v>6.8962910911573281E-4</v>
      </c>
      <c r="BC137" s="147">
        <f t="shared" ca="1" si="42"/>
        <v>1.9077566461057351E-3</v>
      </c>
      <c r="BD137" s="147">
        <f t="shared" ca="1" si="43"/>
        <v>1.9711332388883825E-3</v>
      </c>
    </row>
    <row r="138" spans="8:56" s="147" customFormat="1" ht="0.25" customHeight="1" x14ac:dyDescent="0.2">
      <c r="H138" s="147">
        <f t="shared" si="44"/>
        <v>497</v>
      </c>
      <c r="I138" s="147">
        <f>IF($H138&gt;$H137,INDEX(Spectra!138:138,1,MATCH($I$20,Spectra!$20:$20,0)),I137)</f>
        <v>1.0200000000000001E-3</v>
      </c>
      <c r="J138" s="147">
        <f>((Physics!$C$9*Physics!$C$10)/(Physics!$C$11*Physics!$C$12*$H138))^($J$17-$J$18)</f>
        <v>2.5026564817302666E+18</v>
      </c>
      <c r="K138" s="147">
        <f t="shared" si="45"/>
        <v>1</v>
      </c>
      <c r="L138" s="147">
        <f>INDEX(Photobiology!$21:$421,1+$H138-380,10)</f>
        <v>0.28229389999999999</v>
      </c>
      <c r="M138" s="147">
        <f t="shared" si="46"/>
        <v>1.0200000000000001E-3</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2552709611364872</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1.0200000000000001E-3</v>
      </c>
      <c r="Z138" s="147">
        <f t="shared" ca="1" si="48"/>
        <v>1.2139734E-4</v>
      </c>
      <c r="AA138" s="147">
        <f t="shared" ca="1" si="35"/>
        <v>5.6119890000000004E-4</v>
      </c>
      <c r="AB138" s="147">
        <f t="shared" ca="1" si="36"/>
        <v>3.6426852000000004E-4</v>
      </c>
      <c r="AC138" s="147">
        <f t="shared" ca="1" si="37"/>
        <v>9.8328E-4</v>
      </c>
      <c r="AD138" s="147">
        <f t="shared" ca="1" si="38"/>
        <v>1.0039044E-3</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1.994462473177222E-3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4991454436064753</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1.994462473177222E-3</v>
      </c>
      <c r="AZ138" s="147">
        <f t="shared" ca="1" si="53"/>
        <v>2.3737494017013342E-4</v>
      </c>
      <c r="BA138" s="147">
        <f t="shared" ca="1" si="40"/>
        <v>1.0973432804297417E-3</v>
      </c>
      <c r="BB138" s="147">
        <f t="shared" ca="1" si="41"/>
        <v>7.1227440519588861E-4</v>
      </c>
      <c r="BC138" s="147">
        <f t="shared" ca="1" si="42"/>
        <v>1.9226618241428421E-3</v>
      </c>
      <c r="BD138" s="147">
        <f t="shared" ca="1" si="43"/>
        <v>1.9629898553504854E-3</v>
      </c>
    </row>
    <row r="139" spans="8:56" s="147" customFormat="1" ht="0.25" customHeight="1" x14ac:dyDescent="0.2">
      <c r="H139" s="147">
        <f t="shared" si="44"/>
        <v>498</v>
      </c>
      <c r="I139" s="147">
        <f>IF($H139&gt;$H138,INDEX(Spectra!139:139,1,MATCH($I$20,Spectra!$20:$20,0)),I138)</f>
        <v>1.07E-3</v>
      </c>
      <c r="J139" s="147">
        <f>((Physics!$C$9*Physics!$C$10)/(Physics!$C$11*Physics!$C$12*$H139))^($J$17-$J$18)</f>
        <v>2.5076920078504479E+18</v>
      </c>
      <c r="K139" s="147">
        <f t="shared" si="45"/>
        <v>1</v>
      </c>
      <c r="L139" s="147">
        <f>INDEX(Photobiology!$21:$421,1+$H139-380,10)</f>
        <v>0.29505049999999999</v>
      </c>
      <c r="M139" s="147">
        <f t="shared" si="46"/>
        <v>1.07E-3</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2683230448399979</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1.07E-3</v>
      </c>
      <c r="Z139" s="147">
        <f t="shared" ca="1" si="48"/>
        <v>1.1912631000000001E-4</v>
      </c>
      <c r="AA139" s="147">
        <f t="shared" ca="1" si="35"/>
        <v>6.0306911999999998E-4</v>
      </c>
      <c r="AB139" s="147">
        <f t="shared" ca="1" si="36"/>
        <v>3.9420512000000002E-4</v>
      </c>
      <c r="AC139" s="147">
        <f t="shared" ca="1" si="37"/>
        <v>1.0379E-3</v>
      </c>
      <c r="AD139" s="147">
        <f t="shared" ca="1" si="38"/>
        <v>1.0471629900000001E-3</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1.9954488271217009E-3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5003971075847639</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1.9954488271217009E-3</v>
      </c>
      <c r="AZ139" s="147">
        <f t="shared" ca="1" si="53"/>
        <v>2.2215930426994034E-4</v>
      </c>
      <c r="BA139" s="147">
        <f t="shared" ca="1" si="40"/>
        <v>1.1246668861470245E-3</v>
      </c>
      <c r="BB139" s="147">
        <f t="shared" ca="1" si="41"/>
        <v>7.3515527509286866E-4</v>
      </c>
      <c r="BC139" s="147">
        <f t="shared" ca="1" si="42"/>
        <v>1.9355853623080497E-3</v>
      </c>
      <c r="BD139" s="147">
        <f t="shared" ca="1" si="43"/>
        <v>1.9528599628044424E-3</v>
      </c>
    </row>
    <row r="140" spans="8:56" s="147" customFormat="1" ht="0.25" customHeight="1" x14ac:dyDescent="0.2">
      <c r="H140" s="147">
        <f t="shared" si="44"/>
        <v>499</v>
      </c>
      <c r="I140" s="147">
        <f>IF($H140&gt;$H139,INDEX(Spectra!140:140,1,MATCH($I$20,Spectra!$20:$20,0)),I139)</f>
        <v>1.1100000000000001E-3</v>
      </c>
      <c r="J140" s="147">
        <f>((Physics!$C$9*Physics!$C$10)/(Physics!$C$11*Physics!$C$12*$H140))^($J$17-$J$18)</f>
        <v>2.5127275339706296E+18</v>
      </c>
      <c r="K140" s="147">
        <f t="shared" si="45"/>
        <v>1</v>
      </c>
      <c r="L140" s="147">
        <f>INDEX(Photobiology!$21:$421,1+$H140-380,10)</f>
        <v>0.30857800000000002</v>
      </c>
      <c r="M140" s="147">
        <f t="shared" si="46"/>
        <v>1.1100000000000001E-3</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2789127562707399</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1.1100000000000001E-3</v>
      </c>
      <c r="Z140" s="147">
        <f t="shared" ca="1" si="48"/>
        <v>1.1536674E-4</v>
      </c>
      <c r="AA140" s="147">
        <f t="shared" ca="1" si="35"/>
        <v>6.4063650000000015E-4</v>
      </c>
      <c r="AB140" s="147">
        <f t="shared" ca="1" si="36"/>
        <v>4.2169677000000001E-4</v>
      </c>
      <c r="AC140" s="147">
        <f t="shared" ca="1" si="37"/>
        <v>1.08336E-3</v>
      </c>
      <c r="AD140" s="147">
        <f t="shared" ca="1" si="38"/>
        <v>1.0794206099999999E-3</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1.9964534468799658E-3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5016543546265860</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1.9964534468799658E-3</v>
      </c>
      <c r="AZ140" s="147">
        <f t="shared" ca="1" si="53"/>
        <v>2.0749939254802237E-4</v>
      </c>
      <c r="BA140" s="147">
        <f t="shared" ca="1" si="40"/>
        <v>1.1522531068667724E-3</v>
      </c>
      <c r="BB140" s="147">
        <f t="shared" ca="1" si="41"/>
        <v>7.5846663964382712E-4</v>
      </c>
      <c r="BC140" s="147">
        <f t="shared" ca="1" si="42"/>
        <v>1.9485385641548466E-3</v>
      </c>
      <c r="BD140" s="147">
        <f t="shared" ca="1" si="43"/>
        <v>1.9414531508718696E-3</v>
      </c>
    </row>
    <row r="141" spans="8:56" s="147" customFormat="1" ht="0.25" customHeight="1" x14ac:dyDescent="0.2">
      <c r="H141" s="147">
        <f t="shared" si="44"/>
        <v>500</v>
      </c>
      <c r="I141" s="147">
        <f>IF($H141&gt;$H140,INDEX(Spectra!141:141,1,MATCH($I$20,Spectra!$20:$20,0)),I140)</f>
        <v>1.15E-3</v>
      </c>
      <c r="J141" s="147">
        <f>((Physics!$C$9*Physics!$C$10)/(Physics!$C$11*Physics!$C$12*$H141))^($J$17-$J$18)</f>
        <v>2.5177630600908114E+18</v>
      </c>
      <c r="K141" s="147">
        <f t="shared" si="45"/>
        <v>1</v>
      </c>
      <c r="L141" s="147">
        <f>INDEX(Photobiology!$21:$421,1+$H141-380,10)</f>
        <v>0.32300000000000001</v>
      </c>
      <c r="M141" s="147">
        <f t="shared" si="46"/>
        <v>1.15E-3</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2895427519104433</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1.15E-3</v>
      </c>
      <c r="Z141" s="147">
        <f t="shared" ca="1" si="48"/>
        <v>1.1131885E-4</v>
      </c>
      <c r="AA141" s="147">
        <f t="shared" ca="1" si="35"/>
        <v>6.7965344999999994E-4</v>
      </c>
      <c r="AB141" s="147">
        <f t="shared" ca="1" si="36"/>
        <v>4.5046075000000001E-4</v>
      </c>
      <c r="AC141" s="147">
        <f t="shared" ca="1" si="37"/>
        <v>1.1293E-3</v>
      </c>
      <c r="AD141" s="147">
        <f t="shared" ca="1" si="38"/>
        <v>1.1108448E-3</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1.9974398008244447E-3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5029080145270935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1.9974398008244447E-3</v>
      </c>
      <c r="AZ141" s="147">
        <f t="shared" ca="1" si="53"/>
        <v>1.9335017528000542E-4</v>
      </c>
      <c r="BA141" s="147">
        <f t="shared" ca="1" si="40"/>
        <v>1.1804929146066491E-3</v>
      </c>
      <c r="BB141" s="147">
        <f t="shared" ca="1" si="41"/>
        <v>7.8240715718193917E-4</v>
      </c>
      <c r="BC141" s="147">
        <f t="shared" ca="1" si="42"/>
        <v>1.9614858844096048E-3</v>
      </c>
      <c r="BD141" s="147">
        <f t="shared" ca="1" si="43"/>
        <v>1.9294309704859741E-3</v>
      </c>
    </row>
    <row r="142" spans="8:56" s="147" customFormat="1" ht="0.25" customHeight="1" x14ac:dyDescent="0.2">
      <c r="H142" s="147">
        <f t="shared" si="44"/>
        <v>501</v>
      </c>
      <c r="I142" s="147">
        <f>IF($H142&gt;$H141,INDEX(Spectra!142:142,1,MATCH($I$20,Spectra!$20:$20,0)),I141)</f>
        <v>1.1900000000000001E-3</v>
      </c>
      <c r="J142" s="147">
        <f>((Physics!$C$9*Physics!$C$10)/(Physics!$C$11*Physics!$C$12*$H142))^($J$17-$J$18)</f>
        <v>2.5227985862109926E+18</v>
      </c>
      <c r="K142" s="147">
        <f t="shared" si="45"/>
        <v>1</v>
      </c>
      <c r="L142" s="147">
        <f>INDEX(Photobiology!$21:$421,1+$H142-380,10)</f>
        <v>0.33840209999999998</v>
      </c>
      <c r="M142" s="147">
        <f t="shared" si="46"/>
        <v>1.1900000000000001E-3</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3002130317591081.5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1.1900000000000001E-3</v>
      </c>
      <c r="Z142" s="147">
        <f t="shared" ca="1" si="48"/>
        <v>1.07001111E-4</v>
      </c>
      <c r="AA142" s="147">
        <f t="shared" ca="1" si="35"/>
        <v>7.2036650000000012E-4</v>
      </c>
      <c r="AB142" s="147">
        <f t="shared" ca="1" si="36"/>
        <v>4.8064695000000004E-4</v>
      </c>
      <c r="AC142" s="147">
        <f t="shared" ca="1" si="37"/>
        <v>1.1733400000000001E-3</v>
      </c>
      <c r="AD142" s="147">
        <f t="shared" ca="1" si="38"/>
        <v>1.1410243600000001E-3</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1.9946085996875151E-3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5031995755335951</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1.9946085996875151E-3</v>
      </c>
      <c r="AZ142" s="147">
        <f t="shared" ca="1" si="53"/>
        <v>1.793490219972423E-4</v>
      </c>
      <c r="BA142" s="147">
        <f t="shared" ca="1" si="40"/>
        <v>1.2074363158208375E-3</v>
      </c>
      <c r="BB142" s="147">
        <f t="shared" ca="1" si="41"/>
        <v>8.0563238645678576E-4</v>
      </c>
      <c r="BC142" s="147">
        <f t="shared" ca="1" si="42"/>
        <v>1.9666840792918897E-3</v>
      </c>
      <c r="BD142" s="147">
        <f t="shared" ca="1" si="43"/>
        <v>1.9125184881587758E-3</v>
      </c>
    </row>
    <row r="143" spans="8:56" s="147" customFormat="1" ht="0.25" customHeight="1" x14ac:dyDescent="0.2">
      <c r="H143" s="147">
        <f t="shared" si="44"/>
        <v>502</v>
      </c>
      <c r="I143" s="147">
        <f>IF($H143&gt;$H142,INDEX(Spectra!143:143,1,MATCH($I$20,Spectra!$20:$20,0)),I142)</f>
        <v>1.24E-3</v>
      </c>
      <c r="J143" s="147">
        <f>((Physics!$C$9*Physics!$C$10)/(Physics!$C$11*Physics!$C$12*$H143))^($J$17-$J$18)</f>
        <v>2.5278341123311744E+18</v>
      </c>
      <c r="K143" s="147">
        <f t="shared" si="45"/>
        <v>1</v>
      </c>
      <c r="L143" s="147">
        <f>INDEX(Photobiology!$21:$421,1+$H143-380,10)</f>
        <v>0.3546858</v>
      </c>
      <c r="M143" s="147">
        <f t="shared" si="46"/>
        <v>1.24E-3</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3134514299290656.5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1.24E-3</v>
      </c>
      <c r="Z143" s="147">
        <f t="shared" ca="1" si="48"/>
        <v>1.0327687199999999E-4</v>
      </c>
      <c r="AA143" s="147">
        <f t="shared" ca="1" si="35"/>
        <v>7.6899840000000004E-4</v>
      </c>
      <c r="AB143" s="147">
        <f t="shared" ca="1" si="36"/>
        <v>5.1645999999999994E-4</v>
      </c>
      <c r="AC143" s="147">
        <f t="shared" ca="1" si="37"/>
        <v>1.2275999999999999E-3</v>
      </c>
      <c r="AD143" s="147">
        <f t="shared" ca="1" si="38"/>
        <v>1.1788878400000001E-3</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1.9917773985505855E-3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5034882852226415</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1.9917773985505855E-3</v>
      </c>
      <c r="AZ143" s="147">
        <f t="shared" ca="1" si="53"/>
        <v>1.6589075761500144E-4</v>
      </c>
      <c r="BA143" s="147">
        <f t="shared" ca="1" si="40"/>
        <v>1.2352206714851312E-3</v>
      </c>
      <c r="BB143" s="147">
        <f t="shared" ca="1" si="41"/>
        <v>8.2957528649631879E-4</v>
      </c>
      <c r="BC143" s="147">
        <f t="shared" ca="1" si="42"/>
        <v>1.9718596245650796E-3</v>
      </c>
      <c r="BD143" s="147">
        <f t="shared" ca="1" si="43"/>
        <v>1.8936146412404185E-3</v>
      </c>
    </row>
    <row r="144" spans="8:56" s="147" customFormat="1" ht="0.25" customHeight="1" x14ac:dyDescent="0.2">
      <c r="H144" s="147">
        <f t="shared" si="44"/>
        <v>503</v>
      </c>
      <c r="I144" s="147">
        <f>IF($H144&gt;$H143,INDEX(Spectra!144:144,1,MATCH($I$20,Spectra!$20:$20,0)),I143)</f>
        <v>1.2899999999999999E-3</v>
      </c>
      <c r="J144" s="147">
        <f>((Physics!$C$9*Physics!$C$10)/(Physics!$C$11*Physics!$C$12*$H144))^($J$17-$J$18)</f>
        <v>2.5328696384513562E+18</v>
      </c>
      <c r="K144" s="147">
        <f t="shared" si="45"/>
        <v>1</v>
      </c>
      <c r="L144" s="147">
        <f>INDEX(Photobiology!$21:$421,1+$H144-380,10)</f>
        <v>0.37169859999999999</v>
      </c>
      <c r="M144" s="147">
        <f t="shared" si="46"/>
        <v>1.2899999999999999E-3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3267401833602249</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1.2899999999999999E-3</v>
      </c>
      <c r="Z144" s="147">
        <f t="shared" ca="1" si="48"/>
        <v>9.9221252999999996E-5</v>
      </c>
      <c r="AA144" s="147">
        <f t="shared" ca="1" si="35"/>
        <v>8.1959246999999992E-4</v>
      </c>
      <c r="AB144" s="147">
        <f t="shared" ca="1" si="36"/>
        <v>5.5399436999999997E-4</v>
      </c>
      <c r="AC144" s="147">
        <f t="shared" ca="1" si="37"/>
        <v>1.2822599999999999E-3</v>
      </c>
      <c r="AD144" s="147">
        <f t="shared" ca="1" si="38"/>
        <v>1.21489362E-3</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1.9889279315998694E-3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5037695171017165</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1.9889279315998694E-3</v>
      </c>
      <c r="AZ144" s="147">
        <f t="shared" ca="1" si="53"/>
        <v>1.5297978410855608E-4</v>
      </c>
      <c r="BA144" s="147">
        <f t="shared" ca="1" si="40"/>
        <v>1.2636514388464559E-3</v>
      </c>
      <c r="BB144" s="147">
        <f t="shared" ca="1" si="41"/>
        <v>8.5415106700935872E-4</v>
      </c>
      <c r="BC144" s="147">
        <f t="shared" ca="1" si="42"/>
        <v>1.9769943640102704E-3</v>
      </c>
      <c r="BD144" s="147">
        <f t="shared" ca="1" si="43"/>
        <v>1.8731285695662619E-3</v>
      </c>
    </row>
    <row r="145" spans="8:56" s="147" customFormat="1" ht="0.25" customHeight="1" x14ac:dyDescent="0.2">
      <c r="H145" s="147">
        <f t="shared" si="44"/>
        <v>504</v>
      </c>
      <c r="I145" s="147">
        <f>IF($H145&gt;$H144,INDEX(Spectra!145:145,1,MATCH($I$20,Spectra!$20:$20,0)),I144)</f>
        <v>1.34E-3</v>
      </c>
      <c r="J145" s="147">
        <f>((Physics!$C$9*Physics!$C$10)/(Physics!$C$11*Physics!$C$12*$H145))^($J$17-$J$18)</f>
        <v>2.5379051645715374E+18</v>
      </c>
      <c r="K145" s="147">
        <f t="shared" si="45"/>
        <v>1</v>
      </c>
      <c r="L145" s="147">
        <f>INDEX(Photobiology!$21:$421,1+$H145-380,10)</f>
        <v>0.38928750000000001</v>
      </c>
      <c r="M145" s="147">
        <f t="shared" si="46"/>
        <v>1.34E-3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3400792920525860</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1.34E-3</v>
      </c>
      <c r="Z145" s="147">
        <f t="shared" ca="1" si="48"/>
        <v>9.4878968000000003E-5</v>
      </c>
      <c r="AA145" s="147">
        <f t="shared" ca="1" si="35"/>
        <v>8.7206664000000005E-4</v>
      </c>
      <c r="AB145" s="147">
        <f t="shared" ca="1" si="36"/>
        <v>5.9324479999999999E-4</v>
      </c>
      <c r="AC145" s="147">
        <f t="shared" ca="1" si="37"/>
        <v>1.3359800000000001E-3</v>
      </c>
      <c r="AD145" s="147">
        <f t="shared" ca="1" si="38"/>
        <v>1.2491962400000001E-3</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1.9860967304629398E-3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5040525149580540</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1.9860967304629398E-3</v>
      </c>
      <c r="AZ145" s="147">
        <f t="shared" ca="1" si="53"/>
        <v>1.4062597621977455E-4</v>
      </c>
      <c r="BA145" s="147">
        <f t="shared" ca="1" si="40"/>
        <v>1.2925438077983594E-3</v>
      </c>
      <c r="BB145" s="147">
        <f t="shared" ca="1" si="41"/>
        <v>8.7928474451055274E-4</v>
      </c>
      <c r="BC145" s="147">
        <f t="shared" ca="1" si="42"/>
        <v>1.9801384402715512E-3</v>
      </c>
      <c r="BD145" s="147">
        <f t="shared" ca="1" si="43"/>
        <v>1.851510871619849E-3</v>
      </c>
    </row>
    <row r="146" spans="8:56" s="147" customFormat="1" ht="0.25" customHeight="1" x14ac:dyDescent="0.2">
      <c r="H146" s="147">
        <f t="shared" si="44"/>
        <v>505</v>
      </c>
      <c r="I146" s="147">
        <f>IF($H146&gt;$H145,INDEX(Spectra!146:146,1,MATCH($I$20,Spectra!$20:$20,0)),I145)</f>
        <v>1.39E-3</v>
      </c>
      <c r="J146" s="147">
        <f>((Physics!$C$9*Physics!$C$10)/(Physics!$C$11*Physics!$C$12*$H146))^($J$17-$J$18)</f>
        <v>2.5429406906917192E+18</v>
      </c>
      <c r="K146" s="147">
        <f t="shared" si="45"/>
        <v>1</v>
      </c>
      <c r="L146" s="147">
        <f>INDEX(Photobiology!$21:$421,1+$H146-380,10)</f>
        <v>0.4073</v>
      </c>
      <c r="M146" s="147">
        <f t="shared" si="46"/>
        <v>1.39E-3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3534687560061489.5</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1.39E-3</v>
      </c>
      <c r="Z146" s="147">
        <f t="shared" ca="1" si="48"/>
        <v>9.0296346000000004E-5</v>
      </c>
      <c r="AA146" s="147">
        <f t="shared" ca="1" si="35"/>
        <v>9.2630155999999996E-4</v>
      </c>
      <c r="AB146" s="147">
        <f t="shared" ca="1" si="36"/>
        <v>6.3419027999999994E-4</v>
      </c>
      <c r="AC146" s="147">
        <f t="shared" ca="1" si="37"/>
        <v>1.38722E-3</v>
      </c>
      <c r="AD146" s="147">
        <f t="shared" ca="1" si="38"/>
        <v>1.2819956099999999E-3</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1.9832655293260107E-3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5043326614969364</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1.9832655293260107E-3</v>
      </c>
      <c r="AZ146" s="147">
        <f t="shared" ca="1" si="53"/>
        <v>1.288357053567587E-4</v>
      </c>
      <c r="BA146" s="147">
        <f t="shared" ca="1" si="40"/>
        <v>1.3216560818049708E-3</v>
      </c>
      <c r="BB146" s="147">
        <f t="shared" ca="1" si="41"/>
        <v>9.0486886428605101E-4</v>
      </c>
      <c r="BC146" s="147">
        <f t="shared" ca="1" si="42"/>
        <v>1.9792989982673585E-3</v>
      </c>
      <c r="BD146" s="147">
        <f t="shared" ca="1" si="43"/>
        <v>1.8291638144318503E-3</v>
      </c>
    </row>
    <row r="147" spans="8:56" s="147" customFormat="1" ht="0.25" customHeight="1" x14ac:dyDescent="0.2">
      <c r="H147" s="147">
        <f t="shared" si="44"/>
        <v>506</v>
      </c>
      <c r="I147" s="147">
        <f>IF($H147&gt;$H146,INDEX(Spectra!147:147,1,MATCH($I$20,Spectra!$20:$20,0)),I146)</f>
        <v>1.4400000000000001E-3</v>
      </c>
      <c r="J147" s="147">
        <f>((Physics!$C$9*Physics!$C$10)/(Physics!$C$11*Physics!$C$12*$H147))^($J$17-$J$18)</f>
        <v>2.5479762168119009E+18</v>
      </c>
      <c r="K147" s="147">
        <f t="shared" si="45"/>
        <v>1</v>
      </c>
      <c r="L147" s="147">
        <f>INDEX(Photobiology!$21:$421,1+$H147-380,10)</f>
        <v>0.42562990000000001</v>
      </c>
      <c r="M147" s="147">
        <f t="shared" si="46"/>
        <v>1.4400000000000001E-3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3669085752209137.5</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1.4400000000000001E-3</v>
      </c>
      <c r="Z147" s="147">
        <f t="shared" ca="1" si="48"/>
        <v>8.5543055999999997E-5</v>
      </c>
      <c r="AA147" s="147">
        <f t="shared" ca="1" si="35"/>
        <v>9.821592000000001E-4</v>
      </c>
      <c r="AB147" s="147">
        <f t="shared" ca="1" si="36"/>
        <v>6.7679567999999999E-4</v>
      </c>
      <c r="AC147" s="147">
        <f t="shared" ca="1" si="37"/>
        <v>1.4400000000000001E-3</v>
      </c>
      <c r="AD147" s="147">
        <f t="shared" ca="1" si="38"/>
        <v>1.31303808E-3</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1.980434328189081E-3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5046099567183633</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1.980434328189081E-3</v>
      </c>
      <c r="AZ147" s="147">
        <f t="shared" ca="1" si="53"/>
        <v>1.1764750322263954E-4</v>
      </c>
      <c r="BA147" s="147">
        <f t="shared" ca="1" si="40"/>
        <v>1.3507651357130036E-3</v>
      </c>
      <c r="BB147" s="147">
        <f t="shared" ca="1" si="41"/>
        <v>9.3079819294588349E-4</v>
      </c>
      <c r="BC147" s="147">
        <f t="shared" ca="1" si="42"/>
        <v>1.980434328189081E-3</v>
      </c>
      <c r="BD147" s="147">
        <f t="shared" ca="1" si="43"/>
        <v>1.8058233943413062E-3</v>
      </c>
    </row>
    <row r="148" spans="8:56" s="147" customFormat="1" ht="0.25" customHeight="1" x14ac:dyDescent="0.2">
      <c r="H148" s="147">
        <f t="shared" si="44"/>
        <v>507</v>
      </c>
      <c r="I148" s="147">
        <f>IF($H148&gt;$H147,INDEX(Spectra!148:148,1,MATCH($I$20,Spectra!$20:$20,0)),I147)</f>
        <v>1.49E-3</v>
      </c>
      <c r="J148" s="147">
        <f>((Physics!$C$9*Physics!$C$10)/(Physics!$C$11*Physics!$C$12*$H148))^($J$17-$J$18)</f>
        <v>2.5530117429320832E+18</v>
      </c>
      <c r="K148" s="147">
        <f t="shared" si="45"/>
        <v>1</v>
      </c>
      <c r="L148" s="147">
        <f>INDEX(Photobiology!$21:$421,1+$H148-380,10)</f>
        <v>0.44430960000000003</v>
      </c>
      <c r="M148" s="147">
        <f t="shared" si="46"/>
        <v>1.49E-3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3803987496968804</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1.49E-3</v>
      </c>
      <c r="Z148" s="147">
        <f t="shared" ca="1" si="48"/>
        <v>8.0769324000000005E-5</v>
      </c>
      <c r="AA148" s="147">
        <f t="shared" ca="1" si="35"/>
        <v>1.03953128E-3</v>
      </c>
      <c r="AB148" s="147">
        <f t="shared" ca="1" si="36"/>
        <v>7.2104974000000005E-4</v>
      </c>
      <c r="AC148" s="147">
        <f t="shared" ca="1" si="37"/>
        <v>1.49E-3</v>
      </c>
      <c r="AD148" s="147">
        <f t="shared" ca="1" si="38"/>
        <v>1.34189698E-3</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1.9776031270521514E-3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5048844006223351</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1.9776031270521514E-3</v>
      </c>
      <c r="AZ148" s="147">
        <f t="shared" ca="1" si="53"/>
        <v>1.072011192699922E-4</v>
      </c>
      <c r="BA148" s="147">
        <f t="shared" ca="1" si="40"/>
        <v>1.3797183288567286E-3</v>
      </c>
      <c r="BB148" s="147">
        <f t="shared" ca="1" si="41"/>
        <v>9.5701357086183951E-4</v>
      </c>
      <c r="BC148" s="147">
        <f t="shared" ca="1" si="42"/>
        <v>1.9776031270521514E-3</v>
      </c>
      <c r="BD148" s="147">
        <f t="shared" ca="1" si="43"/>
        <v>1.7810333314294217E-3</v>
      </c>
    </row>
    <row r="149" spans="8:56" s="147" customFormat="1" ht="0.25" customHeight="1" x14ac:dyDescent="0.2">
      <c r="H149" s="147">
        <f t="shared" si="44"/>
        <v>508</v>
      </c>
      <c r="I149" s="147">
        <f>IF($H149&gt;$H148,INDEX(Spectra!149:149,1,MATCH($I$20,Spectra!$20:$20,0)),I148)</f>
        <v>1.5499999999999999E-3</v>
      </c>
      <c r="J149" s="147">
        <f>((Physics!$C$9*Physics!$C$10)/(Physics!$C$11*Physics!$C$12*$H149))^($J$17-$J$18)</f>
        <v>2.5580472690522639E+18</v>
      </c>
      <c r="K149" s="147">
        <f t="shared" si="45"/>
        <v>1</v>
      </c>
      <c r="L149" s="147">
        <f>INDEX(Photobiology!$21:$421,1+$H149-380,10)</f>
        <v>0.46339439999999998</v>
      </c>
      <c r="M149" s="147">
        <f t="shared" si="46"/>
        <v>1.5499999999999999E-3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3964973267031009</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1.5499999999999999E-3</v>
      </c>
      <c r="Z149" s="147">
        <f t="shared" ca="1" si="48"/>
        <v>7.6613554999999998E-5</v>
      </c>
      <c r="AA149" s="147">
        <f t="shared" ref="AA149:AA212" ca="1" si="55">$Y149*O149</f>
        <v>1.1054382999999999E-3</v>
      </c>
      <c r="AB149" s="147">
        <f t="shared" ref="AB149:AB212" ca="1" si="56">$Y149*P149</f>
        <v>7.7191860000000001E-4</v>
      </c>
      <c r="AC149" s="147">
        <f t="shared" ref="AC149:AC212" ca="1" si="57">$Y149*Q149</f>
        <v>1.5499999999999999E-3</v>
      </c>
      <c r="AD149" s="147">
        <f t="shared" ref="AD149:AD212" ca="1" si="58">$Y149*R149</f>
        <v>1.3774276499999999E-3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1.974753660101435E-3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5051513207273438</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1.974753660101435E-3</v>
      </c>
      <c r="AZ149" s="147">
        <f t="shared" ca="1" si="53"/>
        <v>9.7608321386859743E-5</v>
      </c>
      <c r="BA149" s="147">
        <f t="shared" ref="BA149:BA212" ca="1" si="60">$AY149*AO149</f>
        <v>1.4083666638331021E-3</v>
      </c>
      <c r="BB149" s="147">
        <f t="shared" ref="BB149:BB212" ca="1" si="61">$AY149*AP149</f>
        <v>9.8345101977443576E-4</v>
      </c>
      <c r="BC149" s="147">
        <f t="shared" ref="BC149:BC212" ca="1" si="62">$AY149*AQ149</f>
        <v>1.974753660101435E-3</v>
      </c>
      <c r="BD149" s="147">
        <f t="shared" ref="BD149:BD212" ca="1" si="63">$AY149*AR149</f>
        <v>1.7548905118467215E-3</v>
      </c>
    </row>
    <row r="150" spans="8:56" s="147" customFormat="1" ht="0.25" customHeight="1" x14ac:dyDescent="0.2">
      <c r="H150" s="147">
        <f t="shared" ref="H150:H213" si="64">MIN(780,H149+$J$14)</f>
        <v>509</v>
      </c>
      <c r="I150" s="147">
        <f>IF($H150&gt;$H149,INDEX(Spectra!150:150,1,MATCH($I$20,Spectra!$20:$20,0)),I149)</f>
        <v>1.6000000000000001E-3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1.6000000000000001E-3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4100932472275913.5</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1.6000000000000001E-3</v>
      </c>
      <c r="Z150" s="147">
        <f t="shared" ref="Z150:Z213" ca="1" si="68">$Y150*N150</f>
        <v>7.2158880000000003E-5</v>
      </c>
      <c r="AA150" s="147">
        <f t="shared" ca="1" si="55"/>
        <v>1.1656416E-3</v>
      </c>
      <c r="AB150" s="147">
        <f t="shared" ca="1" si="56"/>
        <v>8.195632E-4</v>
      </c>
      <c r="AC150" s="147">
        <f t="shared" ca="1" si="57"/>
        <v>1.5968E-3</v>
      </c>
      <c r="AD150" s="147">
        <f t="shared" ca="1" si="58"/>
        <v>1.4017168E-3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1.9719224589645058E-3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5054200527986068</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1.9719224589645058E-3</v>
      </c>
      <c r="AZ150" s="147">
        <f t="shared" ref="AZ150:AZ213" ca="1" si="73">$AY150*AN150</f>
        <v>8.8932322553577945E-5</v>
      </c>
      <c r="BA150" s="147">
        <f t="shared" ca="1" si="60"/>
        <v>1.4365967813395756E-3</v>
      </c>
      <c r="BB150" s="147">
        <f t="shared" ca="1" si="61"/>
        <v>1.0100719253880119E-3</v>
      </c>
      <c r="BC150" s="147">
        <f t="shared" ca="1" si="62"/>
        <v>1.9679786140465766E-3</v>
      </c>
      <c r="BD150" s="147">
        <f t="shared" ca="1" si="63"/>
        <v>1.7275480243924115E-3</v>
      </c>
    </row>
    <row r="151" spans="8:56" s="147" customFormat="1" ht="0.25" customHeight="1" x14ac:dyDescent="0.2">
      <c r="H151" s="147">
        <f t="shared" si="64"/>
        <v>510</v>
      </c>
      <c r="I151" s="147">
        <f>IF($H151&gt;$H150,INDEX(Spectra!151:151,1,MATCH($I$20,Spectra!$20:$20,0)),I150)</f>
        <v>1.66E-3</v>
      </c>
      <c r="J151" s="147">
        <f>((Physics!$C$9*Physics!$C$10)/(Physics!$C$11*Physics!$C$12*$H151))^($J$17-$J$18)</f>
        <v>2.5681183212926275E+18</v>
      </c>
      <c r="K151" s="147">
        <f t="shared" si="65"/>
        <v>1</v>
      </c>
      <c r="L151" s="147">
        <f>INDEX(Photobiology!$21:$421,1+$H151-380,10)</f>
        <v>0.503</v>
      </c>
      <c r="M151" s="147">
        <f t="shared" si="66"/>
        <v>1.66E-3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4263076413345761.5</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1.66E-3</v>
      </c>
      <c r="Z151" s="147">
        <f t="shared" ca="1" si="68"/>
        <v>6.8447941999999994E-5</v>
      </c>
      <c r="AA151" s="147">
        <f t="shared" ca="1" si="55"/>
        <v>1.2343959200000001E-3</v>
      </c>
      <c r="AB151" s="147">
        <f t="shared" ca="1" si="56"/>
        <v>8.7405307999999997E-4</v>
      </c>
      <c r="AC151" s="147">
        <f t="shared" ca="1" si="57"/>
        <v>1.6550200000000001E-3</v>
      </c>
      <c r="AD151" s="147">
        <f t="shared" ca="1" si="58"/>
        <v>1.4323940799999999E-3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1.9690912578275762E-3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5056859335524143</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1.9690912578275762E-3</v>
      </c>
      <c r="AZ151" s="147">
        <f t="shared" ca="1" si="73"/>
        <v>8.1192918197884931E-5</v>
      </c>
      <c r="BA151" s="147">
        <f t="shared" ca="1" si="60"/>
        <v>1.4642398884156798E-3</v>
      </c>
      <c r="BB151" s="147">
        <f t="shared" ca="1" si="61"/>
        <v>1.0368013727140163E-3</v>
      </c>
      <c r="BC151" s="147">
        <f t="shared" ca="1" si="62"/>
        <v>1.9631839840540933E-3</v>
      </c>
      <c r="BD151" s="147">
        <f t="shared" ca="1" si="63"/>
        <v>1.6991052172843216E-3</v>
      </c>
    </row>
    <row r="152" spans="8:56" s="147" customFormat="1" ht="0.25" customHeight="1" x14ac:dyDescent="0.2">
      <c r="H152" s="147">
        <f t="shared" si="64"/>
        <v>511</v>
      </c>
      <c r="I152" s="147">
        <f>IF($H152&gt;$H151,INDEX(Spectra!152:152,1,MATCH($I$20,Spectra!$20:$20,0)),I151)</f>
        <v>1.7099999999999999E-3</v>
      </c>
      <c r="J152" s="147">
        <f>((Physics!$C$9*Physics!$C$10)/(Physics!$C$11*Physics!$C$12*$H152))^($J$17-$J$18)</f>
        <v>2.5731538474128092E+18</v>
      </c>
      <c r="K152" s="147">
        <f t="shared" si="65"/>
        <v>1</v>
      </c>
      <c r="L152" s="147">
        <f>INDEX(Photobiology!$21:$421,1+$H152-380,10)</f>
        <v>0.52356930000000002</v>
      </c>
      <c r="M152" s="147">
        <f t="shared" si="66"/>
        <v>1.7099999999999999E-3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4400093079075903.5</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1.7099999999999999E-3</v>
      </c>
      <c r="Z152" s="147">
        <f t="shared" ca="1" si="68"/>
        <v>6.4662281999999997E-5</v>
      </c>
      <c r="AA152" s="147">
        <f t="shared" ca="1" si="55"/>
        <v>1.2968571599999998E-3</v>
      </c>
      <c r="AB152" s="147">
        <f t="shared" ca="1" si="56"/>
        <v>9.2497833E-4</v>
      </c>
      <c r="AC152" s="147">
        <f t="shared" ca="1" si="57"/>
        <v>1.6997399999999999E-3</v>
      </c>
      <c r="AD152" s="147">
        <f t="shared" ca="1" si="58"/>
        <v>1.45144971E-3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1.9635932478777973E-3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5052627520530568</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1.9635932478777973E-3</v>
      </c>
      <c r="AZ152" s="147">
        <f t="shared" ca="1" si="73"/>
        <v>7.4251707793900602E-5</v>
      </c>
      <c r="BA152" s="147">
        <f t="shared" ca="1" si="60"/>
        <v>1.4891812648175299E-3</v>
      </c>
      <c r="BB152" s="147">
        <f t="shared" ca="1" si="61"/>
        <v>1.0621527504218018E-3</v>
      </c>
      <c r="BC152" s="147">
        <f t="shared" ca="1" si="62"/>
        <v>1.9518116883905305E-3</v>
      </c>
      <c r="BD152" s="147">
        <f t="shared" ca="1" si="63"/>
        <v>1.6666999123919222E-3</v>
      </c>
    </row>
    <row r="153" spans="8:56" s="147" customFormat="1" ht="0.25" customHeight="1" x14ac:dyDescent="0.2">
      <c r="H153" s="147">
        <f t="shared" si="64"/>
        <v>512</v>
      </c>
      <c r="I153" s="147">
        <f>IF($H153&gt;$H152,INDEX(Spectra!153:153,1,MATCH($I$20,Spectra!$20:$20,0)),I152)</f>
        <v>1.7700000000000001E-3</v>
      </c>
      <c r="J153" s="147">
        <f>((Physics!$C$9*Physics!$C$10)/(Physics!$C$11*Physics!$C$12*$H153))^($J$17-$J$18)</f>
        <v>2.578189373532991E+18</v>
      </c>
      <c r="K153" s="147">
        <f t="shared" si="65"/>
        <v>1</v>
      </c>
      <c r="L153" s="147">
        <f>INDEX(Photobiology!$21:$421,1+$H153-380,10)</f>
        <v>0.544512</v>
      </c>
      <c r="M153" s="147">
        <f t="shared" si="66"/>
        <v>1.7700000000000001E-3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4563395191153394</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1.7700000000000001E-3</v>
      </c>
      <c r="Z153" s="147">
        <f t="shared" ca="1" si="68"/>
        <v>6.1529979000000005E-5</v>
      </c>
      <c r="AA153" s="147">
        <f t="shared" ca="1" si="55"/>
        <v>1.3681498200000001E-3</v>
      </c>
      <c r="AB153" s="147">
        <f t="shared" ca="1" si="56"/>
        <v>9.8306862000000004E-4</v>
      </c>
      <c r="AC153" s="147">
        <f t="shared" ca="1" si="57"/>
        <v>1.7523E-3</v>
      </c>
      <c r="AD153" s="147">
        <f t="shared" ca="1" si="58"/>
        <v>1.4756100600000002E-3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1.958095237928018E-3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5048340334791570</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1.958095237928018E-3</v>
      </c>
      <c r="AZ153" s="147">
        <f t="shared" ca="1" si="73"/>
        <v>6.806867732752031E-5</v>
      </c>
      <c r="BA153" s="147">
        <f t="shared" ca="1" si="60"/>
        <v>1.5135410436802684E-3</v>
      </c>
      <c r="BB153" s="147">
        <f t="shared" ca="1" si="61"/>
        <v>1.0875378437166486E-3</v>
      </c>
      <c r="BC153" s="147">
        <f t="shared" ca="1" si="62"/>
        <v>1.9385142855487378E-3</v>
      </c>
      <c r="BD153" s="147">
        <f t="shared" ca="1" si="63"/>
        <v>1.6324209217653542E-3</v>
      </c>
    </row>
    <row r="154" spans="8:56" s="147" customFormat="1" ht="0.25" customHeight="1" x14ac:dyDescent="0.2">
      <c r="H154" s="147">
        <f t="shared" si="64"/>
        <v>513</v>
      </c>
      <c r="I154" s="147">
        <f>IF($H154&gt;$H153,INDEX(Spectra!154:154,1,MATCH($I$20,Spectra!$20:$20,0)),I153)</f>
        <v>1.83E-3</v>
      </c>
      <c r="J154" s="147">
        <f>((Physics!$C$9*Physics!$C$10)/(Physics!$C$11*Physics!$C$12*$H154))^($J$17-$J$18)</f>
        <v>2.5832248996531722E+18</v>
      </c>
      <c r="K154" s="147">
        <f t="shared" si="65"/>
        <v>1</v>
      </c>
      <c r="L154" s="147">
        <f>INDEX(Photobiology!$21:$421,1+$H154-380,10)</f>
        <v>0.56569000000000003</v>
      </c>
      <c r="M154" s="147">
        <f t="shared" si="66"/>
        <v>1.83E-3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4727301566365305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1.83E-3</v>
      </c>
      <c r="Z154" s="147">
        <f t="shared" ca="1" si="68"/>
        <v>5.8565307000000006E-5</v>
      </c>
      <c r="AA154" s="147">
        <f t="shared" ca="1" si="55"/>
        <v>1.4410463099999999E-3</v>
      </c>
      <c r="AB154" s="147">
        <f t="shared" ca="1" si="56"/>
        <v>1.0431457499999999E-3</v>
      </c>
      <c r="AC154" s="147">
        <f t="shared" ca="1" si="57"/>
        <v>1.80438E-3</v>
      </c>
      <c r="AD154" s="147">
        <f t="shared" ca="1" si="58"/>
        <v>1.4966325600000001E-3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1.9525789621644518E-3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5043950593602161</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1.9525789621644518E-3</v>
      </c>
      <c r="AZ154" s="147">
        <f t="shared" ca="1" si="73"/>
        <v>6.2488189268252738E-5</v>
      </c>
      <c r="BA154" s="147">
        <f t="shared" ca="1" si="60"/>
        <v>1.5375719718091327E-3</v>
      </c>
      <c r="BB154" s="147">
        <f t="shared" ca="1" si="61"/>
        <v>1.1130188229077917E-3</v>
      </c>
      <c r="BC154" s="147">
        <f t="shared" ca="1" si="62"/>
        <v>1.9252428566941494E-3</v>
      </c>
      <c r="BD154" s="147">
        <f t="shared" ca="1" si="63"/>
        <v>1.596881557784878E-3</v>
      </c>
    </row>
    <row r="155" spans="8:56" s="147" customFormat="1" ht="0.25" customHeight="1" x14ac:dyDescent="0.2">
      <c r="H155" s="147">
        <f t="shared" si="64"/>
        <v>514</v>
      </c>
      <c r="I155" s="147">
        <f>IF($H155&gt;$H154,INDEX(Spectra!155:155,1,MATCH($I$20,Spectra!$20:$20,0)),I154)</f>
        <v>1.8799999999999999E-3</v>
      </c>
      <c r="J155" s="147">
        <f>((Physics!$C$9*Physics!$C$10)/(Physics!$C$11*Physics!$C$12*$H155))^($J$17-$J$18)</f>
        <v>2.5882604257733535E+18</v>
      </c>
      <c r="K155" s="147">
        <f t="shared" si="65"/>
        <v>1</v>
      </c>
      <c r="L155" s="147">
        <f>INDEX(Photobiology!$21:$421,1+$H155-380,10)</f>
        <v>0.58696530000000002</v>
      </c>
      <c r="M155" s="147">
        <f t="shared" si="66"/>
        <v>1.8799999999999999E-3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4865929600453904</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1.8799999999999999E-3</v>
      </c>
      <c r="Z155" s="147">
        <f t="shared" ca="1" si="68"/>
        <v>5.5412247999999996E-5</v>
      </c>
      <c r="AA155" s="147">
        <f t="shared" ca="1" si="55"/>
        <v>1.5077919599999999E-3</v>
      </c>
      <c r="AB155" s="147">
        <f t="shared" ca="1" si="56"/>
        <v>1.0994766400000001E-3</v>
      </c>
      <c r="AC155" s="147">
        <f t="shared" ca="1" si="57"/>
        <v>1.84428E-3</v>
      </c>
      <c r="AD155" s="147">
        <f t="shared" ca="1" si="58"/>
        <v>1.5069685200000001E-3</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1.9470809522146727E-3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5039552574394335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1.9470809522146727E-3</v>
      </c>
      <c r="AZ155" s="147">
        <f t="shared" ca="1" si="73"/>
        <v>5.7389432234146589E-5</v>
      </c>
      <c r="BA155" s="147">
        <f t="shared" ca="1" si="60"/>
        <v>1.561592024052355E-3</v>
      </c>
      <c r="BB155" s="147">
        <f t="shared" ca="1" si="61"/>
        <v>1.1387074591218027E-3</v>
      </c>
      <c r="BC155" s="147">
        <f t="shared" ca="1" si="62"/>
        <v>1.9100864141225939E-3</v>
      </c>
      <c r="BD155" s="147">
        <f t="shared" ca="1" si="63"/>
        <v>1.5607392025952852E-3</v>
      </c>
    </row>
    <row r="156" spans="8:56" s="147" customFormat="1" ht="0.25" customHeight="1" x14ac:dyDescent="0.2">
      <c r="H156" s="147">
        <f t="shared" si="64"/>
        <v>515</v>
      </c>
      <c r="I156" s="147">
        <f>IF($H156&gt;$H155,INDEX(Spectra!156:156,1,MATCH($I$20,Spectra!$20:$20,0)),I155)</f>
        <v>1.9400000000000001E-3</v>
      </c>
      <c r="J156" s="147">
        <f>((Physics!$C$9*Physics!$C$10)/(Physics!$C$11*Physics!$C$12*$H156))^($J$17-$J$18)</f>
        <v>2.5932959518935357E+18</v>
      </c>
      <c r="K156" s="147">
        <f t="shared" si="65"/>
        <v>1</v>
      </c>
      <c r="L156" s="147">
        <f>INDEX(Photobiology!$21:$421,1+$H156-380,10)</f>
        <v>0.60819999999999996</v>
      </c>
      <c r="M156" s="147">
        <f t="shared" si="66"/>
        <v>1.9400000000000001E-3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5030994146673460</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1.9400000000000001E-3</v>
      </c>
      <c r="Z156" s="147">
        <f t="shared" ca="1" si="68"/>
        <v>5.2632200000000007E-5</v>
      </c>
      <c r="AA156" s="147">
        <f t="shared" ca="1" si="55"/>
        <v>1.5846075200000001E-3</v>
      </c>
      <c r="AB156" s="147">
        <f t="shared" ca="1" si="56"/>
        <v>1.1637419800000002E-3</v>
      </c>
      <c r="AC156" s="147">
        <f t="shared" ca="1" si="57"/>
        <v>1.8915E-3</v>
      </c>
      <c r="AD156" s="147">
        <f t="shared" ca="1" si="58"/>
        <v>1.5233520200000001E-3</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1.9415829422648936E-3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5035099184441089</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1.9415829422648936E-3</v>
      </c>
      <c r="AZ156" s="147">
        <f t="shared" ca="1" si="73"/>
        <v>5.2675145223646564E-5</v>
      </c>
      <c r="BA156" s="147">
        <f t="shared" ca="1" si="60"/>
        <v>1.5859004799055033E-3</v>
      </c>
      <c r="BB156" s="147">
        <f t="shared" ca="1" si="61"/>
        <v>1.164691534827615E-3</v>
      </c>
      <c r="BC156" s="147">
        <f t="shared" ca="1" si="62"/>
        <v>1.8930433687082712E-3</v>
      </c>
      <c r="BD156" s="147">
        <f t="shared" ca="1" si="63"/>
        <v>1.5245949985034891E-3</v>
      </c>
    </row>
    <row r="157" spans="8:56" s="147" customFormat="1" ht="0.25" customHeight="1" x14ac:dyDescent="0.2">
      <c r="H157" s="147">
        <f t="shared" si="64"/>
        <v>516</v>
      </c>
      <c r="I157" s="147">
        <f>IF($H157&gt;$H156,INDEX(Spectra!157:157,1,MATCH($I$20,Spectra!$20:$20,0)),I156)</f>
        <v>1.99E-3</v>
      </c>
      <c r="J157" s="147">
        <f>((Physics!$C$9*Physics!$C$10)/(Physics!$C$11*Physics!$C$12*$H157))^($J$17-$J$18)</f>
        <v>2.598331478013717E+18</v>
      </c>
      <c r="K157" s="147">
        <f t="shared" si="65"/>
        <v>1</v>
      </c>
      <c r="L157" s="147">
        <f>INDEX(Photobiology!$21:$421,1+$H157-380,10)</f>
        <v>0.62934559999999995</v>
      </c>
      <c r="M157" s="147">
        <f t="shared" si="66"/>
        <v>1.99E-3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5170679641247297</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1.99E-3</v>
      </c>
      <c r="Z157" s="147">
        <f t="shared" ca="1" si="68"/>
        <v>4.9625824000000001E-5</v>
      </c>
      <c r="AA157" s="147">
        <f t="shared" ca="1" si="55"/>
        <v>1.6555188099999999E-3</v>
      </c>
      <c r="AB157" s="147">
        <f t="shared" ca="1" si="56"/>
        <v>1.2241723799999999E-3</v>
      </c>
      <c r="AC157" s="147">
        <f t="shared" ca="1" si="57"/>
        <v>1.92632E-3</v>
      </c>
      <c r="AD157" s="147">
        <f t="shared" ca="1" si="58"/>
        <v>1.52974882E-3</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1.9360849323151142E-3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5030590423742418</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1.9360849323151142E-3</v>
      </c>
      <c r="AZ157" s="147">
        <f t="shared" ca="1" si="73"/>
        <v>4.8281311608101397E-5</v>
      </c>
      <c r="BA157" s="147">
        <f t="shared" ca="1" si="60"/>
        <v>1.6106658408066574E-3</v>
      </c>
      <c r="BB157" s="147">
        <f t="shared" ca="1" si="61"/>
        <v>1.1910058791328303E-3</v>
      </c>
      <c r="BC157" s="147">
        <f t="shared" ca="1" si="62"/>
        <v>1.8741302144810305E-3</v>
      </c>
      <c r="BD157" s="147">
        <f t="shared" ca="1" si="63"/>
        <v>1.48830333699941E-3</v>
      </c>
    </row>
    <row r="158" spans="8:56" s="147" customFormat="1" ht="0.25" customHeight="1" x14ac:dyDescent="0.2">
      <c r="H158" s="147">
        <f t="shared" si="64"/>
        <v>517</v>
      </c>
      <c r="I158" s="147">
        <f>IF($H158&gt;$H157,INDEX(Spectra!158:158,1,MATCH($I$20,Spectra!$20:$20,0)),I157)</f>
        <v>2.0500000000000002E-3</v>
      </c>
      <c r="J158" s="147">
        <f>((Physics!$C$9*Physics!$C$10)/(Physics!$C$11*Physics!$C$12*$H158))^($J$17-$J$18)</f>
        <v>2.6033670041338988E+18</v>
      </c>
      <c r="K158" s="147">
        <f t="shared" si="65"/>
        <v>1</v>
      </c>
      <c r="L158" s="147">
        <f>INDEX(Photobiology!$21:$421,1+$H158-380,10)</f>
        <v>0.65030679999999996</v>
      </c>
      <c r="M158" s="147">
        <f t="shared" si="66"/>
        <v>2.0500000000000002E-3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5336902358474493</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2.0500000000000002E-3</v>
      </c>
      <c r="Z158" s="147">
        <f t="shared" ca="1" si="68"/>
        <v>4.6930855000000005E-5</v>
      </c>
      <c r="AA158" s="147">
        <f t="shared" ca="1" si="55"/>
        <v>1.7365468000000001E-3</v>
      </c>
      <c r="AB158" s="147">
        <f t="shared" ca="1" si="56"/>
        <v>1.2926664500000002E-3</v>
      </c>
      <c r="AC158" s="147">
        <f t="shared" ca="1" si="57"/>
        <v>1.9700500000000001E-3</v>
      </c>
      <c r="AD158" s="147">
        <f t="shared" ca="1" si="58"/>
        <v>1.5412043500000001E-3</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1.9305869223653351E-3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5026026292298326</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1.9305869223653351E-3</v>
      </c>
      <c r="AZ158" s="147">
        <f t="shared" ca="1" si="73"/>
        <v>4.4197119472401851E-5</v>
      </c>
      <c r="BA158" s="147">
        <f t="shared" ca="1" si="60"/>
        <v>1.6353924595879858E-3</v>
      </c>
      <c r="BB158" s="147">
        <f t="shared" ca="1" si="61"/>
        <v>1.217368265048987E-3</v>
      </c>
      <c r="BC158" s="147">
        <f t="shared" ca="1" si="62"/>
        <v>1.8552940323930871E-3</v>
      </c>
      <c r="BD158" s="147">
        <f t="shared" ca="1" si="63"/>
        <v>1.4514287623427155E-3</v>
      </c>
    </row>
    <row r="159" spans="8:56" s="147" customFormat="1" ht="0.25" customHeight="1" x14ac:dyDescent="0.2">
      <c r="H159" s="147">
        <f t="shared" si="64"/>
        <v>518</v>
      </c>
      <c r="I159" s="147">
        <f>IF($H159&gt;$H158,INDEX(Spectra!159:159,1,MATCH($I$20,Spectra!$20:$20,0)),I158)</f>
        <v>2.0999999999999999E-3</v>
      </c>
      <c r="J159" s="147">
        <f>((Physics!$C$9*Physics!$C$10)/(Physics!$C$11*Physics!$C$12*$H159))^($J$17-$J$18)</f>
        <v>2.60840253025408E+18</v>
      </c>
      <c r="K159" s="147">
        <f t="shared" si="65"/>
        <v>1</v>
      </c>
      <c r="L159" s="147">
        <f>INDEX(Photobiology!$21:$421,1+$H159-380,10)</f>
        <v>0.6708752</v>
      </c>
      <c r="M159" s="147">
        <f t="shared" si="66"/>
        <v>2.0999999999999999E-3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5477645313533568</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2.0999999999999999E-3</v>
      </c>
      <c r="Z159" s="147">
        <f t="shared" ca="1" si="68"/>
        <v>4.4090759999999999E-5</v>
      </c>
      <c r="AA159" s="147">
        <f t="shared" ca="1" si="55"/>
        <v>1.8101411999999998E-3</v>
      </c>
      <c r="AB159" s="147">
        <f t="shared" ca="1" si="56"/>
        <v>1.3563542999999998E-3</v>
      </c>
      <c r="AC159" s="147">
        <f t="shared" ca="1" si="57"/>
        <v>2.0012999999999997E-3</v>
      </c>
      <c r="AD159" s="147">
        <f t="shared" ca="1" si="58"/>
        <v>1.5426452999999999E-3</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1.9250706466017692E-3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5021359145513913</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1.9250706466017692E-3</v>
      </c>
      <c r="AZ159" s="147">
        <f t="shared" ca="1" si="73"/>
        <v>4.0418013267792103E-5</v>
      </c>
      <c r="BA159" s="147">
        <f t="shared" ca="1" si="60"/>
        <v>1.6593569953926202E-3</v>
      </c>
      <c r="BB159" s="147">
        <f t="shared" ca="1" si="61"/>
        <v>1.2433704044390904E-3</v>
      </c>
      <c r="BC159" s="147">
        <f t="shared" ca="1" si="62"/>
        <v>1.8345923262114859E-3</v>
      </c>
      <c r="BD159" s="147">
        <f t="shared" ca="1" si="63"/>
        <v>1.4141434214991334E-3</v>
      </c>
    </row>
    <row r="160" spans="8:56" s="147" customFormat="1" ht="0.25" customHeight="1" x14ac:dyDescent="0.2">
      <c r="H160" s="147">
        <f t="shared" si="64"/>
        <v>519</v>
      </c>
      <c r="I160" s="147">
        <f>IF($H160&gt;$H159,INDEX(Spectra!160:160,1,MATCH($I$20,Spectra!$20:$20,0)),I159)</f>
        <v>2.15E-3</v>
      </c>
      <c r="J160" s="147">
        <f>((Physics!$C$9*Physics!$C$10)/(Physics!$C$11*Physics!$C$12*$H160))^($J$17-$J$18)</f>
        <v>2.6134380563742618E+18</v>
      </c>
      <c r="K160" s="147">
        <f t="shared" si="65"/>
        <v>1</v>
      </c>
      <c r="L160" s="147">
        <f>INDEX(Photobiology!$21:$421,1+$H160-380,10)</f>
        <v>0.69084239999999997</v>
      </c>
      <c r="M160" s="147">
        <f t="shared" si="66"/>
        <v>2.15E-3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5618891821204663</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2.15E-3</v>
      </c>
      <c r="Z160" s="147">
        <f t="shared" ca="1" si="68"/>
        <v>4.1371805000000003E-5</v>
      </c>
      <c r="AA160" s="147">
        <f t="shared" ca="1" si="55"/>
        <v>1.8837268000000001E-3</v>
      </c>
      <c r="AB160" s="147">
        <f t="shared" ca="1" si="56"/>
        <v>1.420892E-3</v>
      </c>
      <c r="AC160" s="147">
        <f t="shared" ca="1" si="57"/>
        <v>2.0295999999999999E-3</v>
      </c>
      <c r="AD160" s="147">
        <f t="shared" ca="1" si="58"/>
        <v>1.5419133499999999E-3</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1.9195726366519898E-3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5016684180600993</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1.9195726366519898E-3</v>
      </c>
      <c r="AZ160" s="147">
        <f t="shared" ca="1" si="73"/>
        <v>3.6937760375303251E-5</v>
      </c>
      <c r="BA160" s="147">
        <f t="shared" ca="1" si="60"/>
        <v>1.6818374047479143E-3</v>
      </c>
      <c r="BB160" s="147">
        <f t="shared" ca="1" si="61"/>
        <v>1.2686071641105671E-3</v>
      </c>
      <c r="BC160" s="147">
        <f t="shared" ca="1" si="62"/>
        <v>1.8120765689994783E-3</v>
      </c>
      <c r="BD160" s="147">
        <f t="shared" ca="1" si="63"/>
        <v>1.3766579882550708E-3</v>
      </c>
    </row>
    <row r="161" spans="8:56" s="147" customFormat="1" ht="0.25" customHeight="1" x14ac:dyDescent="0.2">
      <c r="H161" s="147">
        <f t="shared" si="64"/>
        <v>520</v>
      </c>
      <c r="I161" s="147">
        <f>IF($H161&gt;$H160,INDEX(Spectra!161:161,1,MATCH($I$20,Spectra!$20:$20,0)),I160)</f>
        <v>2.2000000000000001E-3</v>
      </c>
      <c r="J161" s="147">
        <f>((Physics!$C$9*Physics!$C$10)/(Physics!$C$11*Physics!$C$12*$H161))^($J$17-$J$18)</f>
        <v>2.618473582494444E+18</v>
      </c>
      <c r="K161" s="147">
        <f t="shared" si="65"/>
        <v>1</v>
      </c>
      <c r="L161" s="147">
        <f>INDEX(Photobiology!$21:$421,1+$H161-380,10)</f>
        <v>0.71</v>
      </c>
      <c r="M161" s="147">
        <f t="shared" si="66"/>
        <v>2.2000000000000001E-3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5760641881487777</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2.2000000000000001E-3</v>
      </c>
      <c r="Z161" s="147">
        <f t="shared" ca="1" si="68"/>
        <v>3.8785560000000007E-5</v>
      </c>
      <c r="AA161" s="147">
        <f t="shared" ca="1" si="55"/>
        <v>1.9562707999999998E-3</v>
      </c>
      <c r="AB161" s="147">
        <f t="shared" ca="1" si="56"/>
        <v>1.4856886000000002E-3</v>
      </c>
      <c r="AC161" s="147">
        <f t="shared" ca="1" si="57"/>
        <v>2.0570000000000002E-3</v>
      </c>
      <c r="AD161" s="147">
        <f t="shared" ca="1" si="58"/>
        <v>1.5391816000000001E-3</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1.9140746267022107E-3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5011953844942653</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1.9140746267022107E-3</v>
      </c>
      <c r="AZ161" s="147">
        <f t="shared" ca="1" si="73"/>
        <v>3.3744752853834633E-5</v>
      </c>
      <c r="BA161" s="147">
        <f t="shared" ca="1" si="60"/>
        <v>1.7020219551083795E-3</v>
      </c>
      <c r="BB161" s="147">
        <f t="shared" ca="1" si="61"/>
        <v>1.29259947838215E-3</v>
      </c>
      <c r="BC161" s="147">
        <f t="shared" ca="1" si="62"/>
        <v>1.7896597759665671E-3</v>
      </c>
      <c r="BD161" s="147">
        <f t="shared" ca="1" si="63"/>
        <v>1.3391402029304144E-3</v>
      </c>
    </row>
    <row r="162" spans="8:56" s="147" customFormat="1" ht="0.25" customHeight="1" x14ac:dyDescent="0.2">
      <c r="H162" s="147">
        <f t="shared" si="64"/>
        <v>521</v>
      </c>
      <c r="I162" s="147">
        <f>IF($H162&gt;$H161,INDEX(Spectra!162:162,1,MATCH($I$20,Spectra!$20:$20,0)),I161)</f>
        <v>2.2399999999999998E-3</v>
      </c>
      <c r="J162" s="147">
        <f>((Physics!$C$9*Physics!$C$10)/(Physics!$C$11*Physics!$C$12*$H162))^($J$17-$J$18)</f>
        <v>2.6235091086146253E+18</v>
      </c>
      <c r="K162" s="147">
        <f t="shared" si="65"/>
        <v>1</v>
      </c>
      <c r="L162" s="147">
        <f>INDEX(Photobiology!$21:$421,1+$H162-380,10)</f>
        <v>0.72818519999999998</v>
      </c>
      <c r="M162" s="147">
        <f t="shared" si="66"/>
        <v>2.2399999999999998E-3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5876660403296760</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2.2399999999999998E-3</v>
      </c>
      <c r="Z162" s="147">
        <f t="shared" ca="1" si="68"/>
        <v>3.6176224E-5</v>
      </c>
      <c r="AA162" s="147">
        <f t="shared" ca="1" si="55"/>
        <v>2.0178188799999997E-3</v>
      </c>
      <c r="AB162" s="147">
        <f t="shared" ca="1" si="56"/>
        <v>1.5433039999999999E-3</v>
      </c>
      <c r="AC162" s="147">
        <f t="shared" ca="1" si="57"/>
        <v>2.0720000000000001E-3</v>
      </c>
      <c r="AD162" s="147">
        <f t="shared" ca="1" si="58"/>
        <v>1.52742912E-3</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1.9193717127003369E-3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5035489171086588</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1.9193717127003369E-3</v>
      </c>
      <c r="AZ162" s="147">
        <f t="shared" ca="1" si="73"/>
        <v>3.0998045097281714E-5</v>
      </c>
      <c r="BA162" s="147">
        <f t="shared" ca="1" si="60"/>
        <v>1.7289930712610158E-3</v>
      </c>
      <c r="BB162" s="147">
        <f t="shared" ca="1" si="61"/>
        <v>1.3223991257577147E-3</v>
      </c>
      <c r="BC162" s="147">
        <f t="shared" ca="1" si="62"/>
        <v>1.7754188342478116E-3</v>
      </c>
      <c r="BD162" s="147">
        <f t="shared" ca="1" si="63"/>
        <v>1.3087965384298073E-3</v>
      </c>
    </row>
    <row r="163" spans="8:56" s="147" customFormat="1" ht="0.25" customHeight="1" x14ac:dyDescent="0.2">
      <c r="H163" s="147">
        <f t="shared" si="64"/>
        <v>522</v>
      </c>
      <c r="I163" s="147">
        <f>IF($H163&gt;$H162,INDEX(Spectra!163:163,1,MATCH($I$20,Spectra!$20:$20,0)),I162)</f>
        <v>2.2799999999999999E-3</v>
      </c>
      <c r="J163" s="147">
        <f>((Physics!$C$9*Physics!$C$10)/(Physics!$C$11*Physics!$C$12*$H163))^($J$17-$J$18)</f>
        <v>2.628544634734807E+18</v>
      </c>
      <c r="K163" s="147">
        <f t="shared" si="65"/>
        <v>1</v>
      </c>
      <c r="L163" s="147">
        <f>INDEX(Photobiology!$21:$421,1+$H163-380,10)</f>
        <v>0.7454636</v>
      </c>
      <c r="M163" s="147">
        <f t="shared" si="66"/>
        <v>2.2799999999999999E-3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5993081767195360</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2.2799999999999999E-3</v>
      </c>
      <c r="Z163" s="147">
        <f t="shared" ca="1" si="68"/>
        <v>3.3723707999999999E-5</v>
      </c>
      <c r="AA163" s="147">
        <f t="shared" ca="1" si="55"/>
        <v>2.0770936799999998E-3</v>
      </c>
      <c r="AB163" s="147">
        <f t="shared" ca="1" si="56"/>
        <v>1.6003000799999999E-3</v>
      </c>
      <c r="AC163" s="147">
        <f t="shared" ca="1" si="57"/>
        <v>2.0861999999999999E-3</v>
      </c>
      <c r="AD163" s="147">
        <f t="shared" ca="1" si="58"/>
        <v>1.5136486800000001E-3</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1.9246687986984631E-3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5059077844460332</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1.9246687986984631E-3</v>
      </c>
      <c r="AZ163" s="147">
        <f t="shared" ca="1" si="73"/>
        <v>2.8467968668428835E-5</v>
      </c>
      <c r="BA163" s="147">
        <f t="shared" ca="1" si="60"/>
        <v>1.7533848236270921E-3</v>
      </c>
      <c r="BB163" s="147">
        <f t="shared" ca="1" si="61"/>
        <v>1.3508980844432696E-3</v>
      </c>
      <c r="BC163" s="147">
        <f t="shared" ca="1" si="62"/>
        <v>1.7610719508090939E-3</v>
      </c>
      <c r="BD163" s="147">
        <f t="shared" ca="1" si="63"/>
        <v>1.2777510467487346E-3</v>
      </c>
    </row>
    <row r="164" spans="8:56" s="147" customFormat="1" ht="0.25" customHeight="1" x14ac:dyDescent="0.2">
      <c r="H164" s="147">
        <f t="shared" si="64"/>
        <v>523</v>
      </c>
      <c r="I164" s="147">
        <f>IF($H164&gt;$H163,INDEX(Spectra!164:164,1,MATCH($I$20,Spectra!$20:$20,0)),I163)</f>
        <v>2.31E-3</v>
      </c>
      <c r="J164" s="147">
        <f>((Physics!$C$9*Physics!$C$10)/(Physics!$C$11*Physics!$C$12*$H164))^($J$17-$J$18)</f>
        <v>2.6335801608549888E+18</v>
      </c>
      <c r="K164" s="147">
        <f t="shared" si="65"/>
        <v>1</v>
      </c>
      <c r="L164" s="147">
        <f>INDEX(Photobiology!$21:$421,1+$H164-380,10)</f>
        <v>0.76196940000000002</v>
      </c>
      <c r="M164" s="147">
        <f t="shared" si="66"/>
        <v>2.31E-3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6083570171575024</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2.31E-3</v>
      </c>
      <c r="Z164" s="147">
        <f t="shared" ca="1" si="68"/>
        <v>3.1279016999999996E-5</v>
      </c>
      <c r="AA164" s="147">
        <f t="shared" ca="1" si="55"/>
        <v>2.1251260799999999E-3</v>
      </c>
      <c r="AB164" s="147">
        <f t="shared" ca="1" si="56"/>
        <v>1.6496633999999999E-3</v>
      </c>
      <c r="AC164" s="147">
        <f t="shared" ca="1" si="57"/>
        <v>2.0882399999999999E-3</v>
      </c>
      <c r="AD164" s="147">
        <f t="shared" ca="1" si="58"/>
        <v>1.4916224399999999E-3</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1.9299658846965891E-3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5082719865063884</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1.9299658846965891E-3</v>
      </c>
      <c r="AZ164" s="147">
        <f t="shared" ca="1" si="73"/>
        <v>2.6133089054911102E-5</v>
      </c>
      <c r="BA164" s="147">
        <f t="shared" ca="1" si="60"/>
        <v>1.7755068550125517E-3</v>
      </c>
      <c r="BB164" s="147">
        <f t="shared" ca="1" si="61"/>
        <v>1.3782658368972221E-3</v>
      </c>
      <c r="BC164" s="147">
        <f t="shared" ca="1" si="62"/>
        <v>1.7446891597657165E-3</v>
      </c>
      <c r="BD164" s="147">
        <f t="shared" ca="1" si="63"/>
        <v>1.2462252909298203E-3</v>
      </c>
    </row>
    <row r="165" spans="8:56" s="147" customFormat="1" ht="0.25" customHeight="1" x14ac:dyDescent="0.2">
      <c r="H165" s="147">
        <f t="shared" si="64"/>
        <v>524</v>
      </c>
      <c r="I165" s="147">
        <f>IF($H165&gt;$H164,INDEX(Spectra!165:165,1,MATCH($I$20,Spectra!$20:$20,0)),I164)</f>
        <v>2.3400000000000001E-3</v>
      </c>
      <c r="J165" s="147">
        <f>((Physics!$C$9*Physics!$C$10)/(Physics!$C$11*Physics!$C$12*$H165))^($J$17-$J$18)</f>
        <v>2.63861568697517E+18</v>
      </c>
      <c r="K165" s="147">
        <f t="shared" si="65"/>
        <v>1</v>
      </c>
      <c r="L165" s="147">
        <f>INDEX(Photobiology!$21:$421,1+$H165-380,10)</f>
        <v>0.77783679999999999</v>
      </c>
      <c r="M165" s="147">
        <f t="shared" si="66"/>
        <v>2.3400000000000001E-3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6174360707521898</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2.3400000000000001E-3</v>
      </c>
      <c r="Z165" s="147">
        <f t="shared" ca="1" si="68"/>
        <v>2.8988856000000003E-5</v>
      </c>
      <c r="AA165" s="147">
        <f t="shared" ca="1" si="55"/>
        <v>2.1712626E-3</v>
      </c>
      <c r="AB165" s="147">
        <f t="shared" ca="1" si="56"/>
        <v>1.6984679399999999E-3</v>
      </c>
      <c r="AC165" s="147">
        <f t="shared" ca="1" si="57"/>
        <v>2.08728E-3</v>
      </c>
      <c r="AD165" s="147">
        <f t="shared" ca="1" si="58"/>
        <v>1.46842722E-3</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1.9352629706947155E-3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5106415232897245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1.9352629706947155E-3</v>
      </c>
      <c r="AZ165" s="147">
        <f t="shared" ca="1" si="73"/>
        <v>2.3974811786154416E-5</v>
      </c>
      <c r="BA165" s="147">
        <f t="shared" ca="1" si="60"/>
        <v>1.7957111578779195E-3</v>
      </c>
      <c r="BB165" s="147">
        <f t="shared" ca="1" si="61"/>
        <v>1.4046932099120229E-3</v>
      </c>
      <c r="BC165" s="147">
        <f t="shared" ca="1" si="62"/>
        <v>1.7262545698596861E-3</v>
      </c>
      <c r="BD165" s="147">
        <f t="shared" ca="1" si="63"/>
        <v>1.2144413777889669E-3</v>
      </c>
    </row>
    <row r="166" spans="8:56" s="147" customFormat="1" ht="0.25" customHeight="1" x14ac:dyDescent="0.2">
      <c r="H166" s="147">
        <f t="shared" si="64"/>
        <v>525</v>
      </c>
      <c r="I166" s="147">
        <f>IF($H166&gt;$H165,INDEX(Spectra!166:166,1,MATCH($I$20,Spectra!$20:$20,0)),I165)</f>
        <v>2.3700000000000001E-3</v>
      </c>
      <c r="J166" s="147">
        <f>((Physics!$C$9*Physics!$C$10)/(Physics!$C$11*Physics!$C$12*$H166))^($J$17-$J$18)</f>
        <v>2.6436512130953518E+18</v>
      </c>
      <c r="K166" s="147">
        <f t="shared" si="65"/>
        <v>1</v>
      </c>
      <c r="L166" s="147">
        <f>INDEX(Photobiology!$21:$421,1+$H166-380,10)</f>
        <v>0.79320000000000002</v>
      </c>
      <c r="M166" s="147">
        <f t="shared" si="66"/>
        <v>2.3700000000000001E-3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6265453375035984</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2.3700000000000001E-3</v>
      </c>
      <c r="Z166" s="147">
        <f t="shared" ca="1" si="68"/>
        <v>2.6840724000000004E-5</v>
      </c>
      <c r="AA166" s="147">
        <f t="shared" ca="1" si="55"/>
        <v>2.2158954900000001E-3</v>
      </c>
      <c r="AB166" s="147">
        <f t="shared" ca="1" si="56"/>
        <v>1.74694596E-3</v>
      </c>
      <c r="AC166" s="147">
        <f t="shared" ca="1" si="57"/>
        <v>2.0856E-3</v>
      </c>
      <c r="AD166" s="147">
        <f t="shared" ca="1" si="58"/>
        <v>1.4443301400000001E-3</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1.940541790879055E-3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5130115659519640</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1.940541790879055E-3</v>
      </c>
      <c r="AZ166" s="147">
        <f t="shared" ca="1" si="73"/>
        <v>2.1977023890063474E-5</v>
      </c>
      <c r="BA166" s="147">
        <f t="shared" ca="1" si="60"/>
        <v>1.8143619420107262E-3</v>
      </c>
      <c r="BB166" s="147">
        <f t="shared" ca="1" si="61"/>
        <v>1.4303888783912784E-3</v>
      </c>
      <c r="BC166" s="147">
        <f t="shared" ca="1" si="62"/>
        <v>1.7076767759735684E-3</v>
      </c>
      <c r="BD166" s="147">
        <f t="shared" ca="1" si="63"/>
        <v>1.1826088592810954E-3</v>
      </c>
    </row>
    <row r="167" spans="8:56" s="147" customFormat="1" ht="0.25" customHeight="1" x14ac:dyDescent="0.2">
      <c r="H167" s="147">
        <f t="shared" si="64"/>
        <v>526</v>
      </c>
      <c r="I167" s="147">
        <f>IF($H167&gt;$H166,INDEX(Spectra!167:167,1,MATCH($I$20,Spectra!$20:$20,0)),I166)</f>
        <v>2.3800000000000002E-3</v>
      </c>
      <c r="J167" s="147">
        <f>((Physics!$C$9*Physics!$C$10)/(Physics!$C$11*Physics!$C$12*$H167))^($J$17-$J$18)</f>
        <v>2.6486867392155336E+18</v>
      </c>
      <c r="K167" s="147">
        <f t="shared" si="65"/>
        <v>1</v>
      </c>
      <c r="L167" s="147">
        <f>INDEX(Photobiology!$21:$421,1+$H167-380,10)</f>
        <v>0.80811040000000001</v>
      </c>
      <c r="M167" s="147">
        <f t="shared" si="66"/>
        <v>2.3800000000000002E-3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6303874439332970</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2.3800000000000002E-3</v>
      </c>
      <c r="Z167" s="147">
        <f t="shared" ca="1" si="68"/>
        <v>2.4618006000000004E-5</v>
      </c>
      <c r="AA167" s="147">
        <f t="shared" ca="1" si="55"/>
        <v>2.2405653199999999E-3</v>
      </c>
      <c r="AB167" s="147">
        <f t="shared" ca="1" si="56"/>
        <v>1.7803494800000001E-3</v>
      </c>
      <c r="AC167" s="147">
        <f t="shared" ca="1" si="57"/>
        <v>2.06346E-3</v>
      </c>
      <c r="AD167" s="147">
        <f t="shared" ca="1" si="58"/>
        <v>1.40738682E-3</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1.945838876877181E-3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5153917629834637</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1.945838876877181E-3</v>
      </c>
      <c r="AZ167" s="147">
        <f t="shared" ca="1" si="73"/>
        <v>2.0127173590754498E-5</v>
      </c>
      <c r="BA167" s="147">
        <f t="shared" ca="1" si="60"/>
        <v>1.8318399604364544E-3</v>
      </c>
      <c r="BB167" s="147">
        <f t="shared" ca="1" si="61"/>
        <v>1.4555769884924677E-3</v>
      </c>
      <c r="BC167" s="147">
        <f t="shared" ca="1" si="62"/>
        <v>1.6870423062525159E-3</v>
      </c>
      <c r="BD167" s="147">
        <f t="shared" ca="1" si="63"/>
        <v>1.1506504156136752E-3</v>
      </c>
    </row>
    <row r="168" spans="8:56" s="147" customFormat="1" ht="0.25" customHeight="1" x14ac:dyDescent="0.2">
      <c r="H168" s="147">
        <f t="shared" si="64"/>
        <v>527</v>
      </c>
      <c r="I168" s="147">
        <f>IF($H168&gt;$H167,INDEX(Spectra!168:168,1,MATCH($I$20,Spectra!$20:$20,0)),I167)</f>
        <v>2.3900000000000002E-3</v>
      </c>
      <c r="J168" s="147">
        <f>((Physics!$C$9*Physics!$C$10)/(Physics!$C$11*Physics!$C$12*$H168))^($J$17-$J$18)</f>
        <v>2.6537222653357148E+18</v>
      </c>
      <c r="K168" s="147">
        <f t="shared" si="65"/>
        <v>1</v>
      </c>
      <c r="L168" s="147">
        <f>INDEX(Photobiology!$21:$421,1+$H168-380,10)</f>
        <v>0.82249620000000001</v>
      </c>
      <c r="M168" s="147">
        <f t="shared" si="66"/>
        <v>2.3900000000000002E-3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6342396214152359</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2.3900000000000002E-3</v>
      </c>
      <c r="Z168" s="147">
        <f t="shared" ca="1" si="68"/>
        <v>2.2563798800000003E-5</v>
      </c>
      <c r="AA168" s="147">
        <f t="shared" ca="1" si="55"/>
        <v>2.2639968100000001E-3</v>
      </c>
      <c r="AB168" s="147">
        <f t="shared" ca="1" si="56"/>
        <v>1.8132547600000003E-3</v>
      </c>
      <c r="AC168" s="147">
        <f t="shared" ca="1" si="57"/>
        <v>2.0410599999999999E-3</v>
      </c>
      <c r="AD168" s="147">
        <f t="shared" ca="1" si="58"/>
        <v>1.3699647300000001E-3</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1.9511359628753074E-3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5177772947379442</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1.9511359628753074E-3</v>
      </c>
      <c r="AZ168" s="147">
        <f t="shared" ca="1" si="73"/>
        <v>1.8420518534628748E-5</v>
      </c>
      <c r="BA168" s="147">
        <f t="shared" ca="1" si="60"/>
        <v>1.8482701237765582E-3</v>
      </c>
      <c r="BB168" s="147">
        <f t="shared" ca="1" si="61"/>
        <v>1.4802956368580897E-3</v>
      </c>
      <c r="BC168" s="147">
        <f t="shared" ca="1" si="62"/>
        <v>1.6662701122955124E-3</v>
      </c>
      <c r="BD168" s="147">
        <f t="shared" ca="1" si="63"/>
        <v>1.1184047918718664E-3</v>
      </c>
    </row>
    <row r="169" spans="8:56" s="147" customFormat="1" ht="0.25" customHeight="1" x14ac:dyDescent="0.2">
      <c r="H169" s="147">
        <f t="shared" si="64"/>
        <v>528</v>
      </c>
      <c r="I169" s="147">
        <f>IF($H169&gt;$H168,INDEX(Spectra!169:169,1,MATCH($I$20,Spectra!$20:$20,0)),I168)</f>
        <v>2.3999999999999998E-3</v>
      </c>
      <c r="J169" s="147">
        <f>((Physics!$C$9*Physics!$C$10)/(Physics!$C$11*Physics!$C$12*$H169))^($J$17-$J$18)</f>
        <v>2.6587577914558966E+18</v>
      </c>
      <c r="K169" s="147">
        <f t="shared" si="65"/>
        <v>1</v>
      </c>
      <c r="L169" s="147">
        <f>INDEX(Photobiology!$21:$421,1+$H169-380,10)</f>
        <v>0.83630680000000002</v>
      </c>
      <c r="M169" s="147">
        <f t="shared" si="66"/>
        <v>2.3999999999999998E-3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6381018699494151</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2.3999999999999998E-3</v>
      </c>
      <c r="Z169" s="147">
        <f t="shared" ca="1" si="68"/>
        <v>2.067276E-5</v>
      </c>
      <c r="AA169" s="147">
        <f t="shared" ca="1" si="55"/>
        <v>2.2862927999999999E-3</v>
      </c>
      <c r="AB169" s="147">
        <f t="shared" ca="1" si="56"/>
        <v>1.8456767999999999E-3</v>
      </c>
      <c r="AC169" s="147">
        <f t="shared" ca="1" si="57"/>
        <v>2.0159999999999996E-3</v>
      </c>
      <c r="AD169" s="147">
        <f t="shared" ca="1" si="58"/>
        <v>1.3322519999999997E-3</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1.9564330488734331E-3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5201681612154055</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1.9564330488734331E-3</v>
      </c>
      <c r="AZ169" s="147">
        <f t="shared" ca="1" si="73"/>
        <v>1.6852029531428647E-5</v>
      </c>
      <c r="BA169" s="147">
        <f t="shared" ca="1" si="60"/>
        <v>1.8637411638839075E-3</v>
      </c>
      <c r="BB169" s="147">
        <f t="shared" ca="1" si="61"/>
        <v>1.5045596204412341E-3</v>
      </c>
      <c r="BC169" s="147">
        <f t="shared" ca="1" si="62"/>
        <v>1.6434037610536837E-3</v>
      </c>
      <c r="BD169" s="147">
        <f t="shared" ca="1" si="63"/>
        <v>1.086025767594887E-3</v>
      </c>
    </row>
    <row r="170" spans="8:56" s="147" customFormat="1" ht="0.25" customHeight="1" x14ac:dyDescent="0.2">
      <c r="H170" s="147">
        <f t="shared" si="64"/>
        <v>529</v>
      </c>
      <c r="I170" s="147">
        <f>IF($H170&gt;$H169,INDEX(Spectra!170:170,1,MATCH($I$20,Spectra!$20:$20,0)),I169)</f>
        <v>2.3999999999999998E-3</v>
      </c>
      <c r="J170" s="147">
        <f>((Physics!$C$9*Physics!$C$10)/(Physics!$C$11*Physics!$C$12*$H170))^($J$17-$J$18)</f>
        <v>2.6637933175760783E+18</v>
      </c>
      <c r="K170" s="147">
        <f t="shared" si="65"/>
        <v>1</v>
      </c>
      <c r="L170" s="147">
        <f>INDEX(Photobiology!$21:$421,1+$H170-380,10)</f>
        <v>0.84949160000000001</v>
      </c>
      <c r="M170" s="147">
        <f t="shared" si="66"/>
        <v>2.3999999999999998E-3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6393103962182587</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2.3999999999999998E-3</v>
      </c>
      <c r="Z170" s="147">
        <f t="shared" ca="1" si="68"/>
        <v>1.8859943999999999E-5</v>
      </c>
      <c r="AA170" s="147">
        <f t="shared" ca="1" si="55"/>
        <v>2.2979951999999998E-3</v>
      </c>
      <c r="AB170" s="147">
        <f t="shared" ca="1" si="56"/>
        <v>1.8698375999999998E-3</v>
      </c>
      <c r="AC170" s="147">
        <f t="shared" ca="1" si="57"/>
        <v>1.9823999999999996E-3</v>
      </c>
      <c r="AD170" s="147">
        <f t="shared" ca="1" si="58"/>
        <v>1.2890688E-3</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1.9617301348715597E-3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5225643624158480</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1.9617301348715597E-3</v>
      </c>
      <c r="AZ170" s="147">
        <f t="shared" ca="1" si="73"/>
        <v>1.5415883536162527E-5</v>
      </c>
      <c r="BA170" s="147">
        <f t="shared" ca="1" si="60"/>
        <v>1.8783526806792487E-3</v>
      </c>
      <c r="BB170" s="147">
        <f t="shared" ca="1" si="61"/>
        <v>1.5283819863482972E-3</v>
      </c>
      <c r="BC170" s="147">
        <f t="shared" ca="1" si="62"/>
        <v>1.6203890914039082E-3</v>
      </c>
      <c r="BD170" s="147">
        <f t="shared" ca="1" si="63"/>
        <v>1.0536687962011332E-3</v>
      </c>
    </row>
    <row r="171" spans="8:56" s="147" customFormat="1" ht="0.25" customHeight="1" x14ac:dyDescent="0.2">
      <c r="H171" s="147">
        <f t="shared" si="64"/>
        <v>530</v>
      </c>
      <c r="I171" s="147">
        <f>IF($H171&gt;$H170,INDEX(Spectra!171:171,1,MATCH($I$20,Spectra!$20:$20,0)),I170)</f>
        <v>2.3900000000000002E-3</v>
      </c>
      <c r="J171" s="147">
        <f>((Physics!$C$9*Physics!$C$10)/(Physics!$C$11*Physics!$C$12*$H171))^($J$17-$J$18)</f>
        <v>2.6688288436962601E+18</v>
      </c>
      <c r="K171" s="147">
        <f t="shared" si="65"/>
        <v>1</v>
      </c>
      <c r="L171" s="147">
        <f>INDEX(Photobiology!$21:$421,1+$H171-380,10)</f>
        <v>0.86199999999999999</v>
      </c>
      <c r="M171" s="147">
        <f t="shared" si="66"/>
        <v>2.3900000000000002E-3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6378500936434062</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2.3900000000000002E-3</v>
      </c>
      <c r="Z171" s="147">
        <f t="shared" ca="1" si="68"/>
        <v>1.7138427100000001E-5</v>
      </c>
      <c r="AA171" s="147">
        <f t="shared" ca="1" si="55"/>
        <v>2.29908918E-3</v>
      </c>
      <c r="AB171" s="147">
        <f t="shared" ca="1" si="56"/>
        <v>1.8854710000000003E-3</v>
      </c>
      <c r="AC171" s="147">
        <f t="shared" ca="1" si="57"/>
        <v>1.9382900000000003E-3</v>
      </c>
      <c r="AD171" s="147">
        <f t="shared" ca="1" si="58"/>
        <v>1.2411485100000002E-3</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1.9670272208696855E-3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5249658983392711</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1.9670272208696855E-3</v>
      </c>
      <c r="AZ171" s="147">
        <f t="shared" ca="1" si="73"/>
        <v>1.4105335827862219E-5</v>
      </c>
      <c r="BA171" s="147">
        <f t="shared" ca="1" si="60"/>
        <v>1.8922054394422444E-3</v>
      </c>
      <c r="BB171" s="147">
        <f t="shared" ca="1" si="61"/>
        <v>1.5517877745440949E-3</v>
      </c>
      <c r="BC171" s="147">
        <f t="shared" ca="1" si="62"/>
        <v>1.5952590761253149E-3</v>
      </c>
      <c r="BD171" s="147">
        <f t="shared" ca="1" si="63"/>
        <v>1.0214949390426155E-3</v>
      </c>
    </row>
    <row r="172" spans="8:56" s="147" customFormat="1" ht="0.25" customHeight="1" x14ac:dyDescent="0.2">
      <c r="H172" s="147">
        <f t="shared" si="64"/>
        <v>531</v>
      </c>
      <c r="I172" s="147">
        <f>IF($H172&gt;$H171,INDEX(Spectra!172:172,1,MATCH($I$20,Spectra!$20:$20,0)),I171)</f>
        <v>2.3800000000000002E-3</v>
      </c>
      <c r="J172" s="147">
        <f>((Physics!$C$9*Physics!$C$10)/(Physics!$C$11*Physics!$C$12*$H172))^($J$17-$J$18)</f>
        <v>2.6738643698164413E+18</v>
      </c>
      <c r="K172" s="147">
        <f t="shared" si="65"/>
        <v>1</v>
      </c>
      <c r="L172" s="147">
        <f>INDEX(Photobiology!$21:$421,1+$H172-380,10)</f>
        <v>0.8738108</v>
      </c>
      <c r="M172" s="147">
        <f t="shared" si="66"/>
        <v>2.3800000000000002E-3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6363797200163131</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2.3800000000000002E-3</v>
      </c>
      <c r="Z172" s="147">
        <f t="shared" ca="1" si="68"/>
        <v>1.5580622400000001E-5</v>
      </c>
      <c r="AA172" s="147">
        <f t="shared" ca="1" si="55"/>
        <v>2.2992704000000001E-3</v>
      </c>
      <c r="AB172" s="147">
        <f t="shared" ca="1" si="56"/>
        <v>1.90036336E-3</v>
      </c>
      <c r="AC172" s="147">
        <f t="shared" ca="1" si="57"/>
        <v>1.8944800000000003E-3</v>
      </c>
      <c r="AD172" s="147">
        <f t="shared" ca="1" si="58"/>
        <v>1.1939151000000001E-3</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1.9610360339476674E-3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5243544379098813</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1.9610360339476674E-3</v>
      </c>
      <c r="AZ172" s="147">
        <f t="shared" ca="1" si="73"/>
        <v>1.2837883175517727E-5</v>
      </c>
      <c r="BA172" s="147">
        <f t="shared" ca="1" si="60"/>
        <v>1.8945176916761626E-3</v>
      </c>
      <c r="BB172" s="147">
        <f t="shared" ca="1" si="61"/>
        <v>1.5658323640982618E-3</v>
      </c>
      <c r="BC172" s="147">
        <f t="shared" ca="1" si="62"/>
        <v>1.5609846830223434E-3</v>
      </c>
      <c r="BD172" s="147">
        <f t="shared" ca="1" si="63"/>
        <v>9.837439212496777E-4</v>
      </c>
    </row>
    <row r="173" spans="8:56" s="147" customFormat="1" ht="0.25" customHeight="1" x14ac:dyDescent="0.2">
      <c r="H173" s="147">
        <f t="shared" si="64"/>
        <v>532</v>
      </c>
      <c r="I173" s="147">
        <f>IF($H173&gt;$H172,INDEX(Spectra!173:173,1,MATCH($I$20,Spectra!$20:$20,0)),I172)</f>
        <v>2.3600000000000001E-3</v>
      </c>
      <c r="J173" s="147">
        <f>((Physics!$C$9*Physics!$C$10)/(Physics!$C$11*Physics!$C$12*$H173))^($J$17-$J$18)</f>
        <v>2.6788998959366231E+18</v>
      </c>
      <c r="K173" s="147">
        <f t="shared" si="65"/>
        <v>1</v>
      </c>
      <c r="L173" s="147">
        <f>INDEX(Photobiology!$21:$421,1+$H173-380,10)</f>
        <v>0.88496240000000004</v>
      </c>
      <c r="M173" s="147">
        <f t="shared" si="66"/>
        <v>2.3600000000000001E-3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6322203754410431</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2.3600000000000001E-3</v>
      </c>
      <c r="Z173" s="147">
        <f t="shared" ca="1" si="68"/>
        <v>1.4107537200000001E-5</v>
      </c>
      <c r="AA173" s="147">
        <f t="shared" ca="1" si="55"/>
        <v>2.28911976E-3</v>
      </c>
      <c r="AB173" s="147">
        <f t="shared" ca="1" si="56"/>
        <v>1.9067502000000001E-3</v>
      </c>
      <c r="AC173" s="147">
        <f t="shared" ca="1" si="57"/>
        <v>1.8431600000000002E-3</v>
      </c>
      <c r="AD173" s="147">
        <f t="shared" ca="1" si="58"/>
        <v>1.1423981200000002E-3</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1.955026581211862E-3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5237320504961789</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1.955026581211862E-3</v>
      </c>
      <c r="AZ173" s="147">
        <f t="shared" ca="1" si="73"/>
        <v>1.1686699246370832E-5</v>
      </c>
      <c r="BA173" s="147">
        <f t="shared" ca="1" si="60"/>
        <v>1.8963093128717449E-3</v>
      </c>
      <c r="BB173" s="147">
        <f t="shared" ca="1" si="61"/>
        <v>1.5795539511572179E-3</v>
      </c>
      <c r="BC173" s="147">
        <f t="shared" ca="1" si="62"/>
        <v>1.5268757599264642E-3</v>
      </c>
      <c r="BD173" s="147">
        <f t="shared" ca="1" si="63"/>
        <v>9.4636385208748247E-4</v>
      </c>
    </row>
    <row r="174" spans="8:56" s="147" customFormat="1" ht="0.25" customHeight="1" x14ac:dyDescent="0.2">
      <c r="H174" s="147">
        <f t="shared" si="64"/>
        <v>533</v>
      </c>
      <c r="I174" s="147">
        <f>IF($H174&gt;$H173,INDEX(Spectra!174:174,1,MATCH($I$20,Spectra!$20:$20,0)),I173)</f>
        <v>2.3400000000000001E-3</v>
      </c>
      <c r="J174" s="147">
        <f>((Physics!$C$9*Physics!$C$10)/(Physics!$C$11*Physics!$C$12*$H174))^($J$17-$J$18)</f>
        <v>2.6839354220568049E+18</v>
      </c>
      <c r="K174" s="147">
        <f t="shared" si="65"/>
        <v>1</v>
      </c>
      <c r="L174" s="147">
        <f>INDEX(Photobiology!$21:$421,1+$H174-380,10)</f>
        <v>0.8954936</v>
      </c>
      <c r="M174" s="147">
        <f t="shared" si="66"/>
        <v>2.3400000000000001E-3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6280408887612924</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2.3400000000000001E-3</v>
      </c>
      <c r="Z174" s="147">
        <f t="shared" ca="1" si="68"/>
        <v>1.27715796E-5</v>
      </c>
      <c r="AA174" s="147">
        <f t="shared" ca="1" si="55"/>
        <v>2.2785586200000001E-3</v>
      </c>
      <c r="AB174" s="147">
        <f t="shared" ca="1" si="56"/>
        <v>1.9128985200000002E-3</v>
      </c>
      <c r="AC174" s="147">
        <f t="shared" ca="1" si="57"/>
        <v>1.7901E-3</v>
      </c>
      <c r="AD174" s="147">
        <f t="shared" ca="1" si="58"/>
        <v>1.09194462E-3</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1.9490353942898434E-3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5231085133576962</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1.9490353942898434E-3</v>
      </c>
      <c r="AZ174" s="147">
        <f t="shared" ca="1" si="73"/>
        <v>1.0637718239910308E-5</v>
      </c>
      <c r="BA174" s="147">
        <f t="shared" ca="1" si="60"/>
        <v>1.8978595719419751E-3</v>
      </c>
      <c r="BB174" s="147">
        <f t="shared" ca="1" si="61"/>
        <v>1.5932935560532726E-3</v>
      </c>
      <c r="BC174" s="147">
        <f t="shared" ca="1" si="62"/>
        <v>1.4910120766317302E-3</v>
      </c>
      <c r="BD174" s="147">
        <f t="shared" ca="1" si="63"/>
        <v>9.0950372349759537E-4</v>
      </c>
    </row>
    <row r="175" spans="8:56" s="147" customFormat="1" ht="0.25" customHeight="1" x14ac:dyDescent="0.2">
      <c r="H175" s="147">
        <f t="shared" si="64"/>
        <v>534</v>
      </c>
      <c r="I175" s="147">
        <f>IF($H175&gt;$H174,INDEX(Spectra!175:175,1,MATCH($I$20,Spectra!$20:$20,0)),I174)</f>
        <v>2.32E-3</v>
      </c>
      <c r="J175" s="147">
        <f>((Physics!$C$9*Physics!$C$10)/(Physics!$C$11*Physics!$C$12*$H175))^($J$17-$J$18)</f>
        <v>2.6889709481769861E+18</v>
      </c>
      <c r="K175" s="147">
        <f t="shared" si="65"/>
        <v>1</v>
      </c>
      <c r="L175" s="147">
        <f>INDEX(Photobiology!$21:$421,1+$H175-380,10)</f>
        <v>0.9054432</v>
      </c>
      <c r="M175" s="147">
        <f t="shared" si="66"/>
        <v>2.32E-3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6238412599770608</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2.32E-3</v>
      </c>
      <c r="Z175" s="147">
        <f t="shared" ca="1" si="68"/>
        <v>1.1556499999999999E-5</v>
      </c>
      <c r="AA175" s="147">
        <f t="shared" ca="1" si="55"/>
        <v>2.2678904800000001E-3</v>
      </c>
      <c r="AB175" s="147">
        <f t="shared" ca="1" si="56"/>
        <v>1.91919448E-3</v>
      </c>
      <c r="AC175" s="147">
        <f t="shared" ca="1" si="57"/>
        <v>1.7376799999999999E-3</v>
      </c>
      <c r="AD175" s="147">
        <f t="shared" ca="1" si="58"/>
        <v>1.0427054400000001E-3</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1.9430259415540382E-3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5224740308393043</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1.9430259415540382E-3</v>
      </c>
      <c r="AZ175" s="147">
        <f t="shared" ca="1" si="73"/>
        <v>9.6786979713660518E-6</v>
      </c>
      <c r="BA175" s="147">
        <f t="shared" ca="1" si="60"/>
        <v>1.899383635880793E-3</v>
      </c>
      <c r="BB175" s="147">
        <f t="shared" ca="1" si="61"/>
        <v>1.6073468368652209E-3</v>
      </c>
      <c r="BC175" s="147">
        <f t="shared" ca="1" si="62"/>
        <v>1.4553264302239746E-3</v>
      </c>
      <c r="BD175" s="147">
        <f t="shared" ca="1" si="63"/>
        <v>8.7327746522393001E-4</v>
      </c>
    </row>
    <row r="176" spans="8:56" s="147" customFormat="1" ht="0.25" customHeight="1" x14ac:dyDescent="0.2">
      <c r="H176" s="147">
        <f t="shared" si="64"/>
        <v>535</v>
      </c>
      <c r="I176" s="147">
        <f>IF($H176&gt;$H175,INDEX(Spectra!176:176,1,MATCH($I$20,Spectra!$20:$20,0)),I175)</f>
        <v>2.3E-3</v>
      </c>
      <c r="J176" s="147">
        <f>((Physics!$C$9*Physics!$C$10)/(Physics!$C$11*Physics!$C$12*$H176))^($J$17-$J$18)</f>
        <v>2.6940064742971679E+18</v>
      </c>
      <c r="K176" s="147">
        <f t="shared" si="65"/>
        <v>1</v>
      </c>
      <c r="L176" s="147">
        <f>INDEX(Photobiology!$21:$421,1+$H176-380,10)</f>
        <v>0.9148501</v>
      </c>
      <c r="M176" s="147">
        <f t="shared" si="66"/>
        <v>2.3E-3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6196214890883486</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2.3E-3</v>
      </c>
      <c r="Z176" s="147">
        <f t="shared" ca="1" si="68"/>
        <v>1.0448601E-5</v>
      </c>
      <c r="AA176" s="147">
        <f t="shared" ca="1" si="55"/>
        <v>2.2574063000000001E-3</v>
      </c>
      <c r="AB176" s="147">
        <f t="shared" ca="1" si="56"/>
        <v>1.9260269E-3</v>
      </c>
      <c r="AC176" s="147">
        <f t="shared" ca="1" si="57"/>
        <v>1.6858999999999999E-3</v>
      </c>
      <c r="AD176" s="147">
        <f t="shared" ca="1" si="58"/>
        <v>9.9482590000000005E-4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1.9370347546320197E-3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5218384169917287</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1.9370347546320197E-3</v>
      </c>
      <c r="AZ176" s="147">
        <f t="shared" ca="1" si="73"/>
        <v>8.7996970757751625E-6</v>
      </c>
      <c r="BA176" s="147">
        <f t="shared" ca="1" si="60"/>
        <v>1.9011628080109894E-3</v>
      </c>
      <c r="BB176" s="147">
        <f t="shared" ca="1" si="61"/>
        <v>1.6220787146331171E-3</v>
      </c>
      <c r="BC176" s="147">
        <f t="shared" ca="1" si="62"/>
        <v>1.4198464751452703E-3</v>
      </c>
      <c r="BD176" s="147">
        <f t="shared" ca="1" si="63"/>
        <v>8.3783145352525135E-4</v>
      </c>
    </row>
    <row r="177" spans="8:56" s="147" customFormat="1" ht="0.25" customHeight="1" x14ac:dyDescent="0.2">
      <c r="H177" s="147">
        <f t="shared" si="64"/>
        <v>536</v>
      </c>
      <c r="I177" s="147">
        <f>IF($H177&gt;$H176,INDEX(Spectra!177:177,1,MATCH($I$20,Spectra!$20:$20,0)),I176)</f>
        <v>2.2699999999999999E-3</v>
      </c>
      <c r="J177" s="147">
        <f>((Physics!$C$9*Physics!$C$10)/(Physics!$C$11*Physics!$C$12*$H177))^($J$17-$J$18)</f>
        <v>2.6990420004173496E+18</v>
      </c>
      <c r="K177" s="147">
        <f t="shared" si="65"/>
        <v>1</v>
      </c>
      <c r="L177" s="147">
        <f>INDEX(Photobiology!$21:$421,1+$H177-380,10)</f>
        <v>0.92373479999999997</v>
      </c>
      <c r="M177" s="147">
        <f t="shared" si="66"/>
        <v>2.2699999999999999E-3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6126825340947383</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2.2699999999999999E-3</v>
      </c>
      <c r="Z177" s="147">
        <f t="shared" ca="1" si="68"/>
        <v>9.3957115999999986E-6</v>
      </c>
      <c r="AA177" s="147">
        <f t="shared" ca="1" si="55"/>
        <v>2.2373778299999997E-3</v>
      </c>
      <c r="AB177" s="147">
        <f t="shared" ca="1" si="56"/>
        <v>1.9251370599999999E-3</v>
      </c>
      <c r="AC177" s="147">
        <f t="shared" ca="1" si="57"/>
        <v>1.6275899999999999E-3</v>
      </c>
      <c r="AD177" s="147">
        <f t="shared" ca="1" si="58"/>
        <v>9.4400674000000003E-4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1.9310435677100009E-3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5211967693885057</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1.9310435677100009E-3</v>
      </c>
      <c r="AZ177" s="147">
        <f t="shared" ca="1" si="73"/>
        <v>7.9927438102371108E-6</v>
      </c>
      <c r="BA177" s="147">
        <f t="shared" ca="1" si="60"/>
        <v>1.9032925405984404E-3</v>
      </c>
      <c r="BB177" s="147">
        <f t="shared" ca="1" si="61"/>
        <v>1.6376755668163622E-3</v>
      </c>
      <c r="BC177" s="147">
        <f t="shared" ca="1" si="62"/>
        <v>1.3845582380480705E-3</v>
      </c>
      <c r="BD177" s="147">
        <f t="shared" ca="1" si="63"/>
        <v>8.0304764015501644E-4</v>
      </c>
    </row>
    <row r="178" spans="8:56" s="147" customFormat="1" ht="0.25" customHeight="1" x14ac:dyDescent="0.2">
      <c r="H178" s="147">
        <f t="shared" si="64"/>
        <v>537</v>
      </c>
      <c r="I178" s="147">
        <f>IF($H178&gt;$H177,INDEX(Spectra!178:178,1,MATCH($I$20,Spectra!$20:$20,0)),I177)</f>
        <v>2.2399999999999998E-3</v>
      </c>
      <c r="J178" s="147">
        <f>((Physics!$C$9*Physics!$C$10)/(Physics!$C$11*Physics!$C$12*$H178))^($J$17-$J$18)</f>
        <v>2.7040775265375309E+18</v>
      </c>
      <c r="K178" s="147">
        <f t="shared" si="65"/>
        <v>1</v>
      </c>
      <c r="L178" s="147">
        <f>INDEX(Photobiology!$21:$421,1+$H178-380,10)</f>
        <v>0.93209240000000004</v>
      </c>
      <c r="M178" s="147">
        <f t="shared" si="66"/>
        <v>2.2399999999999998E-3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6057133659444069</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2.2399999999999998E-3</v>
      </c>
      <c r="Z178" s="147">
        <f t="shared" ca="1" si="68"/>
        <v>8.4401855999999995E-6</v>
      </c>
      <c r="AA178" s="147">
        <f t="shared" ca="1" si="55"/>
        <v>2.2170489599999997E-3</v>
      </c>
      <c r="AB178" s="147">
        <f t="shared" ca="1" si="56"/>
        <v>1.9243033599999999E-3</v>
      </c>
      <c r="AC178" s="147">
        <f t="shared" ca="1" si="57"/>
        <v>1.5679999999999997E-3</v>
      </c>
      <c r="AD178" s="147">
        <f t="shared" ca="1" si="58"/>
        <v>8.9459327999999992E-4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1.9250341149741959E-3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5205441488119789</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1.9250341149741959E-3</v>
      </c>
      <c r="AZ178" s="147">
        <f t="shared" ca="1" si="73"/>
        <v>7.2534130431758719E-6</v>
      </c>
      <c r="BA178" s="147">
        <f t="shared" ca="1" si="60"/>
        <v>1.9053102154321703E-3</v>
      </c>
      <c r="BB178" s="147">
        <f t="shared" ca="1" si="61"/>
        <v>1.6537275069461927E-3</v>
      </c>
      <c r="BC178" s="147">
        <f t="shared" ca="1" si="62"/>
        <v>1.3475238804819371E-3</v>
      </c>
      <c r="BD178" s="147">
        <f t="shared" ca="1" si="63"/>
        <v>7.6880472456547456E-4</v>
      </c>
    </row>
    <row r="179" spans="8:56" s="147" customFormat="1" ht="0.25" customHeight="1" x14ac:dyDescent="0.2">
      <c r="H179" s="147">
        <f t="shared" si="64"/>
        <v>538</v>
      </c>
      <c r="I179" s="147">
        <f>IF($H179&gt;$H178,INDEX(Spectra!179:179,1,MATCH($I$20,Spectra!$20:$20,0)),I178)</f>
        <v>2.2100000000000002E-3</v>
      </c>
      <c r="J179" s="147">
        <f>((Physics!$C$9*Physics!$C$10)/(Physics!$C$11*Physics!$C$12*$H179))^($J$17-$J$18)</f>
        <v>2.7091130526577126E+18</v>
      </c>
      <c r="K179" s="147">
        <f t="shared" si="65"/>
        <v>1</v>
      </c>
      <c r="L179" s="147">
        <f>INDEX(Photobiology!$21:$421,1+$H179-380,10)</f>
        <v>0.93992260000000005</v>
      </c>
      <c r="M179" s="147">
        <f t="shared" si="66"/>
        <v>2.2100000000000002E-3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5987139846373545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2.2100000000000002E-3</v>
      </c>
      <c r="Z179" s="147">
        <f t="shared" ca="1" si="68"/>
        <v>7.5755043000000013E-6</v>
      </c>
      <c r="AA179" s="147">
        <f t="shared" ca="1" si="55"/>
        <v>2.1957477100000003E-3</v>
      </c>
      <c r="AB179" s="147">
        <f t="shared" ca="1" si="56"/>
        <v>1.92285028E-3</v>
      </c>
      <c r="AC179" s="147">
        <f t="shared" ca="1" si="57"/>
        <v>1.5094300000000002E-3</v>
      </c>
      <c r="AD179" s="147">
        <f t="shared" ca="1" si="58"/>
        <v>8.4673056E-4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1.9190429280521774E-3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5198904244996629</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1.9190429280521774E-3</v>
      </c>
      <c r="AZ179" s="147">
        <f t="shared" ca="1" si="73"/>
        <v>6.5781529200650956E-6</v>
      </c>
      <c r="BA179" s="147">
        <f t="shared" ca="1" si="60"/>
        <v>1.9066670202091689E-3</v>
      </c>
      <c r="BB179" s="147">
        <f t="shared" ca="1" si="61"/>
        <v>1.6696978423245017E-3</v>
      </c>
      <c r="BC179" s="147">
        <f t="shared" ca="1" si="62"/>
        <v>1.3107063198596373E-3</v>
      </c>
      <c r="BD179" s="147">
        <f t="shared" ca="1" si="63"/>
        <v>7.3525443128219894E-4</v>
      </c>
    </row>
    <row r="180" spans="8:56" s="147" customFormat="1" ht="0.25" customHeight="1" x14ac:dyDescent="0.2">
      <c r="H180" s="147">
        <f t="shared" si="64"/>
        <v>539</v>
      </c>
      <c r="I180" s="147">
        <f>IF($H180&gt;$H179,INDEX(Spectra!180:180,1,MATCH($I$20,Spectra!$20:$20,0)),I179)</f>
        <v>2.1800000000000001E-3</v>
      </c>
      <c r="J180" s="147">
        <f>((Physics!$C$9*Physics!$C$10)/(Physics!$C$11*Physics!$C$12*$H180))^($J$17-$J$18)</f>
        <v>2.7141485787778949E+18</v>
      </c>
      <c r="K180" s="147">
        <f t="shared" si="65"/>
        <v>1</v>
      </c>
      <c r="L180" s="147">
        <f>INDEX(Photobiology!$21:$421,1+$H180-380,10)</f>
        <v>0.94722519999999999</v>
      </c>
      <c r="M180" s="147">
        <f t="shared" si="66"/>
        <v>2.1800000000000001E-3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5916843901735811</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2.1800000000000001E-3</v>
      </c>
      <c r="Z180" s="147">
        <f t="shared" ca="1" si="68"/>
        <v>6.7949728000000006E-6</v>
      </c>
      <c r="AA180" s="147">
        <f t="shared" ca="1" si="55"/>
        <v>2.1728365200000001E-3</v>
      </c>
      <c r="AB180" s="147">
        <f t="shared" ca="1" si="56"/>
        <v>1.9200982200000001E-3</v>
      </c>
      <c r="AC180" s="147">
        <f t="shared" ca="1" si="57"/>
        <v>1.4540600000000001E-3</v>
      </c>
      <c r="AD180" s="147">
        <f t="shared" ca="1" si="58"/>
        <v>8.0054832000000002E-4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1.9130334753163722E-3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5192257088184469</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1.9130334753163722E-3</v>
      </c>
      <c r="AZ180" s="147">
        <f t="shared" ca="1" si="73"/>
        <v>5.9628488212221199E-6</v>
      </c>
      <c r="BA180" s="147">
        <f t="shared" ca="1" si="60"/>
        <v>1.9067472473164825E-3</v>
      </c>
      <c r="BB180" s="147">
        <f t="shared" ca="1" si="61"/>
        <v>1.684959711355679E-3</v>
      </c>
      <c r="BC180" s="147">
        <f t="shared" ca="1" si="62"/>
        <v>1.2759933280360202E-3</v>
      </c>
      <c r="BD180" s="147">
        <f t="shared" ca="1" si="63"/>
        <v>7.0251180493957946E-4</v>
      </c>
    </row>
    <row r="181" spans="8:56" s="147" customFormat="1" ht="0.25" customHeight="1" x14ac:dyDescent="0.2">
      <c r="H181" s="147">
        <f t="shared" si="64"/>
        <v>540</v>
      </c>
      <c r="I181" s="147">
        <f>IF($H181&gt;$H180,INDEX(Spectra!181:181,1,MATCH($I$20,Spectra!$20:$20,0)),I180)</f>
        <v>2.15E-3</v>
      </c>
      <c r="J181" s="147">
        <f>((Physics!$C$9*Physics!$C$10)/(Physics!$C$11*Physics!$C$12*$H181))^($J$17-$J$18)</f>
        <v>2.7191841048980762E+18</v>
      </c>
      <c r="K181" s="147">
        <f t="shared" si="65"/>
        <v>1</v>
      </c>
      <c r="L181" s="147">
        <f>INDEX(Photobiology!$21:$421,1+$H181-380,10)</f>
        <v>0.95399999999999996</v>
      </c>
      <c r="M181" s="147">
        <f t="shared" si="66"/>
        <v>2.15E-3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5846245825530864</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2.15E-3</v>
      </c>
      <c r="Z181" s="147">
        <f t="shared" ca="1" si="68"/>
        <v>6.0920679999999996E-6</v>
      </c>
      <c r="AA181" s="147">
        <f t="shared" ca="1" si="55"/>
        <v>2.1477016500000001E-3</v>
      </c>
      <c r="AB181" s="147">
        <f t="shared" ca="1" si="56"/>
        <v>1.9153726499999998E-3</v>
      </c>
      <c r="AC181" s="147">
        <f t="shared" ca="1" si="57"/>
        <v>1.3975000000000001E-3</v>
      </c>
      <c r="AD181" s="147">
        <f t="shared" ca="1" si="58"/>
        <v>7.5617005000000004E-4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1.9070422883943536E-3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5185599077970379</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1.9070422883943536E-3</v>
      </c>
      <c r="AZ181" s="147">
        <f t="shared" ca="1" si="73"/>
        <v>5.4036424650111686E-6</v>
      </c>
      <c r="BA181" s="147">
        <f t="shared" ca="1" si="60"/>
        <v>1.90500366018806E-3</v>
      </c>
      <c r="BB181" s="147">
        <f t="shared" ca="1" si="61"/>
        <v>1.6989286705041662E-3</v>
      </c>
      <c r="BC181" s="147">
        <f t="shared" ca="1" si="62"/>
        <v>1.2395774874563298E-3</v>
      </c>
      <c r="BD181" s="147">
        <f t="shared" ca="1" si="63"/>
        <v>6.7072012212431292E-4</v>
      </c>
    </row>
    <row r="182" spans="8:56" s="147" customFormat="1" ht="0.25" customHeight="1" x14ac:dyDescent="0.2">
      <c r="H182" s="147">
        <f t="shared" si="64"/>
        <v>541</v>
      </c>
      <c r="I182" s="147">
        <f>IF($H182&gt;$H181,INDEX(Spectra!182:182,1,MATCH($I$20,Spectra!$20:$20,0)),I181)</f>
        <v>2.1199999999999999E-3</v>
      </c>
      <c r="J182" s="147">
        <f>((Physics!$C$9*Physics!$C$10)/(Physics!$C$11*Physics!$C$12*$H182))^($J$17-$J$18)</f>
        <v>2.7242196310182574E+18</v>
      </c>
      <c r="K182" s="147">
        <f t="shared" si="65"/>
        <v>1</v>
      </c>
      <c r="L182" s="147">
        <f>INDEX(Photobiology!$21:$421,1+$H182-380,10)</f>
        <v>0.96025609999999995</v>
      </c>
      <c r="M182" s="147">
        <f t="shared" si="66"/>
        <v>2.1199999999999999E-3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5775345617758705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2.1199999999999999E-3</v>
      </c>
      <c r="Z182" s="147">
        <f t="shared" ca="1" si="68"/>
        <v>5.4601872E-6</v>
      </c>
      <c r="AA182" s="147">
        <f t="shared" ca="1" si="55"/>
        <v>2.1198770399999999E-3</v>
      </c>
      <c r="AB182" s="147">
        <f t="shared" ca="1" si="56"/>
        <v>1.90812084E-3</v>
      </c>
      <c r="AC182" s="147">
        <f t="shared" ca="1" si="57"/>
        <v>1.3419599999999999E-3</v>
      </c>
      <c r="AD182" s="147">
        <f t="shared" ca="1" si="58"/>
        <v>7.1345843999999991E-4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1.9063847190980345E-3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5193410676040092</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1.9063847190980345E-3</v>
      </c>
      <c r="AZ182" s="147">
        <f t="shared" ca="1" si="73"/>
        <v>4.9100082271201337E-6</v>
      </c>
      <c r="BA182" s="147">
        <f t="shared" ca="1" si="60"/>
        <v>1.9062741487843268E-3</v>
      </c>
      <c r="BB182" s="147">
        <f t="shared" ca="1" si="61"/>
        <v>1.7158549111172196E-3</v>
      </c>
      <c r="BC182" s="147">
        <f t="shared" ca="1" si="62"/>
        <v>1.2067415271890558E-3</v>
      </c>
      <c r="BD182" s="147">
        <f t="shared" ca="1" si="63"/>
        <v>6.415689942110952E-4</v>
      </c>
    </row>
    <row r="183" spans="8:56" s="147" customFormat="1" ht="0.25" customHeight="1" x14ac:dyDescent="0.2">
      <c r="H183" s="147">
        <f t="shared" si="64"/>
        <v>542</v>
      </c>
      <c r="I183" s="147">
        <f>IF($H183&gt;$H182,INDEX(Spectra!183:183,1,MATCH($I$20,Spectra!$20:$20,0)),I182)</f>
        <v>2.0799999999999998E-3</v>
      </c>
      <c r="J183" s="147">
        <f>((Physics!$C$9*Physics!$C$10)/(Physics!$C$11*Physics!$C$12*$H183))^($J$17-$J$18)</f>
        <v>2.7292551571384392E+18</v>
      </c>
      <c r="K183" s="147">
        <f t="shared" si="65"/>
        <v>1</v>
      </c>
      <c r="L183" s="147">
        <f>INDEX(Photobiology!$21:$421,1+$H183-380,10)</f>
        <v>0.96600739999999996</v>
      </c>
      <c r="M183" s="147">
        <f t="shared" si="66"/>
        <v>2.0799999999999998E-3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5676850726847953</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2.0799999999999998E-3</v>
      </c>
      <c r="Z183" s="147">
        <f t="shared" ca="1" si="68"/>
        <v>4.8689471999999994E-6</v>
      </c>
      <c r="AA183" s="147">
        <f t="shared" ca="1" si="55"/>
        <v>2.0793593599999997E-3</v>
      </c>
      <c r="AB183" s="147">
        <f t="shared" ca="1" si="56"/>
        <v>1.8891662399999998E-3</v>
      </c>
      <c r="AC183" s="147">
        <f t="shared" ca="1" si="57"/>
        <v>1.2812799999999999E-3</v>
      </c>
      <c r="AD183" s="147">
        <f t="shared" ca="1" si="58"/>
        <v>6.6902575999999996E-4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1.9057271498017154E-3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5201215651695070</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1.9057271498017154E-3</v>
      </c>
      <c r="AZ183" s="147">
        <f t="shared" ca="1" si="73"/>
        <v>4.4610023413418473E-6</v>
      </c>
      <c r="BA183" s="147">
        <f t="shared" ca="1" si="60"/>
        <v>1.9051401858395764E-3</v>
      </c>
      <c r="BB183" s="147">
        <f t="shared" ca="1" si="61"/>
        <v>1.7308824009888573E-3</v>
      </c>
      <c r="BC183" s="147">
        <f t="shared" ca="1" si="62"/>
        <v>1.1739279242778567E-3</v>
      </c>
      <c r="BD183" s="147">
        <f t="shared" ca="1" si="63"/>
        <v>6.1297142055227239E-4</v>
      </c>
    </row>
    <row r="184" spans="8:56" s="147" customFormat="1" ht="0.25" customHeight="1" x14ac:dyDescent="0.2">
      <c r="H184" s="147">
        <f t="shared" si="64"/>
        <v>543</v>
      </c>
      <c r="I184" s="147">
        <f>IF($H184&gt;$H183,INDEX(Spectra!184:184,1,MATCH($I$20,Spectra!$20:$20,0)),I183)</f>
        <v>2.0500000000000002E-3</v>
      </c>
      <c r="J184" s="147">
        <f>((Physics!$C$9*Physics!$C$10)/(Physics!$C$11*Physics!$C$12*$H184))^($J$17-$J$18)</f>
        <v>2.7342906832586214E+18</v>
      </c>
      <c r="K184" s="147">
        <f t="shared" si="65"/>
        <v>1</v>
      </c>
      <c r="L184" s="147">
        <f>INDEX(Photobiology!$21:$421,1+$H184-380,10)</f>
        <v>0.97126060000000003</v>
      </c>
      <c r="M184" s="147">
        <f t="shared" si="66"/>
        <v>2.0500000000000002E-3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5605295900680174</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2.0500000000000002E-3</v>
      </c>
      <c r="Z184" s="147">
        <f t="shared" ca="1" si="68"/>
        <v>4.3608010000000001E-6</v>
      </c>
      <c r="AA184" s="147">
        <f t="shared" ca="1" si="55"/>
        <v>2.0462649000000002E-3</v>
      </c>
      <c r="AB184" s="147">
        <f t="shared" ca="1" si="56"/>
        <v>1.8766376500000002E-3</v>
      </c>
      <c r="AC184" s="147">
        <f t="shared" ca="1" si="57"/>
        <v>1.22795E-3</v>
      </c>
      <c r="AD184" s="147">
        <f t="shared" ca="1" si="58"/>
        <v>6.295242500000001E-4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1.9050695805053963E-3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5209014004935315</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1.9050695805053963E-3</v>
      </c>
      <c r="AZ184" s="147">
        <f t="shared" ca="1" si="73"/>
        <v>4.0525021130426889E-6</v>
      </c>
      <c r="BA184" s="147">
        <f t="shared" ca="1" si="60"/>
        <v>1.9015985437297156E-3</v>
      </c>
      <c r="BB184" s="147">
        <f t="shared" ca="1" si="61"/>
        <v>1.7439635612907965E-3</v>
      </c>
      <c r="BC184" s="147">
        <f t="shared" ca="1" si="62"/>
        <v>1.1411366787227324E-3</v>
      </c>
      <c r="BD184" s="147">
        <f t="shared" ca="1" si="63"/>
        <v>5.850182921294996E-4</v>
      </c>
    </row>
    <row r="185" spans="8:56" s="147" customFormat="1" ht="0.25" customHeight="1" x14ac:dyDescent="0.2">
      <c r="H185" s="147">
        <f t="shared" si="64"/>
        <v>544</v>
      </c>
      <c r="I185" s="147">
        <f>IF($H185&gt;$H184,INDEX(Spectra!185:185,1,MATCH($I$20,Spectra!$20:$20,0)),I184)</f>
        <v>2.0300000000000001E-3</v>
      </c>
      <c r="J185" s="147">
        <f>((Physics!$C$9*Physics!$C$10)/(Physics!$C$11*Physics!$C$12*$H185))^($J$17-$J$18)</f>
        <v>2.7393262093788027E+18</v>
      </c>
      <c r="K185" s="147">
        <f t="shared" si="65"/>
        <v>1</v>
      </c>
      <c r="L185" s="147">
        <f>INDEX(Photobiology!$21:$421,1+$H185-380,10)</f>
        <v>0.97602250000000002</v>
      </c>
      <c r="M185" s="147">
        <f t="shared" si="66"/>
        <v>2.0300000000000001E-3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5560832205038970</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2.0300000000000001E-3</v>
      </c>
      <c r="Z185" s="147">
        <f t="shared" ca="1" si="68"/>
        <v>3.9235027999999998E-6</v>
      </c>
      <c r="AA185" s="147">
        <f t="shared" ca="1" si="55"/>
        <v>2.0206721500000001E-3</v>
      </c>
      <c r="AB185" s="147">
        <f t="shared" ca="1" si="56"/>
        <v>1.8707972500000001E-3</v>
      </c>
      <c r="AC185" s="147">
        <f t="shared" ca="1" si="57"/>
        <v>1.17943E-3</v>
      </c>
      <c r="AD185" s="147">
        <f t="shared" ca="1" si="58"/>
        <v>5.9458497000000003E-4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1.9044120112090769E-3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5216805735760823</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1.9044120112090769E-3</v>
      </c>
      <c r="AZ185" s="147">
        <f t="shared" ca="1" si="73"/>
        <v>3.6807713587844555E-6</v>
      </c>
      <c r="BA185" s="147">
        <f t="shared" ca="1" si="60"/>
        <v>1.8956612380175712E-3</v>
      </c>
      <c r="BB185" s="147">
        <f t="shared" ca="1" si="61"/>
        <v>1.7550584992300051E-3</v>
      </c>
      <c r="BC185" s="147">
        <f t="shared" ca="1" si="62"/>
        <v>1.1064633785124736E-3</v>
      </c>
      <c r="BD185" s="147">
        <f t="shared" ca="1" si="63"/>
        <v>5.5780037367112747E-4</v>
      </c>
    </row>
    <row r="186" spans="8:56" s="147" customFormat="1" ht="0.25" customHeight="1" x14ac:dyDescent="0.2">
      <c r="H186" s="147">
        <f t="shared" si="64"/>
        <v>545</v>
      </c>
      <c r="I186" s="147">
        <f>IF($H186&gt;$H185,INDEX(Spectra!186:186,1,MATCH($I$20,Spectra!$20:$20,0)),I185)</f>
        <v>2.0100000000000001E-3</v>
      </c>
      <c r="J186" s="147">
        <f>((Physics!$C$9*Physics!$C$10)/(Physics!$C$11*Physics!$C$12*$H186))^($J$17-$J$18)</f>
        <v>2.7443617354989839E+18</v>
      </c>
      <c r="K186" s="147">
        <f t="shared" si="65"/>
        <v>1</v>
      </c>
      <c r="L186" s="147">
        <f>INDEX(Photobiology!$21:$421,1+$H186-380,10)</f>
        <v>0.98029999999999995</v>
      </c>
      <c r="M186" s="147">
        <f t="shared" si="66"/>
        <v>2.0100000000000001E-3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5516167088352958</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2.0100000000000001E-3</v>
      </c>
      <c r="Z186" s="147">
        <f t="shared" ca="1" si="68"/>
        <v>3.5290173000000001E-6</v>
      </c>
      <c r="AA186" s="147">
        <f t="shared" ca="1" si="55"/>
        <v>1.99267983E-3</v>
      </c>
      <c r="AB186" s="147">
        <f t="shared" ca="1" si="56"/>
        <v>1.8625866E-3</v>
      </c>
      <c r="AC186" s="147">
        <f t="shared" ca="1" si="57"/>
        <v>1.13364E-3</v>
      </c>
      <c r="AD186" s="147">
        <f t="shared" ca="1" si="58"/>
        <v>5.6106135000000008E-4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1.9037544419127578E-3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5224590844171596</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1.9037544419127578E-3</v>
      </c>
      <c r="AZ186" s="147">
        <f t="shared" ca="1" si="73"/>
        <v>3.3424787862994864E-6</v>
      </c>
      <c r="BA186" s="147">
        <f t="shared" ca="1" si="60"/>
        <v>1.8873497898867957E-3</v>
      </c>
      <c r="BB186" s="147">
        <f t="shared" ca="1" si="61"/>
        <v>1.7641330911428762E-3</v>
      </c>
      <c r="BC186" s="147">
        <f t="shared" ca="1" si="62"/>
        <v>1.0737175052387953E-3</v>
      </c>
      <c r="BD186" s="147">
        <f t="shared" ca="1" si="63"/>
        <v>5.314044961433177E-4</v>
      </c>
    </row>
    <row r="187" spans="8:56" s="147" customFormat="1" ht="0.25" customHeight="1" x14ac:dyDescent="0.2">
      <c r="H187" s="147">
        <f t="shared" si="64"/>
        <v>546</v>
      </c>
      <c r="I187" s="147">
        <f>IF($H187&gt;$H186,INDEX(Spectra!187:187,1,MATCH($I$20,Spectra!$20:$20,0)),I186)</f>
        <v>1.99E-3</v>
      </c>
      <c r="J187" s="147">
        <f>((Physics!$C$9*Physics!$C$10)/(Physics!$C$11*Physics!$C$12*$H187))^($J$17-$J$18)</f>
        <v>2.7493972616191662E+18</v>
      </c>
      <c r="K187" s="147">
        <f t="shared" si="65"/>
        <v>1</v>
      </c>
      <c r="L187" s="147">
        <f>INDEX(Photobiology!$21:$421,1+$H187-380,10)</f>
        <v>0.98409239999999998</v>
      </c>
      <c r="M187" s="147">
        <f t="shared" si="66"/>
        <v>1.99E-3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5471300550622141</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1.99E-3</v>
      </c>
      <c r="Z187" s="147">
        <f t="shared" ca="1" si="68"/>
        <v>3.1731544999999997E-6</v>
      </c>
      <c r="AA187" s="147">
        <f t="shared" ca="1" si="55"/>
        <v>1.9625360099999999E-3</v>
      </c>
      <c r="AB187" s="147">
        <f t="shared" ca="1" si="56"/>
        <v>1.8521805600000001E-3</v>
      </c>
      <c r="AC187" s="147">
        <f t="shared" ca="1" si="57"/>
        <v>1.09052E-3</v>
      </c>
      <c r="AD187" s="147">
        <f t="shared" ca="1" si="58"/>
        <v>5.2881662999999996E-4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1.9031151384302255E-3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5232419550146043</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1.9031151384302255E-3</v>
      </c>
      <c r="AZ187" s="147">
        <f t="shared" ca="1" si="73"/>
        <v>3.0346122439839162E-6</v>
      </c>
      <c r="BA187" s="147">
        <f t="shared" ca="1" si="60"/>
        <v>1.8768502464047501E-3</v>
      </c>
      <c r="BB187" s="147">
        <f t="shared" ca="1" si="61"/>
        <v>1.7713129964031019E-3</v>
      </c>
      <c r="BC187" s="147">
        <f t="shared" ca="1" si="62"/>
        <v>1.0429070958597637E-3</v>
      </c>
      <c r="BD187" s="147">
        <f t="shared" ca="1" si="63"/>
        <v>5.0572810754103282E-4</v>
      </c>
    </row>
    <row r="188" spans="8:56" s="147" customFormat="1" ht="0.25" customHeight="1" x14ac:dyDescent="0.2">
      <c r="H188" s="147">
        <f t="shared" si="64"/>
        <v>547</v>
      </c>
      <c r="I188" s="147">
        <f>IF($H188&gt;$H187,INDEX(Spectra!188:188,1,MATCH($I$20,Spectra!$20:$20,0)),I187)</f>
        <v>1.97E-3</v>
      </c>
      <c r="J188" s="147">
        <f>((Physics!$C$9*Physics!$C$10)/(Physics!$C$11*Physics!$C$12*$H188))^($J$17-$J$18)</f>
        <v>2.7544327877393469E+18</v>
      </c>
      <c r="K188" s="147">
        <f t="shared" si="65"/>
        <v>1</v>
      </c>
      <c r="L188" s="147">
        <f>INDEX(Photobiology!$21:$421,1+$H188-380,10)</f>
        <v>0.98741820000000002</v>
      </c>
      <c r="M188" s="147">
        <f t="shared" si="66"/>
        <v>1.97E-3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5426232591846513</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1.97E-3</v>
      </c>
      <c r="Z188" s="147">
        <f t="shared" ca="1" si="68"/>
        <v>2.8522251E-6</v>
      </c>
      <c r="AA188" s="147">
        <f t="shared" ca="1" si="55"/>
        <v>1.9310511299999999E-3</v>
      </c>
      <c r="AB188" s="147">
        <f t="shared" ca="1" si="56"/>
        <v>1.8402951999999999E-3</v>
      </c>
      <c r="AC188" s="147">
        <f t="shared" ca="1" si="57"/>
        <v>1.0460700000000001E-3</v>
      </c>
      <c r="AD188" s="147">
        <f t="shared" ca="1" si="58"/>
        <v>4.9771655999999997E-4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1.9024575691339064E-3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5240191505705327</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1.9024575691339064E-3</v>
      </c>
      <c r="AZ188" s="147">
        <f t="shared" ca="1" si="73"/>
        <v>2.7544351423191438E-6</v>
      </c>
      <c r="BA188" s="147">
        <f t="shared" ca="1" si="60"/>
        <v>1.86484408053456E-3</v>
      </c>
      <c r="BB188" s="147">
        <f t="shared" ca="1" si="61"/>
        <v>1.7771997627821299E-3</v>
      </c>
      <c r="BC188" s="147">
        <f t="shared" ca="1" si="62"/>
        <v>1.0102049692101043E-3</v>
      </c>
      <c r="BD188" s="147">
        <f t="shared" ca="1" si="63"/>
        <v>4.8065209992654315E-4</v>
      </c>
    </row>
    <row r="189" spans="8:56" s="147" customFormat="1" ht="0.25" customHeight="1" x14ac:dyDescent="0.2">
      <c r="H189" s="147">
        <f t="shared" si="64"/>
        <v>548</v>
      </c>
      <c r="I189" s="147">
        <f>IF($H189&gt;$H188,INDEX(Spectra!189:189,1,MATCH($I$20,Spectra!$20:$20,0)),I188)</f>
        <v>1.9400000000000001E-3</v>
      </c>
      <c r="J189" s="147">
        <f>((Physics!$C$9*Physics!$C$10)/(Physics!$C$11*Physics!$C$12*$H189))^($J$17-$J$18)</f>
        <v>2.7594683138595287E+18</v>
      </c>
      <c r="K189" s="147">
        <f t="shared" si="65"/>
        <v>1</v>
      </c>
      <c r="L189" s="147">
        <f>INDEX(Photobiology!$21:$421,1+$H189-380,10)</f>
        <v>0.99031279999999999</v>
      </c>
      <c r="M189" s="147">
        <f t="shared" si="66"/>
        <v>1.9400000000000001E-3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5353368528887486</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1.9400000000000001E-3</v>
      </c>
      <c r="Z189" s="147">
        <f t="shared" ca="1" si="68"/>
        <v>2.5497420000000002E-6</v>
      </c>
      <c r="AA189" s="147">
        <f t="shared" ca="1" si="55"/>
        <v>1.8893776400000003E-3</v>
      </c>
      <c r="AB189" s="147">
        <f t="shared" ca="1" si="56"/>
        <v>1.8183969200000001E-3</v>
      </c>
      <c r="AC189" s="147">
        <f t="shared" ca="1" si="57"/>
        <v>9.9715999999999997E-4</v>
      </c>
      <c r="AD189" s="147">
        <f t="shared" ca="1" si="58"/>
        <v>4.6543898000000003E-4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1.9017999998375873E-3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5247956838849879</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1.9017999998375873E-3</v>
      </c>
      <c r="AZ189" s="147">
        <f t="shared" ca="1" si="73"/>
        <v>2.4995357397865409E-6</v>
      </c>
      <c r="BA189" s="147">
        <f t="shared" ca="1" si="60"/>
        <v>1.8521744306418254E-3</v>
      </c>
      <c r="BB189" s="147">
        <f t="shared" ca="1" si="61"/>
        <v>1.7825913722477676E-3</v>
      </c>
      <c r="BC189" s="147">
        <f t="shared" ca="1" si="62"/>
        <v>9.7752519991651989E-4</v>
      </c>
      <c r="BD189" s="147">
        <f t="shared" ca="1" si="63"/>
        <v>4.562741505610344E-4</v>
      </c>
    </row>
    <row r="190" spans="8:56" s="147" customFormat="1" ht="0.25" customHeight="1" x14ac:dyDescent="0.2">
      <c r="H190" s="147">
        <f t="shared" si="64"/>
        <v>549</v>
      </c>
      <c r="I190" s="147">
        <f>IF($H190&gt;$H189,INDEX(Spectra!190:190,1,MATCH($I$20,Spectra!$20:$20,0)),I189)</f>
        <v>1.92E-3</v>
      </c>
      <c r="J190" s="147">
        <f>((Physics!$C$9*Physics!$C$10)/(Physics!$C$11*Physics!$C$12*$H190))^($J$17-$J$18)</f>
        <v>2.764503839979711E+18</v>
      </c>
      <c r="K190" s="147">
        <f t="shared" si="65"/>
        <v>1</v>
      </c>
      <c r="L190" s="147">
        <f>INDEX(Photobiology!$21:$421,1+$H190-380,10)</f>
        <v>0.99281160000000002</v>
      </c>
      <c r="M190" s="147">
        <f t="shared" si="66"/>
        <v>1.92E-3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5307847372761045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1.92E-3</v>
      </c>
      <c r="Z190" s="147">
        <f t="shared" ca="1" si="68"/>
        <v>2.2901952000000001E-6</v>
      </c>
      <c r="AA190" s="147">
        <f t="shared" ca="1" si="55"/>
        <v>1.85789376E-3</v>
      </c>
      <c r="AB190" s="147">
        <f t="shared" ca="1" si="56"/>
        <v>1.80601728E-3</v>
      </c>
      <c r="AC190" s="147">
        <f t="shared" ca="1" si="57"/>
        <v>9.5423999999999997E-4</v>
      </c>
      <c r="AD190" s="147">
        <f t="shared" ca="1" si="58"/>
        <v>4.3697663999999999E-4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1.901142430541268E-3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5255715549579696</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1.901142430541268E-3</v>
      </c>
      <c r="AZ190" s="147">
        <f t="shared" ca="1" si="73"/>
        <v>2.26770170257393E-6</v>
      </c>
      <c r="BA190" s="147">
        <f t="shared" ca="1" si="60"/>
        <v>1.8396461763405495E-3</v>
      </c>
      <c r="BB190" s="147">
        <f t="shared" ca="1" si="61"/>
        <v>1.7882792090097551E-3</v>
      </c>
      <c r="BC190" s="147">
        <f t="shared" ca="1" si="62"/>
        <v>9.4486778797901023E-4</v>
      </c>
      <c r="BD190" s="147">
        <f t="shared" ca="1" si="63"/>
        <v>4.3268480805174825E-4</v>
      </c>
    </row>
    <row r="191" spans="8:56" s="147" customFormat="1" ht="0.25" customHeight="1" x14ac:dyDescent="0.2">
      <c r="H191" s="147">
        <f t="shared" si="64"/>
        <v>550</v>
      </c>
      <c r="I191" s="147">
        <f>IF($H191&gt;$H190,INDEX(Spectra!191:191,1,MATCH($I$20,Spectra!$20:$20,0)),I190)</f>
        <v>1.9E-3</v>
      </c>
      <c r="J191" s="147">
        <f>((Physics!$C$9*Physics!$C$10)/(Physics!$C$11*Physics!$C$12*$H191))^($J$17-$J$18)</f>
        <v>2.7695393660998927E+18</v>
      </c>
      <c r="K191" s="147">
        <f t="shared" si="65"/>
        <v>1</v>
      </c>
      <c r="L191" s="147">
        <f>INDEX(Photobiology!$21:$421,1+$H191-380,10)</f>
        <v>0.99495009999999995</v>
      </c>
      <c r="M191" s="147">
        <f t="shared" si="66"/>
        <v>1.9E-3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5262124795589796</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1.9E-3</v>
      </c>
      <c r="Z191" s="147">
        <f t="shared" ca="1" si="68"/>
        <v>2.0563699999999999E-6</v>
      </c>
      <c r="AA191" s="147">
        <f t="shared" ca="1" si="55"/>
        <v>1.8275644E-3</v>
      </c>
      <c r="AB191" s="147">
        <f t="shared" ca="1" si="56"/>
        <v>1.7946012999999999E-3</v>
      </c>
      <c r="AC191" s="147">
        <f t="shared" ca="1" si="57"/>
        <v>9.1389999999999993E-4</v>
      </c>
      <c r="AD191" s="147">
        <f t="shared" ca="1" si="58"/>
        <v>4.0987179999999997E-4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1.9004848612449493E-3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5263467637894779</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1.9004848612449493E-3</v>
      </c>
      <c r="AZ191" s="147">
        <f t="shared" ca="1" si="73"/>
        <v>2.0568947653254086E-6</v>
      </c>
      <c r="BA191" s="147">
        <f t="shared" ca="1" si="60"/>
        <v>1.8280307763948469E-3</v>
      </c>
      <c r="BB191" s="147">
        <f t="shared" ca="1" si="61"/>
        <v>1.7950592645371083E-3</v>
      </c>
      <c r="BC191" s="147">
        <f t="shared" ca="1" si="62"/>
        <v>9.1413321825882055E-4</v>
      </c>
      <c r="BD191" s="147">
        <f t="shared" ca="1" si="63"/>
        <v>4.0997639523748293E-4</v>
      </c>
    </row>
    <row r="192" spans="8:56" s="147" customFormat="1" ht="0.25" customHeight="1" x14ac:dyDescent="0.2">
      <c r="H192" s="147">
        <f t="shared" si="64"/>
        <v>551</v>
      </c>
      <c r="I192" s="147">
        <f>IF($H192&gt;$H191,INDEX(Spectra!192:192,1,MATCH($I$20,Spectra!$20:$20,0)),I191)</f>
        <v>1.89E-3</v>
      </c>
      <c r="J192" s="147">
        <f>((Physics!$C$9*Physics!$C$10)/(Physics!$C$11*Physics!$C$12*$H192))^($J$17-$J$18)</f>
        <v>2.774574892220074E+18</v>
      </c>
      <c r="K192" s="147">
        <f t="shared" si="65"/>
        <v>1</v>
      </c>
      <c r="L192" s="147">
        <f>INDEX(Photobiology!$21:$421,1+$H192-380,10)</f>
        <v>0.99671080000000001</v>
      </c>
      <c r="M192" s="147">
        <f t="shared" si="66"/>
        <v>1.89E-3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5243946546295940</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1.89E-3</v>
      </c>
      <c r="Z192" s="147">
        <f t="shared" ca="1" si="68"/>
        <v>1.8556379100000002E-6</v>
      </c>
      <c r="AA192" s="147">
        <f t="shared" ca="1" si="55"/>
        <v>1.8083897999999999E-3</v>
      </c>
      <c r="AB192" s="147">
        <f t="shared" ca="1" si="56"/>
        <v>1.79415999E-3</v>
      </c>
      <c r="AC192" s="147">
        <f t="shared" ca="1" si="57"/>
        <v>8.7885000000000003E-4</v>
      </c>
      <c r="AD192" s="147">
        <f t="shared" ca="1" si="58"/>
        <v>3.8600982000000001E-4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1.8930872066613591E-3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5252512232385641</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1.8930872066613591E-3</v>
      </c>
      <c r="AZ192" s="147">
        <f t="shared" ca="1" si="73"/>
        <v>1.8586689881570491E-6</v>
      </c>
      <c r="BA192" s="147">
        <f t="shared" ca="1" si="60"/>
        <v>1.8113437010777217E-3</v>
      </c>
      <c r="BB192" s="147">
        <f t="shared" ca="1" si="61"/>
        <v>1.7970906474987682E-3</v>
      </c>
      <c r="BC192" s="147">
        <f t="shared" ca="1" si="62"/>
        <v>8.8028555109753205E-4</v>
      </c>
      <c r="BD192" s="147">
        <f t="shared" ca="1" si="63"/>
        <v>3.8664034491410265E-4</v>
      </c>
    </row>
    <row r="193" spans="8:56" s="147" customFormat="1" ht="0.25" customHeight="1" x14ac:dyDescent="0.2">
      <c r="H193" s="147">
        <f t="shared" si="64"/>
        <v>552</v>
      </c>
      <c r="I193" s="147">
        <f>IF($H193&gt;$H192,INDEX(Spectra!193:193,1,MATCH($I$20,Spectra!$20:$20,0)),I192)</f>
        <v>1.8699999999999999E-3</v>
      </c>
      <c r="J193" s="147">
        <f>((Physics!$C$9*Physics!$C$10)/(Physics!$C$11*Physics!$C$12*$H193))^($J$17-$J$18)</f>
        <v>2.7796104183402557E+18</v>
      </c>
      <c r="K193" s="147">
        <f t="shared" si="65"/>
        <v>1</v>
      </c>
      <c r="L193" s="147">
        <f>INDEX(Photobiology!$21:$421,1+$H193-380,10)</f>
        <v>0.99809829999999999</v>
      </c>
      <c r="M193" s="147">
        <f t="shared" si="66"/>
        <v>1.8699999999999999E-3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5197871482296278</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1.8699999999999999E-3</v>
      </c>
      <c r="Z193" s="147">
        <f t="shared" ca="1" si="68"/>
        <v>1.6652967099999999E-6</v>
      </c>
      <c r="AA193" s="147">
        <f t="shared" ca="1" si="55"/>
        <v>1.7805223699999999E-3</v>
      </c>
      <c r="AB193" s="147">
        <f t="shared" ca="1" si="56"/>
        <v>1.7852515999999998E-3</v>
      </c>
      <c r="AC193" s="147">
        <f t="shared" ca="1" si="57"/>
        <v>8.3776E-4</v>
      </c>
      <c r="AD193" s="147">
        <f t="shared" ca="1" si="58"/>
        <v>3.6105025E-4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1.8857078178915556E-3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5241533096557038</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1.8857078178915556E-3</v>
      </c>
      <c r="AZ193" s="147">
        <f t="shared" ca="1" si="73"/>
        <v>1.6792850401904207E-6</v>
      </c>
      <c r="BA193" s="147">
        <f t="shared" ca="1" si="60"/>
        <v>1.7954785845132625E-3</v>
      </c>
      <c r="BB193" s="147">
        <f t="shared" ca="1" si="61"/>
        <v>1.8002475395847103E-3</v>
      </c>
      <c r="BC193" s="147">
        <f t="shared" ca="1" si="62"/>
        <v>8.4479710241541696E-4</v>
      </c>
      <c r="BD193" s="147">
        <f t="shared" ca="1" si="63"/>
        <v>3.640830369394121E-4</v>
      </c>
    </row>
    <row r="194" spans="8:56" s="147" customFormat="1" ht="0.25" customHeight="1" x14ac:dyDescent="0.2">
      <c r="H194" s="147">
        <f t="shared" si="64"/>
        <v>553</v>
      </c>
      <c r="I194" s="147">
        <f>IF($H194&gt;$H193,INDEX(Spectra!194:194,1,MATCH($I$20,Spectra!$20:$20,0)),I193)</f>
        <v>1.8600000000000001E-3</v>
      </c>
      <c r="J194" s="147">
        <f>((Physics!$C$9*Physics!$C$10)/(Physics!$C$11*Physics!$C$12*$H194))^($J$17-$J$18)</f>
        <v>2.7846459444604375E+18</v>
      </c>
      <c r="K194" s="147">
        <f t="shared" si="65"/>
        <v>1</v>
      </c>
      <c r="L194" s="147">
        <f>INDEX(Photobiology!$21:$421,1+$H194-380,10)</f>
        <v>0.999112</v>
      </c>
      <c r="M194" s="147">
        <f t="shared" si="66"/>
        <v>1.8600000000000001E-3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5179441456696414</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1.8600000000000001E-3</v>
      </c>
      <c r="Z194" s="147">
        <f t="shared" ca="1" si="68"/>
        <v>1.5022978199999999E-6</v>
      </c>
      <c r="AA194" s="147">
        <f t="shared" ca="1" si="55"/>
        <v>1.76216028E-3</v>
      </c>
      <c r="AB194" s="147">
        <f t="shared" ca="1" si="56"/>
        <v>1.78617474E-3</v>
      </c>
      <c r="AC194" s="147">
        <f t="shared" ca="1" si="57"/>
        <v>8.0538000000000007E-4</v>
      </c>
      <c r="AD194" s="147">
        <f t="shared" ca="1" si="58"/>
        <v>3.3905568000000005E-4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1.8783101633079657E-3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5230428778694349</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1.8783101633079657E-3</v>
      </c>
      <c r="AZ194" s="147">
        <f t="shared" ca="1" si="73"/>
        <v>1.5170867008717209E-6</v>
      </c>
      <c r="BA194" s="147">
        <f t="shared" ca="1" si="60"/>
        <v>1.77950729209764E-3</v>
      </c>
      <c r="BB194" s="147">
        <f t="shared" ca="1" si="61"/>
        <v>1.8037581546161091E-3</v>
      </c>
      <c r="BC194" s="147">
        <f t="shared" ca="1" si="62"/>
        <v>8.1330830071234912E-4</v>
      </c>
      <c r="BD194" s="147">
        <f t="shared" ca="1" si="63"/>
        <v>3.4239340304908247E-4</v>
      </c>
    </row>
    <row r="195" spans="8:56" s="147" customFormat="1" ht="0.25" customHeight="1" x14ac:dyDescent="0.2">
      <c r="H195" s="147">
        <f t="shared" si="64"/>
        <v>554</v>
      </c>
      <c r="I195" s="147">
        <f>IF($H195&gt;$H194,INDEX(Spectra!195:195,1,MATCH($I$20,Spectra!$20:$20,0)),I194)</f>
        <v>1.8500000000000001E-3</v>
      </c>
      <c r="J195" s="147">
        <f>((Physics!$C$9*Physics!$C$10)/(Physics!$C$11*Physics!$C$12*$H195))^($J$17-$J$18)</f>
        <v>2.7896814705806188E+18</v>
      </c>
      <c r="K195" s="147">
        <f t="shared" si="65"/>
        <v>1</v>
      </c>
      <c r="L195" s="147">
        <f>INDEX(Photobiology!$21:$421,1+$H195-380,10)</f>
        <v>0.99974819999999998</v>
      </c>
      <c r="M195" s="147">
        <f t="shared" si="66"/>
        <v>1.8500000000000001E-3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5160910720574145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1.8500000000000001E-3</v>
      </c>
      <c r="Z195" s="147">
        <f t="shared" ca="1" si="68"/>
        <v>1.3552508E-6</v>
      </c>
      <c r="AA195" s="147">
        <f t="shared" ca="1" si="55"/>
        <v>1.7428942500000001E-3</v>
      </c>
      <c r="AB195" s="147">
        <f t="shared" ca="1" si="56"/>
        <v>1.7867022500000001E-3</v>
      </c>
      <c r="AC195" s="147">
        <f t="shared" ca="1" si="57"/>
        <v>7.7145000000000002E-4</v>
      </c>
      <c r="AD195" s="147">
        <f t="shared" ca="1" si="58"/>
        <v>3.180705E-4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1.8709307745381624E-3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5219300914468157</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1.8709307745381624E-3</v>
      </c>
      <c r="AZ195" s="147">
        <f t="shared" ca="1" si="73"/>
        <v>1.3705840156418724E-6</v>
      </c>
      <c r="BA195" s="147">
        <f t="shared" ca="1" si="60"/>
        <v>1.7626132373462753E-3</v>
      </c>
      <c r="BB195" s="147">
        <f t="shared" ca="1" si="61"/>
        <v>1.8069168780873392E-3</v>
      </c>
      <c r="BC195" s="147">
        <f t="shared" ca="1" si="62"/>
        <v>7.8017813298241368E-4</v>
      </c>
      <c r="BD195" s="147">
        <f t="shared" ca="1" si="63"/>
        <v>3.2166912806634628E-4</v>
      </c>
    </row>
    <row r="196" spans="8:56" s="147" customFormat="1" ht="0.25" customHeight="1" x14ac:dyDescent="0.2">
      <c r="H196" s="147">
        <f t="shared" si="64"/>
        <v>555</v>
      </c>
      <c r="I196" s="147">
        <f>IF($H196&gt;$H195,INDEX(Spectra!196:196,1,MATCH($I$20,Spectra!$20:$20,0)),I195)</f>
        <v>1.8400000000000001E-3</v>
      </c>
      <c r="J196" s="147">
        <f>((Physics!$C$9*Physics!$C$10)/(Physics!$C$11*Physics!$C$12*$H196))^($J$17-$J$18)</f>
        <v>2.7947169967008005E+18</v>
      </c>
      <c r="K196" s="147">
        <f t="shared" si="65"/>
        <v>1</v>
      </c>
      <c r="L196" s="147">
        <f>INDEX(Photobiology!$21:$421,1+$H196-380,10)</f>
        <v>1</v>
      </c>
      <c r="M196" s="147">
        <f t="shared" si="66"/>
        <v>1.8400000000000001E-3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5142279273929473</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1.8400000000000001E-3</v>
      </c>
      <c r="Z196" s="147">
        <f t="shared" ca="1" si="68"/>
        <v>1.2227020800000001E-6</v>
      </c>
      <c r="AA196" s="147">
        <f t="shared" ca="1" si="55"/>
        <v>1.7219253600000001E-3</v>
      </c>
      <c r="AB196" s="147">
        <f t="shared" ca="1" si="56"/>
        <v>1.78609352E-3</v>
      </c>
      <c r="AC196" s="147">
        <f t="shared" ca="1" si="57"/>
        <v>7.3968000000000005E-4</v>
      </c>
      <c r="AD196" s="147">
        <f t="shared" ca="1" si="58"/>
        <v>2.9818304000000004E-4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1.8635331199545724E-3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5208047684251915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1.8635331199545724E-3</v>
      </c>
      <c r="AZ196" s="147">
        <f t="shared" ca="1" si="73"/>
        <v>1.2383401206072529E-6</v>
      </c>
      <c r="BA196" s="147">
        <f t="shared" ca="1" si="60"/>
        <v>1.7439483361139675E-3</v>
      </c>
      <c r="BB196" s="147">
        <f t="shared" ca="1" si="61"/>
        <v>1.8089371901392633E-3</v>
      </c>
      <c r="BC196" s="147">
        <f t="shared" ca="1" si="62"/>
        <v>7.4914031422173817E-4</v>
      </c>
      <c r="BD196" s="147">
        <f t="shared" ca="1" si="63"/>
        <v>3.0199672328735819E-4</v>
      </c>
    </row>
    <row r="197" spans="8:56" s="147" customFormat="1" ht="0.25" customHeight="1" x14ac:dyDescent="0.2">
      <c r="H197" s="147">
        <f t="shared" si="64"/>
        <v>556</v>
      </c>
      <c r="I197" s="147">
        <f>IF($H197&gt;$H196,INDEX(Spectra!197:197,1,MATCH($I$20,Spectra!$20:$20,0)),I196)</f>
        <v>1.82E-3</v>
      </c>
      <c r="J197" s="147">
        <f>((Physics!$C$9*Physics!$C$10)/(Physics!$C$11*Physics!$C$12*$H197))^($J$17-$J$18)</f>
        <v>2.7997525228209823E+18</v>
      </c>
      <c r="K197" s="147">
        <f t="shared" si="65"/>
        <v>1</v>
      </c>
      <c r="L197" s="147">
        <f>INDEX(Photobiology!$21:$421,1+$H197-380,10)</f>
        <v>0.99985670000000004</v>
      </c>
      <c r="M197" s="147">
        <f t="shared" si="66"/>
        <v>1.82E-3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5095549591534188</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1.82E-3</v>
      </c>
      <c r="Z197" s="147">
        <f t="shared" ca="1" si="68"/>
        <v>1.09725434E-6</v>
      </c>
      <c r="AA197" s="147">
        <f t="shared" ca="1" si="55"/>
        <v>1.6894586800000001E-3</v>
      </c>
      <c r="AB197" s="147">
        <f t="shared" ca="1" si="56"/>
        <v>1.7740559199999999E-3</v>
      </c>
      <c r="AC197" s="147">
        <f t="shared" ca="1" si="57"/>
        <v>7.0324800000000007E-4</v>
      </c>
      <c r="AD197" s="147">
        <f t="shared" ca="1" si="58"/>
        <v>2.7773381999999998E-4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1.8561354653709823E-3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5196719951869906</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1.8561354653709823E-3</v>
      </c>
      <c r="AZ197" s="147">
        <f t="shared" ca="1" si="73"/>
        <v>1.1190399423111152E-6</v>
      </c>
      <c r="BA197" s="147">
        <f t="shared" ca="1" si="60"/>
        <v>1.7230022929817833E-3</v>
      </c>
      <c r="BB197" s="147">
        <f t="shared" ca="1" si="61"/>
        <v>1.809279181683157E-3</v>
      </c>
      <c r="BC197" s="147">
        <f t="shared" ca="1" si="62"/>
        <v>7.1721074381934761E-4</v>
      </c>
      <c r="BD197" s="147">
        <f t="shared" ca="1" si="63"/>
        <v>2.8324812815107726E-4</v>
      </c>
    </row>
    <row r="198" spans="8:56" s="147" customFormat="1" ht="0.25" customHeight="1" x14ac:dyDescent="0.2">
      <c r="H198" s="147">
        <f t="shared" si="64"/>
        <v>557</v>
      </c>
      <c r="I198" s="147">
        <f>IF($H198&gt;$H197,INDEX(Spectra!198:198,1,MATCH($I$20,Spectra!$20:$20,0)),I197)</f>
        <v>1.81E-3</v>
      </c>
      <c r="J198" s="147">
        <f>((Physics!$C$9*Physics!$C$10)/(Physics!$C$11*Physics!$C$12*$H198))^($J$17-$J$18)</f>
        <v>2.8047880489411635E+18</v>
      </c>
      <c r="K198" s="147">
        <f t="shared" si="65"/>
        <v>1</v>
      </c>
      <c r="L198" s="147">
        <f>INDEX(Photobiology!$21:$421,1+$H198-380,10)</f>
        <v>0.99930459999999999</v>
      </c>
      <c r="M198" s="147">
        <f t="shared" si="66"/>
        <v>1.81E-3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5076666368583506</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1.81E-3</v>
      </c>
      <c r="Z198" s="147">
        <f t="shared" ca="1" si="68"/>
        <v>9.9018221999999994E-7</v>
      </c>
      <c r="AA198" s="147">
        <f t="shared" ca="1" si="55"/>
        <v>1.6645972700000001E-3</v>
      </c>
      <c r="AB198" s="147">
        <f t="shared" ca="1" si="56"/>
        <v>1.77027955E-3</v>
      </c>
      <c r="AC198" s="147">
        <f t="shared" ca="1" si="57"/>
        <v>6.7241499999999999E-4</v>
      </c>
      <c r="AD198" s="147">
        <f t="shared" ca="1" si="58"/>
        <v>2.5971147E-4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1.848756076601179E-3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5185368949058341</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1.848756076601179E-3</v>
      </c>
      <c r="AZ198" s="147">
        <f t="shared" ca="1" si="73"/>
        <v>1.0113841967775941E-6</v>
      </c>
      <c r="BA198" s="147">
        <f t="shared" ca="1" si="60"/>
        <v>1.7002399546995764E-3</v>
      </c>
      <c r="BB198" s="147">
        <f t="shared" ca="1" si="61"/>
        <v>1.8081851245001662E-3</v>
      </c>
      <c r="BC198" s="147">
        <f t="shared" ca="1" si="62"/>
        <v>6.8681288245733797E-4</v>
      </c>
      <c r="BD198" s="147">
        <f t="shared" ca="1" si="63"/>
        <v>2.6527246316327335E-4</v>
      </c>
    </row>
    <row r="199" spans="8:56" s="147" customFormat="1" ht="0.25" customHeight="1" x14ac:dyDescent="0.2">
      <c r="H199" s="147">
        <f t="shared" si="64"/>
        <v>558</v>
      </c>
      <c r="I199" s="147">
        <f>IF($H199&gt;$H198,INDEX(Spectra!199:199,1,MATCH($I$20,Spectra!$20:$20,0)),I198)</f>
        <v>1.8E-3</v>
      </c>
      <c r="J199" s="147">
        <f>((Physics!$C$9*Physics!$C$10)/(Physics!$C$11*Physics!$C$12*$H199))^($J$17-$J$18)</f>
        <v>2.8098235750613453E+18</v>
      </c>
      <c r="K199" s="147">
        <f t="shared" si="65"/>
        <v>1</v>
      </c>
      <c r="L199" s="147">
        <f>INDEX(Photobiology!$21:$421,1+$H199-380,10)</f>
        <v>0.99832549999999998</v>
      </c>
      <c r="M199" s="147">
        <f t="shared" si="66"/>
        <v>1.8E-3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5057682435110421</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1.8E-3</v>
      </c>
      <c r="Z199" s="147">
        <f t="shared" ca="1" si="68"/>
        <v>8.936298E-7</v>
      </c>
      <c r="AA199" s="147">
        <f t="shared" ca="1" si="55"/>
        <v>1.6386408000000001E-3</v>
      </c>
      <c r="AB199" s="147">
        <f t="shared" ca="1" si="56"/>
        <v>1.7654742E-3</v>
      </c>
      <c r="AC199" s="147">
        <f t="shared" ca="1" si="57"/>
        <v>6.4241999999999999E-4</v>
      </c>
      <c r="AD199" s="147">
        <f t="shared" ca="1" si="58"/>
        <v>2.4254640000000001E-4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1.841358422017589E-3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5173892304322779</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1.841358422017589E-3</v>
      </c>
      <c r="AZ199" s="147">
        <f t="shared" ca="1" si="73"/>
        <v>9.1416264355327428E-7</v>
      </c>
      <c r="BA199" s="147">
        <f t="shared" ca="1" si="60"/>
        <v>1.6762916876342444E-3</v>
      </c>
      <c r="BB199" s="147">
        <f t="shared" ca="1" si="61"/>
        <v>1.8060393261248697E-3</v>
      </c>
      <c r="BC199" s="147">
        <f t="shared" ca="1" si="62"/>
        <v>6.5718082081807751E-4</v>
      </c>
      <c r="BD199" s="147">
        <f t="shared" ca="1" si="63"/>
        <v>2.4811936465002609E-4</v>
      </c>
    </row>
    <row r="200" spans="8:56" s="147" customFormat="1" ht="0.25" customHeight="1" x14ac:dyDescent="0.2">
      <c r="H200" s="147">
        <f t="shared" si="64"/>
        <v>559</v>
      </c>
      <c r="I200" s="147">
        <f>IF($H200&gt;$H199,INDEX(Spectra!200:200,1,MATCH($I$20,Spectra!$20:$20,0)),I199)</f>
        <v>1.7899999999999999E-3</v>
      </c>
      <c r="J200" s="147">
        <f>((Physics!$C$9*Physics!$C$10)/(Physics!$C$11*Physics!$C$12*$H200))^($J$17-$J$18)</f>
        <v>2.814859101181527E+18</v>
      </c>
      <c r="K200" s="147">
        <f t="shared" si="65"/>
        <v>1</v>
      </c>
      <c r="L200" s="147">
        <f>INDEX(Photobiology!$21:$421,1+$H200-380,10)</f>
        <v>0.99689870000000003</v>
      </c>
      <c r="M200" s="147">
        <f t="shared" si="66"/>
        <v>1.7899999999999999E-3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5038597791114933</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1.7899999999999999E-3</v>
      </c>
      <c r="Z200" s="147">
        <f t="shared" ca="1" si="68"/>
        <v>8.065220899999999E-7</v>
      </c>
      <c r="AA200" s="147">
        <f t="shared" ca="1" si="55"/>
        <v>1.6122118299999998E-3</v>
      </c>
      <c r="AB200" s="147">
        <f t="shared" ca="1" si="56"/>
        <v>1.76005509E-3</v>
      </c>
      <c r="AC200" s="147">
        <f t="shared" ca="1" si="57"/>
        <v>6.1343300000000003E-4</v>
      </c>
      <c r="AD200" s="147">
        <f t="shared" ca="1" si="58"/>
        <v>2.2628463999999998E-4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1.8339790332477857E-3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5162392573113628</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1.8339790332477857E-3</v>
      </c>
      <c r="AZ200" s="147">
        <f t="shared" ca="1" si="73"/>
        <v>8.2633776698948803E-7</v>
      </c>
      <c r="BA200" s="147">
        <f t="shared" ca="1" si="60"/>
        <v>1.6518227337285157E-3</v>
      </c>
      <c r="BB200" s="147">
        <f t="shared" ca="1" si="61"/>
        <v>1.8032983980005835E-3</v>
      </c>
      <c r="BC200" s="147">
        <f t="shared" ca="1" si="62"/>
        <v>6.2850461469401617E-4</v>
      </c>
      <c r="BD200" s="147">
        <f t="shared" ca="1" si="63"/>
        <v>2.3184429346705208E-4</v>
      </c>
    </row>
    <row r="201" spans="8:56" s="147" customFormat="1" ht="0.25" customHeight="1" x14ac:dyDescent="0.2">
      <c r="H201" s="147">
        <f t="shared" si="64"/>
        <v>560</v>
      </c>
      <c r="I201" s="147">
        <f>IF($H201&gt;$H200,INDEX(Spectra!201:201,1,MATCH($I$20,Spectra!$20:$20,0)),I200)</f>
        <v>1.7899999999999999E-3</v>
      </c>
      <c r="J201" s="147">
        <f>((Physics!$C$9*Physics!$C$10)/(Physics!$C$11*Physics!$C$12*$H201))^($J$17-$J$18)</f>
        <v>2.8198946273017088E+18</v>
      </c>
      <c r="K201" s="147">
        <f t="shared" si="65"/>
        <v>1</v>
      </c>
      <c r="L201" s="147">
        <f>INDEX(Photobiology!$21:$421,1+$H201-380,10)</f>
        <v>0.995</v>
      </c>
      <c r="M201" s="147">
        <f t="shared" si="66"/>
        <v>1.7899999999999999E-3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5047611382870059</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1.7899999999999999E-3</v>
      </c>
      <c r="Z201" s="147">
        <f t="shared" ca="1" si="68"/>
        <v>7.3198648999999995E-7</v>
      </c>
      <c r="AA201" s="147">
        <f t="shared" ca="1" si="55"/>
        <v>1.5947987099999999E-3</v>
      </c>
      <c r="AB201" s="147">
        <f t="shared" ca="1" si="56"/>
        <v>1.7642884399999999E-3</v>
      </c>
      <c r="AC201" s="147">
        <f t="shared" ca="1" si="57"/>
        <v>5.8855199999999989E-4</v>
      </c>
      <c r="AD201" s="147">
        <f t="shared" ca="1" si="58"/>
        <v>2.1216154E-4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1.8265813786641958E-3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5150767016024514</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1.8265813786641958E-3</v>
      </c>
      <c r="AZ201" s="147">
        <f t="shared" ca="1" si="73"/>
        <v>7.4694574975852831E-7</v>
      </c>
      <c r="BA201" s="147">
        <f t="shared" ca="1" si="60"/>
        <v>1.6273908527394865E-3</v>
      </c>
      <c r="BB201" s="147">
        <f t="shared" ca="1" si="61"/>
        <v>1.8003443637410633E-3</v>
      </c>
      <c r="BC201" s="147">
        <f t="shared" ca="1" si="62"/>
        <v>6.0057995730478759E-4</v>
      </c>
      <c r="BD201" s="147">
        <f t="shared" ca="1" si="63"/>
        <v>2.1649738448755248E-4</v>
      </c>
    </row>
    <row r="202" spans="8:56" s="147" customFormat="1" ht="0.25" customHeight="1" x14ac:dyDescent="0.2">
      <c r="H202" s="147">
        <f t="shared" si="64"/>
        <v>561</v>
      </c>
      <c r="I202" s="147">
        <f>IF($H202&gt;$H201,INDEX(Spectra!202:202,1,MATCH($I$20,Spectra!$20:$20,0)),I201)</f>
        <v>1.7799999999999999E-3</v>
      </c>
      <c r="J202" s="147">
        <f>((Physics!$C$9*Physics!$C$10)/(Physics!$C$11*Physics!$C$12*$H202))^($J$17-$J$18)</f>
        <v>2.82493015342189E+18</v>
      </c>
      <c r="K202" s="147">
        <f t="shared" si="65"/>
        <v>1</v>
      </c>
      <c r="L202" s="147">
        <f>INDEX(Photobiology!$21:$421,1+$H202-380,10)</f>
        <v>0.9926005</v>
      </c>
      <c r="M202" s="147">
        <f t="shared" si="66"/>
        <v>1.7799999999999999E-3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5028375673090964</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1.7799999999999999E-3</v>
      </c>
      <c r="Z202" s="147">
        <f t="shared" ca="1" si="68"/>
        <v>6.6062207999999992E-7</v>
      </c>
      <c r="AA202" s="147">
        <f t="shared" ca="1" si="55"/>
        <v>1.5688670799999999E-3</v>
      </c>
      <c r="AB202" s="147">
        <f t="shared" ca="1" si="56"/>
        <v>1.7587912999999999E-3</v>
      </c>
      <c r="AC202" s="147">
        <f t="shared" ca="1" si="57"/>
        <v>5.6087800000000001E-4</v>
      </c>
      <c r="AD202" s="147">
        <f t="shared" ca="1" si="58"/>
        <v>1.9759245999999997E-4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1.8198851313300127E-3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5141048383258309</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1.8198851313300127E-3</v>
      </c>
      <c r="AZ202" s="147">
        <f t="shared" ca="1" si="73"/>
        <v>6.754248881012956E-7</v>
      </c>
      <c r="BA202" s="147">
        <f t="shared" ca="1" si="60"/>
        <v>1.6040212763624346E-3</v>
      </c>
      <c r="BB202" s="147">
        <f t="shared" ca="1" si="61"/>
        <v>1.7982011999902155E-3</v>
      </c>
      <c r="BC202" s="147">
        <f t="shared" ca="1" si="62"/>
        <v>5.7344580488208699E-4</v>
      </c>
      <c r="BD202" s="147">
        <f t="shared" ca="1" si="63"/>
        <v>2.020199887735507E-4</v>
      </c>
    </row>
    <row r="203" spans="8:56" s="147" customFormat="1" ht="0.25" customHeight="1" x14ac:dyDescent="0.2">
      <c r="H203" s="147">
        <f t="shared" si="64"/>
        <v>562</v>
      </c>
      <c r="I203" s="147">
        <f>IF($H203&gt;$H202,INDEX(Spectra!203:203,1,MATCH($I$20,Spectra!$20:$20,0)),I202)</f>
        <v>1.7799999999999999E-3</v>
      </c>
      <c r="J203" s="147">
        <f>((Physics!$C$9*Physics!$C$10)/(Physics!$C$11*Physics!$C$12*$H203))^($J$17-$J$18)</f>
        <v>2.8299656795420718E+18</v>
      </c>
      <c r="K203" s="147">
        <f t="shared" si="65"/>
        <v>1</v>
      </c>
      <c r="L203" s="147">
        <f>INDEX(Photobiology!$21:$421,1+$H203-380,10)</f>
        <v>0.98974260000000003</v>
      </c>
      <c r="M203" s="147">
        <f t="shared" si="66"/>
        <v>1.7799999999999999E-3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5037338909584888</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1.7799999999999999E-3</v>
      </c>
      <c r="Z203" s="147">
        <f t="shared" ca="1" si="68"/>
        <v>5.9957163999999998E-7</v>
      </c>
      <c r="AA203" s="147">
        <f t="shared" ca="1" si="55"/>
        <v>1.5518645199999999E-3</v>
      </c>
      <c r="AB203" s="147">
        <f t="shared" ca="1" si="56"/>
        <v>1.7631967999999999E-3</v>
      </c>
      <c r="AC203" s="147">
        <f t="shared" ca="1" si="57"/>
        <v>5.37204E-4</v>
      </c>
      <c r="AD203" s="147">
        <f t="shared" ca="1" si="58"/>
        <v>1.8475153999999999E-4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1.81318888399583E-3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5131262312235390</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1.81318888399583E-3</v>
      </c>
      <c r="AZ203" s="147">
        <f t="shared" ca="1" si="73"/>
        <v>6.1075091730738739E-7</v>
      </c>
      <c r="BA203" s="147">
        <f t="shared" ca="1" si="60"/>
        <v>1.5807997174896204E-3</v>
      </c>
      <c r="BB203" s="147">
        <f t="shared" ca="1" si="61"/>
        <v>1.7960723809309093E-3</v>
      </c>
      <c r="BC203" s="147">
        <f t="shared" ca="1" si="62"/>
        <v>5.4722040518994156E-4</v>
      </c>
      <c r="BD203" s="147">
        <f t="shared" ca="1" si="63"/>
        <v>1.8819631383657916E-4</v>
      </c>
    </row>
    <row r="204" spans="8:56" s="147" customFormat="1" ht="0.25" customHeight="1" x14ac:dyDescent="0.2">
      <c r="H204" s="147">
        <f t="shared" si="64"/>
        <v>563</v>
      </c>
      <c r="I204" s="147">
        <f>IF($H204&gt;$H203,INDEX(Spectra!204:204,1,MATCH($I$20,Spectra!$20:$20,0)),I203)</f>
        <v>1.7700000000000001E-3</v>
      </c>
      <c r="J204" s="147">
        <f>((Physics!$C$9*Physics!$C$10)/(Physics!$C$11*Physics!$C$12*$H204))^($J$17-$J$18)</f>
        <v>2.8350012056622536E+18</v>
      </c>
      <c r="K204" s="147">
        <f t="shared" si="65"/>
        <v>1</v>
      </c>
      <c r="L204" s="147">
        <f>INDEX(Photobiology!$21:$421,1+$H204-380,10)</f>
        <v>0.9864444</v>
      </c>
      <c r="M204" s="147">
        <f t="shared" si="66"/>
        <v>1.7700000000000001E-3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5017952134022189</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1.7700000000000001E-3</v>
      </c>
      <c r="Z204" s="147">
        <f t="shared" ca="1" si="68"/>
        <v>5.4112970999999998E-7</v>
      </c>
      <c r="AA204" s="147">
        <f t="shared" ca="1" si="55"/>
        <v>1.5258444300000002E-3</v>
      </c>
      <c r="AB204" s="147">
        <f t="shared" ca="1" si="56"/>
        <v>1.7575126499999999E-3</v>
      </c>
      <c r="AC204" s="147">
        <f t="shared" ca="1" si="57"/>
        <v>5.1117600000000001E-4</v>
      </c>
      <c r="AD204" s="147">
        <f t="shared" ca="1" si="58"/>
        <v>1.71549462E-4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1.8064944632430256E-3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5121413981316163</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1.8064944632430256E-3</v>
      </c>
      <c r="AZ204" s="147">
        <f t="shared" ca="1" si="73"/>
        <v>5.5228690678604745E-7</v>
      </c>
      <c r="BA204" s="147">
        <f t="shared" ca="1" si="60"/>
        <v>1.5573048104888195E-3</v>
      </c>
      <c r="BB204" s="147">
        <f t="shared" ca="1" si="61"/>
        <v>1.7937496448048461E-3</v>
      </c>
      <c r="BC204" s="147">
        <f t="shared" ca="1" si="62"/>
        <v>5.2171560098458584E-4</v>
      </c>
      <c r="BD204" s="147">
        <f t="shared" ca="1" si="63"/>
        <v>1.7508652727419197E-4</v>
      </c>
    </row>
    <row r="205" spans="8:56" s="147" customFormat="1" ht="0.25" customHeight="1" x14ac:dyDescent="0.2">
      <c r="H205" s="147">
        <f t="shared" si="64"/>
        <v>564</v>
      </c>
      <c r="I205" s="147">
        <f>IF($H205&gt;$H204,INDEX(Spectra!205:205,1,MATCH($I$20,Spectra!$20:$20,0)),I204)</f>
        <v>1.7700000000000001E-3</v>
      </c>
      <c r="J205" s="147">
        <f>((Physics!$C$9*Physics!$C$10)/(Physics!$C$11*Physics!$C$12*$H205))^($J$17-$J$18)</f>
        <v>2.8400367317824348E+18</v>
      </c>
      <c r="K205" s="147">
        <f t="shared" si="65"/>
        <v>1</v>
      </c>
      <c r="L205" s="147">
        <f>INDEX(Photobiology!$21:$421,1+$H205-380,10)</f>
        <v>0.98272409999999999</v>
      </c>
      <c r="M205" s="147">
        <f t="shared" si="66"/>
        <v>1.7700000000000001E-3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5026865015254910</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1.7700000000000001E-3</v>
      </c>
      <c r="Z205" s="147">
        <f t="shared" ca="1" si="68"/>
        <v>4.9118207999999996E-7</v>
      </c>
      <c r="AA205" s="147">
        <f t="shared" ca="1" si="55"/>
        <v>1.5077568000000001E-3</v>
      </c>
      <c r="AB205" s="147">
        <f t="shared" ca="1" si="56"/>
        <v>1.7613694800000001E-3</v>
      </c>
      <c r="AC205" s="147">
        <f t="shared" ca="1" si="57"/>
        <v>4.8887400000000004E-4</v>
      </c>
      <c r="AD205" s="147">
        <f t="shared" ca="1" si="58"/>
        <v>1.6005384300000003E-4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1.7997982159088425E-3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5111493042977606</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1.7997982159088425E-3</v>
      </c>
      <c r="AZ205" s="147">
        <f t="shared" ca="1" si="73"/>
        <v>4.9945120410756743E-7</v>
      </c>
      <c r="BA205" s="147">
        <f t="shared" ca="1" si="60"/>
        <v>1.5331401122397885E-3</v>
      </c>
      <c r="BB205" s="147">
        <f t="shared" ca="1" si="61"/>
        <v>1.791022399808071E-3</v>
      </c>
      <c r="BC205" s="147">
        <f t="shared" ca="1" si="62"/>
        <v>4.9710426723402229E-4</v>
      </c>
      <c r="BD205" s="147">
        <f t="shared" ca="1" si="63"/>
        <v>1.6274837349195142E-4</v>
      </c>
    </row>
    <row r="206" spans="8:56" s="147" customFormat="1" ht="0.25" customHeight="1" x14ac:dyDescent="0.2">
      <c r="H206" s="147">
        <f t="shared" si="64"/>
        <v>565</v>
      </c>
      <c r="I206" s="147">
        <f>IF($H206&gt;$H205,INDEX(Spectra!206:206,1,MATCH($I$20,Spectra!$20:$20,0)),I205)</f>
        <v>1.7600000000000001E-3</v>
      </c>
      <c r="J206" s="147">
        <f>((Physics!$C$9*Physics!$C$10)/(Physics!$C$11*Physics!$C$12*$H206))^($J$17-$J$18)</f>
        <v>2.8450722579026166E+18</v>
      </c>
      <c r="K206" s="147">
        <f t="shared" si="65"/>
        <v>1</v>
      </c>
      <c r="L206" s="147">
        <f>INDEX(Photobiology!$21:$421,1+$H206-380,10)</f>
        <v>0.97860000000000003</v>
      </c>
      <c r="M206" s="147">
        <f t="shared" si="66"/>
        <v>1.7600000000000001E-3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5007327173908605</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1.7600000000000001E-3</v>
      </c>
      <c r="Z206" s="147">
        <f t="shared" ca="1" si="68"/>
        <v>4.4337568000000004E-7</v>
      </c>
      <c r="AA206" s="147">
        <f t="shared" ca="1" si="55"/>
        <v>1.48010544E-3</v>
      </c>
      <c r="AB206" s="147">
        <f t="shared" ca="1" si="56"/>
        <v>1.75468304E-3</v>
      </c>
      <c r="AC206" s="147">
        <f t="shared" ca="1" si="57"/>
        <v>4.6446400000000004E-4</v>
      </c>
      <c r="AD206" s="147">
        <f t="shared" ca="1" si="58"/>
        <v>1.4844843200000001E-4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1.7931019685746598E-3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5101504666382334</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1.7931019685746598E-3</v>
      </c>
      <c r="AZ206" s="147">
        <f t="shared" ca="1" si="73"/>
        <v>4.5171466171939115E-7</v>
      </c>
      <c r="BA206" s="147">
        <f t="shared" ca="1" si="60"/>
        <v>1.507943169410263E-3</v>
      </c>
      <c r="BB206" s="147">
        <f t="shared" ca="1" si="61"/>
        <v>1.7876850075275957E-3</v>
      </c>
      <c r="BC206" s="147">
        <f t="shared" ca="1" si="62"/>
        <v>4.7319960950685275E-4</v>
      </c>
      <c r="BD206" s="147">
        <f t="shared" ca="1" si="63"/>
        <v>1.5124044071080769E-4</v>
      </c>
    </row>
    <row r="207" spans="8:56" s="147" customFormat="1" ht="0.25" customHeight="1" x14ac:dyDescent="0.2">
      <c r="H207" s="147">
        <f t="shared" si="64"/>
        <v>566</v>
      </c>
      <c r="I207" s="147">
        <f>IF($H207&gt;$H206,INDEX(Spectra!207:207,1,MATCH($I$20,Spectra!$20:$20,0)),I206)</f>
        <v>1.7600000000000001E-3</v>
      </c>
      <c r="J207" s="147">
        <f>((Physics!$C$9*Physics!$C$10)/(Physics!$C$11*Physics!$C$12*$H207))^($J$17-$J$18)</f>
        <v>2.8501077840227983E+18</v>
      </c>
      <c r="K207" s="147">
        <f t="shared" si="65"/>
        <v>1</v>
      </c>
      <c r="L207" s="147">
        <f>INDEX(Photobiology!$21:$421,1+$H207-380,10)</f>
        <v>0.9740837</v>
      </c>
      <c r="M207" s="147">
        <f t="shared" si="66"/>
        <v>1.7600000000000001E-3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5016189699880125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1.7600000000000001E-3</v>
      </c>
      <c r="Z207" s="147">
        <f t="shared" ca="1" si="68"/>
        <v>4.0255600000000002E-7</v>
      </c>
      <c r="AA207" s="147">
        <f t="shared" ca="1" si="55"/>
        <v>1.45957328E-3</v>
      </c>
      <c r="AB207" s="147">
        <f t="shared" ca="1" si="56"/>
        <v>1.7572033600000002E-3</v>
      </c>
      <c r="AC207" s="147">
        <f t="shared" ca="1" si="57"/>
        <v>4.4334400000000003E-4</v>
      </c>
      <c r="AD207" s="147">
        <f t="shared" ca="1" si="58"/>
        <v>1.3837084800000002E-4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1.7864057212404767E-3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5091448851530344</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1.7864057212404767E-3</v>
      </c>
      <c r="AZ207" s="147">
        <f t="shared" ca="1" si="73"/>
        <v>4.0859564859072801E-7</v>
      </c>
      <c r="BA207" s="147">
        <f t="shared" ca="1" si="60"/>
        <v>1.481471623841891E-3</v>
      </c>
      <c r="BB207" s="147">
        <f t="shared" ca="1" si="61"/>
        <v>1.7835671225494257E-3</v>
      </c>
      <c r="BC207" s="147">
        <f t="shared" ca="1" si="62"/>
        <v>4.4999560118047608E-4</v>
      </c>
      <c r="BD207" s="147">
        <f t="shared" ca="1" si="63"/>
        <v>1.4044686052278204E-4</v>
      </c>
    </row>
    <row r="208" spans="8:56" s="147" customFormat="1" ht="0.25" customHeight="1" x14ac:dyDescent="0.2">
      <c r="H208" s="147">
        <f t="shared" si="64"/>
        <v>567</v>
      </c>
      <c r="I208" s="147">
        <f>IF($H208&gt;$H207,INDEX(Spectra!208:208,1,MATCH($I$20,Spectra!$20:$20,0)),I207)</f>
        <v>1.7600000000000001E-3</v>
      </c>
      <c r="J208" s="147">
        <f>((Physics!$C$9*Physics!$C$10)/(Physics!$C$11*Physics!$C$12*$H208))^($J$17-$J$18)</f>
        <v>2.8551433101429796E+18</v>
      </c>
      <c r="K208" s="147">
        <f t="shared" si="65"/>
        <v>1</v>
      </c>
      <c r="L208" s="147">
        <f>INDEX(Photobiology!$21:$421,1+$H208-380,10)</f>
        <v>0.96917120000000001</v>
      </c>
      <c r="M208" s="147">
        <f t="shared" si="66"/>
        <v>1.7600000000000001E-3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5025052225851644</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1.7600000000000001E-3</v>
      </c>
      <c r="Z208" s="147">
        <f t="shared" ca="1" si="68"/>
        <v>3.6555024000000001E-7</v>
      </c>
      <c r="AA208" s="147">
        <f t="shared" ca="1" si="55"/>
        <v>1.4377633600000002E-3</v>
      </c>
      <c r="AB208" s="147">
        <f t="shared" ca="1" si="56"/>
        <v>1.7589281600000001E-3</v>
      </c>
      <c r="AC208" s="147">
        <f t="shared" ca="1" si="57"/>
        <v>4.2292800000000004E-4</v>
      </c>
      <c r="AD208" s="147">
        <f t="shared" ca="1" si="58"/>
        <v>1.2878800000000001E-4</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1.7797094739062937E-3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5081325598421636</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1.7797094739062937E-3</v>
      </c>
      <c r="AZ208" s="147">
        <f t="shared" ca="1" si="73"/>
        <v>3.6964387802086327E-7</v>
      </c>
      <c r="BA208" s="147">
        <f t="shared" ca="1" si="60"/>
        <v>1.4538642460382644E-3</v>
      </c>
      <c r="BB208" s="147">
        <f t="shared" ca="1" si="61"/>
        <v>1.7786256308366848E-3</v>
      </c>
      <c r="BC208" s="147">
        <f t="shared" ca="1" si="62"/>
        <v>4.2766418657968239E-4</v>
      </c>
      <c r="BD208" s="147">
        <f t="shared" ca="1" si="63"/>
        <v>1.3023024075309306E-4</v>
      </c>
    </row>
    <row r="209" spans="8:56" s="147" customFormat="1" ht="0.25" customHeight="1" x14ac:dyDescent="0.2">
      <c r="H209" s="147">
        <f t="shared" si="64"/>
        <v>568</v>
      </c>
      <c r="I209" s="147">
        <f>IF($H209&gt;$H208,INDEX(Spectra!209:209,1,MATCH($I$20,Spectra!$20:$20,0)),I208)</f>
        <v>1.75E-3</v>
      </c>
      <c r="J209" s="147">
        <f>((Physics!$C$9*Physics!$C$10)/(Physics!$C$11*Physics!$C$12*$H209))^($J$17-$J$18)</f>
        <v>2.8601788362631613E+18</v>
      </c>
      <c r="K209" s="147">
        <f t="shared" si="65"/>
        <v>1</v>
      </c>
      <c r="L209" s="147">
        <f>INDEX(Photobiology!$21:$421,1+$H209-380,10)</f>
        <v>0.96385679999999996</v>
      </c>
      <c r="M209" s="147">
        <f t="shared" si="66"/>
        <v>1.75E-3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5005312963460532</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1.75E-3</v>
      </c>
      <c r="Z209" s="147">
        <f t="shared" ca="1" si="68"/>
        <v>3.301165E-7</v>
      </c>
      <c r="AA209" s="147">
        <f t="shared" ca="1" si="55"/>
        <v>1.4068425000000001E-3</v>
      </c>
      <c r="AB209" s="147">
        <f t="shared" ca="1" si="56"/>
        <v>1.749846E-3</v>
      </c>
      <c r="AC209" s="147">
        <f t="shared" ca="1" si="57"/>
        <v>4.00925E-4</v>
      </c>
      <c r="AD209" s="147">
        <f t="shared" ca="1" si="58"/>
        <v>1.1905040000000001E-4</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1.7730150531534896E-3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5071140131405615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1.7730150531534896E-3</v>
      </c>
      <c r="AZ209" s="147">
        <f t="shared" ca="1" si="73"/>
        <v>3.3445801359676799E-7</v>
      </c>
      <c r="BA209" s="147">
        <f t="shared" ca="1" si="60"/>
        <v>1.4253445313806218E-3</v>
      </c>
      <c r="BB209" s="147">
        <f t="shared" ca="1" si="61"/>
        <v>1.7728590278288121E-3</v>
      </c>
      <c r="BC209" s="147">
        <f t="shared" ca="1" si="62"/>
        <v>4.0619774867746444E-4</v>
      </c>
      <c r="BD209" s="147">
        <f t="shared" ca="1" si="63"/>
        <v>1.2061608644796811E-4</v>
      </c>
    </row>
    <row r="210" spans="8:56" s="147" customFormat="1" ht="0.25" customHeight="1" x14ac:dyDescent="0.2">
      <c r="H210" s="147">
        <f t="shared" si="64"/>
        <v>569</v>
      </c>
      <c r="I210" s="147">
        <f>IF($H210&gt;$H209,INDEX(Spectra!210:210,1,MATCH($I$20,Spectra!$20:$20,0)),I209)</f>
        <v>1.75E-3</v>
      </c>
      <c r="J210" s="147">
        <f>((Physics!$C$9*Physics!$C$10)/(Physics!$C$11*Physics!$C$12*$H210))^($J$17-$J$18)</f>
        <v>2.8652143623833436E+18</v>
      </c>
      <c r="K210" s="147">
        <f t="shared" si="65"/>
        <v>1</v>
      </c>
      <c r="L210" s="147">
        <f>INDEX(Photobiology!$21:$421,1+$H210-380,10)</f>
        <v>0.95813490000000001</v>
      </c>
      <c r="M210" s="147">
        <f t="shared" si="66"/>
        <v>1.75E-3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5014125134170851</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1.75E-3</v>
      </c>
      <c r="Z210" s="147">
        <f t="shared" ca="1" si="68"/>
        <v>2.9987474999999997E-7</v>
      </c>
      <c r="AA210" s="147">
        <f t="shared" ca="1" si="55"/>
        <v>1.3832227500000002E-3</v>
      </c>
      <c r="AB210" s="147">
        <f t="shared" ca="1" si="56"/>
        <v>1.74993875E-3</v>
      </c>
      <c r="AC210" s="147">
        <f t="shared" ca="1" si="57"/>
        <v>3.8185000000000004E-4</v>
      </c>
      <c r="AD210" s="147">
        <f t="shared" ca="1" si="58"/>
        <v>1.105972E-4</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1.7663188058193067E-3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5060882010981274</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1.7663188058193067E-3</v>
      </c>
      <c r="AZ210" s="147">
        <f t="shared" ca="1" si="73"/>
        <v>3.0267109160877892E-7</v>
      </c>
      <c r="BA210" s="147">
        <f t="shared" ca="1" si="60"/>
        <v>1.3961213462640558E-3</v>
      </c>
      <c r="BB210" s="147">
        <f t="shared" ca="1" si="61"/>
        <v>1.766256984661103E-3</v>
      </c>
      <c r="BC210" s="147">
        <f t="shared" ca="1" si="62"/>
        <v>3.8541076342977273E-4</v>
      </c>
      <c r="BD210" s="147">
        <f t="shared" ca="1" si="63"/>
        <v>1.1162852241769088E-4</v>
      </c>
    </row>
    <row r="211" spans="8:56" s="147" customFormat="1" ht="0.25" customHeight="1" x14ac:dyDescent="0.2">
      <c r="H211" s="147">
        <f t="shared" si="64"/>
        <v>570</v>
      </c>
      <c r="I211" s="147">
        <f>IF($H211&gt;$H210,INDEX(Spectra!211:211,1,MATCH($I$20,Spectra!$20:$20,0)),I210)</f>
        <v>1.75E-3</v>
      </c>
      <c r="J211" s="147">
        <f>((Physics!$C$9*Physics!$C$10)/(Physics!$C$11*Physics!$C$12*$H211))^($J$17-$J$18)</f>
        <v>2.8702498885035249E+18</v>
      </c>
      <c r="K211" s="147">
        <f t="shared" si="65"/>
        <v>1</v>
      </c>
      <c r="L211" s="147">
        <f>INDEX(Photobiology!$21:$421,1+$H211-380,10)</f>
        <v>0.95199999999999996</v>
      </c>
      <c r="M211" s="147">
        <f t="shared" si="66"/>
        <v>1.75E-3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5022937304881169</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1.75E-3</v>
      </c>
      <c r="Z211" s="147">
        <f t="shared" ca="1" si="68"/>
        <v>2.7245399999999999E-7</v>
      </c>
      <c r="AA211" s="147">
        <f t="shared" ca="1" si="55"/>
        <v>1.3589205000000002E-3</v>
      </c>
      <c r="AB211" s="147">
        <f t="shared" ca="1" si="56"/>
        <v>1.7492002499999999E-3</v>
      </c>
      <c r="AC211" s="147">
        <f t="shared" ca="1" si="57"/>
        <v>3.6329999999999999E-4</v>
      </c>
      <c r="AD211" s="147">
        <f t="shared" ca="1" si="58"/>
        <v>1.0272727499999999E-4</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1.7596225584851236E-3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5050556452300213</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1.7596225584851236E-3</v>
      </c>
      <c r="AZ211" s="147">
        <f t="shared" ca="1" si="73"/>
        <v>2.739521168854319E-7</v>
      </c>
      <c r="BA211" s="147">
        <f t="shared" ca="1" si="60"/>
        <v>1.3663926668502191E-3</v>
      </c>
      <c r="BB211" s="147">
        <f t="shared" ca="1" si="61"/>
        <v>1.7588184109758958E-3</v>
      </c>
      <c r="BC211" s="147">
        <f t="shared" ca="1" si="62"/>
        <v>3.6529764314151167E-4</v>
      </c>
      <c r="BD211" s="147">
        <f t="shared" ca="1" si="63"/>
        <v>1.0329213169240278E-4</v>
      </c>
    </row>
    <row r="212" spans="8:56" s="147" customFormat="1" ht="0.25" customHeight="1" x14ac:dyDescent="0.2">
      <c r="H212" s="147">
        <f t="shared" si="64"/>
        <v>571</v>
      </c>
      <c r="I212" s="147">
        <f>IF($H212&gt;$H211,INDEX(Spectra!212:212,1,MATCH($I$20,Spectra!$20:$20,0)),I211)</f>
        <v>1.75E-3</v>
      </c>
      <c r="J212" s="147">
        <f>((Physics!$C$9*Physics!$C$10)/(Physics!$C$11*Physics!$C$12*$H212))^($J$17-$J$18)</f>
        <v>2.8752854146237061E+18</v>
      </c>
      <c r="K212" s="147">
        <f t="shared" si="65"/>
        <v>1</v>
      </c>
      <c r="L212" s="147">
        <f>INDEX(Photobiology!$21:$421,1+$H212-380,10)</f>
        <v>0.94545040000000002</v>
      </c>
      <c r="M212" s="147">
        <f t="shared" si="66"/>
        <v>1.75E-3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5031749475591486</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1.75E-3</v>
      </c>
      <c r="Z212" s="147">
        <f t="shared" ca="1" si="68"/>
        <v>2.4759000000000001E-7</v>
      </c>
      <c r="AA212" s="147">
        <f t="shared" ca="1" si="55"/>
        <v>1.33404425E-3</v>
      </c>
      <c r="AB212" s="147">
        <f t="shared" ca="1" si="56"/>
        <v>1.7475762500000001E-3</v>
      </c>
      <c r="AC212" s="147">
        <f t="shared" ca="1" si="57"/>
        <v>3.4544999999999997E-4</v>
      </c>
      <c r="AD212" s="147">
        <f t="shared" ca="1" si="58"/>
        <v>9.5345600000000004E-5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1.7586252450523731E-3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5056549516888129</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1.7586252450523731E-3</v>
      </c>
      <c r="AZ212" s="147">
        <f t="shared" ca="1" si="73"/>
        <v>2.4881029967000977E-7</v>
      </c>
      <c r="BA212" s="147">
        <f t="shared" ca="1" si="60"/>
        <v>1.3406193691811196E-3</v>
      </c>
      <c r="BB212" s="147">
        <f t="shared" ca="1" si="61"/>
        <v>1.7561895490879756E-3</v>
      </c>
      <c r="BC212" s="147">
        <f t="shared" ca="1" si="62"/>
        <v>3.4715262337333845E-4</v>
      </c>
      <c r="BD212" s="147">
        <f t="shared" ca="1" si="63"/>
        <v>9.5815530951237461E-5</v>
      </c>
    </row>
    <row r="213" spans="8:56" s="147" customFormat="1" ht="0.25" customHeight="1" x14ac:dyDescent="0.2">
      <c r="H213" s="147">
        <f t="shared" si="64"/>
        <v>572</v>
      </c>
      <c r="I213" s="147">
        <f>IF($H213&gt;$H212,INDEX(Spectra!213:213,1,MATCH($I$20,Spectra!$20:$20,0)),I212)</f>
        <v>1.75E-3</v>
      </c>
      <c r="J213" s="147">
        <f>((Physics!$C$9*Physics!$C$10)/(Physics!$C$11*Physics!$C$12*$H213))^($J$17-$J$18)</f>
        <v>2.8803209407438884E+18</v>
      </c>
      <c r="K213" s="147">
        <f t="shared" si="65"/>
        <v>1</v>
      </c>
      <c r="L213" s="147">
        <f>INDEX(Photobiology!$21:$421,1+$H213-380,10)</f>
        <v>0.93849919999999998</v>
      </c>
      <c r="M213" s="147">
        <f t="shared" si="66"/>
        <v>1.75E-3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5040561646301805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1.75E-3</v>
      </c>
      <c r="Z213" s="147">
        <f t="shared" ca="1" si="68"/>
        <v>2.2504300000000001E-7</v>
      </c>
      <c r="AA213" s="147">
        <f t="shared" ref="AA213:AA276" ca="1" si="75">$Y213*O213</f>
        <v>1.3084207500000001E-3</v>
      </c>
      <c r="AB213" s="147">
        <f t="shared" ref="AB213:AB276" ca="1" si="76">$Y213*P213</f>
        <v>1.7448392500000001E-3</v>
      </c>
      <c r="AC213" s="147">
        <f t="shared" ref="AC213:AC276" ca="1" si="77">$Y213*Q213</f>
        <v>3.2830000000000001E-4</v>
      </c>
      <c r="AD213" s="147">
        <f t="shared" ref="AD213:AD276" ca="1" si="78">$Y213*R213</f>
        <v>8.835557500000001E-5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1.7576279316196223E-3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5062532537480365</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1.7576279316196223E-3</v>
      </c>
      <c r="AZ213" s="147">
        <f t="shared" ca="1" si="73"/>
        <v>2.2602392149455693E-7</v>
      </c>
      <c r="BA213" s="147">
        <f t="shared" ref="BA213:BA276" ca="1" si="80">$AY213*AO213</f>
        <v>1.3141239180061114E-3</v>
      </c>
      <c r="BB213" s="147">
        <f t="shared" ref="BB213:BB276" ca="1" si="81">$AY213*AP213</f>
        <v>1.7524446868492759E-3</v>
      </c>
      <c r="BC213" s="147">
        <f t="shared" ref="BC213:BC276" ca="1" si="82">$AY213*AQ213</f>
        <v>3.2973099997184109E-4</v>
      </c>
      <c r="BD213" s="147">
        <f t="shared" ref="BD213:BD276" ca="1" si="83">$AY213*AR213</f>
        <v>8.8740700876749955E-5</v>
      </c>
    </row>
    <row r="214" spans="8:56" s="147" customFormat="1" ht="0.25" customHeight="1" x14ac:dyDescent="0.2">
      <c r="H214" s="147">
        <f t="shared" ref="H214:H277" si="84">MIN(780,H213+$J$14)</f>
        <v>573</v>
      </c>
      <c r="I214" s="147">
        <f>IF($H214&gt;$H213,INDEX(Spectra!214:214,1,MATCH($I$20,Spectra!$20:$20,0)),I213)</f>
        <v>1.75E-3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1.75E-3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5049373817012122</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1.75E-3</v>
      </c>
      <c r="Z214" s="147">
        <f t="shared" ref="Z214:Z277" ca="1" si="88">$Y214*N214</f>
        <v>2.0459599999999999E-7</v>
      </c>
      <c r="AA214" s="147">
        <f t="shared" ca="1" si="75"/>
        <v>1.281833E-3</v>
      </c>
      <c r="AB214" s="147">
        <f t="shared" ca="1" si="76"/>
        <v>1.74072675E-3</v>
      </c>
      <c r="AC214" s="147">
        <f t="shared" ca="1" si="77"/>
        <v>3.1185000000000002E-4</v>
      </c>
      <c r="AD214" s="147">
        <f t="shared" ca="1" si="78"/>
        <v>8.1785200000000004E-5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1.7566287916054931E-3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5068500243738526</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1.7566287916054931E-3</v>
      </c>
      <c r="AZ214" s="147">
        <f t="shared" ref="AZ214:AZ277" ca="1" si="93">$AY214*AN214</f>
        <v>2.053709852841814E-7</v>
      </c>
      <c r="BA214" s="147">
        <f t="shared" ca="1" si="80"/>
        <v>1.2866884307600251E-3</v>
      </c>
      <c r="BB214" s="147">
        <f t="shared" ca="1" si="81"/>
        <v>1.7473204156387755E-3</v>
      </c>
      <c r="BC214" s="147">
        <f t="shared" ca="1" si="82"/>
        <v>3.1303125066409887E-4</v>
      </c>
      <c r="BD214" s="147">
        <f t="shared" ca="1" si="83"/>
        <v>8.2094992598407755E-5</v>
      </c>
    </row>
    <row r="215" spans="8:56" s="147" customFormat="1" ht="0.25" customHeight="1" x14ac:dyDescent="0.2">
      <c r="H215" s="147">
        <f t="shared" si="84"/>
        <v>574</v>
      </c>
      <c r="I215" s="147">
        <f>IF($H215&gt;$H214,INDEX(Spectra!215:215,1,MATCH($I$20,Spectra!$20:$20,0)),I214)</f>
        <v>1.7600000000000001E-3</v>
      </c>
      <c r="J215" s="147">
        <f>((Physics!$C$9*Physics!$C$10)/(Physics!$C$11*Physics!$C$12*$H215))^($J$17-$J$18)</f>
        <v>2.8903919929842509E+18</v>
      </c>
      <c r="K215" s="147">
        <f t="shared" si="85"/>
        <v>1</v>
      </c>
      <c r="L215" s="147">
        <f>INDEX(Photobiology!$21:$421,1+$H215-380,10)</f>
        <v>0.92345759999999999</v>
      </c>
      <c r="M215" s="147">
        <f t="shared" si="86"/>
        <v>1.7600000000000001E-3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5087089907652282</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1.7600000000000001E-3</v>
      </c>
      <c r="Z215" s="147">
        <f t="shared" ca="1" si="88"/>
        <v>1.8711616000000002E-7</v>
      </c>
      <c r="AA215" s="147">
        <f t="shared" ca="1" si="75"/>
        <v>1.26125472E-3</v>
      </c>
      <c r="AB215" s="147">
        <f t="shared" ca="1" si="76"/>
        <v>1.7448921600000001E-3</v>
      </c>
      <c r="AC215" s="147">
        <f t="shared" ca="1" si="77"/>
        <v>2.9744000000000005E-4</v>
      </c>
      <c r="AD215" s="147">
        <f t="shared" ca="1" si="78"/>
        <v>7.6094832000000003E-5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1.7556314781727424E-3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5074463167141599</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1.7556314781727424E-3</v>
      </c>
      <c r="AZ215" s="147">
        <f t="shared" ca="1" si="93"/>
        <v>1.8665171623341329E-7</v>
      </c>
      <c r="BA215" s="147">
        <f t="shared" ca="1" si="80"/>
        <v>1.2581241411511071E-3</v>
      </c>
      <c r="BB215" s="147">
        <f t="shared" ca="1" si="81"/>
        <v>1.7405611375641075E-3</v>
      </c>
      <c r="BC215" s="147">
        <f t="shared" ca="1" si="82"/>
        <v>2.9670171981119347E-4</v>
      </c>
      <c r="BD215" s="147">
        <f t="shared" ca="1" si="83"/>
        <v>7.5905955900833246E-5</v>
      </c>
    </row>
    <row r="216" spans="8:56" s="147" customFormat="1" ht="0.25" customHeight="1" x14ac:dyDescent="0.2">
      <c r="H216" s="147">
        <f t="shared" si="84"/>
        <v>575</v>
      </c>
      <c r="I216" s="147">
        <f>IF($H216&gt;$H215,INDEX(Spectra!216:216,1,MATCH($I$20,Spectra!$20:$20,0)),I215)</f>
        <v>1.7600000000000001E-3</v>
      </c>
      <c r="J216" s="147">
        <f>((Physics!$C$9*Physics!$C$10)/(Physics!$C$11*Physics!$C$12*$H216))^($J$17-$J$18)</f>
        <v>2.8954275191044326E+18</v>
      </c>
      <c r="K216" s="147">
        <f t="shared" si="85"/>
        <v>1</v>
      </c>
      <c r="L216" s="147">
        <f>INDEX(Photobiology!$21:$421,1+$H216-380,10)</f>
        <v>0.91539999999999999</v>
      </c>
      <c r="M216" s="147">
        <f t="shared" si="86"/>
        <v>1.7600000000000001E-3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5095952433623802</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1.7600000000000001E-3</v>
      </c>
      <c r="Z216" s="147">
        <f t="shared" ca="1" si="88"/>
        <v>1.7019992E-7</v>
      </c>
      <c r="AA216" s="147">
        <f t="shared" ca="1" si="75"/>
        <v>1.2320228800000001E-3</v>
      </c>
      <c r="AB216" s="147">
        <f t="shared" ca="1" si="76"/>
        <v>1.7372203200000001E-3</v>
      </c>
      <c r="AC216" s="147">
        <f t="shared" ca="1" si="77"/>
        <v>2.8195200000000003E-4</v>
      </c>
      <c r="AD216" s="147">
        <f t="shared" ca="1" si="78"/>
        <v>7.0415663999999999E-5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1.7546341647399918E-3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5080416046548993</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1.7546341647399918E-3</v>
      </c>
      <c r="AZ216" s="147">
        <f t="shared" ca="1" si="93"/>
        <v>1.6968101958409853E-7</v>
      </c>
      <c r="BA216" s="147">
        <f t="shared" ca="1" si="80"/>
        <v>1.2282667255621358E-3</v>
      </c>
      <c r="BB216" s="147">
        <f t="shared" ca="1" si="81"/>
        <v>1.7319239347457619E-3</v>
      </c>
      <c r="BC216" s="147">
        <f t="shared" ca="1" si="82"/>
        <v>2.8109239319134671E-4</v>
      </c>
      <c r="BD216" s="147">
        <f t="shared" ca="1" si="83"/>
        <v>7.0200982833665851E-5</v>
      </c>
    </row>
    <row r="217" spans="8:56" s="147" customFormat="1" ht="0.25" customHeight="1" x14ac:dyDescent="0.2">
      <c r="H217" s="147">
        <f t="shared" si="84"/>
        <v>576</v>
      </c>
      <c r="I217" s="147">
        <f>IF($H217&gt;$H216,INDEX(Spectra!217:217,1,MATCH($I$20,Spectra!$20:$20,0)),I216)</f>
        <v>1.7600000000000001E-3</v>
      </c>
      <c r="J217" s="147">
        <f>((Physics!$C$9*Physics!$C$10)/(Physics!$C$11*Physics!$C$12*$H217))^($J$17-$J$18)</f>
        <v>2.9004630452246144E+18</v>
      </c>
      <c r="K217" s="147">
        <f t="shared" si="85"/>
        <v>1</v>
      </c>
      <c r="L217" s="147">
        <f>INDEX(Photobiology!$21:$421,1+$H217-380,10)</f>
        <v>0.90700639999999999</v>
      </c>
      <c r="M217" s="147">
        <f t="shared" si="86"/>
        <v>1.7600000000000001E-3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5104814959595322</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1.7600000000000001E-3</v>
      </c>
      <c r="Z217" s="147">
        <f t="shared" ca="1" si="88"/>
        <v>1.54855008E-7</v>
      </c>
      <c r="AA217" s="147">
        <f t="shared" ca="1" si="75"/>
        <v>1.20145872E-3</v>
      </c>
      <c r="AB217" s="147">
        <f t="shared" ca="1" si="76"/>
        <v>1.7276142400000001E-3</v>
      </c>
      <c r="AC217" s="147">
        <f t="shared" ca="1" si="77"/>
        <v>2.6699200000000002E-4</v>
      </c>
      <c r="AD217" s="147">
        <f t="shared" ca="1" si="78"/>
        <v>6.5137952000000001E-5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1.7536368513072411E-3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5086358881960705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1.7536368513072411E-3</v>
      </c>
      <c r="AZ217" s="147">
        <f t="shared" ca="1" si="93"/>
        <v>1.5429514127174863E-7</v>
      </c>
      <c r="BA217" s="147">
        <f t="shared" ca="1" si="80"/>
        <v>1.1971149356343343E-3</v>
      </c>
      <c r="BB217" s="147">
        <f t="shared" ca="1" si="81"/>
        <v>1.7213681796063366E-3</v>
      </c>
      <c r="BC217" s="147">
        <f t="shared" ca="1" si="82"/>
        <v>2.6602671034330847E-4</v>
      </c>
      <c r="BD217" s="147">
        <f t="shared" ca="1" si="83"/>
        <v>6.4902450594251252E-5</v>
      </c>
    </row>
    <row r="218" spans="8:56" s="147" customFormat="1" ht="0.25" customHeight="1" x14ac:dyDescent="0.2">
      <c r="H218" s="147">
        <f t="shared" si="84"/>
        <v>577</v>
      </c>
      <c r="I218" s="147">
        <f>IF($H218&gt;$H217,INDEX(Spectra!218:218,1,MATCH($I$20,Spectra!$20:$20,0)),I217)</f>
        <v>1.7700000000000001E-3</v>
      </c>
      <c r="J218" s="147">
        <f>((Physics!$C$9*Physics!$C$10)/(Physics!$C$11*Physics!$C$12*$H218))^($J$17-$J$18)</f>
        <v>2.9054985713447956E+18</v>
      </c>
      <c r="K218" s="147">
        <f t="shared" si="85"/>
        <v>1</v>
      </c>
      <c r="L218" s="147">
        <f>INDEX(Photobiology!$21:$421,1+$H218-380,10)</f>
        <v>0.8982772</v>
      </c>
      <c r="M218" s="147">
        <f t="shared" si="86"/>
        <v>1.7700000000000001E-3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5142732471280289</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1.7700000000000001E-3</v>
      </c>
      <c r="Z218" s="147">
        <f t="shared" ca="1" si="88"/>
        <v>1.41733812E-7</v>
      </c>
      <c r="AA218" s="147">
        <f t="shared" ca="1" si="75"/>
        <v>1.17672609E-3</v>
      </c>
      <c r="AB218" s="147">
        <f t="shared" ca="1" si="76"/>
        <v>1.7265482700000001E-3</v>
      </c>
      <c r="AC218" s="147">
        <f t="shared" ca="1" si="77"/>
        <v>2.5417200000000005E-4</v>
      </c>
      <c r="AD218" s="147">
        <f t="shared" ca="1" si="78"/>
        <v>6.0516831000000001E-5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1.7526395378744902E-3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5092291673376734</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1.7526395378744902E-3</v>
      </c>
      <c r="AZ218" s="147">
        <f t="shared" ca="1" si="93"/>
        <v>1.4034366257902253E-7</v>
      </c>
      <c r="BA218" s="147">
        <f t="shared" ca="1" si="80"/>
        <v>1.1651845596511049E-3</v>
      </c>
      <c r="BB218" s="147">
        <f t="shared" ca="1" si="81"/>
        <v>1.7096139898592094E-3</v>
      </c>
      <c r="BC218" s="147">
        <f t="shared" ca="1" si="82"/>
        <v>2.5167903763877679E-4</v>
      </c>
      <c r="BD218" s="147">
        <f t="shared" ca="1" si="83"/>
        <v>5.9923271591790184E-5</v>
      </c>
    </row>
    <row r="219" spans="8:56" s="147" customFormat="1" ht="0.25" customHeight="1" x14ac:dyDescent="0.2">
      <c r="H219" s="147">
        <f t="shared" si="84"/>
        <v>578</v>
      </c>
      <c r="I219" s="147">
        <f>IF($H219&gt;$H218,INDEX(Spectra!219:219,1,MATCH($I$20,Spectra!$20:$20,0)),I218)</f>
        <v>1.7700000000000001E-3</v>
      </c>
      <c r="J219" s="147">
        <f>((Physics!$C$9*Physics!$C$10)/(Physics!$C$11*Physics!$C$12*$H219))^($J$17-$J$18)</f>
        <v>2.9105340974649779E+18</v>
      </c>
      <c r="K219" s="147">
        <f t="shared" si="85"/>
        <v>1</v>
      </c>
      <c r="L219" s="147">
        <f>INDEX(Photobiology!$21:$421,1+$H219-380,10)</f>
        <v>0.88920480000000002</v>
      </c>
      <c r="M219" s="147">
        <f t="shared" si="86"/>
        <v>1.7700000000000001E-3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5151645352513011</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1.7700000000000001E-3</v>
      </c>
      <c r="Z219" s="147">
        <f t="shared" ca="1" si="88"/>
        <v>1.29029283E-7</v>
      </c>
      <c r="AA219" s="147">
        <f t="shared" ca="1" si="75"/>
        <v>1.14493866E-3</v>
      </c>
      <c r="AB219" s="147">
        <f t="shared" ca="1" si="76"/>
        <v>1.7153424E-3</v>
      </c>
      <c r="AC219" s="147">
        <f t="shared" ca="1" si="77"/>
        <v>2.4036600000000002E-4</v>
      </c>
      <c r="AD219" s="147">
        <f t="shared" ca="1" si="78"/>
        <v>5.5854474000000001E-5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1.751640397860361E-3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5098209104469701</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1.751640397860361E-3</v>
      </c>
      <c r="AZ219" s="147">
        <f t="shared" ca="1" si="93"/>
        <v>1.2769090655918482E-7</v>
      </c>
      <c r="BA219" s="147">
        <f t="shared" ca="1" si="80"/>
        <v>1.1330626044791575E-3</v>
      </c>
      <c r="BB219" s="147">
        <f t="shared" ca="1" si="81"/>
        <v>1.697549742374433E-3</v>
      </c>
      <c r="BC219" s="147">
        <f t="shared" ca="1" si="82"/>
        <v>2.3787276602943704E-4</v>
      </c>
      <c r="BD219" s="147">
        <f t="shared" ca="1" si="83"/>
        <v>5.5275114722961127E-5</v>
      </c>
    </row>
    <row r="220" spans="8:56" s="147" customFormat="1" ht="0.25" customHeight="1" x14ac:dyDescent="0.2">
      <c r="H220" s="147">
        <f t="shared" si="84"/>
        <v>579</v>
      </c>
      <c r="I220" s="147">
        <f>IF($H220&gt;$H219,INDEX(Spectra!220:220,1,MATCH($I$20,Spectra!$20:$20,0)),I219)</f>
        <v>1.7700000000000001E-3</v>
      </c>
      <c r="J220" s="147">
        <f>((Physics!$C$9*Physics!$C$10)/(Physics!$C$11*Physics!$C$12*$H220))^($J$17-$J$18)</f>
        <v>2.9155696235851597E+18</v>
      </c>
      <c r="K220" s="147">
        <f t="shared" si="85"/>
        <v>1</v>
      </c>
      <c r="L220" s="147">
        <f>INDEX(Photobiology!$21:$421,1+$H220-380,10)</f>
        <v>0.87978160000000005</v>
      </c>
      <c r="M220" s="147">
        <f t="shared" si="86"/>
        <v>1.7700000000000001E-3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5160558233745733</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1.7700000000000001E-3</v>
      </c>
      <c r="Z220" s="147">
        <f t="shared" ca="1" si="88"/>
        <v>1.1749914900000001E-7</v>
      </c>
      <c r="AA220" s="147">
        <f t="shared" ca="1" si="75"/>
        <v>1.11345744E-3</v>
      </c>
      <c r="AB220" s="147">
        <f t="shared" ca="1" si="76"/>
        <v>1.7046746099999999E-3</v>
      </c>
      <c r="AC220" s="147">
        <f t="shared" ca="1" si="77"/>
        <v>2.2726799999999998E-4</v>
      </c>
      <c r="AD220" s="147">
        <f t="shared" ca="1" si="78"/>
        <v>5.1534081E-5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1.7506430844276106E-3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5104121798696572</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1.7506430844276106E-3</v>
      </c>
      <c r="AZ220" s="147">
        <f t="shared" ca="1" si="93"/>
        <v>1.1621416532371717E-7</v>
      </c>
      <c r="BA220" s="147">
        <f t="shared" ca="1" si="80"/>
        <v>1.1012805464070457E-3</v>
      </c>
      <c r="BB220" s="147">
        <f t="shared" ca="1" si="81"/>
        <v>1.6860321001106408E-3</v>
      </c>
      <c r="BC220" s="147">
        <f t="shared" ca="1" si="82"/>
        <v>2.2478257204050516E-4</v>
      </c>
      <c r="BD220" s="147">
        <f t="shared" ca="1" si="83"/>
        <v>5.0970498596035208E-5</v>
      </c>
    </row>
    <row r="221" spans="8:56" s="147" customFormat="1" ht="0.25" customHeight="1" x14ac:dyDescent="0.2">
      <c r="H221" s="147">
        <f t="shared" si="84"/>
        <v>580</v>
      </c>
      <c r="I221" s="147">
        <f>IF($H221&gt;$H220,INDEX(Spectra!221:221,1,MATCH($I$20,Spectra!$20:$20,0)),I220)</f>
        <v>1.7700000000000001E-3</v>
      </c>
      <c r="J221" s="147">
        <f>((Physics!$C$9*Physics!$C$10)/(Physics!$C$11*Physics!$C$12*$H221))^($J$17-$J$18)</f>
        <v>2.9206051497053414E+18</v>
      </c>
      <c r="K221" s="147">
        <f t="shared" si="85"/>
        <v>1</v>
      </c>
      <c r="L221" s="147">
        <f>INDEX(Photobiology!$21:$421,1+$H221-380,10)</f>
        <v>0.87</v>
      </c>
      <c r="M221" s="147">
        <f t="shared" si="86"/>
        <v>1.7700000000000001E-3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5169471114978455</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1.7700000000000001E-3</v>
      </c>
      <c r="Z221" s="147">
        <f t="shared" ca="1" si="88"/>
        <v>1.0703278500000002E-7</v>
      </c>
      <c r="AA221" s="147">
        <f t="shared" ca="1" si="75"/>
        <v>1.0827585600000002E-3</v>
      </c>
      <c r="AB221" s="147">
        <f t="shared" ca="1" si="76"/>
        <v>1.6953785700000001E-3</v>
      </c>
      <c r="AC221" s="147">
        <f t="shared" ca="1" si="77"/>
        <v>2.1452400000000001E-4</v>
      </c>
      <c r="AD221" s="147">
        <f t="shared" ca="1" si="78"/>
        <v>4.7568219000000002E-5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1.7496457709948597E-3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5110024448927760</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1.7496457709948597E-3</v>
      </c>
      <c r="AZ221" s="147">
        <f t="shared" ca="1" si="93"/>
        <v>1.0580195459494467E-7</v>
      </c>
      <c r="BA221" s="147">
        <f t="shared" ca="1" si="80"/>
        <v>1.0703073081991437E-3</v>
      </c>
      <c r="BB221" s="147">
        <f t="shared" ca="1" si="81"/>
        <v>1.6758824549354876E-3</v>
      </c>
      <c r="BC221" s="147">
        <f t="shared" ca="1" si="82"/>
        <v>2.12057067444577E-4</v>
      </c>
      <c r="BD221" s="147">
        <f t="shared" ca="1" si="83"/>
        <v>4.702120520175556E-5</v>
      </c>
    </row>
    <row r="222" spans="8:56" s="147" customFormat="1" ht="0.25" customHeight="1" x14ac:dyDescent="0.2">
      <c r="H222" s="147">
        <f t="shared" si="84"/>
        <v>581</v>
      </c>
      <c r="I222" s="147">
        <f>IF($H222&gt;$H221,INDEX(Spectra!222:222,1,MATCH($I$20,Spectra!$20:$20,0)),I221)</f>
        <v>1.7700000000000001E-3</v>
      </c>
      <c r="J222" s="147">
        <f>((Physics!$C$9*Physics!$C$10)/(Physics!$C$11*Physics!$C$12*$H222))^($J$17-$J$18)</f>
        <v>2.9256406758255227E+18</v>
      </c>
      <c r="K222" s="147">
        <f t="shared" si="85"/>
        <v>1</v>
      </c>
      <c r="L222" s="147">
        <f>INDEX(Photobiology!$21:$421,1+$H222-380,10)</f>
        <v>0.85986130000000005</v>
      </c>
      <c r="M222" s="147">
        <f t="shared" si="86"/>
        <v>1.7700000000000001E-3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5178383996211175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1.7700000000000001E-3</v>
      </c>
      <c r="Z222" s="147">
        <f t="shared" ca="1" si="88"/>
        <v>9.7530540000000014E-8</v>
      </c>
      <c r="AA222" s="147">
        <f t="shared" ca="1" si="75"/>
        <v>1.0531464600000001E-3</v>
      </c>
      <c r="AB222" s="147">
        <f t="shared" ca="1" si="76"/>
        <v>1.6879852800000001E-3</v>
      </c>
      <c r="AC222" s="147">
        <f t="shared" ca="1" si="77"/>
        <v>2.0231099999999999E-4</v>
      </c>
      <c r="AD222" s="147">
        <f t="shared" ca="1" si="78"/>
        <v>4.3898478000000007E-5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1.7366733900435866E-3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5080882310535320</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1.7366733900435866E-3</v>
      </c>
      <c r="AZ222" s="147">
        <f t="shared" ca="1" si="93"/>
        <v>9.5694177138181716E-8</v>
      </c>
      <c r="BA222" s="147">
        <f t="shared" ca="1" si="80"/>
        <v>1.033317193729154E-3</v>
      </c>
      <c r="BB222" s="147">
        <f t="shared" ca="1" si="81"/>
        <v>1.656202891842527E-3</v>
      </c>
      <c r="BC222" s="147">
        <f t="shared" ca="1" si="82"/>
        <v>1.9850176848198195E-4</v>
      </c>
      <c r="BD222" s="147">
        <f t="shared" ca="1" si="83"/>
        <v>4.3071931415827008E-5</v>
      </c>
    </row>
    <row r="223" spans="8:56" s="147" customFormat="1" ht="0.25" customHeight="1" x14ac:dyDescent="0.2">
      <c r="H223" s="147">
        <f t="shared" si="84"/>
        <v>582</v>
      </c>
      <c r="I223" s="147">
        <f>IF($H223&gt;$H222,INDEX(Spectra!223:223,1,MATCH($I$20,Spectra!$20:$20,0)),I222)</f>
        <v>1.7700000000000001E-3</v>
      </c>
      <c r="J223" s="147">
        <f>((Physics!$C$9*Physics!$C$10)/(Physics!$C$11*Physics!$C$12*$H223))^($J$17-$J$18)</f>
        <v>2.9306762019457044E+18</v>
      </c>
      <c r="K223" s="147">
        <f t="shared" si="85"/>
        <v>1</v>
      </c>
      <c r="L223" s="147">
        <f>INDEX(Photobiology!$21:$421,1+$H223-380,10)</f>
        <v>0.84939200000000004</v>
      </c>
      <c r="M223" s="147">
        <f t="shared" si="86"/>
        <v>1.7700000000000001E-3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5187296877443897</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1.7700000000000001E-3</v>
      </c>
      <c r="Z223" s="147">
        <f t="shared" ca="1" si="88"/>
        <v>8.8901612999999997E-8</v>
      </c>
      <c r="AA223" s="147">
        <f t="shared" ca="1" si="75"/>
        <v>1.0244459100000002E-3</v>
      </c>
      <c r="AB223" s="147">
        <f t="shared" ca="1" si="76"/>
        <v>1.6819177199999999E-3</v>
      </c>
      <c r="AC223" s="147">
        <f t="shared" ca="1" si="77"/>
        <v>1.9080600000000002E-4</v>
      </c>
      <c r="AD223" s="147">
        <f t="shared" ca="1" si="78"/>
        <v>4.0461669000000001E-5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1.7236991825109349E-3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5051604173498062</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1.7236991825109349E-3</v>
      </c>
      <c r="AZ223" s="147">
        <f t="shared" ca="1" si="93"/>
        <v>8.6576066470058481E-8</v>
      </c>
      <c r="BA223" s="147">
        <f t="shared" ca="1" si="80"/>
        <v>9.9764778395122658E-4</v>
      </c>
      <c r="BB223" s="147">
        <f t="shared" ca="1" si="81"/>
        <v>1.6379210163924608E-3</v>
      </c>
      <c r="BC223" s="147">
        <f t="shared" ca="1" si="82"/>
        <v>1.858147718746788E-4</v>
      </c>
      <c r="BD223" s="147">
        <f t="shared" ca="1" si="83"/>
        <v>3.940324620244522E-5</v>
      </c>
    </row>
    <row r="224" spans="8:56" s="147" customFormat="1" ht="0.25" customHeight="1" x14ac:dyDescent="0.2">
      <c r="H224" s="147">
        <f t="shared" si="84"/>
        <v>583</v>
      </c>
      <c r="I224" s="147">
        <f>IF($H224&gt;$H223,INDEX(Spectra!224:224,1,MATCH($I$20,Spectra!$20:$20,0)),I223)</f>
        <v>1.7700000000000001E-3</v>
      </c>
      <c r="J224" s="147">
        <f>((Physics!$C$9*Physics!$C$10)/(Physics!$C$11*Physics!$C$12*$H224))^($J$17-$J$18)</f>
        <v>2.9357117280658862E+18</v>
      </c>
      <c r="K224" s="147">
        <f t="shared" si="85"/>
        <v>1</v>
      </c>
      <c r="L224" s="147">
        <f>INDEX(Photobiology!$21:$421,1+$H224-380,10)</f>
        <v>0.83862199999999998</v>
      </c>
      <c r="M224" s="147">
        <f t="shared" si="86"/>
        <v>1.7700000000000001E-3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5196209758676619</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1.7700000000000001E-3</v>
      </c>
      <c r="Z224" s="147">
        <f t="shared" ca="1" si="88"/>
        <v>8.1063876000000004E-8</v>
      </c>
      <c r="AA224" s="147">
        <f t="shared" ca="1" si="75"/>
        <v>9.9639494999999995E-4</v>
      </c>
      <c r="AB224" s="147">
        <f t="shared" ca="1" si="76"/>
        <v>1.6763422200000001E-3</v>
      </c>
      <c r="AC224" s="147">
        <f t="shared" ca="1" si="77"/>
        <v>1.7965500000000003E-4</v>
      </c>
      <c r="AD224" s="147">
        <f t="shared" ca="1" si="78"/>
        <v>3.7264518000000005E-5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1.7107268015596618E-3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5022200734855341</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1.7107268015596618E-3</v>
      </c>
      <c r="AZ224" s="147">
        <f t="shared" ca="1" si="93"/>
        <v>7.8349234639270639E-8</v>
      </c>
      <c r="BA224" s="147">
        <f t="shared" ca="1" si="80"/>
        <v>9.6302799203598817E-4</v>
      </c>
      <c r="BB224" s="147">
        <f t="shared" ca="1" si="81"/>
        <v>1.6202054035819339E-3</v>
      </c>
      <c r="BC224" s="147">
        <f t="shared" ca="1" si="82"/>
        <v>1.7363877035830568E-4</v>
      </c>
      <c r="BD224" s="147">
        <f t="shared" ca="1" si="83"/>
        <v>3.6016615643956186E-5</v>
      </c>
    </row>
    <row r="225" spans="8:56" s="147" customFormat="1" ht="0.25" customHeight="1" x14ac:dyDescent="0.2">
      <c r="H225" s="147">
        <f t="shared" si="84"/>
        <v>584</v>
      </c>
      <c r="I225" s="147">
        <f>IF($H225&gt;$H224,INDEX(Spectra!225:225,1,MATCH($I$20,Spectra!$20:$20,0)),I224)</f>
        <v>1.7700000000000001E-3</v>
      </c>
      <c r="J225" s="147">
        <f>((Physics!$C$9*Physics!$C$10)/(Physics!$C$11*Physics!$C$12*$H225))^($J$17-$J$18)</f>
        <v>2.9407472541860675E+18</v>
      </c>
      <c r="K225" s="147">
        <f t="shared" si="85"/>
        <v>1</v>
      </c>
      <c r="L225" s="147">
        <f>INDEX(Photobiology!$21:$421,1+$H225-380,10)</f>
        <v>0.82758129999999996</v>
      </c>
      <c r="M225" s="147">
        <f t="shared" si="86"/>
        <v>1.7700000000000001E-3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5205122639909340</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1.7700000000000001E-3</v>
      </c>
      <c r="Z225" s="147">
        <f t="shared" ca="1" si="88"/>
        <v>7.3943343000000003E-8</v>
      </c>
      <c r="AA225" s="147">
        <f t="shared" ca="1" si="75"/>
        <v>9.6875816999999998E-4</v>
      </c>
      <c r="AB225" s="147">
        <f t="shared" ca="1" si="76"/>
        <v>1.6704410400000002E-3</v>
      </c>
      <c r="AC225" s="147">
        <f t="shared" ca="1" si="77"/>
        <v>1.6921200000000002E-4</v>
      </c>
      <c r="AD225" s="147">
        <f t="shared" ca="1" si="78"/>
        <v>3.4313928000000007E-5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1.6977525940270102E-3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4992661279172203</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1.6977525940270102E-3</v>
      </c>
      <c r="AZ225" s="147">
        <f t="shared" ca="1" si="93"/>
        <v>7.0925142592812969E-8</v>
      </c>
      <c r="BA225" s="147">
        <f t="shared" ca="1" si="80"/>
        <v>9.2921564751545711E-4</v>
      </c>
      <c r="BB225" s="147">
        <f t="shared" ca="1" si="81"/>
        <v>1.602257406118179E-3</v>
      </c>
      <c r="BC225" s="147">
        <f t="shared" ca="1" si="82"/>
        <v>1.6230514798898219E-4</v>
      </c>
      <c r="BD225" s="147">
        <f t="shared" ca="1" si="83"/>
        <v>3.2913310888845234E-5</v>
      </c>
    </row>
    <row r="226" spans="8:56" s="147" customFormat="1" ht="0.25" customHeight="1" x14ac:dyDescent="0.2">
      <c r="H226" s="147">
        <f t="shared" si="84"/>
        <v>585</v>
      </c>
      <c r="I226" s="147">
        <f>IF($H226&gt;$H225,INDEX(Spectra!226:226,1,MATCH($I$20,Spectra!$20:$20,0)),I225)</f>
        <v>1.7799999999999999E-3</v>
      </c>
      <c r="J226" s="147">
        <f>((Physics!$C$9*Physics!$C$10)/(Physics!$C$11*Physics!$C$12*$H226))^($J$17-$J$18)</f>
        <v>2.9457827803062492E+18</v>
      </c>
      <c r="K226" s="147">
        <f t="shared" si="85"/>
        <v>1</v>
      </c>
      <c r="L226" s="147">
        <f>INDEX(Photobiology!$21:$421,1+$H226-380,10)</f>
        <v>0.81630000000000003</v>
      </c>
      <c r="M226" s="147">
        <f t="shared" si="86"/>
        <v>1.7799999999999999E-3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5243493348945123</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1.7799999999999999E-3</v>
      </c>
      <c r="Z226" s="147">
        <f t="shared" ca="1" si="88"/>
        <v>6.7853955999999993E-8</v>
      </c>
      <c r="AA226" s="147">
        <f t="shared" ca="1" si="75"/>
        <v>9.4664849999999997E-4</v>
      </c>
      <c r="AB226" s="147">
        <f t="shared" ca="1" si="76"/>
        <v>1.6728101799999998E-3</v>
      </c>
      <c r="AC226" s="147">
        <f t="shared" ca="1" si="77"/>
        <v>1.6002199999999998E-4</v>
      </c>
      <c r="AD226" s="147">
        <f t="shared" ca="1" si="78"/>
        <v>3.1795072E-5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1.6847802130757368E-3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4962996540279199</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1.6847802130757368E-3</v>
      </c>
      <c r="AZ226" s="147">
        <f t="shared" ca="1" si="93"/>
        <v>6.4224158678489707E-8</v>
      </c>
      <c r="BA226" s="147">
        <f t="shared" ca="1" si="80"/>
        <v>8.9600823681900376E-4</v>
      </c>
      <c r="BB226" s="147">
        <f t="shared" ca="1" si="81"/>
        <v>1.583324433424529E-3</v>
      </c>
      <c r="BC226" s="147">
        <f t="shared" ca="1" si="82"/>
        <v>1.5146174115550874E-4</v>
      </c>
      <c r="BD226" s="147">
        <f t="shared" ca="1" si="83"/>
        <v>3.0094218078044044E-5</v>
      </c>
    </row>
    <row r="227" spans="8:56" s="147" customFormat="1" ht="0.25" customHeight="1" x14ac:dyDescent="0.2">
      <c r="H227" s="147">
        <f t="shared" si="84"/>
        <v>586</v>
      </c>
      <c r="I227" s="147">
        <f>IF($H227&gt;$H226,INDEX(Spectra!227:227,1,MATCH($I$20,Spectra!$20:$20,0)),I226)</f>
        <v>1.7799999999999999E-3</v>
      </c>
      <c r="J227" s="147">
        <f>((Physics!$C$9*Physics!$C$10)/(Physics!$C$11*Physics!$C$12*$H227))^($J$17-$J$18)</f>
        <v>2.950818306426431E+18</v>
      </c>
      <c r="K227" s="147">
        <f t="shared" si="85"/>
        <v>1</v>
      </c>
      <c r="L227" s="147">
        <f>INDEX(Photobiology!$21:$421,1+$H227-380,10)</f>
        <v>0.80479469999999997</v>
      </c>
      <c r="M227" s="147">
        <f t="shared" si="86"/>
        <v>1.7799999999999999E-3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5252456585439047</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1.7799999999999999E-3</v>
      </c>
      <c r="Z227" s="147">
        <f t="shared" ca="1" si="88"/>
        <v>6.1939371999999996E-8</v>
      </c>
      <c r="AA227" s="147">
        <f t="shared" ca="1" si="75"/>
        <v>9.1911011999999995E-4</v>
      </c>
      <c r="AB227" s="147">
        <f t="shared" ca="1" si="76"/>
        <v>1.6639902799999999E-3</v>
      </c>
      <c r="AC227" s="147">
        <f t="shared" ca="1" si="77"/>
        <v>1.5040999999999999E-4</v>
      </c>
      <c r="AD227" s="147">
        <f t="shared" ca="1" si="78"/>
        <v>2.9294884000000003E-5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1.6718078321244637E-3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4933201155859953</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1.6718078321244637E-3</v>
      </c>
      <c r="AZ227" s="147">
        <f t="shared" ca="1" si="93"/>
        <v>5.8174565857567814E-8</v>
      </c>
      <c r="BA227" s="147">
        <f t="shared" ca="1" si="80"/>
        <v>8.6324466134879527E-4</v>
      </c>
      <c r="BB227" s="147">
        <f t="shared" ca="1" si="81"/>
        <v>1.5628494284735839E-3</v>
      </c>
      <c r="BC227" s="147">
        <f t="shared" ca="1" si="82"/>
        <v>1.4126776181451719E-4</v>
      </c>
      <c r="BD227" s="147">
        <f t="shared" ca="1" si="83"/>
        <v>2.7514278939538003E-5</v>
      </c>
    </row>
    <row r="228" spans="8:56" s="147" customFormat="1" ht="0.25" customHeight="1" x14ac:dyDescent="0.2">
      <c r="H228" s="147">
        <f t="shared" si="84"/>
        <v>587</v>
      </c>
      <c r="I228" s="147">
        <f>IF($H228&gt;$H227,INDEX(Spectra!228:228,1,MATCH($I$20,Spectra!$20:$20,0)),I227)</f>
        <v>1.7899999999999999E-3</v>
      </c>
      <c r="J228" s="147">
        <f>((Physics!$C$9*Physics!$C$10)/(Physics!$C$11*Physics!$C$12*$H228))^($J$17-$J$18)</f>
        <v>2.9558538325466122E+18</v>
      </c>
      <c r="K228" s="147">
        <f t="shared" si="85"/>
        <v>1</v>
      </c>
      <c r="L228" s="147">
        <f>INDEX(Photobiology!$21:$421,1+$H228-380,10)</f>
        <v>0.79308199999999995</v>
      </c>
      <c r="M228" s="147">
        <f t="shared" si="86"/>
        <v>1.7899999999999999E-3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5290978360258436</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1.7899999999999999E-3</v>
      </c>
      <c r="Z228" s="147">
        <f t="shared" ca="1" si="88"/>
        <v>5.6879577000000005E-8</v>
      </c>
      <c r="AA228" s="147">
        <f t="shared" ca="1" si="75"/>
        <v>8.9655730000000008E-4</v>
      </c>
      <c r="AB228" s="147">
        <f t="shared" ca="1" si="76"/>
        <v>1.6627614299999998E-3</v>
      </c>
      <c r="AC228" s="147">
        <f t="shared" ca="1" si="77"/>
        <v>1.4194699999999999E-4</v>
      </c>
      <c r="AD228" s="147">
        <f t="shared" ca="1" si="78"/>
        <v>2.7113130000000002E-5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1.658833624591812E-3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4903269726806896</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1.658833624591812E-3</v>
      </c>
      <c r="AZ228" s="147">
        <f t="shared" ca="1" si="93"/>
        <v>5.2711594905116801E-8</v>
      </c>
      <c r="BA228" s="147">
        <f t="shared" ca="1" si="80"/>
        <v>8.3085999754930096E-4</v>
      </c>
      <c r="BB228" s="147">
        <f t="shared" ca="1" si="81"/>
        <v>1.5409187540549522E-3</v>
      </c>
      <c r="BC228" s="147">
        <f t="shared" ca="1" si="82"/>
        <v>1.3154550643013069E-4</v>
      </c>
      <c r="BD228" s="147">
        <f t="shared" ca="1" si="83"/>
        <v>2.5126352911692179E-5</v>
      </c>
    </row>
    <row r="229" spans="8:56" s="147" customFormat="1" ht="0.25" customHeight="1" x14ac:dyDescent="0.2">
      <c r="H229" s="147">
        <f t="shared" si="84"/>
        <v>588</v>
      </c>
      <c r="I229" s="147">
        <f>IF($H229&gt;$H228,INDEX(Spectra!229:229,1,MATCH($I$20,Spectra!$20:$20,0)),I228)</f>
        <v>1.7899999999999999E-3</v>
      </c>
      <c r="J229" s="147">
        <f>((Physics!$C$9*Physics!$C$10)/(Physics!$C$11*Physics!$C$12*$H229))^($J$17-$J$18)</f>
        <v>2.960889358666794E+18</v>
      </c>
      <c r="K229" s="147">
        <f t="shared" si="85"/>
        <v>1</v>
      </c>
      <c r="L229" s="147">
        <f>INDEX(Photobiology!$21:$421,1+$H229-380,10)</f>
        <v>0.781192</v>
      </c>
      <c r="M229" s="147">
        <f t="shared" si="86"/>
        <v>1.7899999999999999E-3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5299991952013561</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1.7899999999999999E-3</v>
      </c>
      <c r="Z229" s="147">
        <f t="shared" ca="1" si="88"/>
        <v>5.1961551999999995E-8</v>
      </c>
      <c r="AA229" s="147">
        <f t="shared" ca="1" si="75"/>
        <v>8.6877649999999999E-4</v>
      </c>
      <c r="AB229" s="147">
        <f t="shared" ca="1" si="76"/>
        <v>1.65069683E-3</v>
      </c>
      <c r="AC229" s="147">
        <f t="shared" ca="1" si="77"/>
        <v>1.3335499999999999E-4</v>
      </c>
      <c r="AD229" s="147">
        <f t="shared" ca="1" si="78"/>
        <v>2.4937205999999999E-5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1.6458612436405389E-3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4873213042137367</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1.6458612436405389E-3</v>
      </c>
      <c r="AZ229" s="147">
        <f t="shared" ca="1" si="93"/>
        <v>4.7777376869392472E-8</v>
      </c>
      <c r="BA229" s="147">
        <f t="shared" ca="1" si="80"/>
        <v>7.9881875460093552E-4</v>
      </c>
      <c r="BB229" s="147">
        <f t="shared" ca="1" si="81"/>
        <v>1.5177753840767013E-3</v>
      </c>
      <c r="BC229" s="147">
        <f t="shared" ca="1" si="82"/>
        <v>1.2261666265122014E-4</v>
      </c>
      <c r="BD229" s="147">
        <f t="shared" ca="1" si="83"/>
        <v>2.2929151329653805E-5</v>
      </c>
    </row>
    <row r="230" spans="8:56" s="147" customFormat="1" ht="0.25" customHeight="1" x14ac:dyDescent="0.2">
      <c r="H230" s="147">
        <f t="shared" si="84"/>
        <v>589</v>
      </c>
      <c r="I230" s="147">
        <f>IF($H230&gt;$H229,INDEX(Spectra!230:230,1,MATCH($I$20,Spectra!$20:$20,0)),I229)</f>
        <v>1.8E-3</v>
      </c>
      <c r="J230" s="147">
        <f>((Physics!$C$9*Physics!$C$10)/(Physics!$C$11*Physics!$C$12*$H230))^($J$17-$J$18)</f>
        <v>2.9659248847869757E+18</v>
      </c>
      <c r="K230" s="147">
        <f t="shared" si="85"/>
        <v>1</v>
      </c>
      <c r="L230" s="147">
        <f>INDEX(Photobiology!$21:$421,1+$H230-380,10)</f>
        <v>0.76915469999999997</v>
      </c>
      <c r="M230" s="147">
        <f t="shared" si="86"/>
        <v>1.8E-3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5338664792616556</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1.8E-3</v>
      </c>
      <c r="Z230" s="147">
        <f t="shared" ca="1" si="88"/>
        <v>4.7752919999999999E-8</v>
      </c>
      <c r="AA230" s="147">
        <f t="shared" ca="1" si="75"/>
        <v>8.4559860000000002E-4</v>
      </c>
      <c r="AB230" s="147">
        <f t="shared" ca="1" si="76"/>
        <v>1.6465122E-3</v>
      </c>
      <c r="AC230" s="147">
        <f t="shared" ca="1" si="77"/>
        <v>1.2582000000000001E-4</v>
      </c>
      <c r="AD230" s="147">
        <f t="shared" ca="1" si="78"/>
        <v>2.30616E-5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1.632887036107887E-3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4843020294438431</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1.632887036107887E-3</v>
      </c>
      <c r="AZ230" s="147">
        <f t="shared" ca="1" si="93"/>
        <v>4.3319513335720583E-8</v>
      </c>
      <c r="BA230" s="147">
        <f t="shared" ca="1" si="80"/>
        <v>7.6709277316165485E-4</v>
      </c>
      <c r="BB230" s="147">
        <f t="shared" ca="1" si="81"/>
        <v>1.4936491256519315E-3</v>
      </c>
      <c r="BC230" s="147">
        <f t="shared" ca="1" si="82"/>
        <v>1.1413880382394131E-4</v>
      </c>
      <c r="BD230" s="147">
        <f t="shared" ca="1" si="83"/>
        <v>2.092054870661425E-5</v>
      </c>
    </row>
    <row r="231" spans="8:56" s="147" customFormat="1" ht="0.25" customHeight="1" x14ac:dyDescent="0.2">
      <c r="H231" s="147">
        <f t="shared" si="84"/>
        <v>590</v>
      </c>
      <c r="I231" s="147">
        <f>IF($H231&gt;$H230,INDEX(Spectra!231:231,1,MATCH($I$20,Spectra!$20:$20,0)),I230)</f>
        <v>1.81E-3</v>
      </c>
      <c r="J231" s="147">
        <f>((Physics!$C$9*Physics!$C$10)/(Physics!$C$11*Physics!$C$12*$H231))^($J$17-$J$18)</f>
        <v>2.9709604109071575E+18</v>
      </c>
      <c r="K231" s="147">
        <f t="shared" si="85"/>
        <v>1</v>
      </c>
      <c r="L231" s="147">
        <f>INDEX(Photobiology!$21:$421,1+$H231-380,10)</f>
        <v>0.75700000000000001</v>
      </c>
      <c r="M231" s="147">
        <f t="shared" si="86"/>
        <v>1.81E-3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5377438343741955</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1.81E-3</v>
      </c>
      <c r="Z231" s="147">
        <f t="shared" ca="1" si="88"/>
        <v>4.3901368999999999E-8</v>
      </c>
      <c r="AA231" s="147">
        <f t="shared" ca="1" si="75"/>
        <v>8.2199702000000001E-4</v>
      </c>
      <c r="AB231" s="147">
        <f t="shared" ca="1" si="76"/>
        <v>1.6411143299999999E-3</v>
      </c>
      <c r="AC231" s="147">
        <f t="shared" ca="1" si="77"/>
        <v>1.1855500000000001E-4</v>
      </c>
      <c r="AD231" s="147">
        <f t="shared" ca="1" si="78"/>
        <v>2.1340081000000001E-5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1.6199146551566139E-3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4812702309518620</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1.6199146551566139E-3</v>
      </c>
      <c r="AZ231" s="147">
        <f t="shared" ca="1" si="93"/>
        <v>3.9290867969358155E-8</v>
      </c>
      <c r="BA231" s="147">
        <f t="shared" ca="1" si="80"/>
        <v>7.3567128132213499E-4</v>
      </c>
      <c r="BB231" s="147">
        <f t="shared" ca="1" si="81"/>
        <v>1.4687652784279156E-3</v>
      </c>
      <c r="BC231" s="147">
        <f t="shared" ca="1" si="82"/>
        <v>1.0610440991275822E-4</v>
      </c>
      <c r="BD231" s="147">
        <f t="shared" ca="1" si="83"/>
        <v>1.9098955775761994E-5</v>
      </c>
    </row>
    <row r="232" spans="8:56" s="147" customFormat="1" ht="0.25" customHeight="1" x14ac:dyDescent="0.2">
      <c r="H232" s="147">
        <f t="shared" si="84"/>
        <v>591</v>
      </c>
      <c r="I232" s="147">
        <f>IF($H232&gt;$H231,INDEX(Spectra!232:232,1,MATCH($I$20,Spectra!$20:$20,0)),I231)</f>
        <v>1.81E-3</v>
      </c>
      <c r="J232" s="147">
        <f>((Physics!$C$9*Physics!$C$10)/(Physics!$C$11*Physics!$C$12*$H232))^($J$17-$J$18)</f>
        <v>2.9759959370273388E+18</v>
      </c>
      <c r="K232" s="147">
        <f t="shared" si="85"/>
        <v>1</v>
      </c>
      <c r="L232" s="147">
        <f>INDEX(Photobiology!$21:$421,1+$H232-380,10)</f>
        <v>0.74475409999999997</v>
      </c>
      <c r="M232" s="147">
        <f t="shared" si="86"/>
        <v>1.81E-3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5386552646019483</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1.81E-3</v>
      </c>
      <c r="Z232" s="147">
        <f t="shared" ca="1" si="88"/>
        <v>4.0154306999999999E-8</v>
      </c>
      <c r="AA232" s="147">
        <f t="shared" ca="1" si="75"/>
        <v>7.9360173999999998E-4</v>
      </c>
      <c r="AB232" s="147">
        <f t="shared" ca="1" si="76"/>
        <v>1.6256877E-3</v>
      </c>
      <c r="AC232" s="147">
        <f t="shared" ca="1" si="77"/>
        <v>1.1095299999999999E-4</v>
      </c>
      <c r="AD232" s="147">
        <f t="shared" ca="1" si="78"/>
        <v>1.9636328E-5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1.6223275691578294E-3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4828040254341139</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1.6223275691578294E-3</v>
      </c>
      <c r="AZ232" s="147">
        <f t="shared" ca="1" si="93"/>
        <v>3.5990850423495701E-8</v>
      </c>
      <c r="BA232" s="147">
        <f t="shared" ca="1" si="80"/>
        <v>7.1131601200752695E-4</v>
      </c>
      <c r="BB232" s="147">
        <f t="shared" ca="1" si="81"/>
        <v>1.4571259527904877E-3</v>
      </c>
      <c r="BC232" s="147">
        <f t="shared" ca="1" si="82"/>
        <v>9.9448679989374948E-5</v>
      </c>
      <c r="BD232" s="147">
        <f t="shared" ca="1" si="83"/>
        <v>1.7600307332279459E-5</v>
      </c>
    </row>
    <row r="233" spans="8:56" s="147" customFormat="1" ht="0.25" customHeight="1" x14ac:dyDescent="0.2">
      <c r="H233" s="147">
        <f t="shared" si="84"/>
        <v>592</v>
      </c>
      <c r="I233" s="147">
        <f>IF($H233&gt;$H232,INDEX(Spectra!233:233,1,MATCH($I$20,Spectra!$20:$20,0)),I232)</f>
        <v>1.81E-3</v>
      </c>
      <c r="J233" s="147">
        <f>((Physics!$C$9*Physics!$C$10)/(Physics!$C$11*Physics!$C$12*$H233))^($J$17-$J$18)</f>
        <v>2.9810314631475205E+18</v>
      </c>
      <c r="K233" s="147">
        <f t="shared" si="85"/>
        <v>1</v>
      </c>
      <c r="L233" s="147">
        <f>INDEX(Photobiology!$21:$421,1+$H233-380,10)</f>
        <v>0.73242240000000003</v>
      </c>
      <c r="M233" s="147">
        <f t="shared" si="86"/>
        <v>1.81E-3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5395666948297012</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1.81E-3</v>
      </c>
      <c r="Z233" s="147">
        <f t="shared" ca="1" si="88"/>
        <v>3.6742276000000001E-8</v>
      </c>
      <c r="AA233" s="147">
        <f t="shared" ca="1" si="75"/>
        <v>7.6522818E-4</v>
      </c>
      <c r="AB233" s="147">
        <f t="shared" ca="1" si="76"/>
        <v>1.60943028E-3</v>
      </c>
      <c r="AC233" s="147">
        <f t="shared" ca="1" si="77"/>
        <v>1.0389399999999999E-4</v>
      </c>
      <c r="AD233" s="147">
        <f t="shared" ca="1" si="78"/>
        <v>1.80477272E-5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1.6247386565776663E-3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4843397054650057</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1.6247386565776663E-3</v>
      </c>
      <c r="AZ233" s="147">
        <f t="shared" ca="1" si="93"/>
        <v>3.2981544833063995E-8</v>
      </c>
      <c r="BA233" s="147">
        <f t="shared" ca="1" si="80"/>
        <v>6.8690375975059262E-4</v>
      </c>
      <c r="BB233" s="147">
        <f t="shared" ca="1" si="81"/>
        <v>1.444698116564982E-3</v>
      </c>
      <c r="BC233" s="147">
        <f t="shared" ca="1" si="82"/>
        <v>9.3259998887558045E-5</v>
      </c>
      <c r="BD233" s="147">
        <f t="shared" ca="1" si="83"/>
        <v>1.6200464113374699E-5</v>
      </c>
    </row>
    <row r="234" spans="8:56" s="147" customFormat="1" ht="0.25" customHeight="1" x14ac:dyDescent="0.2">
      <c r="H234" s="147">
        <f t="shared" si="84"/>
        <v>593</v>
      </c>
      <c r="I234" s="147">
        <f>IF($H234&gt;$H233,INDEX(Spectra!234:234,1,MATCH($I$20,Spectra!$20:$20,0)),I233)</f>
        <v>1.81E-3</v>
      </c>
      <c r="J234" s="147">
        <f>((Physics!$C$9*Physics!$C$10)/(Physics!$C$11*Physics!$C$12*$H234))^($J$17-$J$18)</f>
        <v>2.9860669892677023E+18</v>
      </c>
      <c r="K234" s="147">
        <f t="shared" si="85"/>
        <v>1</v>
      </c>
      <c r="L234" s="147">
        <f>INDEX(Photobiology!$21:$421,1+$H234-380,10)</f>
        <v>0.72000359999999997</v>
      </c>
      <c r="M234" s="147">
        <f t="shared" si="86"/>
        <v>1.81E-3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5404781250574541</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1.81E-3</v>
      </c>
      <c r="Z234" s="147">
        <f t="shared" ca="1" si="88"/>
        <v>3.3634505999999998E-8</v>
      </c>
      <c r="AA234" s="147">
        <f t="shared" ca="1" si="75"/>
        <v>7.3701027999999993E-4</v>
      </c>
      <c r="AB234" s="147">
        <f t="shared" ca="1" si="76"/>
        <v>1.5923637899999999E-3</v>
      </c>
      <c r="AC234" s="147">
        <f t="shared" ca="1" si="77"/>
        <v>9.7196999999999998E-5</v>
      </c>
      <c r="AD234" s="147">
        <f t="shared" ca="1" si="78"/>
        <v>1.6576884999999999E-5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1.6271515705788815E-3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4858783591440694</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1.6271515705788815E-3</v>
      </c>
      <c r="AZ234" s="147">
        <f t="shared" ca="1" si="93"/>
        <v>3.0236706775439122E-8</v>
      </c>
      <c r="BA234" s="147">
        <f t="shared" ca="1" si="80"/>
        <v>6.6255659372087359E-4</v>
      </c>
      <c r="BB234" s="147">
        <f t="shared" ca="1" si="81"/>
        <v>1.4315012385809061E-3</v>
      </c>
      <c r="BC234" s="147">
        <f t="shared" ca="1" si="82"/>
        <v>8.7378039340085933E-5</v>
      </c>
      <c r="BD234" s="147">
        <f t="shared" ca="1" si="83"/>
        <v>1.4902267659146687E-5</v>
      </c>
    </row>
    <row r="235" spans="8:56" s="147" customFormat="1" ht="0.25" customHeight="1" x14ac:dyDescent="0.2">
      <c r="H235" s="147">
        <f t="shared" si="84"/>
        <v>594</v>
      </c>
      <c r="I235" s="147">
        <f>IF($H235&gt;$H234,INDEX(Spectra!235:235,1,MATCH($I$20,Spectra!$20:$20,0)),I234)</f>
        <v>1.81E-3</v>
      </c>
      <c r="J235" s="147">
        <f>((Physics!$C$9*Physics!$C$10)/(Physics!$C$11*Physics!$C$12*$H235))^($J$17-$J$18)</f>
        <v>2.9911025153878835E+18</v>
      </c>
      <c r="K235" s="147">
        <f t="shared" si="85"/>
        <v>1</v>
      </c>
      <c r="L235" s="147">
        <f>INDEX(Photobiology!$21:$421,1+$H235-380,10)</f>
        <v>0.70749649999999997</v>
      </c>
      <c r="M235" s="147">
        <f t="shared" si="86"/>
        <v>1.81E-3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5413895552852069</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1.81E-3</v>
      </c>
      <c r="Z235" s="147">
        <f t="shared" ca="1" si="88"/>
        <v>3.0802941999999996E-8</v>
      </c>
      <c r="AA235" s="147">
        <f t="shared" ca="1" si="75"/>
        <v>7.0907111999999998E-4</v>
      </c>
      <c r="AB235" s="147">
        <f t="shared" ca="1" si="76"/>
        <v>1.5745081399999999E-3</v>
      </c>
      <c r="AC235" s="147">
        <f t="shared" ca="1" si="77"/>
        <v>9.0861999999999998E-5</v>
      </c>
      <c r="AD235" s="147">
        <f t="shared" ca="1" si="78"/>
        <v>1.5226480200000001E-5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1.6295626579987184E-3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4874188965322132</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1.6295626579987184E-3</v>
      </c>
      <c r="AZ235" s="147">
        <f t="shared" ca="1" si="93"/>
        <v>2.7732223226353787E-8</v>
      </c>
      <c r="BA235" s="147">
        <f t="shared" ca="1" si="80"/>
        <v>6.3838443039631394E-4</v>
      </c>
      <c r="BB235" s="147">
        <f t="shared" ca="1" si="81"/>
        <v>1.4175467788171371E-3</v>
      </c>
      <c r="BC235" s="147">
        <f t="shared" ca="1" si="82"/>
        <v>8.1804045431535668E-5</v>
      </c>
      <c r="BD235" s="147">
        <f t="shared" ca="1" si="83"/>
        <v>1.3708565495401579E-5</v>
      </c>
    </row>
    <row r="236" spans="8:56" s="147" customFormat="1" ht="0.25" customHeight="1" x14ac:dyDescent="0.2">
      <c r="H236" s="147">
        <f t="shared" si="84"/>
        <v>595</v>
      </c>
      <c r="I236" s="147">
        <f>IF($H236&gt;$H235,INDEX(Spectra!236:236,1,MATCH($I$20,Spectra!$20:$20,0)),I235)</f>
        <v>1.8E-3</v>
      </c>
      <c r="J236" s="147">
        <f>((Physics!$C$9*Physics!$C$10)/(Physics!$C$11*Physics!$C$12*$H236))^($J$17-$J$18)</f>
        <v>2.9961380415080653E+18</v>
      </c>
      <c r="K236" s="147">
        <f t="shared" si="85"/>
        <v>1</v>
      </c>
      <c r="L236" s="147">
        <f>INDEX(Photobiology!$21:$421,1+$H236-380,10)</f>
        <v>0.69489999999999996</v>
      </c>
      <c r="M236" s="147">
        <f t="shared" si="86"/>
        <v>1.8E-3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5393048474714517</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1.8E-3</v>
      </c>
      <c r="Z236" s="147">
        <f t="shared" ca="1" si="88"/>
        <v>2.8066320000000001E-8</v>
      </c>
      <c r="AA236" s="147">
        <f t="shared" ca="1" si="75"/>
        <v>6.7774860000000003E-4</v>
      </c>
      <c r="AB236" s="147">
        <f t="shared" ca="1" si="76"/>
        <v>1.5472889999999999E-3</v>
      </c>
      <c r="AC236" s="147">
        <f t="shared" ca="1" si="77"/>
        <v>8.4419999999999995E-5</v>
      </c>
      <c r="AD236" s="147">
        <f t="shared" ca="1" si="78"/>
        <v>1.392174E-5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1.6319755719999337E-3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4889624094080886</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1.6319755719999337E-3</v>
      </c>
      <c r="AZ236" s="147">
        <f t="shared" ca="1" si="93"/>
        <v>2.5446415908851766E-8</v>
      </c>
      <c r="BA236" s="147">
        <f t="shared" ca="1" si="80"/>
        <v>6.1448286619841905E-4</v>
      </c>
      <c r="BB236" s="147">
        <f t="shared" ca="1" si="81"/>
        <v>1.4028543615690029E-3</v>
      </c>
      <c r="BC236" s="147">
        <f t="shared" ca="1" si="82"/>
        <v>7.6539654326796881E-5</v>
      </c>
      <c r="BD236" s="147">
        <f t="shared" ca="1" si="83"/>
        <v>1.2622188666519087E-5</v>
      </c>
    </row>
    <row r="237" spans="8:56" s="147" customFormat="1" ht="0.25" customHeight="1" x14ac:dyDescent="0.2">
      <c r="H237" s="147">
        <f t="shared" si="84"/>
        <v>596</v>
      </c>
      <c r="I237" s="147">
        <f>IF($H237&gt;$H236,INDEX(Spectra!237:237,1,MATCH($I$20,Spectra!$20:$20,0)),I236)</f>
        <v>1.81E-3</v>
      </c>
      <c r="J237" s="147">
        <f>((Physics!$C$9*Physics!$C$10)/(Physics!$C$11*Physics!$C$12*$H237))^($J$17-$J$18)</f>
        <v>3.001173567628247E+18</v>
      </c>
      <c r="K237" s="147">
        <f t="shared" si="85"/>
        <v>1</v>
      </c>
      <c r="L237" s="147">
        <f>INDEX(Photobiology!$21:$421,1+$H237-380,10)</f>
        <v>0.68221920000000003</v>
      </c>
      <c r="M237" s="147">
        <f t="shared" si="86"/>
        <v>1.81E-3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5432124157407127</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1.81E-3</v>
      </c>
      <c r="Z237" s="147">
        <f t="shared" ca="1" si="88"/>
        <v>2.5869244E-8</v>
      </c>
      <c r="AA237" s="147">
        <f t="shared" ca="1" si="75"/>
        <v>6.5442179000000007E-4</v>
      </c>
      <c r="AB237" s="147">
        <f t="shared" ca="1" si="76"/>
        <v>1.5365307200000001E-3</v>
      </c>
      <c r="AC237" s="147">
        <f t="shared" ca="1" si="77"/>
        <v>7.9277999999999995E-5</v>
      </c>
      <c r="AD237" s="147">
        <f t="shared" ca="1" si="78"/>
        <v>1.2873715499999999E-5</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1.6343884860011489E-3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4905083523422597</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1.6343884860011489E-3</v>
      </c>
      <c r="AZ237" s="147">
        <f t="shared" ca="1" si="93"/>
        <v>2.3359333997322822E-8</v>
      </c>
      <c r="BA237" s="147">
        <f t="shared" ca="1" si="80"/>
        <v>5.9092786661008945E-4</v>
      </c>
      <c r="BB237" s="147">
        <f t="shared" ca="1" si="81"/>
        <v>1.3874519984282073E-3</v>
      </c>
      <c r="BC237" s="147">
        <f t="shared" ca="1" si="82"/>
        <v>7.1586215686850327E-5</v>
      </c>
      <c r="BD237" s="147">
        <f t="shared" ca="1" si="83"/>
        <v>1.162466982610747E-5</v>
      </c>
    </row>
    <row r="238" spans="8:56" s="147" customFormat="1" ht="0.25" customHeight="1" x14ac:dyDescent="0.2">
      <c r="H238" s="147">
        <f t="shared" si="84"/>
        <v>597</v>
      </c>
      <c r="I238" s="147">
        <f>IF($H238&gt;$H237,INDEX(Spectra!238:238,1,MATCH($I$20,Spectra!$20:$20,0)),I237)</f>
        <v>1.81E-3</v>
      </c>
      <c r="J238" s="147">
        <f>((Physics!$C$9*Physics!$C$10)/(Physics!$C$11*Physics!$C$12*$H238))^($J$17-$J$18)</f>
        <v>3.0062090937484283E+18</v>
      </c>
      <c r="K238" s="147">
        <f t="shared" si="85"/>
        <v>1</v>
      </c>
      <c r="L238" s="147">
        <f>INDEX(Photobiology!$21:$421,1+$H238-380,10)</f>
        <v>0.66947160000000006</v>
      </c>
      <c r="M238" s="147">
        <f t="shared" si="86"/>
        <v>1.81E-3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5441238459684655</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1.81E-3</v>
      </c>
      <c r="Z238" s="147">
        <f t="shared" ca="1" si="88"/>
        <v>2.3722945999999999E-8</v>
      </c>
      <c r="AA238" s="147">
        <f t="shared" ca="1" si="75"/>
        <v>6.2780935999999998E-4</v>
      </c>
      <c r="AB238" s="147">
        <f t="shared" ca="1" si="76"/>
        <v>1.5165356499999998E-3</v>
      </c>
      <c r="AC238" s="147">
        <f t="shared" ca="1" si="77"/>
        <v>7.4028999999999992E-5</v>
      </c>
      <c r="AD238" s="147">
        <f t="shared" ca="1" si="78"/>
        <v>1.18279156E-5</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1.6367995734209858E-3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4920561762261716</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1.6367995734209858E-3</v>
      </c>
      <c r="AZ238" s="147">
        <f t="shared" ca="1" si="93"/>
        <v>2.145287728899949E-8</v>
      </c>
      <c r="BA238" s="147">
        <f t="shared" ca="1" si="80"/>
        <v>5.6773375283850948E-4</v>
      </c>
      <c r="BB238" s="147">
        <f t="shared" ca="1" si="81"/>
        <v>1.3714170745843743E-3</v>
      </c>
      <c r="BC238" s="147">
        <f t="shared" ca="1" si="82"/>
        <v>6.6945102552918323E-5</v>
      </c>
      <c r="BD238" s="147">
        <f t="shared" ca="1" si="83"/>
        <v>1.0696092380408521E-5</v>
      </c>
    </row>
    <row r="239" spans="8:56" s="147" customFormat="1" ht="0.25" customHeight="1" x14ac:dyDescent="0.2">
      <c r="H239" s="147">
        <f t="shared" si="84"/>
        <v>598</v>
      </c>
      <c r="I239" s="147">
        <f>IF($H239&gt;$H238,INDEX(Spectra!239:239,1,MATCH($I$20,Spectra!$20:$20,0)),I238)</f>
        <v>1.82E-3</v>
      </c>
      <c r="J239" s="147">
        <f>((Physics!$C$9*Physics!$C$10)/(Physics!$C$11*Physics!$C$12*$H239))^($J$17-$J$18)</f>
        <v>3.01124461986861E+18</v>
      </c>
      <c r="K239" s="147">
        <f t="shared" si="85"/>
        <v>1</v>
      </c>
      <c r="L239" s="147">
        <f>INDEX(Photobiology!$21:$421,1+$H239-380,10)</f>
        <v>0.65667439999999999</v>
      </c>
      <c r="M239" s="147">
        <f t="shared" si="86"/>
        <v>1.82E-3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5480465208160870</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1.82E-3</v>
      </c>
      <c r="Z239" s="147">
        <f t="shared" ca="1" si="88"/>
        <v>2.1885136000000001E-8</v>
      </c>
      <c r="AA239" s="147">
        <f t="shared" ca="1" si="75"/>
        <v>6.0500804000000004E-4</v>
      </c>
      <c r="AB239" s="147">
        <f t="shared" ca="1" si="76"/>
        <v>1.5042700399999999E-3</v>
      </c>
      <c r="AC239" s="147">
        <f t="shared" ca="1" si="77"/>
        <v>6.9451199999999997E-5</v>
      </c>
      <c r="AD239" s="147">
        <f t="shared" ca="1" si="78"/>
        <v>1.0922001999999999E-5</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1.639212487422201E-3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4936069783571545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1.639212487422201E-3</v>
      </c>
      <c r="AZ239" s="147">
        <f t="shared" ca="1" si="93"/>
        <v>1.9711202318754484E-8</v>
      </c>
      <c r="BA239" s="147">
        <f t="shared" ca="1" si="80"/>
        <v>5.4491029349386291E-4</v>
      </c>
      <c r="BB239" s="147">
        <f t="shared" ca="1" si="81"/>
        <v>1.3548451835291725E-3</v>
      </c>
      <c r="BC239" s="147">
        <f t="shared" ca="1" si="82"/>
        <v>6.2552348520031188E-5</v>
      </c>
      <c r="BD239" s="147">
        <f t="shared" ca="1" si="83"/>
        <v>9.8370780582693709E-6</v>
      </c>
    </row>
    <row r="240" spans="8:56" s="147" customFormat="1" ht="0.25" customHeight="1" x14ac:dyDescent="0.2">
      <c r="H240" s="147">
        <f t="shared" si="84"/>
        <v>599</v>
      </c>
      <c r="I240" s="147">
        <f>IF($H240&gt;$H239,INDEX(Spectra!240:240,1,MATCH($I$20,Spectra!$20:$20,0)),I239)</f>
        <v>1.82E-3</v>
      </c>
      <c r="J240" s="147">
        <f>((Physics!$C$9*Physics!$C$10)/(Physics!$C$11*Physics!$C$12*$H240))^($J$17-$J$18)</f>
        <v>3.0162801459887918E+18</v>
      </c>
      <c r="K240" s="147">
        <f t="shared" si="85"/>
        <v>1</v>
      </c>
      <c r="L240" s="147">
        <f>INDEX(Photobiology!$21:$421,1+$H240-380,10)</f>
        <v>0.64384479999999999</v>
      </c>
      <c r="M240" s="147">
        <f t="shared" si="86"/>
        <v>1.82E-3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5489629865699601</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1.82E-3</v>
      </c>
      <c r="Z240" s="147">
        <f t="shared" ca="1" si="88"/>
        <v>2.0087886000000001E-8</v>
      </c>
      <c r="AA240" s="147">
        <f t="shared" ca="1" si="75"/>
        <v>5.7923502000000002E-4</v>
      </c>
      <c r="AB240" s="147">
        <f t="shared" ca="1" si="76"/>
        <v>1.4831908E-3</v>
      </c>
      <c r="AC240" s="147">
        <f t="shared" ca="1" si="77"/>
        <v>6.4755600000000001E-5</v>
      </c>
      <c r="AD240" s="147">
        <f t="shared" ca="1" si="78"/>
        <v>1.00313668E-5</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1.6416235748420379E-3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4951596595983185</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1.6416235748420379E-3</v>
      </c>
      <c r="AZ240" s="147">
        <f t="shared" ca="1" si="93"/>
        <v>1.8119091882604027E-8</v>
      </c>
      <c r="BA240" s="147">
        <f t="shared" ca="1" si="80"/>
        <v>5.2246476055280188E-4</v>
      </c>
      <c r="BB240" s="147">
        <f t="shared" ca="1" si="81"/>
        <v>1.3378247160817703E-3</v>
      </c>
      <c r="BC240" s="147">
        <f t="shared" ca="1" si="82"/>
        <v>5.8408966792879708E-5</v>
      </c>
      <c r="BD240" s="147">
        <f t="shared" ca="1" si="83"/>
        <v>9.0482023223998552E-6</v>
      </c>
    </row>
    <row r="241" spans="8:56" s="147" customFormat="1" ht="0.25" customHeight="1" x14ac:dyDescent="0.2">
      <c r="H241" s="147">
        <f t="shared" si="84"/>
        <v>600</v>
      </c>
      <c r="I241" s="147">
        <f>IF($H241&gt;$H240,INDEX(Spectra!241:241,1,MATCH($I$20,Spectra!$20:$20,0)),I240)</f>
        <v>1.82E-3</v>
      </c>
      <c r="J241" s="147">
        <f>((Physics!$C$9*Physics!$C$10)/(Physics!$C$11*Physics!$C$12*$H241))^($J$17-$J$18)</f>
        <v>3.0213156721089736E+18</v>
      </c>
      <c r="K241" s="147">
        <f t="shared" si="85"/>
        <v>1</v>
      </c>
      <c r="L241" s="147">
        <f>INDEX(Photobiology!$21:$421,1+$H241-380,10)</f>
        <v>0.63100000000000001</v>
      </c>
      <c r="M241" s="147">
        <f t="shared" si="86"/>
        <v>1.82E-3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5498794523238332</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1.82E-3</v>
      </c>
      <c r="Z241" s="147">
        <f t="shared" ca="1" si="88"/>
        <v>1.8446792E-8</v>
      </c>
      <c r="AA241" s="147">
        <f t="shared" ca="1" si="75"/>
        <v>5.5396796E-4</v>
      </c>
      <c r="AB241" s="147">
        <f t="shared" ca="1" si="76"/>
        <v>1.4617748600000001E-3</v>
      </c>
      <c r="AC241" s="147">
        <f t="shared" ca="1" si="77"/>
        <v>6.0333E-5</v>
      </c>
      <c r="AD241" s="147">
        <f t="shared" ca="1" si="78"/>
        <v>9.2216852000000007E-6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1.6440364888432534E-3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4967153209261131</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1.6440364888432534E-3</v>
      </c>
      <c r="AZ241" s="147">
        <f t="shared" ca="1" si="93"/>
        <v>1.6663296236319678E-8</v>
      </c>
      <c r="BA241" s="147">
        <f t="shared" ca="1" si="80"/>
        <v>5.0040853840113177E-4</v>
      </c>
      <c r="BB241" s="147">
        <f t="shared" ca="1" si="81"/>
        <v>1.3204457188537024E-3</v>
      </c>
      <c r="BC241" s="147">
        <f t="shared" ca="1" si="82"/>
        <v>5.4499809605153847E-5</v>
      </c>
      <c r="BD241" s="147">
        <f t="shared" ca="1" si="83"/>
        <v>8.330102723860327E-6</v>
      </c>
    </row>
    <row r="242" spans="8:56" s="147" customFormat="1" ht="0.25" customHeight="1" x14ac:dyDescent="0.2">
      <c r="H242" s="147">
        <f t="shared" si="84"/>
        <v>601</v>
      </c>
      <c r="I242" s="147">
        <f>IF($H242&gt;$H241,INDEX(Spectra!242:242,1,MATCH($I$20,Spectra!$20:$20,0)),I241)</f>
        <v>1.81E-3</v>
      </c>
      <c r="J242" s="147">
        <f>((Physics!$C$9*Physics!$C$10)/(Physics!$C$11*Physics!$C$12*$H242))^($J$17-$J$18)</f>
        <v>3.0263511982291548E+18</v>
      </c>
      <c r="K242" s="147">
        <f t="shared" si="85"/>
        <v>1</v>
      </c>
      <c r="L242" s="147">
        <f>INDEX(Photobiology!$21:$421,1+$H242-380,10)</f>
        <v>0.61815549999999997</v>
      </c>
      <c r="M242" s="147">
        <f t="shared" si="86"/>
        <v>1.81E-3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5477695668794770</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1.81E-3</v>
      </c>
      <c r="Z242" s="147">
        <f t="shared" ca="1" si="88"/>
        <v>1.6854756199999999E-8</v>
      </c>
      <c r="AA242" s="147">
        <f t="shared" ca="1" si="75"/>
        <v>5.2631903999999998E-4</v>
      </c>
      <c r="AB242" s="147">
        <f t="shared" ca="1" si="76"/>
        <v>1.43216793E-3</v>
      </c>
      <c r="AC242" s="147">
        <f t="shared" ca="1" si="77"/>
        <v>5.5874700000000002E-5</v>
      </c>
      <c r="AD242" s="147">
        <f t="shared" ca="1" si="78"/>
        <v>8.4322288999999997E-6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1.643293070222137E-3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4973181952108431</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1.643293070222137E-3</v>
      </c>
      <c r="AZ242" s="147">
        <f t="shared" ca="1" si="93"/>
        <v>1.5302377935769943E-8</v>
      </c>
      <c r="BA242" s="147">
        <f t="shared" ca="1" si="80"/>
        <v>4.7784333213147389E-4</v>
      </c>
      <c r="BB242" s="147">
        <f t="shared" ca="1" si="81"/>
        <v>1.3002605716924765E-3</v>
      </c>
      <c r="BC242" s="147">
        <f t="shared" ca="1" si="82"/>
        <v>5.072845707775737E-5</v>
      </c>
      <c r="BD242" s="147">
        <f t="shared" ca="1" si="83"/>
        <v>7.655592993313167E-6</v>
      </c>
    </row>
    <row r="243" spans="8:56" s="147" customFormat="1" ht="0.25" customHeight="1" x14ac:dyDescent="0.2">
      <c r="H243" s="147">
        <f t="shared" si="84"/>
        <v>602</v>
      </c>
      <c r="I243" s="147">
        <f>IF($H243&gt;$H242,INDEX(Spectra!243:243,1,MATCH($I$20,Spectra!$20:$20,0)),I242)</f>
        <v>1.81E-3</v>
      </c>
      <c r="J243" s="147">
        <f>((Physics!$C$9*Physics!$C$10)/(Physics!$C$11*Physics!$C$12*$H243))^($J$17-$J$18)</f>
        <v>3.0313867243493366E+18</v>
      </c>
      <c r="K243" s="147">
        <f t="shared" si="85"/>
        <v>1</v>
      </c>
      <c r="L243" s="147">
        <f>INDEX(Photobiology!$21:$421,1+$H243-380,10)</f>
        <v>0.60531440000000003</v>
      </c>
      <c r="M243" s="147">
        <f t="shared" si="86"/>
        <v>1.81E-3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5486809971072299</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1.81E-3</v>
      </c>
      <c r="Z243" s="147">
        <f t="shared" ca="1" si="88"/>
        <v>1.54925321E-8</v>
      </c>
      <c r="AA243" s="147">
        <f t="shared" ca="1" si="75"/>
        <v>5.0228585999999992E-4</v>
      </c>
      <c r="AB243" s="147">
        <f t="shared" ca="1" si="76"/>
        <v>1.4102035799999999E-3</v>
      </c>
      <c r="AC243" s="147">
        <f t="shared" ca="1" si="77"/>
        <v>5.2019400000000005E-5</v>
      </c>
      <c r="AD243" s="147">
        <f t="shared" ca="1" si="78"/>
        <v>7.7458225999999994E-6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1.6425496516010208E-3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4979203207947963</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1.6425496516010208E-3</v>
      </c>
      <c r="AZ243" s="147">
        <f t="shared" ca="1" si="93"/>
        <v>1.4059255913410294E-8</v>
      </c>
      <c r="BA243" s="147">
        <f t="shared" ca="1" si="80"/>
        <v>4.5581738361719282E-4</v>
      </c>
      <c r="BB243" s="147">
        <f t="shared" ca="1" si="81"/>
        <v>1.2797399994560841E-3</v>
      </c>
      <c r="BC243" s="147">
        <f t="shared" ca="1" si="82"/>
        <v>4.7206876987013339E-5</v>
      </c>
      <c r="BD243" s="147">
        <f t="shared" ca="1" si="83"/>
        <v>7.0292255320405045E-6</v>
      </c>
    </row>
    <row r="244" spans="8:56" s="147" customFormat="1" ht="0.25" customHeight="1" x14ac:dyDescent="0.2">
      <c r="H244" s="147">
        <f t="shared" si="84"/>
        <v>603</v>
      </c>
      <c r="I244" s="147">
        <f>IF($H244&gt;$H243,INDEX(Spectra!244:244,1,MATCH($I$20,Spectra!$20:$20,0)),I243)</f>
        <v>1.8E-3</v>
      </c>
      <c r="J244" s="147">
        <f>((Physics!$C$9*Physics!$C$10)/(Physics!$C$11*Physics!$C$12*$H244))^($J$17-$J$18)</f>
        <v>3.0364222504695183E+18</v>
      </c>
      <c r="K244" s="147">
        <f t="shared" si="85"/>
        <v>1</v>
      </c>
      <c r="L244" s="147">
        <f>INDEX(Photobiology!$21:$421,1+$H244-380,10)</f>
        <v>0.59247559999999999</v>
      </c>
      <c r="M244" s="147">
        <f t="shared" si="86"/>
        <v>1.8E-3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5465560050845133</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1.8E-3</v>
      </c>
      <c r="Z244" s="147">
        <f t="shared" ca="1" si="88"/>
        <v>1.4168537999999999E-8</v>
      </c>
      <c r="AA244" s="147">
        <f t="shared" ca="1" si="75"/>
        <v>4.7623499999999998E-4</v>
      </c>
      <c r="AB244" s="147">
        <f t="shared" ca="1" si="76"/>
        <v>1.3800437999999999E-3</v>
      </c>
      <c r="AC244" s="147">
        <f t="shared" ca="1" si="77"/>
        <v>4.8131999999999999E-5</v>
      </c>
      <c r="AD244" s="147">
        <f t="shared" ca="1" si="78"/>
        <v>7.0729019999999993E-6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1.6418062329799045E-3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4985216976779724</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1.6418062329799045E-3</v>
      </c>
      <c r="AZ244" s="147">
        <f t="shared" ca="1" si="93"/>
        <v>1.2923330000340349E-8</v>
      </c>
      <c r="BA244" s="147">
        <f t="shared" ca="1" si="80"/>
        <v>4.3438088409065821E-4</v>
      </c>
      <c r="BB244" s="147">
        <f t="shared" ca="1" si="81"/>
        <v>1.258758062569596E-3</v>
      </c>
      <c r="BC244" s="147">
        <f t="shared" ca="1" si="82"/>
        <v>4.3901898669882642E-5</v>
      </c>
      <c r="BD244" s="147">
        <f t="shared" ca="1" si="83"/>
        <v>6.4512969938089063E-6</v>
      </c>
    </row>
    <row r="245" spans="8:56" s="147" customFormat="1" ht="0.25" customHeight="1" x14ac:dyDescent="0.2">
      <c r="H245" s="147">
        <f t="shared" si="84"/>
        <v>604</v>
      </c>
      <c r="I245" s="147">
        <f>IF($H245&gt;$H244,INDEX(Spectra!245:245,1,MATCH($I$20,Spectra!$20:$20,0)),I244)</f>
        <v>1.8E-3</v>
      </c>
      <c r="J245" s="147">
        <f>((Physics!$C$9*Physics!$C$10)/(Physics!$C$11*Physics!$C$12*$H245))^($J$17-$J$18)</f>
        <v>3.0414577765896996E+18</v>
      </c>
      <c r="K245" s="147">
        <f t="shared" si="85"/>
        <v>1</v>
      </c>
      <c r="L245" s="147">
        <f>INDEX(Photobiology!$21:$421,1+$H245-380,10)</f>
        <v>0.57963790000000004</v>
      </c>
      <c r="M245" s="147">
        <f t="shared" si="86"/>
        <v>1.8E-3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5474623997861459</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1.8E-3</v>
      </c>
      <c r="Z245" s="147">
        <f t="shared" ca="1" si="88"/>
        <v>1.3035978E-8</v>
      </c>
      <c r="AA245" s="147">
        <f t="shared" ca="1" si="75"/>
        <v>4.5362160000000001E-4</v>
      </c>
      <c r="AB245" s="147">
        <f t="shared" ca="1" si="76"/>
        <v>1.35702E-3</v>
      </c>
      <c r="AC245" s="147">
        <f t="shared" ca="1" si="77"/>
        <v>4.4765999999999998E-5</v>
      </c>
      <c r="AD245" s="147">
        <f t="shared" ca="1" si="78"/>
        <v>6.4956960000000002E-6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1.6410628143587881E-3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4991223258603715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1.6410628143587881E-3</v>
      </c>
      <c r="AZ245" s="147">
        <f t="shared" ca="1" si="93"/>
        <v>1.1884921524777358E-8</v>
      </c>
      <c r="BA245" s="147">
        <f t="shared" ca="1" si="80"/>
        <v>4.1356752197218693E-4</v>
      </c>
      <c r="BB245" s="147">
        <f t="shared" ca="1" si="81"/>
        <v>1.2371972557450902E-3</v>
      </c>
      <c r="BC245" s="147">
        <f t="shared" ca="1" si="82"/>
        <v>4.081323219310306E-5</v>
      </c>
      <c r="BD245" s="147">
        <f t="shared" ca="1" si="83"/>
        <v>5.9221361994328458E-6</v>
      </c>
    </row>
    <row r="246" spans="8:56" s="147" customFormat="1" ht="0.25" customHeight="1" x14ac:dyDescent="0.2">
      <c r="H246" s="147">
        <f t="shared" si="84"/>
        <v>605</v>
      </c>
      <c r="I246" s="147">
        <f>IF($H246&gt;$H245,INDEX(Spectra!246:246,1,MATCH($I$20,Spectra!$20:$20,0)),I245)</f>
        <v>1.81E-3</v>
      </c>
      <c r="J246" s="147">
        <f>((Physics!$C$9*Physics!$C$10)/(Physics!$C$11*Physics!$C$12*$H246))^($J$17-$J$18)</f>
        <v>3.0464933027098813E+18</v>
      </c>
      <c r="K246" s="147">
        <f t="shared" si="85"/>
        <v>1</v>
      </c>
      <c r="L246" s="147">
        <f>INDEX(Photobiology!$21:$421,1+$H246-380,10)</f>
        <v>0.56679999999999997</v>
      </c>
      <c r="M246" s="147">
        <f t="shared" si="86"/>
        <v>1.81E-3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5514152877904885</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1.81E-3</v>
      </c>
      <c r="Z246" s="147">
        <f t="shared" ca="1" si="88"/>
        <v>1.20664917E-8</v>
      </c>
      <c r="AA246" s="147">
        <f t="shared" ca="1" si="75"/>
        <v>4.3410496999999996E-4</v>
      </c>
      <c r="AB246" s="147">
        <f t="shared" ca="1" si="76"/>
        <v>1.3406308E-3</v>
      </c>
      <c r="AC246" s="147">
        <f t="shared" ca="1" si="77"/>
        <v>4.1847200000000001E-5</v>
      </c>
      <c r="AD246" s="147">
        <f t="shared" ca="1" si="78"/>
        <v>6.0049646000000004E-6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1.6403175691562929E-3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4997216488751999</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1.6403175691562929E-3</v>
      </c>
      <c r="AZ246" s="147">
        <f t="shared" ca="1" si="93"/>
        <v>1.0935291897010269E-8</v>
      </c>
      <c r="BA246" s="147">
        <f t="shared" ca="1" si="80"/>
        <v>3.9340884483373784E-4</v>
      </c>
      <c r="BB246" s="147">
        <f t="shared" ca="1" si="81"/>
        <v>1.214950417122683E-3</v>
      </c>
      <c r="BC246" s="147">
        <f t="shared" ca="1" si="82"/>
        <v>3.7924142198893494E-5</v>
      </c>
      <c r="BD246" s="147">
        <f t="shared" ca="1" si="83"/>
        <v>5.4420159864870667E-6</v>
      </c>
    </row>
    <row r="247" spans="8:56" s="147" customFormat="1" ht="0.25" customHeight="1" x14ac:dyDescent="0.2">
      <c r="H247" s="147">
        <f t="shared" si="84"/>
        <v>606</v>
      </c>
      <c r="I247" s="147">
        <f>IF($H247&gt;$H246,INDEX(Spectra!247:247,1,MATCH($I$20,Spectra!$20:$20,0)),I246)</f>
        <v>1.81E-3</v>
      </c>
      <c r="J247" s="147">
        <f>((Physics!$C$9*Physics!$C$10)/(Physics!$C$11*Physics!$C$12*$H247))^($J$17-$J$18)</f>
        <v>3.0515288288300636E+18</v>
      </c>
      <c r="K247" s="147">
        <f t="shared" si="85"/>
        <v>1</v>
      </c>
      <c r="L247" s="147">
        <f>INDEX(Photobiology!$21:$421,1+$H247-380,10)</f>
        <v>0.55396109999999998</v>
      </c>
      <c r="M247" s="147">
        <f t="shared" si="86"/>
        <v>1.81E-3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5523267180182415</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1.81E-3</v>
      </c>
      <c r="Z247" s="147">
        <f t="shared" ca="1" si="88"/>
        <v>1.1112856999999999E-8</v>
      </c>
      <c r="AA247" s="147">
        <f t="shared" ca="1" si="75"/>
        <v>4.1279764999999996E-4</v>
      </c>
      <c r="AB247" s="147">
        <f t="shared" ca="1" si="76"/>
        <v>1.31586095E-3</v>
      </c>
      <c r="AC247" s="147">
        <f t="shared" ca="1" si="77"/>
        <v>3.8860699999999999E-5</v>
      </c>
      <c r="AD247" s="147">
        <f t="shared" ca="1" si="78"/>
        <v>5.5224728999999996E-6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1.6395741505351768E-3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5003207787362654</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1.6395741505351768E-3</v>
      </c>
      <c r="AZ247" s="147">
        <f t="shared" ca="1" si="93"/>
        <v>1.0066493412040824E-8</v>
      </c>
      <c r="BA247" s="147">
        <f t="shared" ca="1" si="80"/>
        <v>3.7392947864180507E-4</v>
      </c>
      <c r="BB247" s="147">
        <f t="shared" ca="1" si="81"/>
        <v>1.1919622095683208E-3</v>
      </c>
      <c r="BC247" s="147">
        <f t="shared" ca="1" si="82"/>
        <v>3.5201657011990247E-5</v>
      </c>
      <c r="BD247" s="147">
        <f t="shared" ca="1" si="83"/>
        <v>5.0024882949563723E-6</v>
      </c>
    </row>
    <row r="248" spans="8:56" s="147" customFormat="1" ht="0.25" customHeight="1" x14ac:dyDescent="0.2">
      <c r="H248" s="147">
        <f t="shared" si="84"/>
        <v>607</v>
      </c>
      <c r="I248" s="147">
        <f>IF($H248&gt;$H247,INDEX(Spectra!248:248,1,MATCH($I$20,Spectra!$20:$20,0)),I247)</f>
        <v>1.8E-3</v>
      </c>
      <c r="J248" s="147">
        <f>((Physics!$C$9*Physics!$C$10)/(Physics!$C$11*Physics!$C$12*$H248))^($J$17-$J$18)</f>
        <v>3.0565643549502449E+18</v>
      </c>
      <c r="K248" s="147">
        <f t="shared" si="85"/>
        <v>1</v>
      </c>
      <c r="L248" s="147">
        <f>INDEX(Photobiology!$21:$421,1+$H248-380,10)</f>
        <v>0.54113719999999998</v>
      </c>
      <c r="M248" s="147">
        <f t="shared" si="86"/>
        <v>1.8E-3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5501815838910441</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1.8E-3</v>
      </c>
      <c r="Z248" s="147">
        <f t="shared" ca="1" si="88"/>
        <v>1.0183085999999999E-8</v>
      </c>
      <c r="AA248" s="147">
        <f t="shared" ca="1" si="75"/>
        <v>3.9006540000000001E-4</v>
      </c>
      <c r="AB248" s="147">
        <f t="shared" ca="1" si="76"/>
        <v>1.2832289999999999E-3</v>
      </c>
      <c r="AC248" s="147">
        <f t="shared" ca="1" si="77"/>
        <v>3.5892000000000001E-5</v>
      </c>
      <c r="AD248" s="147">
        <f t="shared" ca="1" si="78"/>
        <v>5.0467319999999995E-6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1.6388307319140604E-3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5009191598965538</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1.6388307319140604E-3</v>
      </c>
      <c r="AZ248" s="147">
        <f t="shared" ca="1" si="93"/>
        <v>9.271307934735456E-9</v>
      </c>
      <c r="BA248" s="147">
        <f t="shared" ca="1" si="80"/>
        <v>3.5513953609797263E-4</v>
      </c>
      <c r="BB248" s="147">
        <f t="shared" ca="1" si="81"/>
        <v>1.1683306229351932E-3</v>
      </c>
      <c r="BC248" s="147">
        <f t="shared" ca="1" si="82"/>
        <v>3.2678284794366361E-5</v>
      </c>
      <c r="BD248" s="147">
        <f t="shared" ca="1" si="83"/>
        <v>4.5948552762967273E-6</v>
      </c>
    </row>
    <row r="249" spans="8:56" s="147" customFormat="1" ht="0.25" customHeight="1" x14ac:dyDescent="0.2">
      <c r="H249" s="147">
        <f t="shared" si="84"/>
        <v>608</v>
      </c>
      <c r="I249" s="147">
        <f>IF($H249&gt;$H248,INDEX(Spectra!249:249,1,MATCH($I$20,Spectra!$20:$20,0)),I248)</f>
        <v>1.7899999999999999E-3</v>
      </c>
      <c r="J249" s="147">
        <f>((Physics!$C$9*Physics!$C$10)/(Physics!$C$11*Physics!$C$12*$H249))^($J$17-$J$18)</f>
        <v>3.0615998810704261E+18</v>
      </c>
      <c r="K249" s="147">
        <f t="shared" si="85"/>
        <v>1</v>
      </c>
      <c r="L249" s="147">
        <f>INDEX(Photobiology!$21:$421,1+$H249-380,10)</f>
        <v>0.52835279999999996</v>
      </c>
      <c r="M249" s="147">
        <f t="shared" si="86"/>
        <v>1.7899999999999999E-3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5480263787116063</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1.7899999999999999E-3</v>
      </c>
      <c r="Z249" s="147">
        <f t="shared" ca="1" si="88"/>
        <v>9.3354765000000002E-9</v>
      </c>
      <c r="AA249" s="147">
        <f t="shared" ca="1" si="75"/>
        <v>3.6829965999999996E-4</v>
      </c>
      <c r="AB249" s="147">
        <f t="shared" ca="1" si="76"/>
        <v>1.2502988899999999E-3</v>
      </c>
      <c r="AC249" s="147">
        <f t="shared" ca="1" si="77"/>
        <v>3.3132899999999996E-5</v>
      </c>
      <c r="AD249" s="147">
        <f t="shared" ca="1" si="78"/>
        <v>4.6103239999999995E-6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1.638087313292944E-3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5015167923560651</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1.638087313292944E-3</v>
      </c>
      <c r="AZ249" s="147">
        <f t="shared" ca="1" si="93"/>
        <v>8.5431986693823559E-9</v>
      </c>
      <c r="BA249" s="147">
        <f t="shared" ca="1" si="80"/>
        <v>3.3704301705927639E-4</v>
      </c>
      <c r="BB249" s="147">
        <f t="shared" ca="1" si="81"/>
        <v>1.1441892455493017E-3</v>
      </c>
      <c r="BC249" s="147">
        <f t="shared" ca="1" si="82"/>
        <v>3.032099616905239E-5</v>
      </c>
      <c r="BD249" s="147">
        <f t="shared" ca="1" si="83"/>
        <v>4.2190576841173066E-6</v>
      </c>
    </row>
    <row r="250" spans="8:56" s="147" customFormat="1" ht="0.25" customHeight="1" x14ac:dyDescent="0.2">
      <c r="H250" s="147">
        <f t="shared" si="84"/>
        <v>609</v>
      </c>
      <c r="I250" s="147">
        <f>IF($H250&gt;$H249,INDEX(Spectra!250:250,1,MATCH($I$20,Spectra!$20:$20,0)),I249)</f>
        <v>1.7799999999999999E-3</v>
      </c>
      <c r="J250" s="147">
        <f>((Physics!$C$9*Physics!$C$10)/(Physics!$C$11*Physics!$C$12*$H250))^($J$17-$J$18)</f>
        <v>3.0666354071906084E+18</v>
      </c>
      <c r="K250" s="147">
        <f t="shared" si="85"/>
        <v>1</v>
      </c>
      <c r="L250" s="147">
        <f>INDEX(Photobiology!$21:$421,1+$H250-380,10)</f>
        <v>0.51563230000000004</v>
      </c>
      <c r="M250" s="147">
        <f t="shared" si="86"/>
        <v>1.7799999999999999E-3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5458611024799283</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1.7799999999999999E-3</v>
      </c>
      <c r="Z250" s="147">
        <f t="shared" ca="1" si="88"/>
        <v>8.5624408000000007E-9</v>
      </c>
      <c r="AA250" s="147">
        <f t="shared" ca="1" si="75"/>
        <v>3.4749337999999999E-4</v>
      </c>
      <c r="AB250" s="147">
        <f t="shared" ca="1" si="76"/>
        <v>1.2172156199999999E-3</v>
      </c>
      <c r="AC250" s="147">
        <f t="shared" ca="1" si="77"/>
        <v>3.0580400000000003E-5</v>
      </c>
      <c r="AD250" s="147">
        <f t="shared" ca="1" si="78"/>
        <v>4.2126903999999994E-6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1.6373438946718276E-3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5021136761147997</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1.6373438946718276E-3</v>
      </c>
      <c r="AZ250" s="147">
        <f t="shared" ca="1" si="93"/>
        <v>7.8762135771735729E-9</v>
      </c>
      <c r="BA250" s="147">
        <f t="shared" ca="1" si="80"/>
        <v>3.1964391246172888E-4</v>
      </c>
      <c r="BB250" s="147">
        <f t="shared" ca="1" si="81"/>
        <v>1.1196632381495412E-3</v>
      </c>
      <c r="BC250" s="147">
        <f t="shared" ca="1" si="82"/>
        <v>2.8129568110461999E-5</v>
      </c>
      <c r="BD250" s="147">
        <f t="shared" ca="1" si="83"/>
        <v>3.8750690486419204E-6</v>
      </c>
    </row>
    <row r="251" spans="8:56" s="147" customFormat="1" ht="0.25" customHeight="1" x14ac:dyDescent="0.2">
      <c r="H251" s="147">
        <f t="shared" si="84"/>
        <v>610</v>
      </c>
      <c r="I251" s="147">
        <f>IF($H251&gt;$H250,INDEX(Spectra!251:251,1,MATCH($I$20,Spectra!$20:$20,0)),I250)</f>
        <v>1.7700000000000001E-3</v>
      </c>
      <c r="J251" s="147">
        <f>((Physics!$C$9*Physics!$C$10)/(Physics!$C$11*Physics!$C$12*$H251))^($J$17-$J$18)</f>
        <v>3.0716709333107901E+18</v>
      </c>
      <c r="K251" s="147">
        <f t="shared" si="85"/>
        <v>1</v>
      </c>
      <c r="L251" s="147">
        <f>INDEX(Photobiology!$21:$421,1+$H251-380,10)</f>
        <v>0.503</v>
      </c>
      <c r="M251" s="147">
        <f t="shared" si="86"/>
        <v>1.7700000000000001E-3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5436857551960099</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1.7700000000000001E-3</v>
      </c>
      <c r="Z251" s="147">
        <f t="shared" ca="1" si="88"/>
        <v>7.8571362000000009E-9</v>
      </c>
      <c r="AA251" s="147">
        <f t="shared" ca="1" si="75"/>
        <v>3.2763407999999999E-4</v>
      </c>
      <c r="AB251" s="147">
        <f t="shared" ca="1" si="76"/>
        <v>1.1841140700000002E-3</v>
      </c>
      <c r="AC251" s="147">
        <f t="shared" ca="1" si="77"/>
        <v>2.8196099999999999E-5</v>
      </c>
      <c r="AD251" s="147">
        <f t="shared" ca="1" si="78"/>
        <v>3.8532545999999997E-6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1.6366004760507114E-3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5027098111727572</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1.6366004760507114E-3</v>
      </c>
      <c r="AZ251" s="147">
        <f t="shared" ca="1" si="93"/>
        <v>7.2649677092176711E-9</v>
      </c>
      <c r="BA251" s="147">
        <f t="shared" ca="1" si="80"/>
        <v>3.0294129451889087E-4</v>
      </c>
      <c r="BB251" s="147">
        <f t="shared" ca="1" si="81"/>
        <v>1.0948709890736415E-3</v>
      </c>
      <c r="BC251" s="147">
        <f t="shared" ca="1" si="82"/>
        <v>2.6071045583487832E-5</v>
      </c>
      <c r="BD251" s="147">
        <f t="shared" ca="1" si="83"/>
        <v>3.5628465043528775E-6</v>
      </c>
    </row>
    <row r="252" spans="8:56" s="147" customFormat="1" ht="0.25" customHeight="1" x14ac:dyDescent="0.2">
      <c r="H252" s="147">
        <f t="shared" si="84"/>
        <v>611</v>
      </c>
      <c r="I252" s="147">
        <f>IF($H252&gt;$H251,INDEX(Spectra!252:252,1,MATCH($I$20,Spectra!$20:$20,0)),I251)</f>
        <v>1.75E-3</v>
      </c>
      <c r="J252" s="147">
        <f>((Physics!$C$9*Physics!$C$10)/(Physics!$C$11*Physics!$C$12*$H252))^($J$17-$J$18)</f>
        <v>3.0767064594309714E+18</v>
      </c>
      <c r="K252" s="147">
        <f t="shared" si="85"/>
        <v>1</v>
      </c>
      <c r="L252" s="147">
        <f>INDEX(Photobiology!$21:$421,1+$H252-380,10)</f>
        <v>0.49046879999999998</v>
      </c>
      <c r="M252" s="147">
        <f t="shared" si="86"/>
        <v>1.75E-3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5384236304004200</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1.75E-3</v>
      </c>
      <c r="Z252" s="147">
        <f t="shared" ca="1" si="88"/>
        <v>7.1723750000000001E-9</v>
      </c>
      <c r="AA252" s="147">
        <f t="shared" ca="1" si="75"/>
        <v>3.0694650000000001E-4</v>
      </c>
      <c r="AB252" s="147">
        <f t="shared" ca="1" si="76"/>
        <v>1.1445647500000001E-3</v>
      </c>
      <c r="AC252" s="147">
        <f t="shared" ca="1" si="77"/>
        <v>2.5847499999999999E-5</v>
      </c>
      <c r="AD252" s="147">
        <f t="shared" ca="1" si="78"/>
        <v>3.5055474999999997E-6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1.6331299714312493E-3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5024661532192843</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1.6331299714312493E-3</v>
      </c>
      <c r="AZ252" s="147">
        <f t="shared" ca="1" si="93"/>
        <v>6.6933831879109751E-9</v>
      </c>
      <c r="BA252" s="147">
        <f t="shared" ca="1" si="80"/>
        <v>2.8644773072909827E-4</v>
      </c>
      <c r="BB252" s="147">
        <f t="shared" ca="1" si="81"/>
        <v>1.06812742712498E-3</v>
      </c>
      <c r="BC252" s="147">
        <f t="shared" ca="1" si="82"/>
        <v>2.4121329678039552E-5</v>
      </c>
      <c r="BD252" s="147">
        <f t="shared" ca="1" si="83"/>
        <v>3.2714369648719357E-6</v>
      </c>
    </row>
    <row r="253" spans="8:56" s="147" customFormat="1" ht="0.25" customHeight="1" x14ac:dyDescent="0.2">
      <c r="H253" s="147">
        <f t="shared" si="84"/>
        <v>612</v>
      </c>
      <c r="I253" s="147">
        <f>IF($H253&gt;$H252,INDEX(Spectra!253:253,1,MATCH($I$20,Spectra!$20:$20,0)),I252)</f>
        <v>1.74E-3</v>
      </c>
      <c r="J253" s="147">
        <f>((Physics!$C$9*Physics!$C$10)/(Physics!$C$11*Physics!$C$12*$H253))^($J$17-$J$18)</f>
        <v>3.0817419855511532E+18</v>
      </c>
      <c r="K253" s="147">
        <f t="shared" si="85"/>
        <v>1</v>
      </c>
      <c r="L253" s="147">
        <f>INDEX(Photobiology!$21:$421,1+$H253-380,10)</f>
        <v>0.47803040000000002</v>
      </c>
      <c r="M253" s="147">
        <f t="shared" si="86"/>
        <v>1.74E-3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5362231054859007</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1.74E-3</v>
      </c>
      <c r="Z253" s="147">
        <f t="shared" ca="1" si="88"/>
        <v>6.5876225999999996E-9</v>
      </c>
      <c r="AA253" s="147">
        <f t="shared" ca="1" si="75"/>
        <v>2.8899834E-4</v>
      </c>
      <c r="AB253" s="147">
        <f t="shared" ca="1" si="76"/>
        <v>1.11182346E-3</v>
      </c>
      <c r="AC253" s="147">
        <f t="shared" ca="1" si="77"/>
        <v>2.38206E-5</v>
      </c>
      <c r="AD253" s="147">
        <f t="shared" ca="1" si="78"/>
        <v>3.2049060000000002E-6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1.6296576402304087E-3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5022184371972266</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1.6296576402304087E-3</v>
      </c>
      <c r="AZ253" s="147">
        <f t="shared" ca="1" si="93"/>
        <v>6.1698675293359248E-9</v>
      </c>
      <c r="BA253" s="147">
        <f t="shared" ca="1" si="80"/>
        <v>2.7067146712350882E-4</v>
      </c>
      <c r="BB253" s="147">
        <f t="shared" ca="1" si="81"/>
        <v>1.0413170092967862E-3</v>
      </c>
      <c r="BC253" s="147">
        <f t="shared" ca="1" si="82"/>
        <v>2.2310013094754297E-5</v>
      </c>
      <c r="BD253" s="147">
        <f t="shared" ca="1" si="83"/>
        <v>3.0016664075403899E-6</v>
      </c>
    </row>
    <row r="254" spans="8:56" s="147" customFormat="1" ht="0.25" customHeight="1" x14ac:dyDescent="0.2">
      <c r="H254" s="147">
        <f t="shared" si="84"/>
        <v>613</v>
      </c>
      <c r="I254" s="147">
        <f>IF($H254&gt;$H253,INDEX(Spectra!254:254,1,MATCH($I$20,Spectra!$20:$20,0)),I253)</f>
        <v>1.72E-3</v>
      </c>
      <c r="J254" s="147">
        <f>((Physics!$C$9*Physics!$C$10)/(Physics!$C$11*Physics!$C$12*$H254))^($J$17-$J$18)</f>
        <v>3.0867775116713344E+18</v>
      </c>
      <c r="K254" s="147">
        <f t="shared" si="85"/>
        <v>1</v>
      </c>
      <c r="L254" s="147">
        <f>INDEX(Photobiology!$21:$421,1+$H254-380,10)</f>
        <v>0.46567760000000002</v>
      </c>
      <c r="M254" s="147">
        <f t="shared" si="86"/>
        <v>1.72E-3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5309257320074695</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1.72E-3</v>
      </c>
      <c r="Z254" s="147">
        <f t="shared" ca="1" si="88"/>
        <v>6.0184691999999995E-9</v>
      </c>
      <c r="AA254" s="147">
        <f t="shared" ca="1" si="75"/>
        <v>2.7033067999999999E-4</v>
      </c>
      <c r="AB254" s="147">
        <f t="shared" ca="1" si="76"/>
        <v>1.0729789999999999E-3</v>
      </c>
      <c r="AC254" s="147">
        <f t="shared" ca="1" si="77"/>
        <v>2.1826799999999999E-5</v>
      </c>
      <c r="AD254" s="147">
        <f t="shared" ca="1" si="78"/>
        <v>2.9122523999999998E-6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1.6261871356109468E-3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5019677879973093</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1.6261871356109468E-3</v>
      </c>
      <c r="AZ254" s="147">
        <f t="shared" ca="1" si="93"/>
        <v>5.6902076680876202E-9</v>
      </c>
      <c r="BA254" s="147">
        <f t="shared" ca="1" si="80"/>
        <v>2.5558620591683689E-4</v>
      </c>
      <c r="BB254" s="147">
        <f t="shared" ca="1" si="81"/>
        <v>1.0144561898724988E-3</v>
      </c>
      <c r="BC254" s="147">
        <f t="shared" ca="1" si="82"/>
        <v>2.0636314750902916E-5</v>
      </c>
      <c r="BD254" s="147">
        <f t="shared" ca="1" si="83"/>
        <v>2.7534112724023868E-6</v>
      </c>
    </row>
    <row r="255" spans="8:56" s="147" customFormat="1" ht="0.25" customHeight="1" x14ac:dyDescent="0.2">
      <c r="H255" s="147">
        <f t="shared" si="84"/>
        <v>614</v>
      </c>
      <c r="I255" s="147">
        <f>IF($H255&gt;$H254,INDEX(Spectra!255:255,1,MATCH($I$20,Spectra!$20:$20,0)),I254)</f>
        <v>1.7099999999999999E-3</v>
      </c>
      <c r="J255" s="147">
        <f>((Physics!$C$9*Physics!$C$10)/(Physics!$C$11*Physics!$C$12*$H255))^($J$17-$J$18)</f>
        <v>3.0918130377915162E+18</v>
      </c>
      <c r="K255" s="147">
        <f t="shared" si="85"/>
        <v>1</v>
      </c>
      <c r="L255" s="147">
        <f>INDEX(Photobiology!$21:$421,1+$H255-380,10)</f>
        <v>0.45340320000000001</v>
      </c>
      <c r="M255" s="147">
        <f t="shared" si="86"/>
        <v>1.7099999999999999E-3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5287000294623492</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1.7099999999999999E-3</v>
      </c>
      <c r="Z255" s="147">
        <f t="shared" ca="1" si="88"/>
        <v>5.5329272999999998E-9</v>
      </c>
      <c r="AA255" s="147">
        <f t="shared" ca="1" si="75"/>
        <v>2.5414019999999999E-4</v>
      </c>
      <c r="AB255" s="147">
        <f t="shared" ca="1" si="76"/>
        <v>1.0406700899999999E-3</v>
      </c>
      <c r="AC255" s="147">
        <f t="shared" ca="1" si="77"/>
        <v>2.0092499999999998E-5</v>
      </c>
      <c r="AD255" s="147">
        <f t="shared" ca="1" si="78"/>
        <v>2.6623332000000001E-6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1.6227148044101062E-3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5017130788892476</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1.6227148044101062E-3</v>
      </c>
      <c r="AZ255" s="147">
        <f t="shared" ca="1" si="93"/>
        <v>5.2505047025934721E-9</v>
      </c>
      <c r="BA255" s="147">
        <f t="shared" ca="1" si="80"/>
        <v>2.4116787423142998E-4</v>
      </c>
      <c r="BB255" s="147">
        <f t="shared" ca="1" si="81"/>
        <v>9.875501529530979E-4</v>
      </c>
      <c r="BC255" s="147">
        <f t="shared" ca="1" si="82"/>
        <v>1.9066898951818746E-5</v>
      </c>
      <c r="BD255" s="147">
        <f t="shared" ca="1" si="83"/>
        <v>2.5264371332821827E-6</v>
      </c>
    </row>
    <row r="256" spans="8:56" s="147" customFormat="1" ht="0.25" customHeight="1" x14ac:dyDescent="0.2">
      <c r="H256" s="147">
        <f t="shared" si="84"/>
        <v>615</v>
      </c>
      <c r="I256" s="147">
        <f>IF($H256&gt;$H255,INDEX(Spectra!256:256,1,MATCH($I$20,Spectra!$20:$20,0)),I255)</f>
        <v>1.6999999999999999E-3</v>
      </c>
      <c r="J256" s="147">
        <f>((Physics!$C$9*Physics!$C$10)/(Physics!$C$11*Physics!$C$12*$H256))^($J$17-$J$18)</f>
        <v>3.0968485639116979E+18</v>
      </c>
      <c r="K256" s="147">
        <f t="shared" si="85"/>
        <v>1</v>
      </c>
      <c r="L256" s="147">
        <f>INDEX(Photobiology!$21:$421,1+$H256-380,10)</f>
        <v>0.44119999999999998</v>
      </c>
      <c r="M256" s="147">
        <f t="shared" si="86"/>
        <v>1.6999999999999999E-3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5264642558649886</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1.6999999999999999E-3</v>
      </c>
      <c r="Z256" s="147">
        <f t="shared" ca="1" si="88"/>
        <v>5.0890180000000001E-9</v>
      </c>
      <c r="AA256" s="147">
        <f t="shared" ca="1" si="75"/>
        <v>2.3873269999999999E-4</v>
      </c>
      <c r="AB256" s="147">
        <f t="shared" ca="1" si="76"/>
        <v>1.0085215999999998E-3</v>
      </c>
      <c r="AC256" s="147">
        <f t="shared" ca="1" si="77"/>
        <v>1.8496E-5</v>
      </c>
      <c r="AD256" s="147">
        <f t="shared" ca="1" si="78"/>
        <v>2.4363380000000001E-6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1.6192442997906441E-3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5014554384428859</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1.6192442997906441E-3</v>
      </c>
      <c r="AZ256" s="147">
        <f t="shared" ca="1" si="93"/>
        <v>4.8472725811952849E-9</v>
      </c>
      <c r="BA256" s="147">
        <f t="shared" ca="1" si="80"/>
        <v>2.2739209626389994E-4</v>
      </c>
      <c r="BB256" s="147">
        <f t="shared" ca="1" si="81"/>
        <v>9.6061344236219996E-4</v>
      </c>
      <c r="BC256" s="147">
        <f t="shared" ca="1" si="82"/>
        <v>1.761737798172221E-5</v>
      </c>
      <c r="BD256" s="147">
        <f t="shared" ca="1" si="83"/>
        <v>2.3206037758019637E-6</v>
      </c>
    </row>
    <row r="257" spans="8:56" s="147" customFormat="1" ht="0.25" customHeight="1" x14ac:dyDescent="0.2">
      <c r="H257" s="147">
        <f t="shared" si="84"/>
        <v>616</v>
      </c>
      <c r="I257" s="147">
        <f>IF($H257&gt;$H256,INDEX(Spectra!257:257,1,MATCH($I$20,Spectra!$20:$20,0)),I256)</f>
        <v>1.6800000000000001E-3</v>
      </c>
      <c r="J257" s="147">
        <f>((Physics!$C$9*Physics!$C$10)/(Physics!$C$11*Physics!$C$12*$H257))^($J$17-$J$18)</f>
        <v>3.1018840900318797E+18</v>
      </c>
      <c r="K257" s="147">
        <f t="shared" si="85"/>
        <v>1</v>
      </c>
      <c r="L257" s="147">
        <f>INDEX(Photobiology!$21:$421,1+$H257-380,10)</f>
        <v>0.42908000000000002</v>
      </c>
      <c r="M257" s="147">
        <f t="shared" si="86"/>
        <v>1.6800000000000001E-3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5211165271253558</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1.6800000000000001E-3</v>
      </c>
      <c r="Z257" s="147">
        <f t="shared" ca="1" si="88"/>
        <v>0</v>
      </c>
      <c r="AA257" s="147">
        <f t="shared" ca="1" si="75"/>
        <v>2.2275287999999998E-4</v>
      </c>
      <c r="AB257" s="147">
        <f t="shared" ca="1" si="76"/>
        <v>9.7079975999999994E-4</v>
      </c>
      <c r="AC257" s="147">
        <f t="shared" ca="1" si="77"/>
        <v>1.6917600000000002E-5</v>
      </c>
      <c r="AD257" s="147">
        <f t="shared" ca="1" si="78"/>
        <v>2.2171296000000001E-6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1.6157737951711822E-3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5011943028331919</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1.6157737951711822E-3</v>
      </c>
      <c r="AZ257" s="147">
        <f t="shared" ca="1" si="93"/>
        <v>0</v>
      </c>
      <c r="BA257" s="147">
        <f t="shared" ca="1" si="80"/>
        <v>2.1423706327554218E-4</v>
      </c>
      <c r="BB257" s="147">
        <f t="shared" ca="1" si="81"/>
        <v>9.3368619795623374E-4</v>
      </c>
      <c r="BC257" s="147">
        <f t="shared" ca="1" si="82"/>
        <v>1.6270842117373804E-5</v>
      </c>
      <c r="BD257" s="147">
        <f t="shared" ca="1" si="83"/>
        <v>2.1323689929633122E-6</v>
      </c>
    </row>
    <row r="258" spans="8:56" s="147" customFormat="1" ht="0.25" customHeight="1" x14ac:dyDescent="0.2">
      <c r="H258" s="147">
        <f t="shared" si="84"/>
        <v>617</v>
      </c>
      <c r="I258" s="147">
        <f>IF($H258&gt;$H257,INDEX(Spectra!258:258,1,MATCH($I$20,Spectra!$20:$20,0)),I257)</f>
        <v>1.66E-3</v>
      </c>
      <c r="J258" s="147">
        <f>((Physics!$C$9*Physics!$C$10)/(Physics!$C$11*Physics!$C$12*$H258))^($J$17-$J$18)</f>
        <v>3.1069196161520604E+18</v>
      </c>
      <c r="K258" s="147">
        <f t="shared" si="85"/>
        <v>1</v>
      </c>
      <c r="L258" s="147">
        <f>INDEX(Photobiology!$21:$421,1+$H258-380,10)</f>
        <v>0.41703600000000002</v>
      </c>
      <c r="M258" s="147">
        <f t="shared" si="86"/>
        <v>1.66E-3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5157486562812420</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1.66E-3</v>
      </c>
      <c r="Z258" s="147">
        <f t="shared" ca="1" si="88"/>
        <v>0</v>
      </c>
      <c r="AA258" s="147">
        <f t="shared" ca="1" si="75"/>
        <v>2.0765272000000001E-4</v>
      </c>
      <c r="AB258" s="147">
        <f t="shared" ca="1" si="76"/>
        <v>9.3373838000000004E-4</v>
      </c>
      <c r="AC258" s="147">
        <f t="shared" ca="1" si="77"/>
        <v>1.5471200000000002E-5</v>
      </c>
      <c r="AD258" s="147">
        <f t="shared" ca="1" si="78"/>
        <v>2.0160866000000002E-6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1.6123014639703415E-3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5009291045560139</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1.6123014639703415E-3</v>
      </c>
      <c r="AZ258" s="147">
        <f t="shared" ca="1" si="93"/>
        <v>0</v>
      </c>
      <c r="BA258" s="147">
        <f t="shared" ca="1" si="80"/>
        <v>2.0168601473097799E-4</v>
      </c>
      <c r="BB258" s="147">
        <f t="shared" ca="1" si="81"/>
        <v>9.0690828737306935E-4</v>
      </c>
      <c r="BC258" s="147">
        <f t="shared" ca="1" si="82"/>
        <v>1.5026649644203583E-5</v>
      </c>
      <c r="BD258" s="147">
        <f t="shared" ca="1" si="83"/>
        <v>1.9581562510066195E-6</v>
      </c>
    </row>
    <row r="259" spans="8:56" s="147" customFormat="1" ht="0.25" customHeight="1" x14ac:dyDescent="0.2">
      <c r="H259" s="147">
        <f t="shared" si="84"/>
        <v>618</v>
      </c>
      <c r="I259" s="147">
        <f>IF($H259&gt;$H258,INDEX(Spectra!259:259,1,MATCH($I$20,Spectra!$20:$20,0)),I258)</f>
        <v>1.64E-3</v>
      </c>
      <c r="J259" s="147">
        <f>((Physics!$C$9*Physics!$C$10)/(Physics!$C$11*Physics!$C$12*$H259))^($J$17-$J$18)</f>
        <v>3.1119551422722427E+18</v>
      </c>
      <c r="K259" s="147">
        <f t="shared" si="85"/>
        <v>1</v>
      </c>
      <c r="L259" s="147">
        <f>INDEX(Photobiology!$21:$421,1+$H259-380,10)</f>
        <v>0.405032</v>
      </c>
      <c r="M259" s="147">
        <f t="shared" si="86"/>
        <v>1.64E-3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5103606433326478</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1.64E-3</v>
      </c>
      <c r="Z259" s="147">
        <f t="shared" ca="1" si="88"/>
        <v>0</v>
      </c>
      <c r="AA259" s="147">
        <f t="shared" ca="1" si="75"/>
        <v>1.9340192000000001E-4</v>
      </c>
      <c r="AB259" s="147">
        <f t="shared" ca="1" si="76"/>
        <v>8.9748671999999991E-4</v>
      </c>
      <c r="AC259" s="147">
        <f t="shared" ca="1" si="77"/>
        <v>1.4136799999999998E-5</v>
      </c>
      <c r="AD259" s="147">
        <f t="shared" ca="1" si="78"/>
        <v>1.8325851999999999E-6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1.6088309593508797E-3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5006609776998755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1.6088309593508797E-3</v>
      </c>
      <c r="AZ259" s="147">
        <f t="shared" ca="1" si="93"/>
        <v>0</v>
      </c>
      <c r="BA259" s="147">
        <f t="shared" ca="1" si="80"/>
        <v>1.8972621737433054E-4</v>
      </c>
      <c r="BB259" s="147">
        <f t="shared" ca="1" si="81"/>
        <v>8.8042952484285013E-4</v>
      </c>
      <c r="BC259" s="147">
        <f t="shared" ca="1" si="82"/>
        <v>1.3868122869604582E-5</v>
      </c>
      <c r="BD259" s="147">
        <f t="shared" ca="1" si="83"/>
        <v>1.7977559789074534E-6</v>
      </c>
    </row>
    <row r="260" spans="8:56" s="147" customFormat="1" ht="0.25" customHeight="1" x14ac:dyDescent="0.2">
      <c r="H260" s="147">
        <f t="shared" si="84"/>
        <v>619</v>
      </c>
      <c r="I260" s="147">
        <f>IF($H260&gt;$H259,INDEX(Spectra!260:260,1,MATCH($I$20,Spectra!$20:$20,0)),I259)</f>
        <v>1.6199999999999999E-3</v>
      </c>
      <c r="J260" s="147">
        <f>((Physics!$C$9*Physics!$C$10)/(Physics!$C$11*Physics!$C$12*$H260))^($J$17-$J$18)</f>
        <v>3.1169906683924239E+18</v>
      </c>
      <c r="K260" s="147">
        <f t="shared" si="85"/>
        <v>1</v>
      </c>
      <c r="L260" s="147">
        <f>INDEX(Photobiology!$21:$421,1+$H260-380,10)</f>
        <v>0.39303199999999999</v>
      </c>
      <c r="M260" s="147">
        <f t="shared" si="86"/>
        <v>1.6199999999999999E-3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5049524882795727</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1.6199999999999999E-3</v>
      </c>
      <c r="Z260" s="147">
        <f t="shared" ca="1" si="88"/>
        <v>0</v>
      </c>
      <c r="AA260" s="147">
        <f t="shared" ca="1" si="75"/>
        <v>1.7996741999999998E-4</v>
      </c>
      <c r="AB260" s="147">
        <f t="shared" ca="1" si="76"/>
        <v>8.6217857999999997E-4</v>
      </c>
      <c r="AC260" s="147">
        <f t="shared" ca="1" si="77"/>
        <v>1.2911399999999998E-5</v>
      </c>
      <c r="AD260" s="147">
        <f t="shared" ca="1" si="78"/>
        <v>1.6659917999999997E-6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1.605358628150039E-3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5003887863366935</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1.605358628150039E-3</v>
      </c>
      <c r="AZ260" s="147">
        <f t="shared" ca="1" si="93"/>
        <v>0</v>
      </c>
      <c r="BA260" s="147">
        <f t="shared" ca="1" si="80"/>
        <v>1.7834089535981597E-4</v>
      </c>
      <c r="BB260" s="147">
        <f t="shared" ca="1" si="81"/>
        <v>8.543863101291042E-4</v>
      </c>
      <c r="BC260" s="147">
        <f t="shared" ca="1" si="82"/>
        <v>1.279470826635581E-5</v>
      </c>
      <c r="BD260" s="147">
        <f t="shared" ca="1" si="83"/>
        <v>1.6509347596032185E-6</v>
      </c>
    </row>
    <row r="261" spans="8:56" s="147" customFormat="1" ht="0.25" customHeight="1" x14ac:dyDescent="0.2">
      <c r="H261" s="147">
        <f t="shared" si="84"/>
        <v>620</v>
      </c>
      <c r="I261" s="147">
        <f>IF($H261&gt;$H260,INDEX(Spectra!261:261,1,MATCH($I$20,Spectra!$20:$20,0)),I260)</f>
        <v>1.6100000000000001E-3</v>
      </c>
      <c r="J261" s="147">
        <f>((Physics!$C$9*Physics!$C$10)/(Physics!$C$11*Physics!$C$12*$H261))^($J$17-$J$18)</f>
        <v>3.1220261945126062E+18</v>
      </c>
      <c r="K261" s="147">
        <f t="shared" si="85"/>
        <v>1</v>
      </c>
      <c r="L261" s="147">
        <f>INDEX(Photobiology!$21:$421,1+$H261-380,10)</f>
        <v>0.38100000000000001</v>
      </c>
      <c r="M261" s="147">
        <f t="shared" si="86"/>
        <v>1.6100000000000001E-3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5026462173165296</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1.6100000000000001E-3</v>
      </c>
      <c r="Z261" s="147">
        <f t="shared" ca="1" si="88"/>
        <v>0</v>
      </c>
      <c r="AA261" s="147">
        <f t="shared" ca="1" si="75"/>
        <v>1.6836253000000002E-4</v>
      </c>
      <c r="AB261" s="147">
        <f t="shared" ca="1" si="76"/>
        <v>8.3309289000000014E-4</v>
      </c>
      <c r="AC261" s="147">
        <f t="shared" ca="1" si="77"/>
        <v>1.1865700000000001E-5</v>
      </c>
      <c r="AD261" s="147">
        <f t="shared" ca="1" si="78"/>
        <v>1.5251739300000001E-6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1.6018881235305771E-3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5001136682341107</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1.6018881235305771E-3</v>
      </c>
      <c r="AZ261" s="147">
        <f t="shared" ca="1" si="93"/>
        <v>0</v>
      </c>
      <c r="BA261" s="147">
        <f t="shared" ca="1" si="80"/>
        <v>1.6751424674196305E-4</v>
      </c>
      <c r="BB261" s="147">
        <f t="shared" ca="1" si="81"/>
        <v>8.2889540763277374E-4</v>
      </c>
      <c r="BC261" s="147">
        <f t="shared" ca="1" si="82"/>
        <v>1.1805915470420353E-5</v>
      </c>
      <c r="BD261" s="147">
        <f t="shared" ca="1" si="83"/>
        <v>1.5174894439661216E-6</v>
      </c>
    </row>
    <row r="262" spans="8:56" s="147" customFormat="1" ht="0.25" customHeight="1" x14ac:dyDescent="0.2">
      <c r="H262" s="147">
        <f t="shared" si="84"/>
        <v>621</v>
      </c>
      <c r="I262" s="147">
        <f>IF($H262&gt;$H261,INDEX(Spectra!262:262,1,MATCH($I$20,Spectra!$20:$20,0)),I261)</f>
        <v>1.6000000000000001E-3</v>
      </c>
      <c r="J262" s="147">
        <f>((Physics!$C$9*Physics!$C$10)/(Physics!$C$11*Physics!$C$12*$H262))^($J$17-$J$18)</f>
        <v>3.1270617206327875E+18</v>
      </c>
      <c r="K262" s="147">
        <f t="shared" si="85"/>
        <v>1</v>
      </c>
      <c r="L262" s="147">
        <f>INDEX(Photobiology!$21:$421,1+$H262-380,10)</f>
        <v>0.36891839999999998</v>
      </c>
      <c r="M262" s="147">
        <f t="shared" si="86"/>
        <v>1.6000000000000001E-3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5003298753012460</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1.6000000000000001E-3</v>
      </c>
      <c r="Z262" s="147">
        <f t="shared" ca="1" si="88"/>
        <v>0</v>
      </c>
      <c r="AA262" s="147">
        <f t="shared" ca="1" si="75"/>
        <v>1.5738608000000001E-4</v>
      </c>
      <c r="AB262" s="147">
        <f t="shared" ca="1" si="76"/>
        <v>8.0478880000000002E-4</v>
      </c>
      <c r="AC262" s="147">
        <f t="shared" ca="1" si="77"/>
        <v>1.0912E-5</v>
      </c>
      <c r="AD262" s="147">
        <f t="shared" ca="1" si="78"/>
        <v>1.3965024000000001E-6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1.5938328996506679E-3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4984013849582762</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1.5938328996506679E-3</v>
      </c>
      <c r="AZ262" s="147">
        <f t="shared" ca="1" si="93"/>
        <v>0</v>
      </c>
      <c r="BA262" s="147">
        <f t="shared" ca="1" si="80"/>
        <v>1.567794451569075E-4</v>
      </c>
      <c r="BB262" s="147">
        <f t="shared" ca="1" si="81"/>
        <v>8.0168679169398838E-4</v>
      </c>
      <c r="BC262" s="147">
        <f t="shared" ca="1" si="82"/>
        <v>1.0869940375617555E-5</v>
      </c>
      <c r="BD262" s="147">
        <f t="shared" ca="1" si="83"/>
        <v>1.391119668475698E-6</v>
      </c>
    </row>
    <row r="263" spans="8:56" s="147" customFormat="1" ht="0.25" customHeight="1" x14ac:dyDescent="0.2">
      <c r="H263" s="147">
        <f t="shared" si="84"/>
        <v>622</v>
      </c>
      <c r="I263" s="147">
        <f>IF($H263&gt;$H262,INDEX(Spectra!263:263,1,MATCH($I$20,Spectra!$20:$20,0)),I262)</f>
        <v>1.58E-3</v>
      </c>
      <c r="J263" s="147">
        <f>((Physics!$C$9*Physics!$C$10)/(Physics!$C$11*Physics!$C$12*$H263))^($J$17-$J$18)</f>
        <v>3.1320972467529692E+18</v>
      </c>
      <c r="K263" s="147">
        <f t="shared" si="85"/>
        <v>1</v>
      </c>
      <c r="L263" s="147">
        <f>INDEX(Photobiology!$21:$421,1+$H263-380,10)</f>
        <v>0.35682720000000001</v>
      </c>
      <c r="M263" s="147">
        <f t="shared" si="86"/>
        <v>1.58E-3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4948713649869691</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1.58E-3</v>
      </c>
      <c r="Z263" s="147">
        <f t="shared" ca="1" si="88"/>
        <v>0</v>
      </c>
      <c r="AA263" s="147">
        <f t="shared" ca="1" si="75"/>
        <v>1.4610023E-4</v>
      </c>
      <c r="AB263" s="147">
        <f t="shared" ca="1" si="76"/>
        <v>7.7213336000000001E-4</v>
      </c>
      <c r="AC263" s="147">
        <f t="shared" ca="1" si="77"/>
        <v>9.9539999999999999E-6</v>
      </c>
      <c r="AD263" s="147">
        <f t="shared" ca="1" si="78"/>
        <v>1.2696500800000001E-6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1.5857776757707588E-3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4966809892243916</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1.5857776757707588E-3</v>
      </c>
      <c r="AZ263" s="147">
        <f t="shared" ca="1" si="93"/>
        <v>0</v>
      </c>
      <c r="BA263" s="147">
        <f t="shared" ca="1" si="80"/>
        <v>1.4663448301200841E-4</v>
      </c>
      <c r="BB263" s="147">
        <f t="shared" ca="1" si="81"/>
        <v>7.7495686392776368E-4</v>
      </c>
      <c r="BC263" s="147">
        <f t="shared" ca="1" si="82"/>
        <v>9.9903993573557811E-6</v>
      </c>
      <c r="BD263" s="147">
        <f t="shared" ca="1" si="83"/>
        <v>1.2742928815851633E-6</v>
      </c>
    </row>
    <row r="264" spans="8:56" s="147" customFormat="1" ht="0.25" customHeight="1" x14ac:dyDescent="0.2">
      <c r="H264" s="147">
        <f t="shared" si="84"/>
        <v>623</v>
      </c>
      <c r="I264" s="147">
        <f>IF($H264&gt;$H263,INDEX(Spectra!264:264,1,MATCH($I$20,Spectra!$20:$20,0)),I263)</f>
        <v>1.57E-3</v>
      </c>
      <c r="J264" s="147">
        <f>((Physics!$C$9*Physics!$C$10)/(Physics!$C$11*Physics!$C$12*$H264))^($J$17-$J$18)</f>
        <v>3.137132772873151E+18</v>
      </c>
      <c r="K264" s="147">
        <f t="shared" si="85"/>
        <v>1</v>
      </c>
      <c r="L264" s="147">
        <f>INDEX(Photobiology!$21:$421,1+$H264-380,10)</f>
        <v>0.34477679999999999</v>
      </c>
      <c r="M264" s="147">
        <f t="shared" si="86"/>
        <v>1.57E-3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4925298453410847</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1.57E-3</v>
      </c>
      <c r="Z264" s="147">
        <f t="shared" ca="1" si="88"/>
        <v>0</v>
      </c>
      <c r="AA264" s="147">
        <f t="shared" ca="1" si="75"/>
        <v>1.3639516300000001E-4</v>
      </c>
      <c r="AB264" s="147">
        <f t="shared" ca="1" si="76"/>
        <v>7.4477031999999998E-4</v>
      </c>
      <c r="AC264" s="147">
        <f t="shared" ca="1" si="77"/>
        <v>9.1374E-6</v>
      </c>
      <c r="AD264" s="147">
        <f t="shared" ca="1" si="78"/>
        <v>1.1612034E-6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1.5777224518908495E-3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4949524810324567</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1.5777224518908495E-3</v>
      </c>
      <c r="AZ264" s="147">
        <f t="shared" ca="1" si="93"/>
        <v>0</v>
      </c>
      <c r="BA264" s="147">
        <f t="shared" ca="1" si="80"/>
        <v>1.3706605795822427E-4</v>
      </c>
      <c r="BB264" s="147">
        <f t="shared" ca="1" si="81"/>
        <v>7.4843366583817372E-4</v>
      </c>
      <c r="BC264" s="147">
        <f t="shared" ca="1" si="82"/>
        <v>9.182344670004744E-6</v>
      </c>
      <c r="BD264" s="147">
        <f t="shared" ca="1" si="83"/>
        <v>1.1669150798675101E-6</v>
      </c>
    </row>
    <row r="265" spans="8:56" s="147" customFormat="1" ht="0.25" customHeight="1" x14ac:dyDescent="0.2">
      <c r="H265" s="147">
        <f t="shared" si="84"/>
        <v>624</v>
      </c>
      <c r="I265" s="147">
        <f>IF($H265&gt;$H264,INDEX(Spectra!265:265,1,MATCH($I$20,Spectra!$20:$20,0)),I264)</f>
        <v>1.5399999999999999E-3</v>
      </c>
      <c r="J265" s="147">
        <f>((Physics!$C$9*Physics!$C$10)/(Physics!$C$11*Physics!$C$12*$H265))^($J$17-$J$18)</f>
        <v>3.1421682989933322E+18</v>
      </c>
      <c r="K265" s="147">
        <f t="shared" si="85"/>
        <v>1</v>
      </c>
      <c r="L265" s="147">
        <f>INDEX(Photobiology!$21:$421,1+$H265-380,10)</f>
        <v>0.33281759999999999</v>
      </c>
      <c r="M265" s="147">
        <f t="shared" si="86"/>
        <v>1.5399999999999999E-3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4838939180449731</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1.5399999999999999E-3</v>
      </c>
      <c r="Z265" s="147">
        <f t="shared" ca="1" si="88"/>
        <v>0</v>
      </c>
      <c r="AA265" s="147">
        <f t="shared" ca="1" si="75"/>
        <v>1.2563843599999998E-4</v>
      </c>
      <c r="AB265" s="147">
        <f t="shared" ca="1" si="76"/>
        <v>7.0823984000000005E-4</v>
      </c>
      <c r="AC265" s="147">
        <f t="shared" ca="1" si="77"/>
        <v>8.2851999999999999E-6</v>
      </c>
      <c r="AD265" s="147">
        <f t="shared" ca="1" si="78"/>
        <v>1.0486938E-6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1.5696672280109407E-3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4932158603824717</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1.5696672280109407E-3</v>
      </c>
      <c r="AZ265" s="147">
        <f t="shared" ca="1" si="93"/>
        <v>0</v>
      </c>
      <c r="BA265" s="147">
        <f t="shared" ca="1" si="80"/>
        <v>1.2805878932970778E-4</v>
      </c>
      <c r="BB265" s="147">
        <f t="shared" ca="1" si="81"/>
        <v>7.2188367949331967E-4</v>
      </c>
      <c r="BC265" s="147">
        <f t="shared" ca="1" si="82"/>
        <v>8.4448096866988621E-6</v>
      </c>
      <c r="BD265" s="147">
        <f t="shared" ca="1" si="83"/>
        <v>1.0688962922586103E-6</v>
      </c>
    </row>
    <row r="266" spans="8:56" s="147" customFormat="1" ht="0.25" customHeight="1" x14ac:dyDescent="0.2">
      <c r="H266" s="147">
        <f t="shared" si="84"/>
        <v>625</v>
      </c>
      <c r="I266" s="147">
        <f>IF($H266&gt;$H265,INDEX(Spectra!266:266,1,MATCH($I$20,Spectra!$20:$20,0)),I265)</f>
        <v>1.5200000000000001E-3</v>
      </c>
      <c r="J266" s="147">
        <f>((Physics!$C$9*Physics!$C$10)/(Physics!$C$11*Physics!$C$12*$H266))^($J$17-$J$18)</f>
        <v>3.147203825113514E+18</v>
      </c>
      <c r="K266" s="147">
        <f t="shared" si="85"/>
        <v>1</v>
      </c>
      <c r="L266" s="147">
        <f>INDEX(Photobiology!$21:$421,1+$H266-380,10)</f>
        <v>0.32100000000000001</v>
      </c>
      <c r="M266" s="147">
        <f t="shared" si="86"/>
        <v>1.5200000000000001E-3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4783749814172542</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1.5200000000000001E-3</v>
      </c>
      <c r="Z266" s="147">
        <f t="shared" ca="1" si="88"/>
        <v>0</v>
      </c>
      <c r="AA266" s="147">
        <f t="shared" ca="1" si="75"/>
        <v>1.1640783200000001E-4</v>
      </c>
      <c r="AB266" s="147">
        <f t="shared" ca="1" si="76"/>
        <v>6.7659000000000003E-4</v>
      </c>
      <c r="AC266" s="147">
        <f t="shared" ca="1" si="77"/>
        <v>7.5544E-6</v>
      </c>
      <c r="AD266" s="147">
        <f t="shared" ca="1" si="78"/>
        <v>9.5402496000000001E-7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1.5616101775496529E-3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4914705524120461</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1.5616101775496529E-3</v>
      </c>
      <c r="AZ266" s="147">
        <f t="shared" ca="1" si="93"/>
        <v>0</v>
      </c>
      <c r="BA266" s="147">
        <f t="shared" ca="1" si="80"/>
        <v>1.1959450999848037E-4</v>
      </c>
      <c r="BB266" s="147">
        <f t="shared" ca="1" si="81"/>
        <v>6.9511173028178924E-4</v>
      </c>
      <c r="BC266" s="147">
        <f t="shared" ca="1" si="82"/>
        <v>7.7612025824217739E-6</v>
      </c>
      <c r="BD266" s="147">
        <f t="shared" ca="1" si="83"/>
        <v>9.8014150471868452E-7</v>
      </c>
    </row>
    <row r="267" spans="8:56" s="147" customFormat="1" ht="0.25" customHeight="1" x14ac:dyDescent="0.2">
      <c r="H267" s="147">
        <f t="shared" si="84"/>
        <v>626</v>
      </c>
      <c r="I267" s="147">
        <f>IF($H267&gt;$H266,INDEX(Spectra!267:267,1,MATCH($I$20,Spectra!$20:$20,0)),I266)</f>
        <v>1.5E-3</v>
      </c>
      <c r="J267" s="147">
        <f>((Physics!$C$9*Physics!$C$10)/(Physics!$C$11*Physics!$C$12*$H267))^($J$17-$J$18)</f>
        <v>3.1522393512336957E+18</v>
      </c>
      <c r="K267" s="147">
        <f t="shared" si="85"/>
        <v>1</v>
      </c>
      <c r="L267" s="147">
        <f>INDEX(Photobiology!$21:$421,1+$H267-380,10)</f>
        <v>0.3093381</v>
      </c>
      <c r="M267" s="147">
        <f t="shared" si="86"/>
        <v>1.5E-3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4728359026850544</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1.5E-3</v>
      </c>
      <c r="Z267" s="147">
        <f t="shared" ca="1" si="88"/>
        <v>0</v>
      </c>
      <c r="AA267" s="147">
        <f t="shared" ca="1" si="75"/>
        <v>1.0780245E-4</v>
      </c>
      <c r="AB267" s="147">
        <f t="shared" ca="1" si="76"/>
        <v>6.4501049999999996E-4</v>
      </c>
      <c r="AC267" s="147">
        <f t="shared" ca="1" si="77"/>
        <v>6.885000000000001E-6</v>
      </c>
      <c r="AD267" s="147">
        <f t="shared" ca="1" si="78"/>
        <v>8.6812949999999997E-7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1.5535549536697436E-3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4897177059261807</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1.5535549536697436E-3</v>
      </c>
      <c r="AZ267" s="147">
        <f t="shared" ca="1" si="93"/>
        <v>0</v>
      </c>
      <c r="BA267" s="147">
        <f t="shared" ca="1" si="80"/>
        <v>1.1165135347682323E-4</v>
      </c>
      <c r="BB267" s="147">
        <f t="shared" ca="1" si="81"/>
        <v>6.6803950496266537E-4</v>
      </c>
      <c r="BC267" s="147">
        <f t="shared" ca="1" si="82"/>
        <v>7.1308172373441234E-6</v>
      </c>
      <c r="BD267" s="147">
        <f t="shared" ca="1" si="83"/>
        <v>8.9912459010122514E-7</v>
      </c>
    </row>
    <row r="268" spans="8:56" s="147" customFormat="1" ht="0.25" customHeight="1" x14ac:dyDescent="0.2">
      <c r="H268" s="147">
        <f t="shared" si="84"/>
        <v>627</v>
      </c>
      <c r="I268" s="147">
        <f>IF($H268&gt;$H267,INDEX(Spectra!268:268,1,MATCH($I$20,Spectra!$20:$20,0)),I267)</f>
        <v>1.47E-3</v>
      </c>
      <c r="J268" s="147">
        <f>((Physics!$C$9*Physics!$C$10)/(Physics!$C$11*Physics!$C$12*$H268))^($J$17-$J$18)</f>
        <v>3.157274877353877E+18</v>
      </c>
      <c r="K268" s="147">
        <f t="shared" si="85"/>
        <v>1</v>
      </c>
      <c r="L268" s="147">
        <f>INDEX(Photobiology!$21:$421,1+$H268-380,10)</f>
        <v>0.29785040000000002</v>
      </c>
      <c r="M268" s="147">
        <f t="shared" si="86"/>
        <v>1.47E-3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4641194069710199</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1.47E-3</v>
      </c>
      <c r="Z268" s="147">
        <f t="shared" ca="1" si="88"/>
        <v>0</v>
      </c>
      <c r="AA268" s="147">
        <f t="shared" ca="1" si="75"/>
        <v>9.9105341999999996E-5</v>
      </c>
      <c r="AB268" s="147">
        <f t="shared" ca="1" si="76"/>
        <v>6.0958988999999992E-4</v>
      </c>
      <c r="AC268" s="147">
        <f t="shared" ca="1" si="77"/>
        <v>6.2327999999999999E-6</v>
      </c>
      <c r="AD268" s="147">
        <f t="shared" ca="1" si="78"/>
        <v>7.8403626000000006E-7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1.5454997297898346E-3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4879567469822650</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1.5454997297898346E-3</v>
      </c>
      <c r="AZ268" s="147">
        <f t="shared" ca="1" si="93"/>
        <v>0</v>
      </c>
      <c r="BA268" s="147">
        <f t="shared" ca="1" si="80"/>
        <v>1.0419542808280893E-4</v>
      </c>
      <c r="BB268" s="147">
        <f t="shared" ca="1" si="81"/>
        <v>6.4089864644735711E-4</v>
      </c>
      <c r="BC268" s="147">
        <f t="shared" ca="1" si="82"/>
        <v>6.5529188543088981E-6</v>
      </c>
      <c r="BD268" s="147">
        <f t="shared" ca="1" si="83"/>
        <v>8.2430464488124662E-7</v>
      </c>
    </row>
    <row r="269" spans="8:56" s="147" customFormat="1" ht="0.25" customHeight="1" x14ac:dyDescent="0.2">
      <c r="H269" s="147">
        <f t="shared" si="84"/>
        <v>628</v>
      </c>
      <c r="I269" s="147">
        <f>IF($H269&gt;$H268,INDEX(Spectra!269:269,1,MATCH($I$20,Spectra!$20:$20,0)),I268)</f>
        <v>1.4499999999999999E-3</v>
      </c>
      <c r="J269" s="147">
        <f>((Physics!$C$9*Physics!$C$10)/(Physics!$C$11*Physics!$C$12*$H269))^($J$17-$J$18)</f>
        <v>3.1623104034740588E+18</v>
      </c>
      <c r="K269" s="147">
        <f t="shared" si="85"/>
        <v>1</v>
      </c>
      <c r="L269" s="147">
        <f>INDEX(Photobiology!$21:$421,1+$H269-380,10)</f>
        <v>0.2865936</v>
      </c>
      <c r="M269" s="147">
        <f t="shared" si="86"/>
        <v>1.4499999999999999E-3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4585350085037385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1.4499999999999999E-3</v>
      </c>
      <c r="Z269" s="147">
        <f t="shared" ca="1" si="88"/>
        <v>0</v>
      </c>
      <c r="AA269" s="147">
        <f t="shared" ca="1" si="75"/>
        <v>9.1665519999999993E-5</v>
      </c>
      <c r="AB269" s="147">
        <f t="shared" ca="1" si="76"/>
        <v>5.790429999999999E-4</v>
      </c>
      <c r="AC269" s="147">
        <f t="shared" ca="1" si="77"/>
        <v>5.673849999999999E-6</v>
      </c>
      <c r="AD269" s="147">
        <f t="shared" ca="1" si="78"/>
        <v>7.1258799999999995E-7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1.5374445059099255E-3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4861876755802991</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1.5374445059099255E-3</v>
      </c>
      <c r="AZ269" s="147">
        <f t="shared" ca="1" si="93"/>
        <v>0</v>
      </c>
      <c r="BA269" s="147">
        <f t="shared" ca="1" si="80"/>
        <v>9.7193551796811303E-5</v>
      </c>
      <c r="BB269" s="147">
        <f t="shared" ca="1" si="81"/>
        <v>6.1396308899006958E-4</v>
      </c>
      <c r="BC269" s="147">
        <f t="shared" ca="1" si="82"/>
        <v>6.0160203516255384E-6</v>
      </c>
      <c r="BD269" s="147">
        <f t="shared" ca="1" si="83"/>
        <v>7.5556172798437382E-7</v>
      </c>
    </row>
    <row r="270" spans="8:56" s="147" customFormat="1" ht="0.25" customHeight="1" x14ac:dyDescent="0.2">
      <c r="H270" s="147">
        <f t="shared" si="84"/>
        <v>629</v>
      </c>
      <c r="I270" s="147">
        <f>IF($H270&gt;$H269,INDEX(Spectra!270:270,1,MATCH($I$20,Spectra!$20:$20,0)),I269)</f>
        <v>1.4400000000000001E-3</v>
      </c>
      <c r="J270" s="147">
        <f>((Physics!$C$9*Physics!$C$10)/(Physics!$C$11*Physics!$C$12*$H270))^($J$17-$J$18)</f>
        <v>3.167345929594241E+18</v>
      </c>
      <c r="K270" s="147">
        <f t="shared" si="85"/>
        <v>1</v>
      </c>
      <c r="L270" s="147">
        <f>INDEX(Photobiology!$21:$421,1+$H270-380,10)</f>
        <v>0.27562449999999999</v>
      </c>
      <c r="M270" s="147">
        <f t="shared" si="86"/>
        <v>1.4400000000000001E-3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4560978138615707</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1.4400000000000001E-3</v>
      </c>
      <c r="Z270" s="147">
        <f t="shared" ca="1" si="88"/>
        <v>0</v>
      </c>
      <c r="AA270" s="147">
        <f t="shared" ca="1" si="75"/>
        <v>8.5318848000000012E-5</v>
      </c>
      <c r="AB270" s="147">
        <f t="shared" ca="1" si="76"/>
        <v>5.5313568000000006E-4</v>
      </c>
      <c r="AC270" s="147">
        <f t="shared" ca="1" si="77"/>
        <v>5.2027199999999999E-6</v>
      </c>
      <c r="AD270" s="147">
        <f t="shared" ca="1" si="78"/>
        <v>6.5229120000000004E-7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1.5293892820300165E-3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4844104917202831</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1.5293892820300165E-3</v>
      </c>
      <c r="AZ270" s="147">
        <f t="shared" ca="1" si="93"/>
        <v>0</v>
      </c>
      <c r="BA270" s="147">
        <f t="shared" ca="1" si="80"/>
        <v>9.0615091448852857E-5</v>
      </c>
      <c r="BB270" s="147">
        <f t="shared" ca="1" si="81"/>
        <v>5.8747206979193397E-4</v>
      </c>
      <c r="BC270" s="147">
        <f t="shared" ca="1" si="82"/>
        <v>5.5256834759744493E-6</v>
      </c>
      <c r="BD270" s="147">
        <f t="shared" ca="1" si="83"/>
        <v>6.927827569739569E-7</v>
      </c>
    </row>
    <row r="271" spans="8:56" s="147" customFormat="1" ht="0.25" customHeight="1" x14ac:dyDescent="0.2">
      <c r="H271" s="147">
        <f t="shared" si="84"/>
        <v>630</v>
      </c>
      <c r="I271" s="147">
        <f>IF($H271&gt;$H270,INDEX(Spectra!271:271,1,MATCH($I$20,Spectra!$20:$20,0)),I270)</f>
        <v>1.42E-3</v>
      </c>
      <c r="J271" s="147">
        <f>((Physics!$C$9*Physics!$C$10)/(Physics!$C$11*Physics!$C$12*$H271))^($J$17-$J$18)</f>
        <v>3.1723814557144223E+18</v>
      </c>
      <c r="K271" s="147">
        <f t="shared" si="85"/>
        <v>1</v>
      </c>
      <c r="L271" s="147">
        <f>INDEX(Photobiology!$21:$421,1+$H271-380,10)</f>
        <v>0.26500000000000001</v>
      </c>
      <c r="M271" s="147">
        <f t="shared" si="86"/>
        <v>1.42E-3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4504781667114480</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1.42E-3</v>
      </c>
      <c r="Z271" s="147">
        <f t="shared" ca="1" si="88"/>
        <v>0</v>
      </c>
      <c r="AA271" s="147">
        <f t="shared" ca="1" si="75"/>
        <v>7.8808580000000008E-5</v>
      </c>
      <c r="AB271" s="147">
        <f t="shared" ca="1" si="76"/>
        <v>5.2421856000000005E-4</v>
      </c>
      <c r="AC271" s="147">
        <f t="shared" ca="1" si="77"/>
        <v>4.7357000000000002E-6</v>
      </c>
      <c r="AD271" s="147">
        <f t="shared" ca="1" si="78"/>
        <v>5.9349610000000005E-7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1.5213340581501074E-3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4826251954022167</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1.5213340581501074E-3</v>
      </c>
      <c r="AZ271" s="147">
        <f t="shared" ca="1" si="93"/>
        <v>0</v>
      </c>
      <c r="BA271" s="147">
        <f t="shared" ca="1" si="80"/>
        <v>8.4432518893272812E-5</v>
      </c>
      <c r="BB271" s="147">
        <f t="shared" ca="1" si="81"/>
        <v>5.6162785157915884E-4</v>
      </c>
      <c r="BC271" s="147">
        <f t="shared" ca="1" si="82"/>
        <v>5.0736490839306083E-6</v>
      </c>
      <c r="BD271" s="147">
        <f t="shared" ca="1" si="83"/>
        <v>6.3584917627412813E-7</v>
      </c>
    </row>
    <row r="272" spans="8:56" s="147" customFormat="1" ht="0.25" customHeight="1" x14ac:dyDescent="0.2">
      <c r="H272" s="147">
        <f t="shared" si="84"/>
        <v>631</v>
      </c>
      <c r="I272" s="147">
        <f>IF($H272&gt;$H271,INDEX(Spectra!272:272,1,MATCH($I$20,Spectra!$20:$20,0)),I271)</f>
        <v>1.4E-3</v>
      </c>
      <c r="J272" s="147">
        <f>((Physics!$C$9*Physics!$C$10)/(Physics!$C$11*Physics!$C$12*$H272))^($J$17-$J$18)</f>
        <v>3.1774169818346035E+18</v>
      </c>
      <c r="K272" s="147">
        <f t="shared" si="85"/>
        <v>1</v>
      </c>
      <c r="L272" s="147">
        <f>INDEX(Photobiology!$21:$421,1+$H272-380,10)</f>
        <v>0.25476320000000002</v>
      </c>
      <c r="M272" s="147">
        <f t="shared" si="86"/>
        <v>1.4E-3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4448383774568445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1.4E-3</v>
      </c>
      <c r="Z272" s="147">
        <f t="shared" ca="1" si="88"/>
        <v>0</v>
      </c>
      <c r="AA272" s="147">
        <f t="shared" ca="1" si="75"/>
        <v>7.2737000000000005E-5</v>
      </c>
      <c r="AB272" s="147">
        <f t="shared" ca="1" si="76"/>
        <v>4.96412E-4</v>
      </c>
      <c r="AC272" s="147">
        <f t="shared" ca="1" si="77"/>
        <v>4.3105999999999999E-6</v>
      </c>
      <c r="AD272" s="147">
        <f t="shared" ca="1" si="78"/>
        <v>5.4010459999999998E-7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1.5220847830967384E-3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4836298037603616</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1.5220847830967384E-3</v>
      </c>
      <c r="AZ272" s="147">
        <f t="shared" ca="1" si="93"/>
        <v>0</v>
      </c>
      <c r="BA272" s="147">
        <f t="shared" ca="1" si="80"/>
        <v>7.9079914905791053E-5</v>
      </c>
      <c r="BB272" s="147">
        <f t="shared" ca="1" si="81"/>
        <v>5.397008223904415E-4</v>
      </c>
      <c r="BC272" s="147">
        <f t="shared" ca="1" si="82"/>
        <v>4.6864990471548575E-6</v>
      </c>
      <c r="BD272" s="147">
        <f t="shared" ca="1" si="83"/>
        <v>5.8720356638610756E-7</v>
      </c>
    </row>
    <row r="273" spans="8:56" s="147" customFormat="1" ht="0.25" customHeight="1" x14ac:dyDescent="0.2">
      <c r="H273" s="147">
        <f t="shared" si="84"/>
        <v>632</v>
      </c>
      <c r="I273" s="147">
        <f>IF($H273&gt;$H272,INDEX(Spectra!273:273,1,MATCH($I$20,Spectra!$20:$20,0)),I272)</f>
        <v>1.3799999999999999E-3</v>
      </c>
      <c r="J273" s="147">
        <f>((Physics!$C$9*Physics!$C$10)/(Physics!$C$11*Physics!$C$12*$H273))^($J$17-$J$18)</f>
        <v>3.1824525079547853E+18</v>
      </c>
      <c r="K273" s="147">
        <f t="shared" si="85"/>
        <v>1</v>
      </c>
      <c r="L273" s="147">
        <f>INDEX(Photobiology!$21:$421,1+$H273-380,10)</f>
        <v>0.24488960000000001</v>
      </c>
      <c r="M273" s="147">
        <f t="shared" si="86"/>
        <v>1.3799999999999999E-3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4391784460977603.5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1.3799999999999999E-3</v>
      </c>
      <c r="Z273" s="147">
        <f t="shared" ca="1" si="88"/>
        <v>0</v>
      </c>
      <c r="AA273" s="147">
        <f t="shared" ca="1" si="75"/>
        <v>6.7082214000000005E-5</v>
      </c>
      <c r="AB273" s="147">
        <f t="shared" ca="1" si="76"/>
        <v>4.6973681999999998E-4</v>
      </c>
      <c r="AC273" s="147">
        <f t="shared" ca="1" si="77"/>
        <v>3.9219599999999996E-6</v>
      </c>
      <c r="AD273" s="147">
        <f t="shared" ca="1" si="78"/>
        <v>4.9114889999999998E-7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1.5228336814619907E-3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4846345868766731</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1.5228336814619907E-3</v>
      </c>
      <c r="AZ273" s="147">
        <f t="shared" ca="1" si="93"/>
        <v>0</v>
      </c>
      <c r="BA273" s="147">
        <f t="shared" ca="1" si="80"/>
        <v>7.4025402105971807E-5</v>
      </c>
      <c r="BB273" s="147">
        <f t="shared" ca="1" si="81"/>
        <v>5.1835583399916559E-4</v>
      </c>
      <c r="BC273" s="147">
        <f t="shared" ca="1" si="82"/>
        <v>4.3278933227149778E-6</v>
      </c>
      <c r="BD273" s="147">
        <f t="shared" ca="1" si="83"/>
        <v>5.4198412140072976E-7</v>
      </c>
    </row>
    <row r="274" spans="8:56" s="147" customFormat="1" ht="0.25" customHeight="1" x14ac:dyDescent="0.2">
      <c r="H274" s="147">
        <f t="shared" si="84"/>
        <v>633</v>
      </c>
      <c r="I274" s="147">
        <f>IF($H274&gt;$H273,INDEX(Spectra!274:274,1,MATCH($I$20,Spectra!$20:$20,0)),I273)</f>
        <v>1.3600000000000001E-3</v>
      </c>
      <c r="J274" s="147">
        <f>((Physics!$C$9*Physics!$C$10)/(Physics!$C$11*Physics!$C$12*$H274))^($J$17-$J$18)</f>
        <v>3.187488034074967E+18</v>
      </c>
      <c r="K274" s="147">
        <f t="shared" si="85"/>
        <v>1</v>
      </c>
      <c r="L274" s="147">
        <f>INDEX(Photobiology!$21:$421,1+$H274-380,10)</f>
        <v>0.2353344</v>
      </c>
      <c r="M274" s="147">
        <f t="shared" si="86"/>
        <v>1.3600000000000001E-3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4334983726341955.5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1.3600000000000001E-3</v>
      </c>
      <c r="Z274" s="147">
        <f t="shared" ca="1" si="88"/>
        <v>0</v>
      </c>
      <c r="AA274" s="147">
        <f t="shared" ca="1" si="75"/>
        <v>6.1824376000000012E-5</v>
      </c>
      <c r="AB274" s="147">
        <f t="shared" ca="1" si="76"/>
        <v>4.4418824E-4</v>
      </c>
      <c r="AC274" s="147">
        <f t="shared" ca="1" si="77"/>
        <v>3.56728E-6</v>
      </c>
      <c r="AD274" s="147">
        <f t="shared" ca="1" si="78"/>
        <v>4.4647304000000002E-7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1.5235844064086215E-3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4856407064330693</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1.5235844064086215E-3</v>
      </c>
      <c r="AZ274" s="147">
        <f t="shared" ca="1" si="93"/>
        <v>0</v>
      </c>
      <c r="BA274" s="147">
        <f t="shared" ca="1" si="80"/>
        <v>6.9260775889370166E-5</v>
      </c>
      <c r="BB274" s="147">
        <f t="shared" ca="1" si="81"/>
        <v>4.9761637939271341E-4</v>
      </c>
      <c r="BC274" s="147">
        <f t="shared" ca="1" si="82"/>
        <v>3.9963618980098138E-6</v>
      </c>
      <c r="BD274" s="147">
        <f t="shared" ca="1" si="83"/>
        <v>5.0017600119547993E-7</v>
      </c>
    </row>
    <row r="275" spans="8:56" s="147" customFormat="1" ht="0.25" customHeight="1" x14ac:dyDescent="0.2">
      <c r="H275" s="147">
        <f t="shared" si="84"/>
        <v>634</v>
      </c>
      <c r="I275" s="147">
        <f>IF($H275&gt;$H274,INDEX(Spectra!275:275,1,MATCH($I$20,Spectra!$20:$20,0)),I274)</f>
        <v>1.34E-3</v>
      </c>
      <c r="J275" s="147">
        <f>((Physics!$C$9*Physics!$C$10)/(Physics!$C$11*Physics!$C$12*$H275))^($J$17-$J$18)</f>
        <v>3.1925235601951483E+18</v>
      </c>
      <c r="K275" s="147">
        <f t="shared" si="85"/>
        <v>1</v>
      </c>
      <c r="L275" s="147">
        <f>INDEX(Photobiology!$21:$421,1+$H275-380,10)</f>
        <v>0.2260528</v>
      </c>
      <c r="M275" s="147">
        <f t="shared" si="86"/>
        <v>1.34E-3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4277981570661499</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1.34E-3</v>
      </c>
      <c r="Z275" s="147">
        <f t="shared" ca="1" si="88"/>
        <v>0</v>
      </c>
      <c r="AA275" s="147">
        <f t="shared" ca="1" si="75"/>
        <v>5.6942630000000001E-5</v>
      </c>
      <c r="AB275" s="147">
        <f t="shared" ca="1" si="76"/>
        <v>4.1975366E-4</v>
      </c>
      <c r="AC275" s="147">
        <f t="shared" ca="1" si="77"/>
        <v>3.2441400000000002E-6</v>
      </c>
      <c r="AD275" s="147">
        <f t="shared" ca="1" si="78"/>
        <v>4.0592084000000005E-7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1.5243333047738738E-3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4866469989080724</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1.5243333047738738E-3</v>
      </c>
      <c r="AZ275" s="147">
        <f t="shared" ca="1" si="93"/>
        <v>0</v>
      </c>
      <c r="BA275" s="147">
        <f t="shared" ca="1" si="80"/>
        <v>6.4775781619713372E-5</v>
      </c>
      <c r="BB275" s="147">
        <f t="shared" ca="1" si="81"/>
        <v>4.7749588338711116E-4</v>
      </c>
      <c r="BC275" s="147">
        <f t="shared" ca="1" si="82"/>
        <v>3.6904109308575483E-6</v>
      </c>
      <c r="BD275" s="147">
        <f t="shared" ca="1" si="83"/>
        <v>4.6176019068193053E-7</v>
      </c>
    </row>
    <row r="276" spans="8:56" s="147" customFormat="1" ht="0.25" customHeight="1" x14ac:dyDescent="0.2">
      <c r="H276" s="147">
        <f t="shared" si="84"/>
        <v>635</v>
      </c>
      <c r="I276" s="147">
        <f>IF($H276&gt;$H275,INDEX(Spectra!276:276,1,MATCH($I$20,Spectra!$20:$20,0)),I275)</f>
        <v>1.31E-3</v>
      </c>
      <c r="J276" s="147">
        <f>((Physics!$C$9*Physics!$C$10)/(Physics!$C$11*Physics!$C$12*$H276))^($J$17-$J$18)</f>
        <v>3.1975590863153306E+18</v>
      </c>
      <c r="K276" s="147">
        <f t="shared" si="85"/>
        <v>1</v>
      </c>
      <c r="L276" s="147">
        <f>INDEX(Photobiology!$21:$421,1+$H276-380,10)</f>
        <v>0.217</v>
      </c>
      <c r="M276" s="147">
        <f t="shared" si="86"/>
        <v>1.31E-3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4188802403073083</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1.31E-3</v>
      </c>
      <c r="Z276" s="147">
        <f t="shared" ca="1" si="88"/>
        <v>0</v>
      </c>
      <c r="AA276" s="147">
        <f t="shared" ca="1" si="75"/>
        <v>5.2019706999999998E-5</v>
      </c>
      <c r="AB276" s="147">
        <f t="shared" ca="1" si="76"/>
        <v>3.9341396000000002E-4</v>
      </c>
      <c r="AC276" s="147">
        <f t="shared" ca="1" si="77"/>
        <v>2.9278499999999998E-6</v>
      </c>
      <c r="AD276" s="147">
        <f t="shared" ca="1" si="78"/>
        <v>3.6653930999999998E-7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1.5250840297205048E-3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4876546296627200</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1.5250840297205048E-3</v>
      </c>
      <c r="AZ276" s="147">
        <f t="shared" ca="1" si="93"/>
        <v>0</v>
      </c>
      <c r="BA276" s="147">
        <f t="shared" ca="1" si="80"/>
        <v>6.0560629294992333E-5</v>
      </c>
      <c r="BB276" s="147">
        <f t="shared" ca="1" si="81"/>
        <v>4.5800713546954316E-4</v>
      </c>
      <c r="BC276" s="147">
        <f t="shared" ca="1" si="82"/>
        <v>3.4085628064253281E-6</v>
      </c>
      <c r="BD276" s="147">
        <f t="shared" ca="1" si="83"/>
        <v>4.2672003659982693E-7</v>
      </c>
    </row>
    <row r="277" spans="8:56" s="147" customFormat="1" ht="0.25" customHeight="1" x14ac:dyDescent="0.2">
      <c r="H277" s="147">
        <f t="shared" si="84"/>
        <v>636</v>
      </c>
      <c r="I277" s="147">
        <f>IF($H277&gt;$H276,INDEX(Spectra!277:277,1,MATCH($I$20,Spectra!$20:$20,0)),I276)</f>
        <v>1.2899999999999999E-3</v>
      </c>
      <c r="J277" s="147">
        <f>((Physics!$C$9*Physics!$C$10)/(Physics!$C$11*Physics!$C$12*$H277))^($J$17-$J$18)</f>
        <v>3.2025946124355118E+18</v>
      </c>
      <c r="K277" s="147">
        <f t="shared" si="85"/>
        <v>1</v>
      </c>
      <c r="L277" s="147">
        <f>INDEX(Photobiology!$21:$421,1+$H277-380,10)</f>
        <v>0.2081616</v>
      </c>
      <c r="M277" s="147">
        <f t="shared" si="86"/>
        <v>1.2899999999999999E-3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4131347050041810</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1.2899999999999999E-3</v>
      </c>
      <c r="Z277" s="147">
        <f t="shared" ca="1" si="88"/>
        <v>0</v>
      </c>
      <c r="AA277" s="147">
        <f t="shared" ref="AA277:AA340" ca="1" si="95">$Y277*O277</f>
        <v>4.7852807999999999E-5</v>
      </c>
      <c r="AB277" s="147">
        <f t="shared" ref="AB277:AB340" ca="1" si="96">$Y277*P277</f>
        <v>3.7128392999999995E-4</v>
      </c>
      <c r="AC277" s="147">
        <f t="shared" ref="AC277:AC340" ca="1" si="97">$Y277*Q277</f>
        <v>2.6599799999999998E-6</v>
      </c>
      <c r="AD277" s="147">
        <f t="shared" ref="AD277:AD340" ca="1" si="98">$Y277*R277</f>
        <v>3.3352175999999996E-7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1.5258347546671359E-3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4886630164763830</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1.5258347546671359E-3</v>
      </c>
      <c r="AZ277" s="147">
        <f t="shared" ca="1" si="93"/>
        <v>0</v>
      </c>
      <c r="BA277" s="147">
        <f t="shared" ref="BA277:BA340" ca="1" si="100">$AY277*AO277</f>
        <v>5.660114539132834E-5</v>
      </c>
      <c r="BB277" s="147">
        <f t="shared" ref="BB277:BB340" ca="1" si="101">$AY277*AP277</f>
        <v>4.3916118158403105E-4</v>
      </c>
      <c r="BC277" s="147">
        <f t="shared" ref="BC277:BC340" ca="1" si="102">$AY277*AQ277</f>
        <v>3.146271264123634E-6</v>
      </c>
      <c r="BD277" s="147">
        <f t="shared" ref="BD277:BD340" ca="1" si="103">$AY277*AR277</f>
        <v>3.9449542081065992E-7</v>
      </c>
    </row>
    <row r="278" spans="8:56" s="147" customFormat="1" ht="0.25" customHeight="1" x14ac:dyDescent="0.2">
      <c r="H278" s="147">
        <f t="shared" ref="H278:H341" si="104">MIN(780,H277+$J$14)</f>
        <v>637</v>
      </c>
      <c r="I278" s="147">
        <f>IF($H278&gt;$H277,INDEX(Spectra!278:278,1,MATCH($I$20,Spectra!$20:$20,0)),I277)</f>
        <v>1.2700000000000001E-3</v>
      </c>
      <c r="J278" s="147">
        <f>((Physics!$C$9*Physics!$C$10)/(Physics!$C$11*Physics!$C$12*$H278))^($J$17-$J$18)</f>
        <v>3.2076301385556936E+18</v>
      </c>
      <c r="K278" s="147">
        <f t="shared" ref="K278:K341" si="105">(H278&lt;&gt;H277)*1</f>
        <v>1</v>
      </c>
      <c r="L278" s="147">
        <f>INDEX(Photobiology!$21:$421,1+$H278-380,10)</f>
        <v>0.1995488</v>
      </c>
      <c r="M278" s="147">
        <f t="shared" ref="M278:M341" si="106">$I278*$J$15*IF($J$18,1,$J278)</f>
        <v>1.2700000000000001E-3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4073690275965731</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1.2700000000000001E-3</v>
      </c>
      <c r="Z278" s="147">
        <f t="shared" ref="Z278:Z341" ca="1" si="108">$Y278*N278</f>
        <v>0</v>
      </c>
      <c r="AA278" s="147">
        <f t="shared" ca="1" si="95"/>
        <v>4.3986068999999997E-5</v>
      </c>
      <c r="AB278" s="147">
        <f t="shared" ca="1" si="96"/>
        <v>3.5021774000000002E-4</v>
      </c>
      <c r="AC278" s="147">
        <f t="shared" ca="1" si="97"/>
        <v>2.4168100000000002E-6</v>
      </c>
      <c r="AD278" s="147">
        <f t="shared" ca="1" si="98"/>
        <v>3.0325695000000003E-7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1.5265836530323881E-3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4896715734493136</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1.5265836530323881E-3</v>
      </c>
      <c r="AZ278" s="147">
        <f t="shared" ref="AZ278:AZ341" ca="1" si="113">$AY278*AN278</f>
        <v>0</v>
      </c>
      <c r="BA278" s="147">
        <f t="shared" ca="1" si="100"/>
        <v>5.2872766847680846E-5</v>
      </c>
      <c r="BB278" s="147">
        <f t="shared" ca="1" si="101"/>
        <v>4.2097376132751741E-4</v>
      </c>
      <c r="BC278" s="147">
        <f t="shared" ca="1" si="102"/>
        <v>2.9050886917206346E-6</v>
      </c>
      <c r="BD278" s="147">
        <f t="shared" ca="1" si="103"/>
        <v>3.6452527758933881E-7</v>
      </c>
    </row>
    <row r="279" spans="8:56" s="147" customFormat="1" ht="0.25" customHeight="1" x14ac:dyDescent="0.2">
      <c r="H279" s="147">
        <f t="shared" si="104"/>
        <v>638</v>
      </c>
      <c r="I279" s="147">
        <f>IF($H279&gt;$H278,INDEX(Spectra!279:279,1,MATCH($I$20,Spectra!$20:$20,0)),I278)</f>
        <v>1.25E-3</v>
      </c>
      <c r="J279" s="147">
        <f>((Physics!$C$9*Physics!$C$10)/(Physics!$C$11*Physics!$C$12*$H279))^($J$17-$J$18)</f>
        <v>3.2126656646758748E+18</v>
      </c>
      <c r="K279" s="147">
        <f t="shared" si="105"/>
        <v>1</v>
      </c>
      <c r="L279" s="147">
        <f>INDEX(Photobiology!$21:$421,1+$H279-380,10)</f>
        <v>0.1911552</v>
      </c>
      <c r="M279" s="147">
        <f t="shared" si="106"/>
        <v>1.25E-3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4015832080844843.5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1.25E-3</v>
      </c>
      <c r="Z279" s="147">
        <f t="shared" ca="1" si="108"/>
        <v>0</v>
      </c>
      <c r="AA279" s="147">
        <f t="shared" ca="1" si="95"/>
        <v>4.0390625000000001E-5</v>
      </c>
      <c r="AB279" s="147">
        <f t="shared" ca="1" si="96"/>
        <v>3.3019750000000002E-4</v>
      </c>
      <c r="AC279" s="147">
        <f t="shared" ca="1" si="97"/>
        <v>2.1962500000000004E-6</v>
      </c>
      <c r="AD279" s="147">
        <f t="shared" ca="1" si="98"/>
        <v>2.7563500000000002E-7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1.5273343779790192E-3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4906814714612279</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1.5273343779790192E-3</v>
      </c>
      <c r="AZ279" s="147">
        <f t="shared" ca="1" si="113"/>
        <v>0</v>
      </c>
      <c r="BA279" s="147">
        <f t="shared" ca="1" si="100"/>
        <v>4.9351992088447061E-5</v>
      </c>
      <c r="BB279" s="147">
        <f t="shared" ca="1" si="101"/>
        <v>4.0345759461818176E-4</v>
      </c>
      <c r="BC279" s="147">
        <f t="shared" ca="1" si="102"/>
        <v>2.6835265021091368E-6</v>
      </c>
      <c r="BD279" s="147">
        <f t="shared" ca="1" si="103"/>
        <v>3.3678944901939758E-7</v>
      </c>
    </row>
    <row r="280" spans="8:56" s="147" customFormat="1" ht="0.25" customHeight="1" x14ac:dyDescent="0.2">
      <c r="H280" s="147">
        <f t="shared" si="104"/>
        <v>639</v>
      </c>
      <c r="I280" s="147">
        <f>IF($H280&gt;$H279,INDEX(Spectra!280:280,1,MATCH($I$20,Spectra!$20:$20,0)),I279)</f>
        <v>1.23E-3</v>
      </c>
      <c r="J280" s="147">
        <f>((Physics!$C$9*Physics!$C$10)/(Physics!$C$11*Physics!$C$12*$H280))^($J$17-$J$18)</f>
        <v>3.2177011907960566E+18</v>
      </c>
      <c r="K280" s="147">
        <f t="shared" si="105"/>
        <v>1</v>
      </c>
      <c r="L280" s="147">
        <f>INDEX(Photobiology!$21:$421,1+$H280-380,10)</f>
        <v>0.18297440000000001</v>
      </c>
      <c r="M280" s="147">
        <f t="shared" si="106"/>
        <v>1.23E-3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3957772464679149.5</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1.23E-3</v>
      </c>
      <c r="Z280" s="147">
        <f t="shared" ca="1" si="108"/>
        <v>0</v>
      </c>
      <c r="AA280" s="147">
        <f t="shared" ca="1" si="95"/>
        <v>3.7041573000000001E-5</v>
      </c>
      <c r="AB280" s="147">
        <f t="shared" ca="1" si="96"/>
        <v>3.1120106999999998E-4</v>
      </c>
      <c r="AC280" s="147">
        <f t="shared" ca="1" si="97"/>
        <v>1.9938299999999998E-6</v>
      </c>
      <c r="AD280" s="147">
        <f t="shared" ca="1" si="98"/>
        <v>2.5054976999999999E-7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1.5280832763442716E-3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4916915377928502</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1.5280832763442716E-3</v>
      </c>
      <c r="AZ280" s="147">
        <f t="shared" ca="1" si="113"/>
        <v>0</v>
      </c>
      <c r="BA280" s="147">
        <f t="shared" ca="1" si="100"/>
        <v>4.6018380675435373E-5</v>
      </c>
      <c r="BB280" s="147">
        <f t="shared" ca="1" si="101"/>
        <v>3.866188216645878E-4</v>
      </c>
      <c r="BC280" s="147">
        <f t="shared" ca="1" si="102"/>
        <v>2.4770229909540644E-6</v>
      </c>
      <c r="BD280" s="147">
        <f t="shared" ca="1" si="103"/>
        <v>3.112690353080518E-7</v>
      </c>
    </row>
    <row r="281" spans="8:56" s="147" customFormat="1" ht="0.25" customHeight="1" x14ac:dyDescent="0.2">
      <c r="H281" s="147">
        <f t="shared" si="104"/>
        <v>640</v>
      </c>
      <c r="I281" s="147">
        <f>IF($H281&gt;$H280,INDEX(Spectra!281:281,1,MATCH($I$20,Spectra!$20:$20,0)),I280)</f>
        <v>1.2099999999999999E-3</v>
      </c>
      <c r="J281" s="147">
        <f>((Physics!$C$9*Physics!$C$10)/(Physics!$C$11*Physics!$C$12*$H281))^($J$17-$J$18)</f>
        <v>3.2227367169162388E+18</v>
      </c>
      <c r="K281" s="147">
        <f t="shared" si="105"/>
        <v>1</v>
      </c>
      <c r="L281" s="147">
        <f>INDEX(Photobiology!$21:$421,1+$H281-380,10)</f>
        <v>0.17499999999999999</v>
      </c>
      <c r="M281" s="147">
        <f t="shared" si="106"/>
        <v>1.2099999999999999E-3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3899511427468649</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1.2099999999999999E-3</v>
      </c>
      <c r="Z281" s="147">
        <f t="shared" ca="1" si="108"/>
        <v>0</v>
      </c>
      <c r="AA281" s="147">
        <f t="shared" ca="1" si="95"/>
        <v>3.3917994E-5</v>
      </c>
      <c r="AB281" s="147">
        <f t="shared" ca="1" si="96"/>
        <v>2.9320235999999997E-4</v>
      </c>
      <c r="AC281" s="147">
        <f t="shared" ca="1" si="97"/>
        <v>1.8113699999999999E-6</v>
      </c>
      <c r="AD281" s="147">
        <f t="shared" ca="1" si="98"/>
        <v>2.2789260999999998E-7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1.5288340012909027E-3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4927029470030161</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1.5288340012909027E-3</v>
      </c>
      <c r="AZ281" s="147">
        <f t="shared" ca="1" si="113"/>
        <v>0</v>
      </c>
      <c r="BA281" s="147">
        <f t="shared" ca="1" si="100"/>
        <v>4.2855357423785808E-5</v>
      </c>
      <c r="BB281" s="147">
        <f t="shared" ca="1" si="101"/>
        <v>3.704609398568064E-4</v>
      </c>
      <c r="BC281" s="147">
        <f t="shared" ca="1" si="102"/>
        <v>2.2886644999324815E-6</v>
      </c>
      <c r="BD281" s="147">
        <f t="shared" ca="1" si="103"/>
        <v>2.8794212463712987E-7</v>
      </c>
    </row>
    <row r="282" spans="8:56" s="147" customFormat="1" ht="0.25" customHeight="1" x14ac:dyDescent="0.2">
      <c r="H282" s="147">
        <f t="shared" si="104"/>
        <v>641</v>
      </c>
      <c r="I282" s="147">
        <f>IF($H282&gt;$H281,INDEX(Spectra!282:282,1,MATCH($I$20,Spectra!$20:$20,0)),I281)</f>
        <v>1.1900000000000001E-3</v>
      </c>
      <c r="J282" s="147">
        <f>((Physics!$C$9*Physics!$C$10)/(Physics!$C$11*Physics!$C$12*$H282))^($J$17-$J$18)</f>
        <v>3.2277722430364201E+18</v>
      </c>
      <c r="K282" s="147">
        <f t="shared" si="105"/>
        <v>1</v>
      </c>
      <c r="L282" s="147">
        <f>INDEX(Photobiology!$21:$421,1+$H282-380,10)</f>
        <v>0.1672235</v>
      </c>
      <c r="M282" s="147">
        <f t="shared" si="106"/>
        <v>1.1900000000000001E-3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3841048969213340</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1.1900000000000001E-3</v>
      </c>
      <c r="Z282" s="147">
        <f t="shared" ca="1" si="108"/>
        <v>0</v>
      </c>
      <c r="AA282" s="147">
        <f t="shared" ca="1" si="95"/>
        <v>3.1007116E-5</v>
      </c>
      <c r="AB282" s="147">
        <f t="shared" ca="1" si="96"/>
        <v>2.7615259000000002E-4</v>
      </c>
      <c r="AC282" s="147">
        <f t="shared" ca="1" si="97"/>
        <v>1.6445800000000002E-6</v>
      </c>
      <c r="AD282" s="147">
        <f t="shared" ca="1" si="98"/>
        <v>2.0728847999999999E-7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1.5221267944684476E-3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4913078617567257</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1.5221267944684476E-3</v>
      </c>
      <c r="AZ282" s="147">
        <f t="shared" ca="1" si="113"/>
        <v>0</v>
      </c>
      <c r="BA282" s="147">
        <f t="shared" ca="1" si="100"/>
        <v>3.9661144607387661E-5</v>
      </c>
      <c r="BB282" s="147">
        <f t="shared" ca="1" si="101"/>
        <v>3.5322626605114238E-4</v>
      </c>
      <c r="BC282" s="147">
        <f t="shared" ca="1" si="102"/>
        <v>2.1035792299553947E-6</v>
      </c>
      <c r="BD282" s="147">
        <f t="shared" ca="1" si="103"/>
        <v>2.6514231058204781E-7</v>
      </c>
    </row>
    <row r="283" spans="8:56" s="147" customFormat="1" ht="0.25" customHeight="1" x14ac:dyDescent="0.2">
      <c r="H283" s="147">
        <f t="shared" si="104"/>
        <v>642</v>
      </c>
      <c r="I283" s="147">
        <f>IF($H283&gt;$H282,INDEX(Spectra!283:283,1,MATCH($I$20,Spectra!$20:$20,0)),I282)</f>
        <v>1.16E-3</v>
      </c>
      <c r="J283" s="147">
        <f>((Physics!$C$9*Physics!$C$10)/(Physics!$C$11*Physics!$C$12*$H283))^($J$17-$J$18)</f>
        <v>3.2328077691566019E+18</v>
      </c>
      <c r="K283" s="147">
        <f t="shared" si="105"/>
        <v>1</v>
      </c>
      <c r="L283" s="147">
        <f>INDEX(Photobiology!$21:$421,1+$H283-380,10)</f>
        <v>0.15964639999999999</v>
      </c>
      <c r="M283" s="147">
        <f t="shared" si="106"/>
        <v>1.16E-3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3750057012221658</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1.16E-3</v>
      </c>
      <c r="Z283" s="147">
        <f t="shared" ca="1" si="108"/>
        <v>0</v>
      </c>
      <c r="AA283" s="147">
        <f t="shared" ca="1" si="95"/>
        <v>2.8073275999999999E-5</v>
      </c>
      <c r="AB283" s="147">
        <f t="shared" ca="1" si="96"/>
        <v>2.5770327999999999E-4</v>
      </c>
      <c r="AC283" s="147">
        <f t="shared" ca="1" si="97"/>
        <v>1.48016E-6</v>
      </c>
      <c r="AD283" s="147">
        <f t="shared" ca="1" si="98"/>
        <v>1.867832E-7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1.5154177610646139E-3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4899054311487587</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1.5154177610646139E-3</v>
      </c>
      <c r="AZ283" s="147">
        <f t="shared" ca="1" si="113"/>
        <v>0</v>
      </c>
      <c r="BA283" s="147">
        <f t="shared" ca="1" si="100"/>
        <v>3.6674776777300829E-5</v>
      </c>
      <c r="BB283" s="147">
        <f t="shared" ca="1" si="101"/>
        <v>3.3666217896259246E-4</v>
      </c>
      <c r="BC283" s="147">
        <f t="shared" ca="1" si="102"/>
        <v>1.9336730631184474E-6</v>
      </c>
      <c r="BD283" s="147">
        <f t="shared" ca="1" si="103"/>
        <v>2.4401256788662413E-7</v>
      </c>
    </row>
    <row r="284" spans="8:56" s="147" customFormat="1" ht="0.25" customHeight="1" x14ac:dyDescent="0.2">
      <c r="H284" s="147">
        <f t="shared" si="104"/>
        <v>643</v>
      </c>
      <c r="I284" s="147">
        <f>IF($H284&gt;$H283,INDEX(Spectra!284:284,1,MATCH($I$20,Spectra!$20:$20,0)),I283)</f>
        <v>1.14E-3</v>
      </c>
      <c r="J284" s="147">
        <f>((Physics!$C$9*Physics!$C$10)/(Physics!$C$11*Physics!$C$12*$H284))^($J$17-$J$18)</f>
        <v>3.2378432952767836E+18</v>
      </c>
      <c r="K284" s="147">
        <f t="shared" si="105"/>
        <v>1</v>
      </c>
      <c r="L284" s="147">
        <f>INDEX(Photobiology!$21:$421,1+$H284-380,10)</f>
        <v>0.15227760000000001</v>
      </c>
      <c r="M284" s="147">
        <f t="shared" si="106"/>
        <v>1.14E-3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3691141356615533</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1.14E-3</v>
      </c>
      <c r="Z284" s="147">
        <f t="shared" ca="1" si="108"/>
        <v>0</v>
      </c>
      <c r="AA284" s="147">
        <f t="shared" ca="1" si="95"/>
        <v>2.5622639999999997E-5</v>
      </c>
      <c r="AB284" s="147">
        <f t="shared" ca="1" si="96"/>
        <v>2.4226824000000001E-4</v>
      </c>
      <c r="AC284" s="147">
        <f t="shared" ca="1" si="97"/>
        <v>1.34292E-6</v>
      </c>
      <c r="AD284" s="147">
        <f t="shared" ca="1" si="98"/>
        <v>1.6965593999999999E-7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1.508710554242159E-3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4884968352566295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1.508710554242159E-3</v>
      </c>
      <c r="AZ284" s="147">
        <f t="shared" ca="1" si="113"/>
        <v>0</v>
      </c>
      <c r="BA284" s="147">
        <f t="shared" ca="1" si="100"/>
        <v>3.3909778417146764E-5</v>
      </c>
      <c r="BB284" s="147">
        <f t="shared" ca="1" si="101"/>
        <v>3.2062513214532669E-4</v>
      </c>
      <c r="BC284" s="147">
        <f t="shared" ca="1" si="102"/>
        <v>1.7772610328972633E-6</v>
      </c>
      <c r="BD284" s="147">
        <f t="shared" ca="1" si="103"/>
        <v>2.2452781339287232E-7</v>
      </c>
    </row>
    <row r="285" spans="8:56" s="147" customFormat="1" ht="0.25" customHeight="1" x14ac:dyDescent="0.2">
      <c r="H285" s="147">
        <f t="shared" si="104"/>
        <v>644</v>
      </c>
      <c r="I285" s="147">
        <f>IF($H285&gt;$H284,INDEX(Spectra!285:285,1,MATCH($I$20,Spectra!$20:$20,0)),I284)</f>
        <v>1.1199999999999999E-3</v>
      </c>
      <c r="J285" s="147">
        <f>((Physics!$C$9*Physics!$C$10)/(Physics!$C$11*Physics!$C$12*$H285))^($J$17-$J$18)</f>
        <v>3.2428788213969644E+18</v>
      </c>
      <c r="K285" s="147">
        <f t="shared" si="105"/>
        <v>1</v>
      </c>
      <c r="L285" s="147">
        <f>INDEX(Photobiology!$21:$421,1+$H285-380,10)</f>
        <v>0.1451259</v>
      </c>
      <c r="M285" s="147">
        <f t="shared" si="106"/>
        <v>1.1199999999999999E-3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3632024279964600</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1.1199999999999999E-3</v>
      </c>
      <c r="Z285" s="147">
        <f t="shared" ca="1" si="108"/>
        <v>0</v>
      </c>
      <c r="AA285" s="147">
        <f t="shared" ca="1" si="95"/>
        <v>2.3393439999999998E-5</v>
      </c>
      <c r="AB285" s="147">
        <f t="shared" ca="1" si="96"/>
        <v>2.2742719999999998E-4</v>
      </c>
      <c r="AC285" s="147">
        <f t="shared" ca="1" si="97"/>
        <v>1.2185599999999998E-6</v>
      </c>
      <c r="AD285" s="147">
        <f t="shared" ca="1" si="98"/>
        <v>1.5410527999999997E-7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1.5020015208383254E-3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4870808921632637</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1.5020015208383254E-3</v>
      </c>
      <c r="AZ285" s="147">
        <f t="shared" ca="1" si="113"/>
        <v>0</v>
      </c>
      <c r="BA285" s="147">
        <f t="shared" ca="1" si="100"/>
        <v>3.1372305765750098E-5</v>
      </c>
      <c r="BB285" s="147">
        <f t="shared" ca="1" si="101"/>
        <v>3.0499642882143033E-4</v>
      </c>
      <c r="BC285" s="147">
        <f t="shared" ca="1" si="102"/>
        <v>1.634177654672098E-6</v>
      </c>
      <c r="BD285" s="147">
        <f t="shared" ca="1" si="103"/>
        <v>2.0666639725822855E-7</v>
      </c>
    </row>
    <row r="286" spans="8:56" s="147" customFormat="1" ht="0.25" customHeight="1" x14ac:dyDescent="0.2">
      <c r="H286" s="147">
        <f t="shared" si="104"/>
        <v>645</v>
      </c>
      <c r="I286" s="147">
        <f>IF($H286&gt;$H285,INDEX(Spectra!286:286,1,MATCH($I$20,Spectra!$20:$20,0)),I285)</f>
        <v>1.09E-3</v>
      </c>
      <c r="J286" s="147">
        <f>((Physics!$C$9*Physics!$C$10)/(Physics!$C$11*Physics!$C$12*$H286))^($J$17-$J$18)</f>
        <v>3.2479143475171466E+18</v>
      </c>
      <c r="K286" s="147">
        <f t="shared" si="105"/>
        <v>1</v>
      </c>
      <c r="L286" s="147">
        <f>INDEX(Photobiology!$21:$421,1+$H286-380,10)</f>
        <v>0.13819999999999999</v>
      </c>
      <c r="M286" s="147">
        <f t="shared" si="106"/>
        <v>1.09E-3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3540226638793690</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1.09E-3</v>
      </c>
      <c r="Z286" s="147">
        <f t="shared" ca="1" si="108"/>
        <v>0</v>
      </c>
      <c r="AA286" s="147">
        <f t="shared" ca="1" si="95"/>
        <v>2.1185894E-5</v>
      </c>
      <c r="AB286" s="147">
        <f t="shared" ca="1" si="96"/>
        <v>2.1116570000000002E-4</v>
      </c>
      <c r="AC286" s="147">
        <f t="shared" ca="1" si="97"/>
        <v>1.09545E-6</v>
      </c>
      <c r="AD286" s="147">
        <f t="shared" ca="1" si="98"/>
        <v>1.3879733E-7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1.4952943140158705E-3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4856587856252955</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1.4952943140158705E-3</v>
      </c>
      <c r="AZ286" s="147">
        <f t="shared" ca="1" si="113"/>
        <v>0</v>
      </c>
      <c r="BA286" s="147">
        <f t="shared" ca="1" si="100"/>
        <v>2.9063437463800864E-5</v>
      </c>
      <c r="BB286" s="147">
        <f t="shared" ca="1" si="101"/>
        <v>2.8968336745429458E-4</v>
      </c>
      <c r="BC286" s="147">
        <f t="shared" ca="1" si="102"/>
        <v>1.5027707855859499E-6</v>
      </c>
      <c r="BD286" s="147">
        <f t="shared" ca="1" si="103"/>
        <v>1.9040629206383888E-7</v>
      </c>
    </row>
    <row r="287" spans="8:56" s="147" customFormat="1" ht="0.25" customHeight="1" x14ac:dyDescent="0.2">
      <c r="H287" s="147">
        <f t="shared" si="104"/>
        <v>646</v>
      </c>
      <c r="I287" s="147">
        <f>IF($H287&gt;$H286,INDEX(Spectra!287:287,1,MATCH($I$20,Spectra!$20:$20,0)),I286)</f>
        <v>1.07E-3</v>
      </c>
      <c r="J287" s="147">
        <f>((Physics!$C$9*Physics!$C$10)/(Physics!$C$11*Physics!$C$12*$H287))^($J$17-$J$18)</f>
        <v>3.2529498736373284E+18</v>
      </c>
      <c r="K287" s="147">
        <f t="shared" si="105"/>
        <v>1</v>
      </c>
      <c r="L287" s="147">
        <f>INDEX(Photobiology!$21:$421,1+$H287-380,10)</f>
        <v>0.13150029999999999</v>
      </c>
      <c r="M287" s="147">
        <f t="shared" si="106"/>
        <v>1.07E-3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3480656364791941.5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1.07E-3</v>
      </c>
      <c r="Z287" s="147">
        <f t="shared" ca="1" si="108"/>
        <v>0</v>
      </c>
      <c r="AA287" s="147">
        <f t="shared" ca="1" si="95"/>
        <v>1.9388399999999999E-5</v>
      </c>
      <c r="AB287" s="147">
        <f t="shared" ca="1" si="96"/>
        <v>1.9740964999999998E-4</v>
      </c>
      <c r="AC287" s="147">
        <f t="shared" ca="1" si="97"/>
        <v>9.9296000000000002E-7</v>
      </c>
      <c r="AD287" s="147">
        <f t="shared" ca="1" si="98"/>
        <v>1.2614336999999999E-7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1.4885871071934156E-3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4842299242242977</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1.4885871071934156E-3</v>
      </c>
      <c r="AZ287" s="147">
        <f t="shared" ca="1" si="113"/>
        <v>0</v>
      </c>
      <c r="BA287" s="147">
        <f t="shared" ca="1" si="100"/>
        <v>2.6973198382344691E-5</v>
      </c>
      <c r="BB287" s="147">
        <f t="shared" ca="1" si="101"/>
        <v>2.7463687834164917E-4</v>
      </c>
      <c r="BC287" s="147">
        <f t="shared" ca="1" si="102"/>
        <v>1.3814088354754898E-6</v>
      </c>
      <c r="BD287" s="147">
        <f t="shared" ca="1" si="103"/>
        <v>1.7549102265413895E-7</v>
      </c>
    </row>
    <row r="288" spans="8:56" s="147" customFormat="1" ht="0.25" customHeight="1" x14ac:dyDescent="0.2">
      <c r="H288" s="147">
        <f t="shared" si="104"/>
        <v>647</v>
      </c>
      <c r="I288" s="147">
        <f>IF($H288&gt;$H287,INDEX(Spectra!288:288,1,MATCH($I$20,Spectra!$20:$20,0)),I287)</f>
        <v>1.0499999999999999E-3</v>
      </c>
      <c r="J288" s="147">
        <f>((Physics!$C$9*Physics!$C$10)/(Physics!$C$11*Physics!$C$12*$H288))^($J$17-$J$18)</f>
        <v>3.2579853997575096E+18</v>
      </c>
      <c r="K288" s="147">
        <f t="shared" si="105"/>
        <v>1</v>
      </c>
      <c r="L288" s="147">
        <f>INDEX(Photobiology!$21:$421,1+$H288-380,10)</f>
        <v>0.12502479999999999</v>
      </c>
      <c r="M288" s="147">
        <f t="shared" si="106"/>
        <v>1.0499999999999999E-3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3420884669745385</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1.0499999999999999E-3</v>
      </c>
      <c r="Z288" s="147">
        <f t="shared" ca="1" si="108"/>
        <v>0</v>
      </c>
      <c r="AA288" s="147">
        <f t="shared" ca="1" si="95"/>
        <v>1.7760645E-5</v>
      </c>
      <c r="AB288" s="147">
        <f t="shared" ca="1" si="96"/>
        <v>1.8417209999999998E-4</v>
      </c>
      <c r="AC288" s="147">
        <f t="shared" ca="1" si="97"/>
        <v>8.9984999999999995E-7</v>
      </c>
      <c r="AD288" s="147">
        <f t="shared" ca="1" si="98"/>
        <v>1.1455079999999999E-7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1.4818780737895821E-3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4827937128627240</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1.4818780737895821E-3</v>
      </c>
      <c r="AZ288" s="147">
        <f t="shared" ca="1" si="113"/>
        <v>0</v>
      </c>
      <c r="BA288" s="147">
        <f t="shared" ca="1" si="100"/>
        <v>2.5065819430343402E-5</v>
      </c>
      <c r="BB288" s="147">
        <f t="shared" ca="1" si="101"/>
        <v>2.5992437789884029E-4</v>
      </c>
      <c r="BC288" s="147">
        <f t="shared" ca="1" si="102"/>
        <v>1.2699695092376719E-6</v>
      </c>
      <c r="BD288" s="147">
        <f t="shared" ca="1" si="103"/>
        <v>1.6166697033814824E-7</v>
      </c>
    </row>
    <row r="289" spans="8:56" s="147" customFormat="1" ht="0.25" customHeight="1" x14ac:dyDescent="0.2">
      <c r="H289" s="147">
        <f t="shared" si="104"/>
        <v>648</v>
      </c>
      <c r="I289" s="147">
        <f>IF($H289&gt;$H288,INDEX(Spectra!289:289,1,MATCH($I$20,Spectra!$20:$20,0)),I288)</f>
        <v>1.0300000000000001E-3</v>
      </c>
      <c r="J289" s="147">
        <f>((Physics!$C$9*Physics!$C$10)/(Physics!$C$11*Physics!$C$12*$H289))^($J$17-$J$18)</f>
        <v>3.2630209258776914E+18</v>
      </c>
      <c r="K289" s="147">
        <f t="shared" si="105"/>
        <v>1</v>
      </c>
      <c r="L289" s="147">
        <f>INDEX(Photobiology!$21:$421,1+$H289-380,10)</f>
        <v>0.1187792</v>
      </c>
      <c r="M289" s="147">
        <f t="shared" si="106"/>
        <v>1.0300000000000001E-3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3360911553654022.5</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1.0300000000000001E-3</v>
      </c>
      <c r="Z289" s="147">
        <f t="shared" ca="1" si="108"/>
        <v>0</v>
      </c>
      <c r="AA289" s="147">
        <f t="shared" ca="1" si="95"/>
        <v>1.6273073000000001E-5</v>
      </c>
      <c r="AB289" s="147">
        <f t="shared" ca="1" si="96"/>
        <v>1.7150427000000001E-4</v>
      </c>
      <c r="AC289" s="147">
        <f t="shared" ca="1" si="97"/>
        <v>8.1576000000000005E-7</v>
      </c>
      <c r="AD289" s="147">
        <f t="shared" ca="1" si="98"/>
        <v>1.0397747E-7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1.4751708669671273E-3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4813513408158872</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1.4751708669671273E-3</v>
      </c>
      <c r="AZ289" s="147">
        <f t="shared" ca="1" si="113"/>
        <v>0</v>
      </c>
      <c r="BA289" s="147">
        <f t="shared" ca="1" si="100"/>
        <v>2.3306372044300339E-5</v>
      </c>
      <c r="BB289" s="147">
        <f t="shared" ca="1" si="101"/>
        <v>2.4562922588782936E-4</v>
      </c>
      <c r="BC289" s="147">
        <f t="shared" ca="1" si="102"/>
        <v>1.1683353266379648E-6</v>
      </c>
      <c r="BD289" s="147">
        <f t="shared" ca="1" si="103"/>
        <v>1.4891702384946453E-7</v>
      </c>
    </row>
    <row r="290" spans="8:56" s="147" customFormat="1" ht="0.25" customHeight="1" x14ac:dyDescent="0.2">
      <c r="H290" s="147">
        <f t="shared" si="104"/>
        <v>649</v>
      </c>
      <c r="I290" s="147">
        <f>IF($H290&gt;$H289,INDEX(Spectra!290:290,1,MATCH($I$20,Spectra!$20:$20,0)),I289)</f>
        <v>1.01E-3</v>
      </c>
      <c r="J290" s="147">
        <f>((Physics!$C$9*Physics!$C$10)/(Physics!$C$11*Physics!$C$12*$H290))^($J$17-$J$18)</f>
        <v>3.2680564519978732E+18</v>
      </c>
      <c r="K290" s="147">
        <f t="shared" si="105"/>
        <v>1</v>
      </c>
      <c r="L290" s="147">
        <f>INDEX(Photobiology!$21:$421,1+$H290-380,10)</f>
        <v>0.1127691</v>
      </c>
      <c r="M290" s="147">
        <f t="shared" si="106"/>
        <v>1.01E-3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3300737016517852</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1.01E-3</v>
      </c>
      <c r="Z290" s="147">
        <f t="shared" ca="1" si="108"/>
        <v>0</v>
      </c>
      <c r="AA290" s="147">
        <f t="shared" ca="1" si="95"/>
        <v>1.4901843000000001E-5</v>
      </c>
      <c r="AB290" s="147">
        <f t="shared" ca="1" si="96"/>
        <v>1.5944365E-4</v>
      </c>
      <c r="AC290" s="147">
        <f t="shared" ca="1" si="97"/>
        <v>7.3932000000000008E-7</v>
      </c>
      <c r="AD290" s="147">
        <f t="shared" ca="1" si="98"/>
        <v>9.4378137000000007E-8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1.4684618335632936E-3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4799016169689149</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1.4684618335632936E-3</v>
      </c>
      <c r="AZ290" s="147">
        <f t="shared" ca="1" si="113"/>
        <v>0</v>
      </c>
      <c r="BA290" s="147">
        <f t="shared" ca="1" si="100"/>
        <v>2.1666126430942903E-5</v>
      </c>
      <c r="BB290" s="147">
        <f t="shared" ca="1" si="101"/>
        <v>2.3181872735546935E-4</v>
      </c>
      <c r="BC290" s="147">
        <f t="shared" ca="1" si="102"/>
        <v>1.0749140621683309E-6</v>
      </c>
      <c r="BD290" s="147">
        <f t="shared" ca="1" si="103"/>
        <v>1.3721850703693833E-7</v>
      </c>
    </row>
    <row r="291" spans="8:56" s="147" customFormat="1" ht="0.25" customHeight="1" x14ac:dyDescent="0.2">
      <c r="H291" s="147">
        <f t="shared" si="104"/>
        <v>650</v>
      </c>
      <c r="I291" s="147">
        <f>IF($H291&gt;$H290,INDEX(Spectra!291:291,1,MATCH($I$20,Spectra!$20:$20,0)),I290)</f>
        <v>9.8499999999999998E-4</v>
      </c>
      <c r="J291" s="147">
        <f>((Physics!$C$9*Physics!$C$10)/(Physics!$C$11*Physics!$C$12*$H291))^($J$17-$J$18)</f>
        <v>3.2730919781180544E+18</v>
      </c>
      <c r="K291" s="147">
        <f t="shared" si="105"/>
        <v>1</v>
      </c>
      <c r="L291" s="147">
        <f>INDEX(Photobiology!$21:$421,1+$H291-380,10)</f>
        <v>0.107</v>
      </c>
      <c r="M291" s="147">
        <f t="shared" si="106"/>
        <v>9.8499999999999998E-4</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3223995598446283.5</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9.8499999999999998E-4</v>
      </c>
      <c r="Z291" s="147">
        <f t="shared" ca="1" si="108"/>
        <v>0</v>
      </c>
      <c r="AA291" s="147">
        <f t="shared" ca="1" si="95"/>
        <v>1.355951E-5</v>
      </c>
      <c r="AB291" s="147">
        <f t="shared" ca="1" si="96"/>
        <v>1.4726636499999999E-4</v>
      </c>
      <c r="AC291" s="147">
        <f t="shared" ca="1" si="97"/>
        <v>6.6684499999999999E-7</v>
      </c>
      <c r="AD291" s="147">
        <f t="shared" ca="1" si="98"/>
        <v>8.5276473499999999E-8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1.4617546267408385E-3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4784457342762389</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1.4617546267408385E-3</v>
      </c>
      <c r="AZ291" s="147">
        <f t="shared" ca="1" si="113"/>
        <v>0</v>
      </c>
      <c r="BA291" s="147">
        <f t="shared" ca="1" si="100"/>
        <v>2.0122514191714382E-5</v>
      </c>
      <c r="BB291" s="147">
        <f t="shared" ca="1" si="101"/>
        <v>2.1854547248939603E-4</v>
      </c>
      <c r="BC291" s="147">
        <f t="shared" ca="1" si="102"/>
        <v>9.8960788230354762E-7</v>
      </c>
      <c r="BD291" s="147">
        <f t="shared" ca="1" si="103"/>
        <v>1.2655155298555076E-7</v>
      </c>
    </row>
    <row r="292" spans="8:56" s="147" customFormat="1" ht="0.25" customHeight="1" x14ac:dyDescent="0.2">
      <c r="H292" s="147">
        <f t="shared" si="104"/>
        <v>651</v>
      </c>
      <c r="I292" s="147">
        <f>IF($H292&gt;$H291,INDEX(Spectra!292:292,1,MATCH($I$20,Spectra!$20:$20,0)),I291)</f>
        <v>9.6500000000000004E-4</v>
      </c>
      <c r="J292" s="147">
        <f>((Physics!$C$9*Physics!$C$10)/(Physics!$C$11*Physics!$C$12*$H292))^($J$17-$J$18)</f>
        <v>3.2781275042382362E+18</v>
      </c>
      <c r="K292" s="147">
        <f t="shared" si="105"/>
        <v>1</v>
      </c>
      <c r="L292" s="147">
        <f>INDEX(Photobiology!$21:$421,1+$H292-380,10)</f>
        <v>0.1014762</v>
      </c>
      <c r="M292" s="147">
        <f t="shared" si="106"/>
        <v>9.6500000000000004E-4</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3163393041589898</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9.6500000000000004E-4</v>
      </c>
      <c r="Z292" s="147">
        <f t="shared" ca="1" si="108"/>
        <v>0</v>
      </c>
      <c r="AA292" s="147">
        <f t="shared" ca="1" si="95"/>
        <v>1.2375739000000001E-5</v>
      </c>
      <c r="AB292" s="147">
        <f t="shared" ca="1" si="96"/>
        <v>1.3651855000000002E-4</v>
      </c>
      <c r="AC292" s="147">
        <f t="shared" ca="1" si="97"/>
        <v>6.0409000000000011E-7</v>
      </c>
      <c r="AD292" s="147">
        <f t="shared" ca="1" si="98"/>
        <v>7.7432082499999996E-8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1.4620980240400273E-3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4792943746497991</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1.4620980240400273E-3</v>
      </c>
      <c r="AZ292" s="147">
        <f t="shared" ca="1" si="113"/>
        <v>0</v>
      </c>
      <c r="BA292" s="147">
        <f t="shared" ca="1" si="100"/>
        <v>1.8750822319103736E-5</v>
      </c>
      <c r="BB292" s="147">
        <f t="shared" ca="1" si="101"/>
        <v>2.0684300746094268E-4</v>
      </c>
      <c r="BC292" s="147">
        <f t="shared" ca="1" si="102"/>
        <v>9.1527336304905717E-7</v>
      </c>
      <c r="BD292" s="147">
        <f t="shared" ca="1" si="103"/>
        <v>1.1731947649798381E-7</v>
      </c>
    </row>
    <row r="293" spans="8:56" s="147" customFormat="1" ht="0.25" customHeight="1" x14ac:dyDescent="0.2">
      <c r="H293" s="147">
        <f t="shared" si="104"/>
        <v>652</v>
      </c>
      <c r="I293" s="147">
        <f>IF($H293&gt;$H292,INDEX(Spectra!293:293,1,MATCH($I$20,Spectra!$20:$20,0)),I292)</f>
        <v>9.4799999999999995E-4</v>
      </c>
      <c r="J293" s="147">
        <f>((Physics!$C$9*Physics!$C$10)/(Physics!$C$11*Physics!$C$12*$H293))^($J$17-$J$18)</f>
        <v>3.2831630303584179E+18</v>
      </c>
      <c r="K293" s="147">
        <f t="shared" si="105"/>
        <v>1</v>
      </c>
      <c r="L293" s="147">
        <f>INDEX(Photobiology!$21:$421,1+$H293-380,10)</f>
        <v>9.6188640000000006E-2</v>
      </c>
      <c r="M293" s="147">
        <f t="shared" si="106"/>
        <v>9.4799999999999995E-4</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3112438552779780</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9.4799999999999995E-4</v>
      </c>
      <c r="Z293" s="147">
        <f t="shared" ca="1" si="108"/>
        <v>0</v>
      </c>
      <c r="AA293" s="147">
        <f t="shared" ca="1" si="95"/>
        <v>1.13100192E-5</v>
      </c>
      <c r="AB293" s="147">
        <f t="shared" ca="1" si="96"/>
        <v>1.2680447999999998E-4</v>
      </c>
      <c r="AC293" s="147">
        <f t="shared" ca="1" si="97"/>
        <v>5.4889199999999994E-7</v>
      </c>
      <c r="AD293" s="147">
        <f t="shared" ca="1" si="98"/>
        <v>7.0472708399999992E-8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1.4624414213392164E-3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4801433608605734</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1.4624414213392164E-3</v>
      </c>
      <c r="AZ293" s="147">
        <f t="shared" ca="1" si="113"/>
        <v>0</v>
      </c>
      <c r="BA293" s="147">
        <f t="shared" ca="1" si="100"/>
        <v>1.7447511133145389E-5</v>
      </c>
      <c r="BB293" s="147">
        <f t="shared" ca="1" si="101"/>
        <v>1.9561616451833357E-4</v>
      </c>
      <c r="BC293" s="147">
        <f t="shared" ca="1" si="102"/>
        <v>8.4675358295540632E-7</v>
      </c>
      <c r="BD293" s="147">
        <f t="shared" ca="1" si="103"/>
        <v>1.0871540911194107E-7</v>
      </c>
    </row>
    <row r="294" spans="8:56" s="147" customFormat="1" ht="0.25" customHeight="1" x14ac:dyDescent="0.2">
      <c r="H294" s="147">
        <f t="shared" si="104"/>
        <v>653</v>
      </c>
      <c r="I294" s="147">
        <f>IF($H294&gt;$H293,INDEX(Spectra!294:294,1,MATCH($I$20,Spectra!$20:$20,0)),I293)</f>
        <v>9.3099999999999997E-4</v>
      </c>
      <c r="J294" s="147">
        <f>((Physics!$C$9*Physics!$C$10)/(Physics!$C$11*Physics!$C$12*$H294))^($J$17-$J$18)</f>
        <v>3.2881985564785997E+18</v>
      </c>
      <c r="K294" s="147">
        <f t="shared" si="105"/>
        <v>1</v>
      </c>
      <c r="L294" s="147">
        <f>INDEX(Photobiology!$21:$421,1+$H294-380,10)</f>
        <v>9.1122960000000003E-2</v>
      </c>
      <c r="M294" s="147">
        <f t="shared" si="106"/>
        <v>9.3099999999999997E-4</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3061312856081576</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9.3099999999999997E-4</v>
      </c>
      <c r="Z294" s="147">
        <f t="shared" ca="1" si="108"/>
        <v>0</v>
      </c>
      <c r="AA294" s="147">
        <f t="shared" ca="1" si="95"/>
        <v>1.0320134999999999E-5</v>
      </c>
      <c r="AB294" s="147">
        <f t="shared" ca="1" si="96"/>
        <v>1.1766257299999999E-4</v>
      </c>
      <c r="AC294" s="147">
        <f t="shared" ca="1" si="97"/>
        <v>4.9901600000000003E-7</v>
      </c>
      <c r="AD294" s="147">
        <f t="shared" ca="1" si="98"/>
        <v>6.4113314999999991E-8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1.4627829920570265E-3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4809920922923362</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1.4627829920570265E-3</v>
      </c>
      <c r="AZ294" s="147">
        <f t="shared" ca="1" si="113"/>
        <v>0</v>
      </c>
      <c r="BA294" s="147">
        <f t="shared" ca="1" si="100"/>
        <v>1.6214949466952137E-5</v>
      </c>
      <c r="BB294" s="147">
        <f t="shared" ca="1" si="101"/>
        <v>1.8487090288514318E-4</v>
      </c>
      <c r="BC294" s="147">
        <f t="shared" ca="1" si="102"/>
        <v>7.8405168374256626E-7</v>
      </c>
      <c r="BD294" s="147">
        <f t="shared" ca="1" si="103"/>
        <v>1.0073455074800712E-7</v>
      </c>
    </row>
    <row r="295" spans="8:56" s="147" customFormat="1" ht="0.25" customHeight="1" x14ac:dyDescent="0.2">
      <c r="H295" s="147">
        <f t="shared" si="104"/>
        <v>654</v>
      </c>
      <c r="I295" s="147">
        <f>IF($H295&gt;$H294,INDEX(Spectra!295:295,1,MATCH($I$20,Spectra!$20:$20,0)),I294)</f>
        <v>9.1500000000000001E-4</v>
      </c>
      <c r="J295" s="147">
        <f>((Physics!$C$9*Physics!$C$10)/(Physics!$C$11*Physics!$C$12*$H295))^($J$17-$J$18)</f>
        <v>3.2932340825987809E+18</v>
      </c>
      <c r="K295" s="147">
        <f t="shared" si="105"/>
        <v>1</v>
      </c>
      <c r="L295" s="147">
        <f>INDEX(Photobiology!$21:$421,1+$H295-380,10)</f>
        <v>8.6264850000000004E-2</v>
      </c>
      <c r="M295" s="147">
        <f t="shared" si="106"/>
        <v>9.1500000000000001E-4</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3013309185577884.5</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9.1500000000000001E-4</v>
      </c>
      <c r="Z295" s="147">
        <f t="shared" ca="1" si="108"/>
        <v>0</v>
      </c>
      <c r="AA295" s="147">
        <f t="shared" ca="1" si="95"/>
        <v>9.4146180000000005E-6</v>
      </c>
      <c r="AB295" s="147">
        <f t="shared" ca="1" si="96"/>
        <v>1.0919884500000001E-4</v>
      </c>
      <c r="AC295" s="147">
        <f t="shared" ca="1" si="97"/>
        <v>4.5384000000000005E-7</v>
      </c>
      <c r="AD295" s="147">
        <f t="shared" ca="1" si="98"/>
        <v>5.8392738000000001E-8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1.4631263893562154E-3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4818417692577583</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1.4631263893562154E-3</v>
      </c>
      <c r="AZ295" s="147">
        <f t="shared" ca="1" si="113"/>
        <v>0</v>
      </c>
      <c r="BA295" s="147">
        <f t="shared" ca="1" si="100"/>
        <v>1.5054400045363972E-5</v>
      </c>
      <c r="BB295" s="147">
        <f t="shared" ca="1" si="101"/>
        <v>1.7461389268493883E-4</v>
      </c>
      <c r="BC295" s="147">
        <f t="shared" ca="1" si="102"/>
        <v>7.2571068912068283E-7</v>
      </c>
      <c r="BD295" s="147">
        <f t="shared" ca="1" si="103"/>
        <v>9.337262941482347E-8</v>
      </c>
    </row>
    <row r="296" spans="8:56" s="147" customFormat="1" ht="0.25" customHeight="1" x14ac:dyDescent="0.2">
      <c r="H296" s="147">
        <f t="shared" si="104"/>
        <v>655</v>
      </c>
      <c r="I296" s="147">
        <f>IF($H296&gt;$H295,INDEX(Spectra!296:296,1,MATCH($I$20,Spectra!$20:$20,0)),I295)</f>
        <v>8.9800000000000004E-4</v>
      </c>
      <c r="J296" s="147">
        <f>((Physics!$C$9*Physics!$C$10)/(Physics!$C$11*Physics!$C$12*$H296))^($J$17-$J$18)</f>
        <v>3.2982696087189627E+18</v>
      </c>
      <c r="K296" s="147">
        <f t="shared" si="105"/>
        <v>1</v>
      </c>
      <c r="L296" s="147">
        <f>INDEX(Photobiology!$21:$421,1+$H296-380,10)</f>
        <v>8.1600000000000006E-2</v>
      </c>
      <c r="M296" s="147">
        <f t="shared" si="106"/>
        <v>8.9800000000000004E-4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2961846108629628.5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8.9800000000000004E-4</v>
      </c>
      <c r="Z296" s="147">
        <f t="shared" ca="1" si="108"/>
        <v>0</v>
      </c>
      <c r="AA296" s="147">
        <f t="shared" ca="1" si="95"/>
        <v>8.5697487000000012E-6</v>
      </c>
      <c r="AB296" s="147">
        <f t="shared" ca="1" si="96"/>
        <v>1.0114892400000001E-4</v>
      </c>
      <c r="AC296" s="147">
        <f t="shared" ca="1" si="97"/>
        <v>4.1218200000000003E-7</v>
      </c>
      <c r="AD296" s="147">
        <f t="shared" ca="1" si="98"/>
        <v>5.3153877200000001E-8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1.4634697866554042E-3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4826917920603944</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1.4634697866554042E-3</v>
      </c>
      <c r="AZ296" s="147">
        <f t="shared" ca="1" si="113"/>
        <v>0</v>
      </c>
      <c r="BA296" s="147">
        <f t="shared" ca="1" si="100"/>
        <v>1.3966111694520522E-5</v>
      </c>
      <c r="BB296" s="147">
        <f t="shared" ca="1" si="101"/>
        <v>1.6484230982929143E-4</v>
      </c>
      <c r="BC296" s="147">
        <f t="shared" ca="1" si="102"/>
        <v>6.7173263207483056E-7</v>
      </c>
      <c r="BD296" s="147">
        <f t="shared" ca="1" si="103"/>
        <v>8.6624825529834696E-8</v>
      </c>
    </row>
    <row r="297" spans="8:56" s="147" customFormat="1" ht="0.25" customHeight="1" x14ac:dyDescent="0.2">
      <c r="H297" s="147">
        <f t="shared" si="104"/>
        <v>656</v>
      </c>
      <c r="I297" s="147">
        <f>IF($H297&gt;$H296,INDEX(Spectra!297:297,1,MATCH($I$20,Spectra!$20:$20,0)),I296)</f>
        <v>8.7900000000000001E-4</v>
      </c>
      <c r="J297" s="147">
        <f>((Physics!$C$9*Physics!$C$10)/(Physics!$C$11*Physics!$C$12*$H297))^($J$17-$J$18)</f>
        <v>3.3033051348391444E+18</v>
      </c>
      <c r="K297" s="147">
        <f t="shared" si="105"/>
        <v>1</v>
      </c>
      <c r="L297" s="147">
        <f>INDEX(Photobiology!$21:$421,1+$H297-380,10)</f>
        <v>7.7120640000000004E-2</v>
      </c>
      <c r="M297" s="147">
        <f t="shared" si="106"/>
        <v>8.7900000000000001E-4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2903605213523608</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8.7900000000000001E-4</v>
      </c>
      <c r="Z297" s="147">
        <f t="shared" ca="1" si="108"/>
        <v>0</v>
      </c>
      <c r="AA297" s="147">
        <f t="shared" ca="1" si="95"/>
        <v>7.7757131099999994E-6</v>
      </c>
      <c r="AB297" s="147">
        <f t="shared" ca="1" si="96"/>
        <v>9.3406056E-5</v>
      </c>
      <c r="AC297" s="147">
        <f t="shared" ca="1" si="97"/>
        <v>3.7357500000000001E-7</v>
      </c>
      <c r="AD297" s="147">
        <f t="shared" ca="1" si="98"/>
        <v>4.8274943700000004E-8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1.4638131839545931E-3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4835421607002445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1.4638131839545931E-3</v>
      </c>
      <c r="AZ297" s="147">
        <f t="shared" ca="1" si="113"/>
        <v>0</v>
      </c>
      <c r="BA297" s="147">
        <f t="shared" ca="1" si="100"/>
        <v>1.2949023168448885E-5</v>
      </c>
      <c r="BB297" s="147">
        <f t="shared" ca="1" si="101"/>
        <v>1.5555064417975087E-4</v>
      </c>
      <c r="BC297" s="147">
        <f t="shared" ca="1" si="102"/>
        <v>6.2212060318070202E-7</v>
      </c>
      <c r="BD297" s="147">
        <f t="shared" ca="1" si="103"/>
        <v>8.0393059206741446E-8</v>
      </c>
    </row>
    <row r="298" spans="8:56" s="147" customFormat="1" ht="0.25" customHeight="1" x14ac:dyDescent="0.2">
      <c r="H298" s="147">
        <f t="shared" si="104"/>
        <v>657</v>
      </c>
      <c r="I298" s="147">
        <f>IF($H298&gt;$H297,INDEX(Spectra!298:298,1,MATCH($I$20,Spectra!$20:$20,0)),I297)</f>
        <v>8.5899999999999995E-4</v>
      </c>
      <c r="J298" s="147">
        <f>((Physics!$C$9*Physics!$C$10)/(Physics!$C$11*Physics!$C$12*$H298))^($J$17-$J$18)</f>
        <v>3.3083406609593257E+18</v>
      </c>
      <c r="K298" s="147">
        <f t="shared" si="105"/>
        <v>1</v>
      </c>
      <c r="L298" s="147">
        <f>INDEX(Photobiology!$21:$421,1+$H298-380,10)</f>
        <v>7.2825520000000005E-2</v>
      </c>
      <c r="M298" s="147">
        <f t="shared" si="106"/>
        <v>8.5899999999999995E-4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2841864627764060.5</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8.5899999999999995E-4</v>
      </c>
      <c r="Z298" s="147">
        <f t="shared" ca="1" si="108"/>
        <v>0</v>
      </c>
      <c r="AA298" s="147">
        <f t="shared" ca="1" si="95"/>
        <v>7.0403639999999994E-6</v>
      </c>
      <c r="AB298" s="147">
        <f t="shared" ca="1" si="96"/>
        <v>8.6078671999999996E-5</v>
      </c>
      <c r="AC298" s="147">
        <f t="shared" ca="1" si="97"/>
        <v>3.3801650000000001E-7</v>
      </c>
      <c r="AD298" s="147">
        <f t="shared" ca="1" si="98"/>
        <v>4.3755226599999993E-8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1.464156581253782E-3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4843928751773084</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1.464156581253782E-3</v>
      </c>
      <c r="AZ298" s="147">
        <f t="shared" ca="1" si="113"/>
        <v>0</v>
      </c>
      <c r="BA298" s="147">
        <f t="shared" ca="1" si="100"/>
        <v>1.2000227339955997E-5</v>
      </c>
      <c r="BB298" s="147">
        <f t="shared" ca="1" si="101"/>
        <v>1.4672020269427898E-4</v>
      </c>
      <c r="BC298" s="147">
        <f t="shared" ca="1" si="102"/>
        <v>5.7614561472336323E-7</v>
      </c>
      <c r="BD298" s="147">
        <f t="shared" ca="1" si="103"/>
        <v>7.4580329441956393E-8</v>
      </c>
    </row>
    <row r="299" spans="8:56" s="147" customFormat="1" ht="0.25" customHeight="1" x14ac:dyDescent="0.2">
      <c r="H299" s="147">
        <f t="shared" si="104"/>
        <v>658</v>
      </c>
      <c r="I299" s="147">
        <f>IF($H299&gt;$H298,INDEX(Spectra!299:299,1,MATCH($I$20,Spectra!$20:$20,0)),I298)</f>
        <v>8.4000000000000003E-4</v>
      </c>
      <c r="J299" s="147">
        <f>((Physics!$C$9*Physics!$C$10)/(Physics!$C$11*Physics!$C$12*$H299))^($J$17-$J$18)</f>
        <v>3.3133761870795075E+18</v>
      </c>
      <c r="K299" s="147">
        <f t="shared" si="105"/>
        <v>1</v>
      </c>
      <c r="L299" s="147">
        <f>INDEX(Photobiology!$21:$421,1+$H299-380,10)</f>
        <v>6.8710080000000007E-2</v>
      </c>
      <c r="M299" s="147">
        <f t="shared" si="106"/>
        <v>8.4000000000000003E-4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2783235997146786.5</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8.4000000000000003E-4</v>
      </c>
      <c r="Z299" s="147">
        <f t="shared" ca="1" si="108"/>
        <v>0</v>
      </c>
      <c r="AA299" s="147">
        <f t="shared" ca="1" si="95"/>
        <v>6.3760956000000008E-6</v>
      </c>
      <c r="AB299" s="147">
        <f t="shared" ca="1" si="96"/>
        <v>7.9342872000000013E-5</v>
      </c>
      <c r="AC299" s="147">
        <f t="shared" ca="1" si="97"/>
        <v>3.0618000000000006E-7</v>
      </c>
      <c r="AD299" s="147">
        <f t="shared" ca="1" si="98"/>
        <v>3.9681936000000004E-8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1.4644981519715923E-3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4852433302764619</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1.4644981519715923E-3</v>
      </c>
      <c r="AZ299" s="147">
        <f t="shared" ca="1" si="113"/>
        <v>0</v>
      </c>
      <c r="BA299" s="147">
        <f t="shared" ca="1" si="100"/>
        <v>1.1116405027374049E-5</v>
      </c>
      <c r="BB299" s="147">
        <f t="shared" ca="1" si="101"/>
        <v>1.3833034454299834E-4</v>
      </c>
      <c r="BC299" s="147">
        <f t="shared" ca="1" si="102"/>
        <v>5.3380957639364542E-7</v>
      </c>
      <c r="BD299" s="147">
        <f t="shared" ca="1" si="103"/>
        <v>6.918347849839881E-8</v>
      </c>
    </row>
    <row r="300" spans="8:56" s="147" customFormat="1" ht="0.25" customHeight="1" x14ac:dyDescent="0.2">
      <c r="H300" s="147">
        <f t="shared" si="104"/>
        <v>659</v>
      </c>
      <c r="I300" s="147">
        <f>IF($H300&gt;$H299,INDEX(Spectra!300:300,1,MATCH($I$20,Spectra!$20:$20,0)),I299)</f>
        <v>8.1999999999999998E-4</v>
      </c>
      <c r="J300" s="147">
        <f>((Physics!$C$9*Physics!$C$10)/(Physics!$C$11*Physics!$C$12*$H300))^($J$17-$J$18)</f>
        <v>3.3184117131996892E+18</v>
      </c>
      <c r="K300" s="147">
        <f t="shared" si="105"/>
        <v>1</v>
      </c>
      <c r="L300" s="147">
        <f>INDEX(Photobiology!$21:$421,1+$H300-380,10)</f>
        <v>6.4769759999999996E-2</v>
      </c>
      <c r="M300" s="147">
        <f t="shared" si="106"/>
        <v>8.1999999999999998E-4</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2721097604823745</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8.1999999999999998E-4</v>
      </c>
      <c r="Z300" s="147">
        <f t="shared" ca="1" si="108"/>
        <v>0</v>
      </c>
      <c r="AA300" s="147">
        <f t="shared" ca="1" si="95"/>
        <v>5.7625828E-6</v>
      </c>
      <c r="AB300" s="147">
        <f t="shared" ca="1" si="96"/>
        <v>7.2974588000000005E-5</v>
      </c>
      <c r="AC300" s="147">
        <f t="shared" ca="1" si="97"/>
        <v>2.7691400000000001E-7</v>
      </c>
      <c r="AD300" s="147">
        <f t="shared" ca="1" si="98"/>
        <v>3.5938057999999999E-8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1.4648415492707811E-3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4860947355081740</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1.4648415492707811E-3</v>
      </c>
      <c r="AZ300" s="147">
        <f t="shared" ca="1" si="113"/>
        <v>0</v>
      </c>
      <c r="BA300" s="147">
        <f t="shared" ca="1" si="100"/>
        <v>1.0294232581162385E-5</v>
      </c>
      <c r="BB300" s="147">
        <f t="shared" ca="1" si="101"/>
        <v>1.3036122993087434E-4</v>
      </c>
      <c r="BC300" s="147">
        <f t="shared" ca="1" si="102"/>
        <v>4.9467699118874284E-7</v>
      </c>
      <c r="BD300" s="147">
        <f t="shared" ca="1" si="103"/>
        <v>6.4199464095735601E-8</v>
      </c>
    </row>
    <row r="301" spans="8:56" s="147" customFormat="1" ht="0.25" customHeight="1" x14ac:dyDescent="0.2">
      <c r="H301" s="147">
        <f t="shared" si="104"/>
        <v>660</v>
      </c>
      <c r="I301" s="147">
        <f>IF($H301&gt;$H300,INDEX(Spectra!301:301,1,MATCH($I$20,Spectra!$20:$20,0)),I300)</f>
        <v>8.0199999999999998E-4</v>
      </c>
      <c r="J301" s="147">
        <f>((Physics!$C$9*Physics!$C$10)/(Physics!$C$11*Physics!$C$12*$H301))^($J$17-$J$18)</f>
        <v>3.3234472393198705E+18</v>
      </c>
      <c r="K301" s="147">
        <f t="shared" si="105"/>
        <v>1</v>
      </c>
      <c r="L301" s="147">
        <f>INDEX(Photobiology!$21:$421,1+$H301-380,10)</f>
        <v>6.0999999999999999E-2</v>
      </c>
      <c r="M301" s="147">
        <f t="shared" si="106"/>
        <v>8.0199999999999998E-4</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2665404685934536</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8.0199999999999998E-4</v>
      </c>
      <c r="Z301" s="147">
        <f t="shared" ca="1" si="108"/>
        <v>0</v>
      </c>
      <c r="AA301" s="147">
        <f t="shared" ca="1" si="95"/>
        <v>5.2166490999999991E-6</v>
      </c>
      <c r="AB301" s="147">
        <f t="shared" ca="1" si="96"/>
        <v>6.7213775399999995E-5</v>
      </c>
      <c r="AC301" s="147">
        <f t="shared" ca="1" si="97"/>
        <v>2.5094580000000002E-7</v>
      </c>
      <c r="AD301" s="147">
        <f t="shared" ca="1" si="98"/>
        <v>3.2636989000000003E-8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1.46518494656997E-3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4869464865770999</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1.46518494656997E-3</v>
      </c>
      <c r="AZ301" s="147">
        <f t="shared" ca="1" si="113"/>
        <v>0</v>
      </c>
      <c r="BA301" s="147">
        <f t="shared" ca="1" si="100"/>
        <v>9.5303687442116976E-6</v>
      </c>
      <c r="BB301" s="147">
        <f t="shared" ca="1" si="101"/>
        <v>1.2279378044665208E-4</v>
      </c>
      <c r="BC301" s="147">
        <f t="shared" ca="1" si="102"/>
        <v>4.5845636978174365E-7</v>
      </c>
      <c r="BD301" s="147">
        <f t="shared" ca="1" si="103"/>
        <v>5.9624968808191652E-8</v>
      </c>
    </row>
    <row r="302" spans="8:56" s="147" customFormat="1" ht="0.25" customHeight="1" x14ac:dyDescent="0.2">
      <c r="H302" s="147">
        <f t="shared" si="104"/>
        <v>661</v>
      </c>
      <c r="I302" s="147">
        <f>IF($H302&gt;$H301,INDEX(Spectra!302:302,1,MATCH($I$20,Spectra!$20:$20,0)),I301)</f>
        <v>7.85E-4</v>
      </c>
      <c r="J302" s="147">
        <f>((Physics!$C$9*Physics!$C$10)/(Physics!$C$11*Physics!$C$12*$H302))^($J$17-$J$18)</f>
        <v>3.3284827654400527E+18</v>
      </c>
      <c r="K302" s="147">
        <f t="shared" si="105"/>
        <v>1</v>
      </c>
      <c r="L302" s="147">
        <f>INDEX(Photobiology!$21:$421,1+$H302-380,10)</f>
        <v>5.7396210000000003E-2</v>
      </c>
      <c r="M302" s="147">
        <f t="shared" si="106"/>
        <v>7.85E-4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2612858970870441.5</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7.85E-4</v>
      </c>
      <c r="Z302" s="147">
        <f t="shared" ca="1" si="108"/>
        <v>0</v>
      </c>
      <c r="AA302" s="147">
        <f t="shared" ca="1" si="95"/>
        <v>4.7253232000000006E-6</v>
      </c>
      <c r="AB302" s="147">
        <f t="shared" ca="1" si="96"/>
        <v>6.1925980999999998E-5</v>
      </c>
      <c r="AC302" s="147">
        <f t="shared" ca="1" si="97"/>
        <v>2.277285E-7</v>
      </c>
      <c r="AD302" s="147">
        <f t="shared" ca="1" si="98"/>
        <v>2.9672215000000002E-8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1.4689531839541543E-3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4889385356029694</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1.4689531839541543E-3</v>
      </c>
      <c r="AZ302" s="147">
        <f t="shared" ca="1" si="113"/>
        <v>0</v>
      </c>
      <c r="BA302" s="147">
        <f t="shared" ca="1" si="100"/>
        <v>8.8423930698757114E-6</v>
      </c>
      <c r="BB302" s="147">
        <f t="shared" ca="1" si="101"/>
        <v>1.1588072224131779E-4</v>
      </c>
      <c r="BC302" s="147">
        <f t="shared" ca="1" si="102"/>
        <v>4.2614331866510017E-7</v>
      </c>
      <c r="BD302" s="147">
        <f t="shared" ca="1" si="103"/>
        <v>5.5524961400283081E-8</v>
      </c>
    </row>
    <row r="303" spans="8:56" s="147" customFormat="1" ht="0.25" customHeight="1" x14ac:dyDescent="0.2">
      <c r="H303" s="147">
        <f t="shared" si="104"/>
        <v>662</v>
      </c>
      <c r="I303" s="147">
        <f>IF($H303&gt;$H302,INDEX(Spectra!303:303,1,MATCH($I$20,Spectra!$20:$20,0)),I302)</f>
        <v>7.6800000000000002E-4</v>
      </c>
      <c r="J303" s="147">
        <f>((Physics!$C$9*Physics!$C$10)/(Physics!$C$11*Physics!$C$12*$H303))^($J$17-$J$18)</f>
        <v>3.3335182915602345E+18</v>
      </c>
      <c r="K303" s="147">
        <f t="shared" si="105"/>
        <v>1</v>
      </c>
      <c r="L303" s="147">
        <f>INDEX(Photobiology!$21:$421,1+$H303-380,10)</f>
        <v>5.3955040000000003E-2</v>
      </c>
      <c r="M303" s="147">
        <f t="shared" si="106"/>
        <v>7.6800000000000002E-4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2560142047918260</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7.6800000000000002E-4</v>
      </c>
      <c r="Z303" s="147">
        <f t="shared" ca="1" si="108"/>
        <v>0</v>
      </c>
      <c r="AA303" s="147">
        <f t="shared" ca="1" si="95"/>
        <v>4.2784742400000004E-6</v>
      </c>
      <c r="AB303" s="147">
        <f t="shared" ca="1" si="96"/>
        <v>5.7000345600000003E-5</v>
      </c>
      <c r="AC303" s="147">
        <f t="shared" ca="1" si="97"/>
        <v>2.0651519999999998E-7</v>
      </c>
      <c r="AD303" s="147">
        <f t="shared" ca="1" si="98"/>
        <v>2.6954188799999998E-8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1.4727214213383385E-3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4909343796403939</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1.4727214213383385E-3</v>
      </c>
      <c r="AZ303" s="147">
        <f t="shared" ca="1" si="113"/>
        <v>0</v>
      </c>
      <c r="BA303" s="147">
        <f t="shared" ca="1" si="100"/>
        <v>8.2044279477763908E-6</v>
      </c>
      <c r="BB303" s="147">
        <f t="shared" ca="1" si="101"/>
        <v>1.0930420571459442E-4</v>
      </c>
      <c r="BC303" s="147">
        <f t="shared" ca="1" si="102"/>
        <v>3.960147901978792E-7</v>
      </c>
      <c r="BD303" s="147">
        <f t="shared" ca="1" si="103"/>
        <v>5.1687514636143128E-8</v>
      </c>
    </row>
    <row r="304" spans="8:56" s="147" customFormat="1" ht="0.25" customHeight="1" x14ac:dyDescent="0.2">
      <c r="H304" s="147">
        <f t="shared" si="104"/>
        <v>663</v>
      </c>
      <c r="I304" s="147">
        <f>IF($H304&gt;$H303,INDEX(Spectra!304:304,1,MATCH($I$20,Spectra!$20:$20,0)),I303)</f>
        <v>7.5199999999999996E-4</v>
      </c>
      <c r="J304" s="147">
        <f>((Physics!$C$9*Physics!$C$10)/(Physics!$C$11*Physics!$C$12*$H304))^($J$17-$J$18)</f>
        <v>3.3385538176804157E+18</v>
      </c>
      <c r="K304" s="147">
        <f t="shared" si="105"/>
        <v>1</v>
      </c>
      <c r="L304" s="147">
        <f>INDEX(Photobiology!$21:$421,1+$H304-380,10)</f>
        <v>5.0673759999999998E-2</v>
      </c>
      <c r="M304" s="147">
        <f t="shared" si="106"/>
        <v>7.5199999999999996E-4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2510592470895672.5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7.5199999999999996E-4</v>
      </c>
      <c r="Z304" s="147">
        <f t="shared" ca="1" si="108"/>
        <v>0</v>
      </c>
      <c r="AA304" s="147">
        <f t="shared" ca="1" si="95"/>
        <v>3.8782745599999998E-6</v>
      </c>
      <c r="AB304" s="147">
        <f t="shared" ca="1" si="96"/>
        <v>5.2486065599999999E-5</v>
      </c>
      <c r="AC304" s="147">
        <f t="shared" ca="1" si="97"/>
        <v>1.8747359999999998E-7</v>
      </c>
      <c r="AD304" s="147">
        <f t="shared" ca="1" si="98"/>
        <v>2.4504446399999999E-8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1.4764914853039014E-3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4929346285033967</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1.4764914853039014E-3</v>
      </c>
      <c r="AZ304" s="147">
        <f t="shared" ca="1" si="113"/>
        <v>0</v>
      </c>
      <c r="BA304" s="147">
        <f t="shared" ca="1" si="100"/>
        <v>7.6146800073281051E-6</v>
      </c>
      <c r="BB304" s="147">
        <f t="shared" ca="1" si="101"/>
        <v>1.030521661642314E-4</v>
      </c>
      <c r="BC304" s="147">
        <f t="shared" ca="1" si="102"/>
        <v>3.6808932728626257E-7</v>
      </c>
      <c r="BD304" s="147">
        <f t="shared" ca="1" si="103"/>
        <v>4.8112508592667343E-8</v>
      </c>
    </row>
    <row r="305" spans="8:56" s="147" customFormat="1" ht="0.25" customHeight="1" x14ac:dyDescent="0.2">
      <c r="H305" s="147">
        <f t="shared" si="104"/>
        <v>664</v>
      </c>
      <c r="I305" s="147">
        <f>IF($H305&gt;$H304,INDEX(Spectra!305:305,1,MATCH($I$20,Spectra!$20:$20,0)),I304)</f>
        <v>7.3700000000000002E-4</v>
      </c>
      <c r="J305" s="147">
        <f>((Physics!$C$9*Physics!$C$10)/(Physics!$C$11*Physics!$C$12*$H305))^($J$17-$J$18)</f>
        <v>3.343589343800597E+18</v>
      </c>
      <c r="K305" s="147">
        <f t="shared" si="105"/>
        <v>1</v>
      </c>
      <c r="L305" s="147">
        <f>INDEX(Photobiology!$21:$421,1+$H305-380,10)</f>
        <v>4.7549649999999999E-2</v>
      </c>
      <c r="M305" s="147">
        <f t="shared" si="106"/>
        <v>7.3700000000000002E-4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2464225346381040</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7.3700000000000002E-4</v>
      </c>
      <c r="Z305" s="147">
        <f t="shared" ca="1" si="108"/>
        <v>0</v>
      </c>
      <c r="AA305" s="147">
        <f t="shared" ca="1" si="95"/>
        <v>3.52055319E-6</v>
      </c>
      <c r="AB305" s="147">
        <f t="shared" ca="1" si="96"/>
        <v>4.8350884999999997E-5</v>
      </c>
      <c r="AC305" s="147">
        <f t="shared" ca="1" si="97"/>
        <v>1.7046810000000001E-7</v>
      </c>
      <c r="AD305" s="147">
        <f t="shared" ca="1" si="98"/>
        <v>2.2305083899999999E-8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1.4802597226880856E-3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4949380634837110</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1.4802597226880856E-3</v>
      </c>
      <c r="AZ305" s="147">
        <f t="shared" ca="1" si="113"/>
        <v>0</v>
      </c>
      <c r="BA305" s="147">
        <f t="shared" ca="1" si="100"/>
        <v>7.0710082615170356E-6</v>
      </c>
      <c r="BB305" s="147">
        <f t="shared" ca="1" si="101"/>
        <v>9.7112439106951851E-5</v>
      </c>
      <c r="BC305" s="147">
        <f t="shared" ca="1" si="102"/>
        <v>3.4238407385775424E-7</v>
      </c>
      <c r="BD305" s="147">
        <f t="shared" ca="1" si="103"/>
        <v>4.4799616429238103E-8</v>
      </c>
    </row>
    <row r="306" spans="8:56" s="147" customFormat="1" ht="0.25" customHeight="1" x14ac:dyDescent="0.2">
      <c r="H306" s="147">
        <f t="shared" si="104"/>
        <v>665</v>
      </c>
      <c r="I306" s="147">
        <f>IF($H306&gt;$H305,INDEX(Spectra!306:306,1,MATCH($I$20,Spectra!$20:$20,0)),I305)</f>
        <v>7.2300000000000001E-4</v>
      </c>
      <c r="J306" s="147">
        <f>((Physics!$C$9*Physics!$C$10)/(Physics!$C$11*Physics!$C$12*$H306))^($J$17-$J$18)</f>
        <v>3.3486248699207788E+18</v>
      </c>
      <c r="K306" s="147">
        <f t="shared" si="105"/>
        <v>1</v>
      </c>
      <c r="L306" s="147">
        <f>INDEX(Photobiology!$21:$421,1+$H306-380,10)</f>
        <v>4.4580000000000002E-2</v>
      </c>
      <c r="M306" s="147">
        <f t="shared" si="106"/>
        <v>7.2300000000000001E-4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2421055780952723</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7.2300000000000001E-4</v>
      </c>
      <c r="Z306" s="147">
        <f t="shared" ca="1" si="108"/>
        <v>0</v>
      </c>
      <c r="AA306" s="147">
        <f t="shared" ca="1" si="95"/>
        <v>3.2014006200000001E-6</v>
      </c>
      <c r="AB306" s="147">
        <f t="shared" ca="1" si="96"/>
        <v>4.4564563200000006E-5</v>
      </c>
      <c r="AC306" s="147">
        <f t="shared" ca="1" si="97"/>
        <v>1.5515580000000001E-7</v>
      </c>
      <c r="AD306" s="147">
        <f t="shared" ca="1" si="98"/>
        <v>2.0339436000000001E-8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1.4840279600722699E-3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4969452934755803</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1.4840279600722699E-3</v>
      </c>
      <c r="AZ306" s="147">
        <f t="shared" ca="1" si="113"/>
        <v>0</v>
      </c>
      <c r="BA306" s="147">
        <f t="shared" ca="1" si="100"/>
        <v>6.5711867655224068E-6</v>
      </c>
      <c r="BB306" s="147">
        <f t="shared" ca="1" si="101"/>
        <v>9.1473109014118611E-5</v>
      </c>
      <c r="BC306" s="147">
        <f t="shared" ca="1" si="102"/>
        <v>3.1847240023150913E-7</v>
      </c>
      <c r="BD306" s="147">
        <f t="shared" ca="1" si="103"/>
        <v>4.1748674572753098E-8</v>
      </c>
    </row>
    <row r="307" spans="8:56" s="147" customFormat="1" ht="0.25" customHeight="1" x14ac:dyDescent="0.2">
      <c r="H307" s="147">
        <f t="shared" si="104"/>
        <v>666</v>
      </c>
      <c r="I307" s="147">
        <f>IF($H307&gt;$H306,INDEX(Spectra!307:307,1,MATCH($I$20,Spectra!$20:$20,0)),I306)</f>
        <v>7.0799999999999997E-4</v>
      </c>
      <c r="J307" s="147">
        <f>((Physics!$C$9*Physics!$C$10)/(Physics!$C$11*Physics!$C$12*$H307))^($J$17-$J$18)</f>
        <v>3.353660396040961E+18</v>
      </c>
      <c r="K307" s="147">
        <f t="shared" si="105"/>
        <v>1</v>
      </c>
      <c r="L307" s="147">
        <f>INDEX(Photobiology!$21:$421,1+$H307-380,10)</f>
        <v>4.1758719999999999E-2</v>
      </c>
      <c r="M307" s="147">
        <f t="shared" si="106"/>
        <v>7.0799999999999997E-4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2374391560397000.5</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7.0799999999999997E-4</v>
      </c>
      <c r="Z307" s="147">
        <f t="shared" ca="1" si="108"/>
        <v>0</v>
      </c>
      <c r="AA307" s="147">
        <f t="shared" ca="1" si="95"/>
        <v>2.9086905600000003E-6</v>
      </c>
      <c r="AB307" s="147">
        <f t="shared" ca="1" si="96"/>
        <v>4.0983075599999999E-5</v>
      </c>
      <c r="AC307" s="147">
        <f t="shared" ca="1" si="97"/>
        <v>1.4096279999999998E-7</v>
      </c>
      <c r="AD307" s="147">
        <f t="shared" ca="1" si="98"/>
        <v>1.8520359599999999E-8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1.487796197456454E-3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4989563184790047</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1.487796197456454E-3</v>
      </c>
      <c r="AZ307" s="147">
        <f t="shared" ca="1" si="113"/>
        <v>0</v>
      </c>
      <c r="BA307" s="147">
        <f t="shared" ca="1" si="100"/>
        <v>6.1123428739342993E-6</v>
      </c>
      <c r="BB307" s="147">
        <f t="shared" ca="1" si="101"/>
        <v>8.6122124347105054E-5</v>
      </c>
      <c r="BC307" s="147">
        <f t="shared" ca="1" si="102"/>
        <v>2.9622022291357998E-7</v>
      </c>
      <c r="BD307" s="147">
        <f t="shared" ca="1" si="103"/>
        <v>3.8918814390404142E-8</v>
      </c>
    </row>
    <row r="308" spans="8:56" s="147" customFormat="1" ht="0.25" customHeight="1" x14ac:dyDescent="0.2">
      <c r="H308" s="147">
        <f t="shared" si="104"/>
        <v>667</v>
      </c>
      <c r="I308" s="147">
        <f>IF($H308&gt;$H307,INDEX(Spectra!308:308,1,MATCH($I$20,Spectra!$20:$20,0)),I307)</f>
        <v>6.9300000000000004E-4</v>
      </c>
      <c r="J308" s="147">
        <f>((Physics!$C$9*Physics!$C$10)/(Physics!$C$11*Physics!$C$12*$H308))^($J$17-$J$18)</f>
        <v>3.3586959221611418E+18</v>
      </c>
      <c r="K308" s="147">
        <f t="shared" si="105"/>
        <v>1</v>
      </c>
      <c r="L308" s="147">
        <f>INDEX(Photobiology!$21:$421,1+$H308-380,10)</f>
        <v>3.9084960000000002E-2</v>
      </c>
      <c r="M308" s="147">
        <f t="shared" si="106"/>
        <v>6.9300000000000004E-4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2327576274057671.5</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6.9300000000000004E-4</v>
      </c>
      <c r="Z308" s="147">
        <f t="shared" ca="1" si="108"/>
        <v>0</v>
      </c>
      <c r="AA308" s="147">
        <f t="shared" ca="1" si="95"/>
        <v>2.6435871000000002E-6</v>
      </c>
      <c r="AB308" s="147">
        <f t="shared" ca="1" si="96"/>
        <v>3.7655263800000003E-5</v>
      </c>
      <c r="AC308" s="147">
        <f t="shared" ca="1" si="97"/>
        <v>1.280664E-7</v>
      </c>
      <c r="AD308" s="147">
        <f t="shared" ca="1" si="98"/>
        <v>1.6850849400000001E-8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1.4915644348406382E-3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5009711384939840</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1.4915644348406382E-3</v>
      </c>
      <c r="AZ308" s="147">
        <f t="shared" ca="1" si="113"/>
        <v>0</v>
      </c>
      <c r="BA308" s="147">
        <f t="shared" ca="1" si="100"/>
        <v>5.6898708495865821E-6</v>
      </c>
      <c r="BB308" s="147">
        <f t="shared" ca="1" si="101"/>
        <v>8.1046540070161819E-5</v>
      </c>
      <c r="BC308" s="147">
        <f t="shared" ca="1" si="102"/>
        <v>2.7564110755854993E-7</v>
      </c>
      <c r="BD308" s="147">
        <f t="shared" ca="1" si="103"/>
        <v>3.6268582484697992E-8</v>
      </c>
    </row>
    <row r="309" spans="8:56" s="147" customFormat="1" ht="0.25" customHeight="1" x14ac:dyDescent="0.2">
      <c r="H309" s="147">
        <f t="shared" si="104"/>
        <v>668</v>
      </c>
      <c r="I309" s="147">
        <f>IF($H309&gt;$H308,INDEX(Spectra!309:309,1,MATCH($I$20,Spectra!$20:$20,0)),I308)</f>
        <v>6.7500000000000004E-4</v>
      </c>
      <c r="J309" s="147">
        <f>((Physics!$C$9*Physics!$C$10)/(Physics!$C$11*Physics!$C$12*$H309))^($J$17-$J$18)</f>
        <v>3.3637314482813235E+18</v>
      </c>
      <c r="K309" s="147">
        <f t="shared" si="105"/>
        <v>1</v>
      </c>
      <c r="L309" s="147">
        <f>INDEX(Photobiology!$21:$421,1+$H309-380,10)</f>
        <v>3.656384E-2</v>
      </c>
      <c r="M309" s="147">
        <f t="shared" si="106"/>
        <v>6.7500000000000004E-4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2270518727589893.5</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6.7500000000000004E-4</v>
      </c>
      <c r="Z309" s="147">
        <f t="shared" ca="1" si="108"/>
        <v>0</v>
      </c>
      <c r="AA309" s="147">
        <f t="shared" ca="1" si="95"/>
        <v>2.3921459999999999E-6</v>
      </c>
      <c r="AB309" s="147">
        <f t="shared" ca="1" si="96"/>
        <v>3.4412242500000002E-5</v>
      </c>
      <c r="AC309" s="147">
        <f t="shared" ca="1" si="97"/>
        <v>1.1583E-7</v>
      </c>
      <c r="AD309" s="147">
        <f t="shared" ca="1" si="98"/>
        <v>1.52561475E-8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1.4953344988062013E-3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5029903679334410</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1.4953344988062013E-3</v>
      </c>
      <c r="AZ309" s="147">
        <f t="shared" ca="1" si="113"/>
        <v>0</v>
      </c>
      <c r="BA309" s="147">
        <f t="shared" ca="1" si="100"/>
        <v>5.2993458370092729E-6</v>
      </c>
      <c r="BB309" s="147">
        <f t="shared" ca="1" si="101"/>
        <v>7.6233797617088832E-5</v>
      </c>
      <c r="BC309" s="147">
        <f t="shared" ca="1" si="102"/>
        <v>2.5659939999514412E-7</v>
      </c>
      <c r="BD309" s="147">
        <f t="shared" ca="1" si="103"/>
        <v>3.3797101741668121E-8</v>
      </c>
    </row>
    <row r="310" spans="8:56" s="147" customFormat="1" ht="0.25" customHeight="1" x14ac:dyDescent="0.2">
      <c r="H310" s="147">
        <f t="shared" si="104"/>
        <v>669</v>
      </c>
      <c r="I310" s="147">
        <f>IF($H310&gt;$H309,INDEX(Spectra!310:310,1,MATCH($I$20,Spectra!$20:$20,0)),I309)</f>
        <v>6.5700000000000003E-4</v>
      </c>
      <c r="J310" s="147">
        <f>((Physics!$C$9*Physics!$C$10)/(Physics!$C$11*Physics!$C$12*$H310))^($J$17-$J$18)</f>
        <v>3.3687669744015053E+18</v>
      </c>
      <c r="K310" s="147">
        <f t="shared" si="105"/>
        <v>1</v>
      </c>
      <c r="L310" s="147">
        <f>INDEX(Photobiology!$21:$421,1+$H310-380,10)</f>
        <v>3.4200479999999998E-2</v>
      </c>
      <c r="M310" s="147">
        <f t="shared" si="106"/>
        <v>6.5700000000000003E-4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2213279902181789</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6.5700000000000003E-4</v>
      </c>
      <c r="Z310" s="147">
        <f t="shared" ca="1" si="108"/>
        <v>0</v>
      </c>
      <c r="AA310" s="147">
        <f t="shared" ca="1" si="95"/>
        <v>2.1636915300000001E-6</v>
      </c>
      <c r="AB310" s="147">
        <f t="shared" ca="1" si="96"/>
        <v>3.1410907200000003E-5</v>
      </c>
      <c r="AC310" s="147">
        <f t="shared" ca="1" si="97"/>
        <v>1.046601E-7</v>
      </c>
      <c r="AD310" s="147">
        <f t="shared" ca="1" si="98"/>
        <v>1.38067236E-8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1.4991027361903853E-3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5050127788913102</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1.4991027361903853E-3</v>
      </c>
      <c r="AZ310" s="147">
        <f t="shared" ca="1" si="113"/>
        <v>0</v>
      </c>
      <c r="BA310" s="147">
        <f t="shared" ca="1" si="100"/>
        <v>4.9369800500684341E-6</v>
      </c>
      <c r="BB310" s="147">
        <f t="shared" ca="1" si="101"/>
        <v>7.1671502176167849E-5</v>
      </c>
      <c r="BC310" s="147">
        <f t="shared" ca="1" si="102"/>
        <v>2.3880706587512839E-7</v>
      </c>
      <c r="BD310" s="147">
        <f t="shared" ca="1" si="103"/>
        <v>3.1503344180493713E-8</v>
      </c>
    </row>
    <row r="311" spans="8:56" s="147" customFormat="1" ht="0.25" customHeight="1" x14ac:dyDescent="0.2">
      <c r="H311" s="147">
        <f t="shared" si="104"/>
        <v>670</v>
      </c>
      <c r="I311" s="147">
        <f>IF($H311&gt;$H310,INDEX(Spectra!311:311,1,MATCH($I$20,Spectra!$20:$20,0)),I310)</f>
        <v>6.3900000000000003E-4</v>
      </c>
      <c r="J311" s="147">
        <f>((Physics!$C$9*Physics!$C$10)/(Physics!$C$11*Physics!$C$12*$H311))^($J$17-$J$18)</f>
        <v>3.3738025005216865E+18</v>
      </c>
      <c r="K311" s="147">
        <f t="shared" si="105"/>
        <v>1</v>
      </c>
      <c r="L311" s="147">
        <f>INDEX(Photobiology!$21:$421,1+$H311-380,10)</f>
        <v>3.2000000000000001E-2</v>
      </c>
      <c r="M311" s="147">
        <f t="shared" si="106"/>
        <v>6.3900000000000003E-4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2155859797833357.8</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6.3900000000000003E-4</v>
      </c>
      <c r="Z311" s="147">
        <f t="shared" ca="1" si="108"/>
        <v>0</v>
      </c>
      <c r="AA311" s="147">
        <f t="shared" ca="1" si="95"/>
        <v>1.9556594999999998E-6</v>
      </c>
      <c r="AB311" s="147">
        <f t="shared" ca="1" si="96"/>
        <v>2.86356348E-5</v>
      </c>
      <c r="AC311" s="147">
        <f t="shared" ca="1" si="97"/>
        <v>9.4571999999999995E-8</v>
      </c>
      <c r="AD311" s="147">
        <f t="shared" ca="1" si="98"/>
        <v>1.24946865E-8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1.5028709735745696E-3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5070389848607344</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1.5028709735745696E-3</v>
      </c>
      <c r="AZ311" s="147">
        <f t="shared" ca="1" si="113"/>
        <v>0</v>
      </c>
      <c r="BA311" s="147">
        <f t="shared" ca="1" si="100"/>
        <v>4.5995366146249704E-6</v>
      </c>
      <c r="BB311" s="147">
        <f t="shared" ca="1" si="101"/>
        <v>6.7348457512991894E-5</v>
      </c>
      <c r="BC311" s="147">
        <f t="shared" ca="1" si="102"/>
        <v>2.224249040890363E-7</v>
      </c>
      <c r="BD311" s="147">
        <f t="shared" ca="1" si="103"/>
        <v>2.9386387581790344E-8</v>
      </c>
    </row>
    <row r="312" spans="8:56" s="147" customFormat="1" ht="0.25" customHeight="1" x14ac:dyDescent="0.2">
      <c r="H312" s="147">
        <f t="shared" si="104"/>
        <v>671</v>
      </c>
      <c r="I312" s="147">
        <f>IF($H312&gt;$H311,INDEX(Spectra!312:312,1,MATCH($I$20,Spectra!$20:$20,0)),I311)</f>
        <v>6.2100000000000002E-4</v>
      </c>
      <c r="J312" s="147">
        <f>((Physics!$C$9*Physics!$C$10)/(Physics!$C$11*Physics!$C$12*$H312))^($J$17-$J$18)</f>
        <v>3.3788380266418683E+18</v>
      </c>
      <c r="K312" s="147">
        <f t="shared" si="105"/>
        <v>1</v>
      </c>
      <c r="L312" s="147">
        <f>INDEX(Photobiology!$21:$421,1+$H312-380,10)</f>
        <v>2.9962610000000001E-2</v>
      </c>
      <c r="M312" s="147">
        <f t="shared" si="106"/>
        <v>6.2100000000000002E-4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2098258414544600.2</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6.2100000000000002E-4</v>
      </c>
      <c r="Z312" s="147">
        <f t="shared" ca="1" si="108"/>
        <v>0</v>
      </c>
      <c r="AA312" s="147">
        <f t="shared" ca="1" si="95"/>
        <v>1.76593149E-6</v>
      </c>
      <c r="AB312" s="147">
        <f t="shared" ca="1" si="96"/>
        <v>2.6071505100000001E-5</v>
      </c>
      <c r="AC312" s="147">
        <f t="shared" ca="1" si="97"/>
        <v>8.5387500000000009E-8</v>
      </c>
      <c r="AD312" s="147">
        <f t="shared" ca="1" si="98"/>
        <v>1.1301082200000001E-8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1.4955756075481848E-3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5053307734501822</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1.4955756075481848E-3</v>
      </c>
      <c r="AZ312" s="147">
        <f t="shared" ca="1" si="113"/>
        <v>0</v>
      </c>
      <c r="BA312" s="147">
        <f t="shared" ca="1" si="100"/>
        <v>4.2529533994286976E-6</v>
      </c>
      <c r="BB312" s="147">
        <f t="shared" ca="1" si="101"/>
        <v>6.27889002892562E-5</v>
      </c>
      <c r="BC312" s="147">
        <f t="shared" ca="1" si="102"/>
        <v>2.0564164603787542E-7</v>
      </c>
      <c r="BD312" s="147">
        <f t="shared" ca="1" si="103"/>
        <v>2.7216784021283379E-8</v>
      </c>
    </row>
    <row r="313" spans="8:56" s="147" customFormat="1" ht="0.25" customHeight="1" x14ac:dyDescent="0.2">
      <c r="H313" s="147">
        <f t="shared" si="104"/>
        <v>672</v>
      </c>
      <c r="I313" s="147">
        <f>IF($H313&gt;$H312,INDEX(Spectra!313:313,1,MATCH($I$20,Spectra!$20:$20,0)),I312)</f>
        <v>6.0400000000000004E-4</v>
      </c>
      <c r="J313" s="147">
        <f>((Physics!$C$9*Physics!$C$10)/(Physics!$C$11*Physics!$C$12*$H313))^($J$17-$J$18)</f>
        <v>3.3838735527620506E+18</v>
      </c>
      <c r="K313" s="147">
        <f t="shared" si="105"/>
        <v>1</v>
      </c>
      <c r="L313" s="147">
        <f>INDEX(Photobiology!$21:$421,1+$H313-380,10)</f>
        <v>2.807664E-2</v>
      </c>
      <c r="M313" s="147">
        <f t="shared" si="106"/>
        <v>6.0400000000000004E-4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2043859625868278.8</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6.0400000000000004E-4</v>
      </c>
      <c r="Z313" s="147">
        <f t="shared" ca="1" si="108"/>
        <v>0</v>
      </c>
      <c r="AA313" s="147">
        <f t="shared" ca="1" si="95"/>
        <v>1.5956170000000001E-6</v>
      </c>
      <c r="AB313" s="147">
        <f t="shared" ca="1" si="96"/>
        <v>2.3743904400000002E-5</v>
      </c>
      <c r="AC313" s="147">
        <f t="shared" ca="1" si="97"/>
        <v>7.7130799999999993E-8</v>
      </c>
      <c r="AD313" s="147">
        <f t="shared" ca="1" si="98"/>
        <v>1.0225840800000001E-8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1.4882820681031788E-3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5036158329304356</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1.4882820681031788E-3</v>
      </c>
      <c r="AZ313" s="147">
        <f t="shared" ca="1" si="113"/>
        <v>0</v>
      </c>
      <c r="BA313" s="147">
        <f t="shared" ca="1" si="100"/>
        <v>3.9316691534115727E-6</v>
      </c>
      <c r="BB313" s="147">
        <f t="shared" ca="1" si="101"/>
        <v>5.850600520741087E-5</v>
      </c>
      <c r="BC313" s="147">
        <f t="shared" ca="1" si="102"/>
        <v>1.9005362009677591E-7</v>
      </c>
      <c r="BD313" s="147">
        <f t="shared" ca="1" si="103"/>
        <v>2.5196913069400436E-8</v>
      </c>
    </row>
    <row r="314" spans="8:56" s="147" customFormat="1" ht="0.25" customHeight="1" x14ac:dyDescent="0.2">
      <c r="H314" s="147">
        <f t="shared" si="104"/>
        <v>673</v>
      </c>
      <c r="I314" s="147">
        <f>IF($H314&gt;$H313,INDEX(Spectra!314:314,1,MATCH($I$20,Spectra!$20:$20,0)),I313)</f>
        <v>5.8699999999999996E-4</v>
      </c>
      <c r="J314" s="147">
        <f>((Physics!$C$9*Physics!$C$10)/(Physics!$C$11*Physics!$C$12*$H314))^($J$17-$J$18)</f>
        <v>3.3889090788822323E+18</v>
      </c>
      <c r="K314" s="147">
        <f t="shared" si="105"/>
        <v>1</v>
      </c>
      <c r="L314" s="147">
        <f>INDEX(Photobiology!$21:$421,1+$H314-380,10)</f>
        <v>2.632936E-2</v>
      </c>
      <c r="M314" s="147">
        <f t="shared" si="106"/>
        <v>5.8699999999999996E-4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1989289629303870.2</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5.8699999999999996E-4</v>
      </c>
      <c r="Z314" s="147">
        <f t="shared" ca="1" si="108"/>
        <v>0</v>
      </c>
      <c r="AA314" s="147">
        <f t="shared" ca="1" si="95"/>
        <v>1.4403453799999999E-6</v>
      </c>
      <c r="AB314" s="147">
        <f t="shared" ca="1" si="96"/>
        <v>2.15952604E-5</v>
      </c>
      <c r="AC314" s="147">
        <f t="shared" ca="1" si="97"/>
        <v>6.967689999999999E-8</v>
      </c>
      <c r="AD314" s="147">
        <f t="shared" ca="1" si="98"/>
        <v>9.2448390999999977E-9</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1.4809867020767939E-3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5018929280371903</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1.4809867020767939E-3</v>
      </c>
      <c r="AZ314" s="147">
        <f t="shared" ca="1" si="113"/>
        <v>0</v>
      </c>
      <c r="BA314" s="147">
        <f t="shared" ca="1" si="100"/>
        <v>3.6339563103539119E-6</v>
      </c>
      <c r="BB314" s="147">
        <f t="shared" ca="1" si="101"/>
        <v>5.4484315980043592E-5</v>
      </c>
      <c r="BC314" s="147">
        <f t="shared" ca="1" si="102"/>
        <v>1.7579312153651544E-7</v>
      </c>
      <c r="BD314" s="147">
        <f t="shared" ca="1" si="103"/>
        <v>2.332450386701805E-8</v>
      </c>
    </row>
    <row r="315" spans="8:56" s="147" customFormat="1" ht="0.25" customHeight="1" x14ac:dyDescent="0.2">
      <c r="H315" s="147">
        <f t="shared" si="104"/>
        <v>674</v>
      </c>
      <c r="I315" s="147">
        <f>IF($H315&gt;$H314,INDEX(Spectra!315:315,1,MATCH($I$20,Spectra!$20:$20,0)),I314)</f>
        <v>5.71E-4</v>
      </c>
      <c r="J315" s="147">
        <f>((Physics!$C$9*Physics!$C$10)/(Physics!$C$11*Physics!$C$12*$H315))^($J$17-$J$18)</f>
        <v>3.3939446050024136E+18</v>
      </c>
      <c r="K315" s="147">
        <f t="shared" si="105"/>
        <v>1</v>
      </c>
      <c r="L315" s="147">
        <f>INDEX(Photobiology!$21:$421,1+$H315-380,10)</f>
        <v>2.4708049999999999E-2</v>
      </c>
      <c r="M315" s="147">
        <f t="shared" si="106"/>
        <v>5.71E-4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1937942369456378.2</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5.71E-4</v>
      </c>
      <c r="Z315" s="147">
        <f t="shared" ca="1" si="108"/>
        <v>0</v>
      </c>
      <c r="AA315" s="147">
        <f t="shared" ca="1" si="95"/>
        <v>1.3011662499999999E-6</v>
      </c>
      <c r="AB315" s="147">
        <f t="shared" ca="1" si="96"/>
        <v>1.9647995799999998E-5</v>
      </c>
      <c r="AC315" s="147">
        <f t="shared" ca="1" si="97"/>
        <v>6.3038400000000007E-8</v>
      </c>
      <c r="AD315" s="147">
        <f t="shared" ca="1" si="98"/>
        <v>8.3681763000000008E-9</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1.4736931626317879E-3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5001632958743101</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1.4736931626317879E-3</v>
      </c>
      <c r="AZ315" s="147">
        <f t="shared" ca="1" si="113"/>
        <v>0</v>
      </c>
      <c r="BA315" s="147">
        <f t="shared" ca="1" si="100"/>
        <v>3.3581782943471867E-6</v>
      </c>
      <c r="BB315" s="147">
        <f t="shared" ca="1" si="101"/>
        <v>5.0709486987527295E-5</v>
      </c>
      <c r="BC315" s="147">
        <f t="shared" ca="1" si="102"/>
        <v>1.6269572515454939E-7</v>
      </c>
      <c r="BD315" s="147">
        <f t="shared" ca="1" si="103"/>
        <v>2.1597415406317643E-8</v>
      </c>
    </row>
    <row r="316" spans="8:56" s="147" customFormat="1" ht="0.25" customHeight="1" x14ac:dyDescent="0.2">
      <c r="H316" s="147">
        <f t="shared" si="104"/>
        <v>675</v>
      </c>
      <c r="I316" s="147">
        <f>IF($H316&gt;$H315,INDEX(Spectra!316:316,1,MATCH($I$20,Spectra!$20:$20,0)),I315)</f>
        <v>5.5900000000000004E-4</v>
      </c>
      <c r="J316" s="147">
        <f>((Physics!$C$9*Physics!$C$10)/(Physics!$C$11*Physics!$C$12*$H316))^($J$17-$J$18)</f>
        <v>3.3989801311225948E+18</v>
      </c>
      <c r="K316" s="147">
        <f t="shared" si="105"/>
        <v>1</v>
      </c>
      <c r="L316" s="147">
        <f>INDEX(Photobiology!$21:$421,1+$H316-380,10)</f>
        <v>2.3199999999999998E-2</v>
      </c>
      <c r="M316" s="147">
        <f t="shared" si="106"/>
        <v>5.5900000000000004E-4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1900029893297530.5</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5.5900000000000004E-4</v>
      </c>
      <c r="Z316" s="147">
        <f t="shared" ca="1" si="108"/>
        <v>0</v>
      </c>
      <c r="AA316" s="147">
        <f t="shared" ca="1" si="95"/>
        <v>1.1828216400000001E-6</v>
      </c>
      <c r="AB316" s="147">
        <f t="shared" ca="1" si="96"/>
        <v>1.7980794000000003E-5</v>
      </c>
      <c r="AC316" s="147">
        <f t="shared" ca="1" si="97"/>
        <v>5.7353400000000006E-8</v>
      </c>
      <c r="AD316" s="147">
        <f t="shared" ca="1" si="98"/>
        <v>7.6292320000000012E-9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1.4663977966054031E-3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4984256974983717</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1.4663977966054031E-3</v>
      </c>
      <c r="AZ316" s="147">
        <f t="shared" ca="1" si="113"/>
        <v>0</v>
      </c>
      <c r="BA316" s="147">
        <f t="shared" ca="1" si="100"/>
        <v>3.1028390817051689E-6</v>
      </c>
      <c r="BB316" s="147">
        <f t="shared" ca="1" si="101"/>
        <v>4.7168151525609395E-5</v>
      </c>
      <c r="BC316" s="147">
        <f t="shared" ca="1" si="102"/>
        <v>1.5045241393171437E-7</v>
      </c>
      <c r="BD316" s="147">
        <f t="shared" ca="1" si="103"/>
        <v>2.0013397128070541E-8</v>
      </c>
    </row>
    <row r="317" spans="8:56" s="147" customFormat="1" ht="0.25" customHeight="1" x14ac:dyDescent="0.2">
      <c r="H317" s="147">
        <f t="shared" si="104"/>
        <v>676</v>
      </c>
      <c r="I317" s="147">
        <f>IF($H317&gt;$H316,INDEX(Spectra!317:317,1,MATCH($I$20,Spectra!$20:$20,0)),I316)</f>
        <v>5.5199999999999997E-4</v>
      </c>
      <c r="J317" s="147">
        <f>((Physics!$C$9*Physics!$C$10)/(Physics!$C$11*Physics!$C$12*$H317))^($J$17-$J$18)</f>
        <v>3.4040156572427771E+18</v>
      </c>
      <c r="K317" s="147">
        <f t="shared" si="105"/>
        <v>1</v>
      </c>
      <c r="L317" s="147">
        <f>INDEX(Photobiology!$21:$421,1+$H317-380,10)</f>
        <v>2.1800770000000001E-2</v>
      </c>
      <c r="M317" s="147">
        <f t="shared" si="106"/>
        <v>5.5199999999999997E-4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1879016642798012.8</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5.5199999999999997E-4</v>
      </c>
      <c r="Z317" s="147">
        <f t="shared" ca="1" si="108"/>
        <v>0</v>
      </c>
      <c r="AA317" s="147">
        <f t="shared" ca="1" si="95"/>
        <v>1.0844371200000001E-6</v>
      </c>
      <c r="AB317" s="147">
        <f t="shared" ca="1" si="96"/>
        <v>1.65880968E-5</v>
      </c>
      <c r="AC317" s="147">
        <f t="shared" ca="1" si="97"/>
        <v>5.26608E-8</v>
      </c>
      <c r="AD317" s="147">
        <f t="shared" ca="1" si="98"/>
        <v>7.0182935999999997E-9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1.4591024305790183E-3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4966807519211970</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1.4591024305790183E-3</v>
      </c>
      <c r="AZ317" s="147">
        <f t="shared" ca="1" si="113"/>
        <v>0</v>
      </c>
      <c r="BA317" s="147">
        <f t="shared" ca="1" si="100"/>
        <v>2.8664942710183163E-6</v>
      </c>
      <c r="BB317" s="147">
        <f t="shared" ca="1" si="101"/>
        <v>4.3847341231087015E-5</v>
      </c>
      <c r="BC317" s="147">
        <f t="shared" ca="1" si="102"/>
        <v>1.3919837187723835E-7</v>
      </c>
      <c r="BD317" s="147">
        <f t="shared" ca="1" si="103"/>
        <v>1.8551466033110811E-8</v>
      </c>
    </row>
    <row r="318" spans="8:56" s="147" customFormat="1" ht="0.25" customHeight="1" x14ac:dyDescent="0.2">
      <c r="H318" s="147">
        <f t="shared" si="104"/>
        <v>677</v>
      </c>
      <c r="I318" s="147">
        <f>IF($H318&gt;$H317,INDEX(Spectra!318:318,1,MATCH($I$20,Spectra!$20:$20,0)),I317)</f>
        <v>5.4900000000000001E-4</v>
      </c>
      <c r="J318" s="147">
        <f>((Physics!$C$9*Physics!$C$10)/(Physics!$C$11*Physics!$C$12*$H318))^($J$17-$J$18)</f>
        <v>3.4090511833629583E+18</v>
      </c>
      <c r="K318" s="147">
        <f t="shared" si="105"/>
        <v>1</v>
      </c>
      <c r="L318" s="147">
        <f>INDEX(Photobiology!$21:$421,1+$H318-380,10)</f>
        <v>2.0501120000000001E-2</v>
      </c>
      <c r="M318" s="147">
        <f t="shared" si="106"/>
        <v>5.4900000000000001E-4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1871569099666264.2</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5.4900000000000001E-4</v>
      </c>
      <c r="Z318" s="147">
        <f t="shared" ca="1" si="108"/>
        <v>0</v>
      </c>
      <c r="AA318" s="147">
        <f t="shared" ca="1" si="95"/>
        <v>1.00125522E-6</v>
      </c>
      <c r="AB318" s="147">
        <f t="shared" ca="1" si="96"/>
        <v>1.5404610600000002E-5</v>
      </c>
      <c r="AC318" s="147">
        <f t="shared" ca="1" si="97"/>
        <v>4.8751200000000002E-8</v>
      </c>
      <c r="AD318" s="147">
        <f t="shared" ca="1" si="98"/>
        <v>6.5005443000000001E-9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1.451808891134012E-3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4949290818337268</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1.451808891134012E-3</v>
      </c>
      <c r="AZ318" s="147">
        <f t="shared" ca="1" si="113"/>
        <v>0</v>
      </c>
      <c r="BA318" s="147">
        <f t="shared" ca="1" si="100"/>
        <v>2.6477800194723885E-6</v>
      </c>
      <c r="BB318" s="147">
        <f t="shared" ca="1" si="101"/>
        <v>4.0736886399885699E-5</v>
      </c>
      <c r="BC318" s="147">
        <f t="shared" ca="1" si="102"/>
        <v>1.2892062953270026E-7</v>
      </c>
      <c r="BD318" s="147">
        <f t="shared" ca="1" si="103"/>
        <v>1.7190433537250495E-8</v>
      </c>
    </row>
    <row r="319" spans="8:56" s="147" customFormat="1" ht="0.25" customHeight="1" x14ac:dyDescent="0.2">
      <c r="H319" s="147">
        <f t="shared" si="104"/>
        <v>678</v>
      </c>
      <c r="I319" s="147">
        <f>IF($H319&gt;$H318,INDEX(Spectra!319:319,1,MATCH($I$20,Spectra!$20:$20,0)),I318)</f>
        <v>5.4699999999999996E-4</v>
      </c>
      <c r="J319" s="147">
        <f>((Physics!$C$9*Physics!$C$10)/(Physics!$C$11*Physics!$C$12*$H319))^($J$17-$J$18)</f>
        <v>3.4140867094831396E+18</v>
      </c>
      <c r="K319" s="147">
        <f t="shared" si="105"/>
        <v>1</v>
      </c>
      <c r="L319" s="147">
        <f>INDEX(Photobiology!$21:$421,1+$H319-380,10)</f>
        <v>1.9281079999999999E-2</v>
      </c>
      <c r="M319" s="147">
        <f t="shared" si="106"/>
        <v>5.4699999999999996E-4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1867505430087277.2</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5.4699999999999996E-4</v>
      </c>
      <c r="Z319" s="147">
        <f t="shared" ca="1" si="108"/>
        <v>0</v>
      </c>
      <c r="AA319" s="147">
        <f t="shared" ca="1" si="95"/>
        <v>9.2599988999999993E-7</v>
      </c>
      <c r="AB319" s="147">
        <f t="shared" ca="1" si="96"/>
        <v>1.4323796699999999E-5</v>
      </c>
      <c r="AC319" s="147">
        <f t="shared" ca="1" si="97"/>
        <v>4.5182199999999998E-8</v>
      </c>
      <c r="AD319" s="147">
        <f t="shared" ca="1" si="98"/>
        <v>6.0317142999999989E-9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1.4445135251076272E-3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4931694427738590</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1.4445135251076272E-3</v>
      </c>
      <c r="AZ319" s="147">
        <f t="shared" ca="1" si="113"/>
        <v>0</v>
      </c>
      <c r="BA319" s="147">
        <f t="shared" ca="1" si="100"/>
        <v>2.4453736112489489E-6</v>
      </c>
      <c r="BB319" s="147">
        <f t="shared" ca="1" si="101"/>
        <v>3.7826175619820837E-5</v>
      </c>
      <c r="BC319" s="147">
        <f t="shared" ca="1" si="102"/>
        <v>1.1931681717389002E-7</v>
      </c>
      <c r="BD319" s="147">
        <f t="shared" ca="1" si="103"/>
        <v>1.5928506190009294E-8</v>
      </c>
    </row>
    <row r="320" spans="8:56" s="147" customFormat="1" ht="0.25" customHeight="1" x14ac:dyDescent="0.2">
      <c r="H320" s="147">
        <f t="shared" si="104"/>
        <v>679</v>
      </c>
      <c r="I320" s="147">
        <f>IF($H320&gt;$H319,INDEX(Spectra!320:320,1,MATCH($I$20,Spectra!$20:$20,0)),I319)</f>
        <v>5.44E-4</v>
      </c>
      <c r="J320" s="147">
        <f>((Physics!$C$9*Physics!$C$10)/(Physics!$C$11*Physics!$C$12*$H320))^($J$17-$J$18)</f>
        <v>3.4191222356033213E+18</v>
      </c>
      <c r="K320" s="147">
        <f t="shared" si="105"/>
        <v>1</v>
      </c>
      <c r="L320" s="147">
        <f>INDEX(Photobiology!$21:$421,1+$H320-380,10)</f>
        <v>1.8120689999999998E-2</v>
      </c>
      <c r="M320" s="147">
        <f t="shared" si="106"/>
        <v>5.44E-4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1860002496168206.8</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5.44E-4</v>
      </c>
      <c r="Z320" s="147">
        <f t="shared" ca="1" si="108"/>
        <v>0</v>
      </c>
      <c r="AA320" s="147">
        <f t="shared" ca="1" si="95"/>
        <v>8.5470560000000004E-7</v>
      </c>
      <c r="AB320" s="147">
        <f t="shared" ca="1" si="96"/>
        <v>1.3287744E-5</v>
      </c>
      <c r="AC320" s="147">
        <f t="shared" ca="1" si="97"/>
        <v>4.1833600000000001E-8</v>
      </c>
      <c r="AD320" s="147">
        <f t="shared" ca="1" si="98"/>
        <v>5.5881311999999998E-9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1.4372199856626212E-3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4914030810432555</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1.4372199856626212E-3</v>
      </c>
      <c r="AZ320" s="147">
        <f t="shared" ca="1" si="113"/>
        <v>0</v>
      </c>
      <c r="BA320" s="147">
        <f t="shared" ca="1" si="100"/>
        <v>2.2580881804738276E-6</v>
      </c>
      <c r="BB320" s="147">
        <f t="shared" ca="1" si="101"/>
        <v>3.5105535369795185E-5</v>
      </c>
      <c r="BC320" s="147">
        <f t="shared" ca="1" si="102"/>
        <v>1.1052221689745557E-7</v>
      </c>
      <c r="BD320" s="147">
        <f t="shared" ca="1" si="103"/>
        <v>1.4763554858722143E-8</v>
      </c>
    </row>
    <row r="321" spans="8:56" s="147" customFormat="1" ht="0.25" customHeight="1" x14ac:dyDescent="0.2">
      <c r="H321" s="147">
        <f t="shared" si="104"/>
        <v>680</v>
      </c>
      <c r="I321" s="147">
        <f>IF($H321&gt;$H320,INDEX(Spectra!321:321,1,MATCH($I$20,Spectra!$20:$20,0)),I320)</f>
        <v>5.3700000000000004E-4</v>
      </c>
      <c r="J321" s="147">
        <f>((Physics!$C$9*Physics!$C$10)/(Physics!$C$11*Physics!$C$12*$H321))^($J$17-$J$18)</f>
        <v>3.4241577617235031E+18</v>
      </c>
      <c r="K321" s="147">
        <f t="shared" si="105"/>
        <v>1</v>
      </c>
      <c r="L321" s="147">
        <f>INDEX(Photobiology!$21:$421,1+$H321-380,10)</f>
        <v>1.7000000000000001E-2</v>
      </c>
      <c r="M321" s="147">
        <f t="shared" si="106"/>
        <v>5.3700000000000004E-4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1838772718045521.2</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5.3700000000000004E-4</v>
      </c>
      <c r="Z321" s="147">
        <f t="shared" ca="1" si="108"/>
        <v>0</v>
      </c>
      <c r="AA321" s="147">
        <f t="shared" ca="1" si="95"/>
        <v>7.8293526000000006E-7</v>
      </c>
      <c r="AB321" s="147">
        <f t="shared" ca="1" si="96"/>
        <v>1.22295306E-5</v>
      </c>
      <c r="AC321" s="147">
        <f t="shared" ca="1" si="97"/>
        <v>3.8395500000000008E-8</v>
      </c>
      <c r="AD321" s="147">
        <f t="shared" ca="1" si="98"/>
        <v>5.1425106900000007E-9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1.4299246196362364E-3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4896287485006947</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1.4299246196362364E-3</v>
      </c>
      <c r="AZ321" s="147">
        <f t="shared" ca="1" si="113"/>
        <v>0</v>
      </c>
      <c r="BA321" s="147">
        <f t="shared" ca="1" si="100"/>
        <v>2.0848014969372397E-6</v>
      </c>
      <c r="BB321" s="147">
        <f t="shared" ca="1" si="101"/>
        <v>3.2564817302671723E-5</v>
      </c>
      <c r="BC321" s="147">
        <f t="shared" ca="1" si="102"/>
        <v>1.0223961030399091E-7</v>
      </c>
      <c r="BD321" s="147">
        <f t="shared" ca="1" si="103"/>
        <v>1.3693487229745865E-8</v>
      </c>
    </row>
    <row r="322" spans="8:56" s="147" customFormat="1" ht="0.25" customHeight="1" x14ac:dyDescent="0.2">
      <c r="H322" s="147">
        <f t="shared" si="104"/>
        <v>681</v>
      </c>
      <c r="I322" s="147">
        <f>IF($H322&gt;$H321,INDEX(Spectra!322:322,1,MATCH($I$20,Spectra!$20:$20,0)),I321)</f>
        <v>5.2599999999999999E-4</v>
      </c>
      <c r="J322" s="147">
        <f>((Physics!$C$9*Physics!$C$10)/(Physics!$C$11*Physics!$C$12*$H322))^($J$17-$J$18)</f>
        <v>3.4291932878436844E+18</v>
      </c>
      <c r="K322" s="147">
        <f t="shared" si="105"/>
        <v>1</v>
      </c>
      <c r="L322" s="147">
        <f>INDEX(Photobiology!$21:$421,1+$H322-380,10)</f>
        <v>1.5903790000000001E-2</v>
      </c>
      <c r="M322" s="147">
        <f t="shared" si="106"/>
        <v>5.2599999999999999E-4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1803755669405778</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5.2599999999999999E-4</v>
      </c>
      <c r="Z322" s="147">
        <f t="shared" ca="1" si="108"/>
        <v>0</v>
      </c>
      <c r="AA322" s="147">
        <f t="shared" ca="1" si="95"/>
        <v>7.1154123999999998E-7</v>
      </c>
      <c r="AB322" s="147">
        <f t="shared" ca="1" si="96"/>
        <v>1.11637188E-5</v>
      </c>
      <c r="AC322" s="147">
        <f t="shared" ca="1" si="97"/>
        <v>3.5031600000000004E-8</v>
      </c>
      <c r="AD322" s="147">
        <f t="shared" ca="1" si="98"/>
        <v>4.6973535800000004E-9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1.4142836032907348E-3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4849851839511968</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1.4142836032907348E-3</v>
      </c>
      <c r="AZ322" s="147">
        <f t="shared" ca="1" si="113"/>
        <v>0</v>
      </c>
      <c r="BA322" s="147">
        <f t="shared" ca="1" si="100"/>
        <v>1.9131580015155087E-6</v>
      </c>
      <c r="BB322" s="147">
        <f t="shared" ca="1" si="101"/>
        <v>3.0016472339521898E-5</v>
      </c>
      <c r="BC322" s="147">
        <f t="shared" ca="1" si="102"/>
        <v>9.4191287979162948E-8</v>
      </c>
      <c r="BD322" s="147">
        <f t="shared" ca="1" si="103"/>
        <v>1.2630019290975348E-8</v>
      </c>
    </row>
    <row r="323" spans="8:56" s="147" customFormat="1" ht="0.25" customHeight="1" x14ac:dyDescent="0.2">
      <c r="H323" s="147">
        <f t="shared" si="104"/>
        <v>682</v>
      </c>
      <c r="I323" s="147">
        <f>IF($H323&gt;$H322,INDEX(Spectra!323:323,1,MATCH($I$20,Spectra!$20:$20,0)),I322)</f>
        <v>5.1400000000000003E-4</v>
      </c>
      <c r="J323" s="147">
        <f>((Physics!$C$9*Physics!$C$10)/(Physics!$C$11*Physics!$C$12*$H323))^($J$17-$J$18)</f>
        <v>3.4342288139638666E+18</v>
      </c>
      <c r="K323" s="147">
        <f t="shared" si="105"/>
        <v>1</v>
      </c>
      <c r="L323" s="147">
        <f>INDEX(Photobiology!$21:$421,1+$H323-380,10)</f>
        <v>1.483718E-2</v>
      </c>
      <c r="M323" s="147">
        <f t="shared" si="106"/>
        <v>5.1400000000000003E-4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1765193610377427.5</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5.1400000000000003E-4</v>
      </c>
      <c r="Z323" s="147">
        <f t="shared" ca="1" si="108"/>
        <v>0</v>
      </c>
      <c r="AA323" s="147">
        <f t="shared" ca="1" si="95"/>
        <v>6.4494664000000006E-7</v>
      </c>
      <c r="AB323" s="147">
        <f t="shared" ca="1" si="96"/>
        <v>1.01607006E-5</v>
      </c>
      <c r="AC323" s="147">
        <f t="shared" ca="1" si="97"/>
        <v>3.1868000000000005E-8</v>
      </c>
      <c r="AD323" s="147">
        <f t="shared" ca="1" si="98"/>
        <v>4.2792710200000007E-9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1.3986425869452334E-3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4803258672524283</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1.3986425869452334E-3</v>
      </c>
      <c r="AZ323" s="147">
        <f t="shared" ca="1" si="113"/>
        <v>0</v>
      </c>
      <c r="BA323" s="147">
        <f t="shared" ca="1" si="100"/>
        <v>1.754960772395401E-6</v>
      </c>
      <c r="BB323" s="147">
        <f t="shared" ca="1" si="101"/>
        <v>2.764822679447468E-5</v>
      </c>
      <c r="BC323" s="147">
        <f t="shared" ca="1" si="102"/>
        <v>8.6715840390604475E-8</v>
      </c>
      <c r="BD323" s="147">
        <f t="shared" ca="1" si="103"/>
        <v>1.1644300952631454E-8</v>
      </c>
    </row>
    <row r="324" spans="8:56" s="147" customFormat="1" ht="0.25" customHeight="1" x14ac:dyDescent="0.2">
      <c r="H324" s="147">
        <f t="shared" si="104"/>
        <v>683</v>
      </c>
      <c r="I324" s="147">
        <f>IF($H324&gt;$H323,INDEX(Spectra!324:324,1,MATCH($I$20,Spectra!$20:$20,0)),I323)</f>
        <v>5.0000000000000001E-4</v>
      </c>
      <c r="J324" s="147">
        <f>((Physics!$C$9*Physics!$C$10)/(Physics!$C$11*Physics!$C$12*$H324))^($J$17-$J$18)</f>
        <v>3.4392643400840484E+18</v>
      </c>
      <c r="K324" s="147">
        <f t="shared" si="105"/>
        <v>1</v>
      </c>
      <c r="L324" s="147">
        <f>INDEX(Photobiology!$21:$421,1+$H324-380,10)</f>
        <v>1.3810680000000001E-2</v>
      </c>
      <c r="M324" s="147">
        <f t="shared" si="106"/>
        <v>5.0000000000000001E-4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1719632170042024.2</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5.0000000000000001E-4</v>
      </c>
      <c r="Z324" s="147">
        <f t="shared" ca="1" si="108"/>
        <v>0</v>
      </c>
      <c r="AA324" s="147">
        <f t="shared" ca="1" si="95"/>
        <v>5.8169999999999997E-7</v>
      </c>
      <c r="AB324" s="147">
        <f t="shared" ca="1" si="96"/>
        <v>9.1993000000000002E-6</v>
      </c>
      <c r="AC324" s="147">
        <f t="shared" ca="1" si="97"/>
        <v>2.8900000000000001E-8</v>
      </c>
      <c r="AD324" s="147">
        <f t="shared" ca="1" si="98"/>
        <v>3.8806749999999999E-9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1.3830015705997318E-3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4756507984043889</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1.3830015705997318E-3</v>
      </c>
      <c r="AZ324" s="147">
        <f t="shared" ca="1" si="113"/>
        <v>0</v>
      </c>
      <c r="BA324" s="147">
        <f t="shared" ca="1" si="100"/>
        <v>1.6089840272357279E-6</v>
      </c>
      <c r="BB324" s="147">
        <f t="shared" ca="1" si="101"/>
        <v>2.5445292696836225E-5</v>
      </c>
      <c r="BC324" s="147">
        <f t="shared" ca="1" si="102"/>
        <v>7.9937490780664502E-8</v>
      </c>
      <c r="BD324" s="147">
        <f t="shared" ca="1" si="103"/>
        <v>1.0733959239974228E-8</v>
      </c>
    </row>
    <row r="325" spans="8:56" s="147" customFormat="1" ht="0.25" customHeight="1" x14ac:dyDescent="0.2">
      <c r="H325" s="147">
        <f t="shared" si="104"/>
        <v>684</v>
      </c>
      <c r="I325" s="147">
        <f>IF($H325&gt;$H324,INDEX(Spectra!325:325,1,MATCH($I$20,Spectra!$20:$20,0)),I324)</f>
        <v>4.84E-4</v>
      </c>
      <c r="J325" s="147">
        <f>((Physics!$C$9*Physics!$C$10)/(Physics!$C$11*Physics!$C$12*$H325))^($J$17-$J$18)</f>
        <v>3.4442998662042296E+18</v>
      </c>
      <c r="K325" s="147">
        <f t="shared" si="105"/>
        <v>1</v>
      </c>
      <c r="L325" s="147">
        <f>INDEX(Photobiology!$21:$421,1+$H325-380,10)</f>
        <v>1.283478E-2</v>
      </c>
      <c r="M325" s="147">
        <f t="shared" si="106"/>
        <v>4.84E-4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1667041135242847.2</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4.84E-4</v>
      </c>
      <c r="Z325" s="147">
        <f t="shared" ca="1" si="108"/>
        <v>0</v>
      </c>
      <c r="AA325" s="147">
        <f t="shared" ca="1" si="95"/>
        <v>5.2181007999999996E-7</v>
      </c>
      <c r="AB325" s="147">
        <f t="shared" ca="1" si="96"/>
        <v>8.2808528000000005E-6</v>
      </c>
      <c r="AC325" s="147">
        <f t="shared" ca="1" si="97"/>
        <v>2.60392E-8</v>
      </c>
      <c r="AD325" s="147">
        <f t="shared" ca="1" si="98"/>
        <v>3.5030613199999998E-9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1.3673605542542302E-3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4709599774070786</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1.3673605542542302E-3</v>
      </c>
      <c r="AZ325" s="147">
        <f t="shared" ca="1" si="113"/>
        <v>0</v>
      </c>
      <c r="BA325" s="147">
        <f t="shared" ca="1" si="100"/>
        <v>1.4741787607525704E-6</v>
      </c>
      <c r="BB325" s="147">
        <f t="shared" ca="1" si="101"/>
        <v>2.3394445194846476E-5</v>
      </c>
      <c r="BC325" s="147">
        <f t="shared" ca="1" si="102"/>
        <v>7.3563997818877584E-8</v>
      </c>
      <c r="BD325" s="147">
        <f t="shared" ca="1" si="103"/>
        <v>9.8965865043424697E-9</v>
      </c>
    </row>
    <row r="326" spans="8:56" s="147" customFormat="1" ht="0.25" customHeight="1" x14ac:dyDescent="0.2">
      <c r="H326" s="147">
        <f t="shared" si="104"/>
        <v>685</v>
      </c>
      <c r="I326" s="147">
        <f>IF($H326&gt;$H325,INDEX(Spectra!326:326,1,MATCH($I$20,Spectra!$20:$20,0)),I325)</f>
        <v>4.6700000000000002E-4</v>
      </c>
      <c r="J326" s="147">
        <f>((Physics!$C$9*Physics!$C$10)/(Physics!$C$11*Physics!$C$12*$H326))^($J$17-$J$18)</f>
        <v>3.4493353923244114E+18</v>
      </c>
      <c r="K326" s="147">
        <f t="shared" si="105"/>
        <v>1</v>
      </c>
      <c r="L326" s="147">
        <f>INDEX(Photobiology!$21:$421,1+$H326-380,10)</f>
        <v>1.192E-2</v>
      </c>
      <c r="M326" s="147">
        <f t="shared" si="106"/>
        <v>4.6700000000000002E-4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1610839628215500.2</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4.6700000000000002E-4</v>
      </c>
      <c r="Z326" s="147">
        <f t="shared" ca="1" si="108"/>
        <v>0</v>
      </c>
      <c r="AA326" s="147">
        <f t="shared" ca="1" si="95"/>
        <v>4.6626400799999997E-7</v>
      </c>
      <c r="AB326" s="147">
        <f t="shared" ca="1" si="96"/>
        <v>7.4224512999999996E-6</v>
      </c>
      <c r="AC326" s="147">
        <f t="shared" ca="1" si="97"/>
        <v>2.3396700000000001E-8</v>
      </c>
      <c r="AD326" s="147">
        <f t="shared" ca="1" si="98"/>
        <v>3.15423475E-9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1.3517195379087288E-3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4662534042604977</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1.3517195379087288E-3</v>
      </c>
      <c r="AZ326" s="147">
        <f t="shared" ca="1" si="113"/>
        <v>0</v>
      </c>
      <c r="BA326" s="147">
        <f t="shared" ca="1" si="100"/>
        <v>1.3495892279169845E-6</v>
      </c>
      <c r="BB326" s="147">
        <f t="shared" ca="1" si="101"/>
        <v>2.1484095163567544E-5</v>
      </c>
      <c r="BC326" s="147">
        <f t="shared" ca="1" si="102"/>
        <v>6.7721148849227314E-8</v>
      </c>
      <c r="BD326" s="147">
        <f t="shared" ca="1" si="103"/>
        <v>9.1298516889200302E-9</v>
      </c>
    </row>
    <row r="327" spans="8:56" s="147" customFormat="1" ht="0.25" customHeight="1" x14ac:dyDescent="0.2">
      <c r="H327" s="147">
        <f t="shared" si="104"/>
        <v>686</v>
      </c>
      <c r="I327" s="147">
        <f>IF($H327&gt;$H326,INDEX(Spectra!327:327,1,MATCH($I$20,Spectra!$20:$20,0)),I326)</f>
        <v>4.4999999999999999E-4</v>
      </c>
      <c r="J327" s="147">
        <f>((Physics!$C$9*Physics!$C$10)/(Physics!$C$11*Physics!$C$12*$H327))^($J$17-$J$18)</f>
        <v>3.4543709184445932E+18</v>
      </c>
      <c r="K327" s="147">
        <f t="shared" si="105"/>
        <v>1</v>
      </c>
      <c r="L327" s="147">
        <f>INDEX(Photobiology!$21:$421,1+$H327-380,10)</f>
        <v>1.106831E-2</v>
      </c>
      <c r="M327" s="147">
        <f t="shared" si="106"/>
        <v>4.4999999999999999E-4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1554466913300067</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4.4999999999999999E-4</v>
      </c>
      <c r="Z327" s="147">
        <f t="shared" ca="1" si="108"/>
        <v>0</v>
      </c>
      <c r="AA327" s="147">
        <f t="shared" ca="1" si="95"/>
        <v>4.1578289999999997E-7</v>
      </c>
      <c r="AB327" s="147">
        <f t="shared" ca="1" si="96"/>
        <v>6.6371399999999998E-6</v>
      </c>
      <c r="AC327" s="147">
        <f t="shared" ca="1" si="97"/>
        <v>2.1014999999999997E-8</v>
      </c>
      <c r="AD327" s="147">
        <f t="shared" ca="1" si="98"/>
        <v>2.8372454999999997E-9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1.3360803481446059E-3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4615317099336054</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1.3360803481446059E-3</v>
      </c>
      <c r="AZ327" s="147">
        <f t="shared" ca="1" si="113"/>
        <v>0</v>
      </c>
      <c r="BA327" s="147">
        <f t="shared" ca="1" si="100"/>
        <v>1.2344874706323864E-6</v>
      </c>
      <c r="BB327" s="147">
        <f t="shared" ca="1" si="101"/>
        <v>1.9706116270854422E-5</v>
      </c>
      <c r="BC327" s="147">
        <f t="shared" ca="1" si="102"/>
        <v>6.2394952258353091E-8</v>
      </c>
      <c r="BD327" s="147">
        <f t="shared" ca="1" si="103"/>
        <v>8.4239732342482581E-9</v>
      </c>
    </row>
    <row r="328" spans="8:56" s="147" customFormat="1" ht="0.25" customHeight="1" x14ac:dyDescent="0.2">
      <c r="H328" s="147">
        <f t="shared" si="104"/>
        <v>687</v>
      </c>
      <c r="I328" s="147">
        <f>IF($H328&gt;$H327,INDEX(Spectra!328:328,1,MATCH($I$20,Spectra!$20:$20,0)),I327)</f>
        <v>4.3399999999999998E-4</v>
      </c>
      <c r="J328" s="147">
        <f>((Physics!$C$9*Physics!$C$10)/(Physics!$C$11*Physics!$C$12*$H328))^($J$17-$J$18)</f>
        <v>3.4594064445647744E+18</v>
      </c>
      <c r="K328" s="147">
        <f t="shared" si="105"/>
        <v>1</v>
      </c>
      <c r="L328" s="147">
        <f>INDEX(Photobiology!$21:$421,1+$H328-380,10)</f>
        <v>1.027339E-2</v>
      </c>
      <c r="M328" s="147">
        <f t="shared" si="106"/>
        <v>4.3399999999999998E-4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1501382396941112</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4.3399999999999998E-4</v>
      </c>
      <c r="Z328" s="147">
        <f t="shared" ca="1" si="108"/>
        <v>0</v>
      </c>
      <c r="AA328" s="147">
        <f t="shared" ca="1" si="95"/>
        <v>3.7094544200000001E-7</v>
      </c>
      <c r="AB328" s="147">
        <f t="shared" ca="1" si="96"/>
        <v>5.9359481999999997E-6</v>
      </c>
      <c r="AC328" s="147">
        <f t="shared" ca="1" si="97"/>
        <v>1.8922400000000001E-8</v>
      </c>
      <c r="AD328" s="147">
        <f t="shared" ca="1" si="98"/>
        <v>2.5536863799999997E-9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1.3204393317991043E-3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4567936334082626</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1.3204393317991043E-3</v>
      </c>
      <c r="AZ328" s="147">
        <f t="shared" ca="1" si="113"/>
        <v>0</v>
      </c>
      <c r="BA328" s="147">
        <f t="shared" ca="1" si="100"/>
        <v>1.1285966626000079E-6</v>
      </c>
      <c r="BB328" s="147">
        <f t="shared" ca="1" si="101"/>
        <v>1.8060044872815888E-5</v>
      </c>
      <c r="BC328" s="147">
        <f t="shared" ca="1" si="102"/>
        <v>5.757115486644095E-8</v>
      </c>
      <c r="BD328" s="147">
        <f t="shared" ca="1" si="103"/>
        <v>7.7695574590591561E-9</v>
      </c>
    </row>
    <row r="329" spans="8:56" s="147" customFormat="1" ht="0.25" customHeight="1" x14ac:dyDescent="0.2">
      <c r="H329" s="147">
        <f t="shared" si="104"/>
        <v>688</v>
      </c>
      <c r="I329" s="147">
        <f>IF($H329&gt;$H328,INDEX(Spectra!329:329,1,MATCH($I$20,Spectra!$20:$20,0)),I328)</f>
        <v>4.2099999999999999E-4</v>
      </c>
      <c r="J329" s="147">
        <f>((Physics!$C$9*Physics!$C$10)/(Physics!$C$11*Physics!$C$12*$H329))^($J$17-$J$18)</f>
        <v>3.4644419706849562E+18</v>
      </c>
      <c r="K329" s="147">
        <f t="shared" si="105"/>
        <v>1</v>
      </c>
      <c r="L329" s="147">
        <f>INDEX(Photobiology!$21:$421,1+$H329-380,10)</f>
        <v>9.5333109999999992E-3</v>
      </c>
      <c r="M329" s="147">
        <f t="shared" si="106"/>
        <v>4.2099999999999999E-4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1458530069658366.5</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4.2099999999999999E-4</v>
      </c>
      <c r="Z329" s="147">
        <f t="shared" ca="1" si="108"/>
        <v>0</v>
      </c>
      <c r="AA329" s="147">
        <f t="shared" ca="1" si="95"/>
        <v>3.3286449199999997E-7</v>
      </c>
      <c r="AB329" s="147">
        <f t="shared" ca="1" si="96"/>
        <v>5.3384483999999998E-6</v>
      </c>
      <c r="AC329" s="147">
        <f t="shared" ca="1" si="97"/>
        <v>1.7092599999999998E-8</v>
      </c>
      <c r="AD329" s="147">
        <f t="shared" ca="1" si="98"/>
        <v>2.3117741499999998E-9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1.3047983154536027E-3</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4520398047336490</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1.3047983154536027E-3</v>
      </c>
      <c r="AZ329" s="147">
        <f t="shared" ca="1" si="113"/>
        <v>0</v>
      </c>
      <c r="BA329" s="147">
        <f t="shared" ca="1" si="100"/>
        <v>1.0316413977100219E-6</v>
      </c>
      <c r="BB329" s="147">
        <f t="shared" ca="1" si="101"/>
        <v>1.6545364559277865E-5</v>
      </c>
      <c r="BC329" s="147">
        <f t="shared" ca="1" si="102"/>
        <v>5.2974811607416266E-8</v>
      </c>
      <c r="BD329" s="147">
        <f t="shared" ca="1" si="103"/>
        <v>7.1648432699030504E-9</v>
      </c>
    </row>
    <row r="330" spans="8:56" s="147" customFormat="1" ht="0.25" customHeight="1" x14ac:dyDescent="0.2">
      <c r="H330" s="147">
        <f t="shared" si="104"/>
        <v>689</v>
      </c>
      <c r="I330" s="147">
        <f>IF($H330&gt;$H329,INDEX(Spectra!330:330,1,MATCH($I$20,Spectra!$20:$20,0)),I329)</f>
        <v>4.0999999999999999E-4</v>
      </c>
      <c r="J330" s="147">
        <f>((Physics!$C$9*Physics!$C$10)/(Physics!$C$11*Physics!$C$12*$H330))^($J$17-$J$18)</f>
        <v>3.4694774968051379E+18</v>
      </c>
      <c r="K330" s="147">
        <f t="shared" si="105"/>
        <v>1</v>
      </c>
      <c r="L330" s="147">
        <f>INDEX(Photobiology!$21:$421,1+$H330-380,10)</f>
        <v>8.8461570000000003E-3</v>
      </c>
      <c r="M330" s="147">
        <f t="shared" si="106"/>
        <v>4.0999999999999999E-4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1422485773690106.5</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4.0999999999999999E-4</v>
      </c>
      <c r="Z330" s="147">
        <f t="shared" ca="1" si="108"/>
        <v>0</v>
      </c>
      <c r="AA330" s="147">
        <f t="shared" ca="1" si="95"/>
        <v>2.9999043999999998E-7</v>
      </c>
      <c r="AB330" s="147">
        <f t="shared" ca="1" si="96"/>
        <v>4.8211899999999998E-6</v>
      </c>
      <c r="AC330" s="147">
        <f t="shared" ca="1" si="97"/>
        <v>1.5534899999999998E-8</v>
      </c>
      <c r="AD330" s="147">
        <f t="shared" ca="1" si="98"/>
        <v>2.1016271999999998E-9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1.2891572991081015E-3</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4472702239097648.5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1.2891572991081015E-3</v>
      </c>
      <c r="AZ330" s="147">
        <f t="shared" ca="1" si="113"/>
        <v>0</v>
      </c>
      <c r="BA330" s="147">
        <f t="shared" ca="1" si="100"/>
        <v>9.432557692406122E-7</v>
      </c>
      <c r="BB330" s="147">
        <f t="shared" ca="1" si="101"/>
        <v>1.5159200680212167E-5</v>
      </c>
      <c r="BC330" s="147">
        <f t="shared" ca="1" si="102"/>
        <v>4.8846170063205963E-8</v>
      </c>
      <c r="BD330" s="147">
        <f t="shared" ca="1" si="103"/>
        <v>6.6081171826442003E-9</v>
      </c>
    </row>
    <row r="331" spans="8:56" s="147" customFormat="1" ht="0.25" customHeight="1" x14ac:dyDescent="0.2">
      <c r="H331" s="147">
        <f t="shared" si="104"/>
        <v>690</v>
      </c>
      <c r="I331" s="147">
        <f>IF($H331&gt;$H330,INDEX(Spectra!331:331,1,MATCH($I$20,Spectra!$20:$20,0)),I330)</f>
        <v>4.0000000000000002E-4</v>
      </c>
      <c r="J331" s="147">
        <f>((Physics!$C$9*Physics!$C$10)/(Physics!$C$11*Physics!$C$12*$H331))^($J$17-$J$18)</f>
        <v>3.4745130229253192E+18</v>
      </c>
      <c r="K331" s="147">
        <f t="shared" si="105"/>
        <v>1</v>
      </c>
      <c r="L331" s="147">
        <f>INDEX(Photobiology!$21:$421,1+$H331-380,10)</f>
        <v>8.2100000000000003E-3</v>
      </c>
      <c r="M331" s="147">
        <f t="shared" si="106"/>
        <v>4.0000000000000002E-4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1389805209170127.8</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4.0000000000000002E-4</v>
      </c>
      <c r="Z331" s="147">
        <f t="shared" ca="1" si="108"/>
        <v>0</v>
      </c>
      <c r="AA331" s="147">
        <f t="shared" ca="1" si="95"/>
        <v>2.7106120000000001E-7</v>
      </c>
      <c r="AB331" s="147">
        <f t="shared" ca="1" si="96"/>
        <v>4.36492E-6</v>
      </c>
      <c r="AC331" s="147">
        <f t="shared" ca="1" si="97"/>
        <v>1.4132000000000002E-8</v>
      </c>
      <c r="AD331" s="147">
        <f t="shared" ca="1" si="98"/>
        <v>1.9152159999999999E-9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1.2735162827625999E-3</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4424848909366096.5</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1.2735162827625999E-3</v>
      </c>
      <c r="AZ331" s="147">
        <f t="shared" ca="1" si="113"/>
        <v>0</v>
      </c>
      <c r="BA331" s="147">
        <f t="shared" ca="1" si="100"/>
        <v>8.6300212956292405E-7</v>
      </c>
      <c r="BB331" s="147">
        <f t="shared" ca="1" si="101"/>
        <v>1.3896991732390319E-5</v>
      </c>
      <c r="BC331" s="147">
        <f t="shared" ca="1" si="102"/>
        <v>4.4993330270002661E-8</v>
      </c>
      <c r="BD331" s="147">
        <f t="shared" ca="1" si="103"/>
        <v>6.0976469025186386E-9</v>
      </c>
    </row>
    <row r="332" spans="8:56" s="147" customFormat="1" ht="0.25" customHeight="1" x14ac:dyDescent="0.2">
      <c r="H332" s="147">
        <f t="shared" si="104"/>
        <v>691</v>
      </c>
      <c r="I332" s="147">
        <f>IF($H332&gt;$H331,INDEX(Spectra!332:332,1,MATCH($I$20,Spectra!$20:$20,0)),I331)</f>
        <v>3.8999999999999999E-4</v>
      </c>
      <c r="J332" s="147">
        <f>((Physics!$C$9*Physics!$C$10)/(Physics!$C$11*Physics!$C$12*$H332))^($J$17-$J$18)</f>
        <v>3.4795485490455009E+18</v>
      </c>
      <c r="K332" s="147">
        <f t="shared" si="105"/>
        <v>1</v>
      </c>
      <c r="L332" s="147">
        <f>INDEX(Photobiology!$21:$421,1+$H332-380,10)</f>
        <v>7.6237809999999996E-3</v>
      </c>
      <c r="M332" s="147">
        <f t="shared" si="106"/>
        <v>3.8999999999999999E-4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1357023934127745.2</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3.8999999999999999E-4</v>
      </c>
      <c r="Z332" s="147">
        <f t="shared" ca="1" si="108"/>
        <v>0</v>
      </c>
      <c r="AA332" s="147">
        <f t="shared" ca="1" si="95"/>
        <v>2.4503582999999999E-7</v>
      </c>
      <c r="AB332" s="147">
        <f t="shared" ca="1" si="96"/>
        <v>3.9535469999999997E-6</v>
      </c>
      <c r="AC332" s="147">
        <f t="shared" ca="1" si="97"/>
        <v>1.28505E-8</v>
      </c>
      <c r="AD332" s="147">
        <f t="shared" ca="1" si="98"/>
        <v>1.7446533E-9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1.2769648684055179E-3</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4443261255042498.5</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1.2769648684055179E-3</v>
      </c>
      <c r="AZ332" s="147">
        <f t="shared" ca="1" si="113"/>
        <v>0</v>
      </c>
      <c r="BA332" s="147">
        <f t="shared" ca="1" si="100"/>
        <v>8.023131959245816E-7</v>
      </c>
      <c r="BB332" s="147">
        <f t="shared" ca="1" si="101"/>
        <v>1.2944975960487256E-5</v>
      </c>
      <c r="BC332" s="147">
        <f t="shared" ca="1" si="102"/>
        <v>4.2075992413961813E-8</v>
      </c>
      <c r="BD332" s="147">
        <f t="shared" ca="1" si="103"/>
        <v>5.7124640298660318E-9</v>
      </c>
    </row>
    <row r="333" spans="8:56" s="147" customFormat="1" ht="0.25" customHeight="1" x14ac:dyDescent="0.2">
      <c r="H333" s="147">
        <f t="shared" si="104"/>
        <v>692</v>
      </c>
      <c r="I333" s="147">
        <f>IF($H333&gt;$H332,INDEX(Spectra!333:333,1,MATCH($I$20,Spectra!$20:$20,0)),I332)</f>
        <v>3.79E-4</v>
      </c>
      <c r="J333" s="147">
        <f>((Physics!$C$9*Physics!$C$10)/(Physics!$C$11*Physics!$C$12*$H333))^($J$17-$J$18)</f>
        <v>3.4845840751656827E+18</v>
      </c>
      <c r="K333" s="147">
        <f t="shared" si="105"/>
        <v>1</v>
      </c>
      <c r="L333" s="147">
        <f>INDEX(Photobiology!$21:$421,1+$H333-380,10)</f>
        <v>7.0854239999999999E-3</v>
      </c>
      <c r="M333" s="147">
        <f t="shared" si="106"/>
        <v>3.79E-4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1320657364487793.8</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3.79E-4</v>
      </c>
      <c r="Z333" s="147">
        <f t="shared" ca="1" si="108"/>
        <v>0</v>
      </c>
      <c r="AA333" s="147">
        <f t="shared" ca="1" si="95"/>
        <v>2.2099793200000002E-7</v>
      </c>
      <c r="AB333" s="147">
        <f t="shared" ca="1" si="96"/>
        <v>3.5723327200000002E-6</v>
      </c>
      <c r="AC333" s="147">
        <f t="shared" ca="1" si="97"/>
        <v>1.165425E-8</v>
      </c>
      <c r="AD333" s="147">
        <f t="shared" ca="1" si="98"/>
        <v>1.5835719099999998E-9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1.280413454048436E-3</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4461708331605066.5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1.280413454048436E-3</v>
      </c>
      <c r="AZ333" s="147">
        <f t="shared" ca="1" si="113"/>
        <v>0</v>
      </c>
      <c r="BA333" s="147">
        <f t="shared" ca="1" si="100"/>
        <v>7.4661932836327549E-7</v>
      </c>
      <c r="BB333" s="147">
        <f t="shared" ca="1" si="101"/>
        <v>1.2068767485555262E-5</v>
      </c>
      <c r="BC333" s="147">
        <f t="shared" ca="1" si="102"/>
        <v>3.9372713711989408E-8</v>
      </c>
      <c r="BD333" s="147">
        <f t="shared" ca="1" si="103"/>
        <v>5.3499387309160394E-9</v>
      </c>
    </row>
    <row r="334" spans="8:56" s="147" customFormat="1" ht="0.25" customHeight="1" x14ac:dyDescent="0.2">
      <c r="H334" s="147">
        <f t="shared" si="104"/>
        <v>693</v>
      </c>
      <c r="I334" s="147">
        <f>IF($H334&gt;$H333,INDEX(Spectra!334:334,1,MATCH($I$20,Spectra!$20:$20,0)),I333)</f>
        <v>3.68E-4</v>
      </c>
      <c r="J334" s="147">
        <f>((Physics!$C$9*Physics!$C$10)/(Physics!$C$11*Physics!$C$12*$H334))^($J$17-$J$18)</f>
        <v>3.489619601285865E+18</v>
      </c>
      <c r="K334" s="147">
        <f t="shared" si="105"/>
        <v>1</v>
      </c>
      <c r="L334" s="147">
        <f>INDEX(Photobiology!$21:$421,1+$H334-380,10)</f>
        <v>6.5914759999999998E-3</v>
      </c>
      <c r="M334" s="147">
        <f t="shared" si="106"/>
        <v>3.68E-4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1284180013273198.2</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3.68E-4</v>
      </c>
      <c r="Z334" s="147">
        <f t="shared" ca="1" si="108"/>
        <v>0</v>
      </c>
      <c r="AA334" s="147">
        <f t="shared" ca="1" si="95"/>
        <v>1.9930291199999999E-7</v>
      </c>
      <c r="AB334" s="147">
        <f t="shared" ca="1" si="96"/>
        <v>3.2270545599999999E-6</v>
      </c>
      <c r="AC334" s="147">
        <f t="shared" ca="1" si="97"/>
        <v>1.05616E-8</v>
      </c>
      <c r="AD334" s="147">
        <f t="shared" ca="1" si="98"/>
        <v>1.4360942399999998E-9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1.2838602131099751E-3</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4480183764979617</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1.2838602131099751E-3</v>
      </c>
      <c r="AZ334" s="147">
        <f t="shared" ca="1" si="113"/>
        <v>0</v>
      </c>
      <c r="BA334" s="147">
        <f t="shared" ca="1" si="100"/>
        <v>6.9531814965695284E-7</v>
      </c>
      <c r="BB334" s="147">
        <f t="shared" ca="1" si="101"/>
        <v>1.1258388464997601E-5</v>
      </c>
      <c r="BC334" s="147">
        <f t="shared" ca="1" si="102"/>
        <v>3.6846788116256289E-8</v>
      </c>
      <c r="BD334" s="147">
        <f t="shared" ca="1" si="103"/>
        <v>5.0101746114467595E-9</v>
      </c>
    </row>
    <row r="335" spans="8:56" s="147" customFormat="1" ht="0.25" customHeight="1" x14ac:dyDescent="0.2">
      <c r="H335" s="147">
        <f t="shared" si="104"/>
        <v>694</v>
      </c>
      <c r="I335" s="147">
        <f>IF($H335&gt;$H334,INDEX(Spectra!335:335,1,MATCH($I$20,Spectra!$20:$20,0)),I334)</f>
        <v>3.57E-4</v>
      </c>
      <c r="J335" s="147">
        <f>((Physics!$C$9*Physics!$C$10)/(Physics!$C$11*Physics!$C$12*$H335))^($J$17-$J$18)</f>
        <v>3.4946551274060457E+18</v>
      </c>
      <c r="K335" s="147">
        <f t="shared" si="105"/>
        <v>1</v>
      </c>
      <c r="L335" s="147">
        <f>INDEX(Photobiology!$21:$421,1+$H335-380,10)</f>
        <v>6.1384849999999999E-3</v>
      </c>
      <c r="M335" s="147">
        <f t="shared" si="106"/>
        <v>3.57E-4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1247591880483958.2</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3.57E-4</v>
      </c>
      <c r="Z335" s="147">
        <f t="shared" ca="1" si="108"/>
        <v>0</v>
      </c>
      <c r="AA335" s="147">
        <f t="shared" ca="1" si="95"/>
        <v>1.7967595800000001E-7</v>
      </c>
      <c r="AB335" s="147">
        <f t="shared" ca="1" si="96"/>
        <v>2.9133913199999998E-6</v>
      </c>
      <c r="AC335" s="147">
        <f t="shared" ca="1" si="97"/>
        <v>9.5640300000000001E-9</v>
      </c>
      <c r="AD335" s="147">
        <f t="shared" ca="1" si="98"/>
        <v>1.30156131E-9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1.2873087987528933E-3</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4498700294116716</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1.2873087987528933E-3</v>
      </c>
      <c r="AZ335" s="147">
        <f t="shared" ca="1" si="113"/>
        <v>0</v>
      </c>
      <c r="BA335" s="147">
        <f t="shared" ca="1" si="100"/>
        <v>6.4789479455953878E-7</v>
      </c>
      <c r="BB335" s="147">
        <f t="shared" ca="1" si="101"/>
        <v>1.0505418152510661E-5</v>
      </c>
      <c r="BC335" s="147">
        <f t="shared" ca="1" si="102"/>
        <v>3.4487002718590013E-8</v>
      </c>
      <c r="BD335" s="147">
        <f t="shared" ca="1" si="103"/>
        <v>4.6933090377572607E-9</v>
      </c>
    </row>
    <row r="336" spans="8:56" s="147" customFormat="1" ht="0.25" customHeight="1" x14ac:dyDescent="0.2">
      <c r="H336" s="147">
        <f t="shared" si="104"/>
        <v>695</v>
      </c>
      <c r="I336" s="147">
        <f>IF($H336&gt;$H335,INDEX(Spectra!336:336,1,MATCH($I$20,Spectra!$20:$20,0)),I335)</f>
        <v>3.48E-4</v>
      </c>
      <c r="J336" s="147">
        <f>((Physics!$C$9*Physics!$C$10)/(Physics!$C$11*Physics!$C$12*$H336))^($J$17-$J$18)</f>
        <v>3.4996906535262275E+18</v>
      </c>
      <c r="K336" s="147">
        <f t="shared" si="105"/>
        <v>1</v>
      </c>
      <c r="L336" s="147">
        <f>INDEX(Photobiology!$21:$421,1+$H336-380,10)</f>
        <v>5.7229999999999998E-3</v>
      </c>
      <c r="M336" s="147">
        <f t="shared" si="106"/>
        <v>3.48E-4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1217892347427127.2</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3.48E-4</v>
      </c>
      <c r="Z336" s="147">
        <f t="shared" ca="1" si="108"/>
        <v>0</v>
      </c>
      <c r="AA336" s="147">
        <f t="shared" ca="1" si="95"/>
        <v>1.6281876E-7</v>
      </c>
      <c r="AB336" s="147">
        <f t="shared" ca="1" si="96"/>
        <v>2.6428964400000004E-6</v>
      </c>
      <c r="AC336" s="147">
        <f t="shared" ca="1" si="97"/>
        <v>8.7034799999999994E-9</v>
      </c>
      <c r="AD336" s="147">
        <f t="shared" ca="1" si="98"/>
        <v>1.18612668E-9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1.2907573843958112E-3</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4517251554139980</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1.2907573843958112E-3</v>
      </c>
      <c r="AZ336" s="147">
        <f t="shared" ca="1" si="113"/>
        <v>0</v>
      </c>
      <c r="BA336" s="147">
        <f t="shared" ca="1" si="100"/>
        <v>6.0390665743726822E-7</v>
      </c>
      <c r="BB336" s="147">
        <f t="shared" ca="1" si="101"/>
        <v>9.8026956785155203E-6</v>
      </c>
      <c r="BC336" s="147">
        <f t="shared" ca="1" si="102"/>
        <v>3.2281842183739241E-8</v>
      </c>
      <c r="BD336" s="147">
        <f t="shared" ca="1" si="103"/>
        <v>4.3994303765485273E-9</v>
      </c>
    </row>
    <row r="337" spans="8:56" s="147" customFormat="1" ht="0.25" customHeight="1" x14ac:dyDescent="0.2">
      <c r="H337" s="147">
        <f t="shared" si="104"/>
        <v>696</v>
      </c>
      <c r="I337" s="147">
        <f>IF($H337&gt;$H336,INDEX(Spectra!337:337,1,MATCH($I$20,Spectra!$20:$20,0)),I336)</f>
        <v>3.4200000000000002E-4</v>
      </c>
      <c r="J337" s="147">
        <f>((Physics!$C$9*Physics!$C$10)/(Physics!$C$11*Physics!$C$12*$H337))^($J$17-$J$18)</f>
        <v>3.5047261796464092E+18</v>
      </c>
      <c r="K337" s="147">
        <f t="shared" si="105"/>
        <v>1</v>
      </c>
      <c r="L337" s="147">
        <f>INDEX(Photobiology!$21:$421,1+$H337-380,10)</f>
        <v>5.3430589999999998E-3</v>
      </c>
      <c r="M337" s="147">
        <f t="shared" si="106"/>
        <v>3.4200000000000002E-4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1198616353439072</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3.4200000000000002E-4</v>
      </c>
      <c r="Z337" s="147">
        <f t="shared" ca="1" si="108"/>
        <v>0</v>
      </c>
      <c r="AA337" s="147">
        <f t="shared" ca="1" si="95"/>
        <v>1.48772394E-7</v>
      </c>
      <c r="AB337" s="147">
        <f t="shared" ca="1" si="96"/>
        <v>2.4165309600000001E-6</v>
      </c>
      <c r="AC337" s="147">
        <f t="shared" ca="1" si="97"/>
        <v>7.9891199999999998E-9</v>
      </c>
      <c r="AD337" s="147">
        <f t="shared" ca="1" si="98"/>
        <v>1.09008738E-9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1.2942059700387291E-3</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4535837545049410</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1.2942059700387291E-3</v>
      </c>
      <c r="AZ337" s="147">
        <f t="shared" ca="1" si="113"/>
        <v>0</v>
      </c>
      <c r="BA337" s="147">
        <f t="shared" ca="1" si="100"/>
        <v>5.6298865640863748E-7</v>
      </c>
      <c r="BB337" s="147">
        <f t="shared" ca="1" si="101"/>
        <v>9.1447040795772546E-6</v>
      </c>
      <c r="BC337" s="147">
        <f t="shared" ca="1" si="102"/>
        <v>3.0232651460104712E-8</v>
      </c>
      <c r="BD337" s="147">
        <f t="shared" ca="1" si="103"/>
        <v>4.1251391668417449E-9</v>
      </c>
    </row>
    <row r="338" spans="8:56" s="147" customFormat="1" ht="0.25" customHeight="1" x14ac:dyDescent="0.2">
      <c r="H338" s="147">
        <f t="shared" si="104"/>
        <v>697</v>
      </c>
      <c r="I338" s="147">
        <f>IF($H338&gt;$H337,INDEX(Spectra!338:338,1,MATCH($I$20,Spectra!$20:$20,0)),I337)</f>
        <v>3.3700000000000001E-4</v>
      </c>
      <c r="J338" s="147">
        <f>((Physics!$C$9*Physics!$C$10)/(Physics!$C$11*Physics!$C$12*$H338))^($J$17-$J$18)</f>
        <v>3.5097617057665905E+18</v>
      </c>
      <c r="K338" s="147">
        <f t="shared" si="105"/>
        <v>1</v>
      </c>
      <c r="L338" s="147">
        <f>INDEX(Photobiology!$21:$421,1+$H338-380,10)</f>
        <v>4.9957960000000003E-3</v>
      </c>
      <c r="M338" s="147">
        <f t="shared" si="106"/>
        <v>3.3700000000000001E-4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1182789694843341</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3.3700000000000001E-4</v>
      </c>
      <c r="Z338" s="147">
        <f t="shared" ca="1" si="108"/>
        <v>0</v>
      </c>
      <c r="AA338" s="147">
        <f t="shared" ca="1" si="95"/>
        <v>1.3631313000000001E-7</v>
      </c>
      <c r="AB338" s="147">
        <f t="shared" ca="1" si="96"/>
        <v>2.2149392400000002E-6</v>
      </c>
      <c r="AC338" s="147">
        <f t="shared" ca="1" si="97"/>
        <v>7.3533400000000006E-9</v>
      </c>
      <c r="AD338" s="147">
        <f t="shared" ca="1" si="98"/>
        <v>1.00425326E-9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1.2976545556816473E-3</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4554458266845005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1.2976545556816473E-3</v>
      </c>
      <c r="AZ338" s="147">
        <f t="shared" ca="1" si="113"/>
        <v>0</v>
      </c>
      <c r="BA338" s="147">
        <f t="shared" ca="1" si="100"/>
        <v>5.2488829122766957E-7</v>
      </c>
      <c r="BB338" s="147">
        <f t="shared" ca="1" si="101"/>
        <v>8.5288605203087407E-6</v>
      </c>
      <c r="BC338" s="147">
        <f t="shared" ca="1" si="102"/>
        <v>2.8314822404973545E-8</v>
      </c>
      <c r="BD338" s="147">
        <f t="shared" ca="1" si="103"/>
        <v>3.8669846228401955E-9</v>
      </c>
    </row>
    <row r="339" spans="8:56" s="147" customFormat="1" ht="0.25" customHeight="1" x14ac:dyDescent="0.2">
      <c r="H339" s="147">
        <f t="shared" si="104"/>
        <v>698</v>
      </c>
      <c r="I339" s="147">
        <f>IF($H339&gt;$H338,INDEX(Spectra!339:339,1,MATCH($I$20,Spectra!$20:$20,0)),I338)</f>
        <v>3.3300000000000002E-4</v>
      </c>
      <c r="J339" s="147">
        <f>((Physics!$C$9*Physics!$C$10)/(Physics!$C$11*Physics!$C$12*$H339))^($J$17-$J$18)</f>
        <v>3.5147972318867727E+18</v>
      </c>
      <c r="K339" s="147">
        <f t="shared" si="105"/>
        <v>1</v>
      </c>
      <c r="L339" s="147">
        <f>INDEX(Photobiology!$21:$421,1+$H339-380,10)</f>
        <v>4.6764040000000003E-3</v>
      </c>
      <c r="M339" s="147">
        <f t="shared" si="106"/>
        <v>3.3300000000000002E-4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1170427478218295.5</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3.3300000000000002E-4</v>
      </c>
      <c r="Z339" s="147">
        <f t="shared" ca="1" si="108"/>
        <v>0</v>
      </c>
      <c r="AA339" s="147">
        <f t="shared" ca="1" si="95"/>
        <v>1.2525395400000001E-7</v>
      </c>
      <c r="AB339" s="147">
        <f t="shared" ca="1" si="96"/>
        <v>2.0355024600000003E-6</v>
      </c>
      <c r="AC339" s="147">
        <f t="shared" ca="1" si="97"/>
        <v>6.7865400000000004E-9</v>
      </c>
      <c r="AD339" s="147">
        <f t="shared" ca="1" si="98"/>
        <v>9.2775132000000001E-10</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1.3011013147431866E-3</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4573107299463593</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1.3011013147431866E-3</v>
      </c>
      <c r="AZ339" s="147">
        <f t="shared" ca="1" si="113"/>
        <v>0</v>
      </c>
      <c r="BA339" s="147">
        <f t="shared" ca="1" si="100"/>
        <v>4.8939364632487267E-7</v>
      </c>
      <c r="BB339" s="147">
        <f t="shared" ca="1" si="101"/>
        <v>7.9531379185254974E-6</v>
      </c>
      <c r="BC339" s="147">
        <f t="shared" ca="1" si="102"/>
        <v>2.6516444794466145E-8</v>
      </c>
      <c r="BD339" s="147">
        <f t="shared" ca="1" si="103"/>
        <v>3.6249203069271074E-9</v>
      </c>
    </row>
    <row r="340" spans="8:56" s="147" customFormat="1" ht="0.25" customHeight="1" x14ac:dyDescent="0.2">
      <c r="H340" s="147">
        <f t="shared" si="104"/>
        <v>699</v>
      </c>
      <c r="I340" s="147">
        <f>IF($H340&gt;$H339,INDEX(Spectra!340:340,1,MATCH($I$20,Spectra!$20:$20,0)),I339)</f>
        <v>3.28E-4</v>
      </c>
      <c r="J340" s="147">
        <f>((Physics!$C$9*Physics!$C$10)/(Physics!$C$11*Physics!$C$12*$H340))^($J$17-$J$18)</f>
        <v>3.519832758006954E+18</v>
      </c>
      <c r="K340" s="147">
        <f t="shared" si="105"/>
        <v>1</v>
      </c>
      <c r="L340" s="147">
        <f>INDEX(Photobiology!$21:$421,1+$H340-380,10)</f>
        <v>4.3800749999999998E-3</v>
      </c>
      <c r="M340" s="147">
        <f t="shared" si="106"/>
        <v>3.28E-4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1154505144626281</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3.28E-4</v>
      </c>
      <c r="Z340" s="147">
        <f t="shared" ca="1" si="108"/>
        <v>0</v>
      </c>
      <c r="AA340" s="147">
        <f t="shared" ca="1" si="95"/>
        <v>1.14729152E-7</v>
      </c>
      <c r="AB340" s="147">
        <f t="shared" ca="1" si="96"/>
        <v>1.8644831999999999E-6</v>
      </c>
      <c r="AC340" s="147">
        <f t="shared" ca="1" si="97"/>
        <v>6.2484000000000001E-9</v>
      </c>
      <c r="AD340" s="147">
        <f t="shared" ca="1" si="98"/>
        <v>8.545974400000001E-10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1.3045499003861045E-3</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4591797473833719</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1.3045499003861045E-3</v>
      </c>
      <c r="AZ340" s="147">
        <f t="shared" ca="1" si="113"/>
        <v>0</v>
      </c>
      <c r="BA340" s="147">
        <f t="shared" ca="1" si="100"/>
        <v>4.563106823566532E-7</v>
      </c>
      <c r="BB340" s="147">
        <f t="shared" ca="1" si="101"/>
        <v>7.4155834537547731E-6</v>
      </c>
      <c r="BC340" s="147">
        <f t="shared" ca="1" si="102"/>
        <v>2.485167560235529E-8</v>
      </c>
      <c r="BD340" s="147">
        <f t="shared" ca="1" si="103"/>
        <v>3.398978674457988E-9</v>
      </c>
    </row>
    <row r="341" spans="8:56" s="147" customFormat="1" ht="0.25" customHeight="1" x14ac:dyDescent="0.2">
      <c r="H341" s="147">
        <f t="shared" si="104"/>
        <v>700</v>
      </c>
      <c r="I341" s="147">
        <f>IF($H341&gt;$H340,INDEX(Spectra!341:341,1,MATCH($I$20,Spectra!$20:$20,0)),I340)</f>
        <v>3.2200000000000002E-4</v>
      </c>
      <c r="J341" s="147">
        <f>((Physics!$C$9*Physics!$C$10)/(Physics!$C$11*Physics!$C$12*$H341))^($J$17-$J$18)</f>
        <v>3.5248682841271352E+18</v>
      </c>
      <c r="K341" s="147">
        <f t="shared" si="105"/>
        <v>1</v>
      </c>
      <c r="L341" s="147">
        <f>INDEX(Photobiology!$21:$421,1+$H341-380,10)</f>
        <v>4.1019999999999997E-3</v>
      </c>
      <c r="M341" s="147">
        <f t="shared" si="106"/>
        <v>3.2200000000000002E-4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1135007587488937.5</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3.2200000000000002E-4</v>
      </c>
      <c r="Z341" s="147">
        <f t="shared" ca="1" si="108"/>
        <v>0</v>
      </c>
      <c r="AA341" s="147">
        <f t="shared" ref="AA341:AA404" ca="1" si="115">$Y341*O341</f>
        <v>1.0473951600000001E-7</v>
      </c>
      <c r="AB341" s="147">
        <f t="shared" ref="AB341:AB404" ca="1" si="116">$Y341*P341</f>
        <v>1.7021145400000002E-6</v>
      </c>
      <c r="AC341" s="147">
        <f t="shared" ref="AC341:AC404" ca="1" si="117">$Y341*Q341</f>
        <v>5.7316000000000003E-9</v>
      </c>
      <c r="AD341" s="147">
        <f t="shared" ref="AD341:AD404" ca="1" si="118">$Y341*R341</f>
        <v>7.8509718000000006E-10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1.3079984860290225E-3</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4610522379090011</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1.3079984860290225E-3</v>
      </c>
      <c r="AZ341" s="147">
        <f t="shared" ca="1" si="113"/>
        <v>0</v>
      </c>
      <c r="BA341" s="147">
        <f t="shared" ref="BA341:BA404" ca="1" si="120">$AY341*AO341</f>
        <v>4.2546313153854839E-7</v>
      </c>
      <c r="BB341" s="147">
        <f t="shared" ref="BB341:BB404" ca="1" si="121">$AY341*AP341</f>
        <v>6.9141715570434349E-6</v>
      </c>
      <c r="BC341" s="147">
        <f t="shared" ref="BC341:BC404" ca="1" si="122">$AY341*AQ341</f>
        <v>2.3282373051316597E-8</v>
      </c>
      <c r="BD341" s="147">
        <f t="shared" ref="BD341:BD404" ca="1" si="123">$AY341*AR341</f>
        <v>3.1891488286511024E-9</v>
      </c>
    </row>
    <row r="342" spans="8:56" s="147" customFormat="1" ht="0.25" customHeight="1" x14ac:dyDescent="0.2">
      <c r="H342" s="147">
        <f t="shared" ref="H342:H405" si="124">MIN(780,H341+$J$14)</f>
        <v>701</v>
      </c>
      <c r="I342" s="147">
        <f>IF($H342&gt;$H341,INDEX(Spectra!342:342,1,MATCH($I$20,Spectra!$20:$20,0)),I341)</f>
        <v>3.1399999999999999E-4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3.1399999999999999E-4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1108389796417657.6</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3.1399999999999999E-4</v>
      </c>
      <c r="Z342" s="147">
        <f t="shared" ref="Z342:Z405" ca="1" si="128">$Y342*N342</f>
        <v>0</v>
      </c>
      <c r="AA342" s="147">
        <f t="shared" ca="1" si="115"/>
        <v>9.4977777999999994E-8</v>
      </c>
      <c r="AB342" s="147">
        <f t="shared" ca="1" si="116"/>
        <v>1.5435392199999999E-6</v>
      </c>
      <c r="AC342" s="147">
        <f t="shared" ca="1" si="117"/>
        <v>5.2249600000000001E-9</v>
      </c>
      <c r="AD342" s="147">
        <f t="shared" ca="1" si="118"/>
        <v>7.1662649999999996E-10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1.3130033190065624E-3</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4634775418628639</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1.3130033190065624E-3</v>
      </c>
      <c r="AZ342" s="147">
        <f t="shared" ref="AZ342:AZ405" ca="1" si="133">$AY342*AN342</f>
        <v>0</v>
      </c>
      <c r="BA342" s="147">
        <f t="shared" ca="1" si="120"/>
        <v>3.9715330492314796E-7</v>
      </c>
      <c r="BB342" s="147">
        <f t="shared" ca="1" si="121"/>
        <v>6.4543698053401287E-6</v>
      </c>
      <c r="BC342" s="147">
        <f t="shared" ca="1" si="122"/>
        <v>2.1848375228269197E-8</v>
      </c>
      <c r="BD342" s="147">
        <f t="shared" ca="1" si="123"/>
        <v>2.9966018248027269E-9</v>
      </c>
    </row>
    <row r="343" spans="8:56" s="147" customFormat="1" ht="0.25" customHeight="1" x14ac:dyDescent="0.2">
      <c r="H343" s="147">
        <f t="shared" si="124"/>
        <v>702</v>
      </c>
      <c r="I343" s="147">
        <f>IF($H343&gt;$H342,INDEX(Spectra!343:343,1,MATCH($I$20,Spectra!$20:$20,0)),I342)</f>
        <v>3.0499999999999999E-4</v>
      </c>
      <c r="J343" s="147">
        <f>((Physics!$C$9*Physics!$C$10)/(Physics!$C$11*Physics!$C$12*$H343))^($J$17-$J$18)</f>
        <v>3.5349393363674993E+18</v>
      </c>
      <c r="K343" s="147">
        <f t="shared" si="125"/>
        <v>1</v>
      </c>
      <c r="L343" s="147">
        <f>INDEX(Photobiology!$21:$421,1+$H343-380,10)</f>
        <v>3.5890990000000001E-3</v>
      </c>
      <c r="M343" s="147">
        <f t="shared" si="126"/>
        <v>3.0499999999999999E-4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1078156497592087.2</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3.0499999999999999E-4</v>
      </c>
      <c r="Z343" s="147">
        <f t="shared" ca="1" si="128"/>
        <v>0</v>
      </c>
      <c r="AA343" s="147">
        <f t="shared" ca="1" si="115"/>
        <v>8.5777284999999989E-8</v>
      </c>
      <c r="AB343" s="147">
        <f t="shared" ca="1" si="116"/>
        <v>1.3941123000000001E-6</v>
      </c>
      <c r="AC343" s="147">
        <f t="shared" ca="1" si="117"/>
        <v>4.7457999999999999E-9</v>
      </c>
      <c r="AD343" s="147">
        <f t="shared" ca="1" si="118"/>
        <v>6.51419E-10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1.3180081519841025E-3</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4659078862101637</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1.3180081519841025E-3</v>
      </c>
      <c r="AZ343" s="147">
        <f t="shared" ca="1" si="133"/>
        <v>0</v>
      </c>
      <c r="BA343" s="147">
        <f t="shared" ca="1" si="120"/>
        <v>3.70672658639553E-7</v>
      </c>
      <c r="BB343" s="147">
        <f t="shared" ca="1" si="121"/>
        <v>6.024430741578055E-6</v>
      </c>
      <c r="BC343" s="147">
        <f t="shared" ca="1" si="122"/>
        <v>2.0508206844872633E-8</v>
      </c>
      <c r="BD343" s="147">
        <f t="shared" ca="1" si="123"/>
        <v>2.8150018110076461E-9</v>
      </c>
    </row>
    <row r="344" spans="8:56" s="147" customFormat="1" ht="0.25" customHeight="1" x14ac:dyDescent="0.2">
      <c r="H344" s="147">
        <f t="shared" si="124"/>
        <v>703</v>
      </c>
      <c r="I344" s="147">
        <f>IF($H344&gt;$H343,INDEX(Spectra!344:344,1,MATCH($I$20,Spectra!$20:$20,0)),I343)</f>
        <v>2.9399999999999999E-4</v>
      </c>
      <c r="J344" s="147">
        <f>((Physics!$C$9*Physics!$C$10)/(Physics!$C$11*Physics!$C$12*$H344))^($J$17-$J$18)</f>
        <v>3.539974862487681E+18</v>
      </c>
      <c r="K344" s="147">
        <f t="shared" si="125"/>
        <v>1</v>
      </c>
      <c r="L344" s="147">
        <f>INDEX(Photobiology!$21:$421,1+$H344-380,10)</f>
        <v>3.3542189999999999E-3</v>
      </c>
      <c r="M344" s="147">
        <f t="shared" si="126"/>
        <v>2.9399999999999999E-4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1040752609571378.1</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2.9399999999999999E-4</v>
      </c>
      <c r="Z344" s="147">
        <f t="shared" ca="1" si="128"/>
        <v>0</v>
      </c>
      <c r="AA344" s="147">
        <f t="shared" ca="1" si="115"/>
        <v>7.6859537999999993E-8</v>
      </c>
      <c r="AB344" s="147">
        <f t="shared" ca="1" si="116"/>
        <v>1.24922952E-6</v>
      </c>
      <c r="AC344" s="147">
        <f t="shared" ca="1" si="117"/>
        <v>4.2747599999999998E-9</v>
      </c>
      <c r="AD344" s="147">
        <f t="shared" ca="1" si="118"/>
        <v>5.8762955999999997E-10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1.3230129849616423E-3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4683432709509006</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1.3230129849616423E-3</v>
      </c>
      <c r="AZ344" s="147">
        <f t="shared" ca="1" si="133"/>
        <v>0</v>
      </c>
      <c r="BA344" s="147">
        <f t="shared" ca="1" si="120"/>
        <v>3.458713156195673E-7</v>
      </c>
      <c r="BB344" s="147">
        <f t="shared" ca="1" si="121"/>
        <v>5.6215880141408146E-6</v>
      </c>
      <c r="BC344" s="147">
        <f t="shared" ca="1" si="122"/>
        <v>1.9236608801342279E-8</v>
      </c>
      <c r="BD344" s="147">
        <f t="shared" ca="1" si="123"/>
        <v>2.644358973562233E-9</v>
      </c>
    </row>
    <row r="345" spans="8:56" s="147" customFormat="1" ht="0.25" customHeight="1" x14ac:dyDescent="0.2">
      <c r="H345" s="147">
        <f t="shared" si="124"/>
        <v>704</v>
      </c>
      <c r="I345" s="147">
        <f>IF($H345&gt;$H344,INDEX(Spectra!345:345,1,MATCH($I$20,Spectra!$20:$20,0)),I344)</f>
        <v>2.7700000000000001E-4</v>
      </c>
      <c r="J345" s="147">
        <f>((Physics!$C$9*Physics!$C$10)/(Physics!$C$11*Physics!$C$12*$H345))^($J$17-$J$18)</f>
        <v>3.5450103886078623E+18</v>
      </c>
      <c r="K345" s="147">
        <f t="shared" si="125"/>
        <v>1</v>
      </c>
      <c r="L345" s="147">
        <f>INDEX(Photobiology!$21:$421,1+$H345-380,10)</f>
        <v>3.1340930000000001E-3</v>
      </c>
      <c r="M345" s="147">
        <f t="shared" si="126"/>
        <v>2.7700000000000001E-4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981967877644377.88</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2.7700000000000001E-4</v>
      </c>
      <c r="Z345" s="147">
        <f t="shared" ca="1" si="128"/>
        <v>0</v>
      </c>
      <c r="AA345" s="147">
        <f t="shared" ca="1" si="115"/>
        <v>6.7291610000000006E-8</v>
      </c>
      <c r="AB345" s="147">
        <f t="shared" ca="1" si="116"/>
        <v>1.09368464E-6</v>
      </c>
      <c r="AC345" s="147">
        <f t="shared" ca="1" si="117"/>
        <v>3.7672E-9</v>
      </c>
      <c r="AD345" s="147">
        <f t="shared" ca="1" si="118"/>
        <v>5.1826977000000002E-10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1.3280178179391822E-3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4707836960850746</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1.3280178179391822E-3</v>
      </c>
      <c r="AZ345" s="147">
        <f t="shared" ca="1" si="133"/>
        <v>0</v>
      </c>
      <c r="BA345" s="147">
        <f t="shared" ca="1" si="120"/>
        <v>3.2261536851196555E-7</v>
      </c>
      <c r="BB345" s="147">
        <f t="shared" ca="1" si="121"/>
        <v>5.2434393109256318E-6</v>
      </c>
      <c r="BC345" s="147">
        <f t="shared" ca="1" si="122"/>
        <v>1.8061042323972879E-8</v>
      </c>
      <c r="BD345" s="147">
        <f t="shared" ca="1" si="123"/>
        <v>2.4847346175423892E-9</v>
      </c>
    </row>
    <row r="346" spans="8:56" s="147" customFormat="1" ht="0.25" customHeight="1" x14ac:dyDescent="0.2">
      <c r="H346" s="147">
        <f t="shared" si="124"/>
        <v>705</v>
      </c>
      <c r="I346" s="147">
        <f>IF($H346&gt;$H345,INDEX(Spectra!346:346,1,MATCH($I$20,Spectra!$20:$20,0)),I345)</f>
        <v>2.5999999999999998E-4</v>
      </c>
      <c r="J346" s="147">
        <f>((Physics!$C$9*Physics!$C$10)/(Physics!$C$11*Physics!$C$12*$H346))^($J$17-$J$18)</f>
        <v>3.5500459147280435E+18</v>
      </c>
      <c r="K346" s="147">
        <f t="shared" si="125"/>
        <v>1</v>
      </c>
      <c r="L346" s="147">
        <f>INDEX(Photobiology!$21:$421,1+$H346-380,10)</f>
        <v>2.9290000000000002E-3</v>
      </c>
      <c r="M346" s="147">
        <f t="shared" si="126"/>
        <v>2.5999999999999998E-4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923011937829291.25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2.5999999999999998E-4</v>
      </c>
      <c r="Z346" s="147">
        <f t="shared" ca="1" si="128"/>
        <v>0</v>
      </c>
      <c r="AA346" s="147">
        <f t="shared" ca="1" si="115"/>
        <v>5.8666659999999996E-8</v>
      </c>
      <c r="AB346" s="147">
        <f t="shared" ca="1" si="116"/>
        <v>9.5335499999999987E-7</v>
      </c>
      <c r="AC346" s="147">
        <f t="shared" ca="1" si="117"/>
        <v>3.3097999999999999E-9</v>
      </c>
      <c r="AD346" s="147">
        <f t="shared" ca="1" si="118"/>
        <v>4.5565519999999998E-10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1.3330208243353433E-3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4732285131679095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1.3330208243353433E-3</v>
      </c>
      <c r="AZ346" s="147">
        <f t="shared" ca="1" si="133"/>
        <v>0</v>
      </c>
      <c r="BA346" s="147">
        <f t="shared" ca="1" si="120"/>
        <v>3.0078415182385124E-7</v>
      </c>
      <c r="BB346" s="147">
        <f t="shared" ca="1" si="121"/>
        <v>4.8878541076316197E-6</v>
      </c>
      <c r="BC346" s="147">
        <f t="shared" ca="1" si="122"/>
        <v>1.6969355093788919E-8</v>
      </c>
      <c r="BD346" s="147">
        <f t="shared" ca="1" si="123"/>
        <v>2.3361456550641762E-9</v>
      </c>
    </row>
    <row r="347" spans="8:56" s="147" customFormat="1" ht="0.25" customHeight="1" x14ac:dyDescent="0.2">
      <c r="H347" s="147">
        <f t="shared" si="124"/>
        <v>706</v>
      </c>
      <c r="I347" s="147">
        <f>IF($H347&gt;$H346,INDEX(Spectra!347:347,1,MATCH($I$20,Spectra!$20:$20,0)),I346)</f>
        <v>2.4399999999999999E-4</v>
      </c>
      <c r="J347" s="147">
        <f>((Physics!$C$9*Physics!$C$10)/(Physics!$C$11*Physics!$C$12*$H347))^($J$17-$J$18)</f>
        <v>3.5550814408482253E+18</v>
      </c>
      <c r="K347" s="147">
        <f t="shared" si="125"/>
        <v>1</v>
      </c>
      <c r="L347" s="147">
        <f>INDEX(Photobiology!$21:$421,1+$H347-380,10)</f>
        <v>2.7381390000000001E-3</v>
      </c>
      <c r="M347" s="147">
        <f t="shared" si="126"/>
        <v>2.4399999999999999E-4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867439871566967</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2.4399999999999999E-4</v>
      </c>
      <c r="Z347" s="147">
        <f t="shared" ca="1" si="128"/>
        <v>0</v>
      </c>
      <c r="AA347" s="147">
        <f t="shared" ca="1" si="115"/>
        <v>5.1112631999999998E-8</v>
      </c>
      <c r="AB347" s="147">
        <f t="shared" ca="1" si="116"/>
        <v>8.3032467999999997E-7</v>
      </c>
      <c r="AC347" s="147">
        <f t="shared" ca="1" si="117"/>
        <v>2.9060399999999996E-9</v>
      </c>
      <c r="AD347" s="147">
        <f t="shared" ca="1" si="118"/>
        <v>4.0064067999999995E-10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1.3380256573128832E-3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4756790181691779</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1.3380256573128832E-3</v>
      </c>
      <c r="AZ347" s="147">
        <f t="shared" ca="1" si="133"/>
        <v>0</v>
      </c>
      <c r="BA347" s="147">
        <f t="shared" ca="1" si="120"/>
        <v>2.8028693864258814E-7</v>
      </c>
      <c r="BB347" s="147">
        <f t="shared" ca="1" si="121"/>
        <v>4.5532611710660219E-6</v>
      </c>
      <c r="BC347" s="147">
        <f t="shared" ca="1" si="122"/>
        <v>1.5935885578596438E-8</v>
      </c>
      <c r="BD347" s="147">
        <f t="shared" ca="1" si="123"/>
        <v>2.1969979885380349E-9</v>
      </c>
    </row>
    <row r="348" spans="8:56" s="147" customFormat="1" ht="0.25" customHeight="1" x14ac:dyDescent="0.2">
      <c r="H348" s="147">
        <f t="shared" si="124"/>
        <v>707</v>
      </c>
      <c r="I348" s="147">
        <f>IF($H348&gt;$H347,INDEX(Spectra!348:348,1,MATCH($I$20,Spectra!$20:$20,0)),I347)</f>
        <v>2.2900000000000001E-4</v>
      </c>
      <c r="J348" s="147">
        <f>((Physics!$C$9*Physics!$C$10)/(Physics!$C$11*Physics!$C$12*$H348))^($J$17-$J$18)</f>
        <v>3.560116966968407E+18</v>
      </c>
      <c r="K348" s="147">
        <f t="shared" si="125"/>
        <v>1</v>
      </c>
      <c r="L348" s="147">
        <f>INDEX(Photobiology!$21:$421,1+$H348-380,10)</f>
        <v>2.559876E-3</v>
      </c>
      <c r="M348" s="147">
        <f t="shared" si="126"/>
        <v>2.2900000000000001E-4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815266785435765.25</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2.2900000000000001E-4</v>
      </c>
      <c r="Z348" s="147">
        <f t="shared" ca="1" si="128"/>
        <v>0</v>
      </c>
      <c r="AA348" s="147">
        <f t="shared" ca="1" si="115"/>
        <v>4.4517600000000007E-8</v>
      </c>
      <c r="AB348" s="147">
        <f t="shared" ca="1" si="116"/>
        <v>7.2279727999999997E-7</v>
      </c>
      <c r="AC348" s="147">
        <f t="shared" ca="1" si="117"/>
        <v>2.5510600000000001E-9</v>
      </c>
      <c r="AD348" s="147">
        <f t="shared" ca="1" si="118"/>
        <v>3.5221574000000005E-10</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1.3430304902904231E-3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4781345635638834</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1.3430304902904231E-3</v>
      </c>
      <c r="AZ348" s="147">
        <f t="shared" ca="1" si="133"/>
        <v>0</v>
      </c>
      <c r="BA348" s="147">
        <f t="shared" ca="1" si="120"/>
        <v>2.6108512731245825E-7</v>
      </c>
      <c r="BB348" s="147">
        <f t="shared" ca="1" si="121"/>
        <v>4.2390339971134676E-6</v>
      </c>
      <c r="BC348" s="147">
        <f t="shared" ca="1" si="122"/>
        <v>1.4961359661835314E-8</v>
      </c>
      <c r="BD348" s="147">
        <f t="shared" ca="1" si="123"/>
        <v>2.0656614758960882E-9</v>
      </c>
    </row>
    <row r="349" spans="8:56" s="147" customFormat="1" ht="0.25" customHeight="1" x14ac:dyDescent="0.2">
      <c r="H349" s="147">
        <f t="shared" si="124"/>
        <v>708</v>
      </c>
      <c r="I349" s="147">
        <f>IF($H349&gt;$H348,INDEX(Spectra!349:349,1,MATCH($I$20,Spectra!$20:$20,0)),I348)</f>
        <v>2.2499999999999999E-4</v>
      </c>
      <c r="J349" s="147">
        <f>((Physics!$C$9*Physics!$C$10)/(Physics!$C$11*Physics!$C$12*$H349))^($J$17-$J$18)</f>
        <v>3.5651524930885883E+18</v>
      </c>
      <c r="K349" s="147">
        <f t="shared" si="125"/>
        <v>1</v>
      </c>
      <c r="L349" s="147">
        <f>INDEX(Photobiology!$21:$421,1+$H349-380,10)</f>
        <v>2.3932440000000001E-3</v>
      </c>
      <c r="M349" s="147">
        <f t="shared" si="126"/>
        <v>2.2499999999999999E-4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802159310944932.38</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2.2499999999999999E-4</v>
      </c>
      <c r="Z349" s="147">
        <f t="shared" ca="1" si="128"/>
        <v>0</v>
      </c>
      <c r="AA349" s="147">
        <f t="shared" ca="1" si="115"/>
        <v>4.058325E-8</v>
      </c>
      <c r="AB349" s="147">
        <f t="shared" ca="1" si="116"/>
        <v>6.5840400000000002E-7</v>
      </c>
      <c r="AC349" s="147">
        <f t="shared" ca="1" si="117"/>
        <v>2.34675E-9</v>
      </c>
      <c r="AD349" s="147">
        <f t="shared" ca="1" si="118"/>
        <v>3.2416425000000001E-10</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1.3480353232679632E-3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4805951493520260</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1.3480353232679632E-3</v>
      </c>
      <c r="AZ349" s="147">
        <f t="shared" ca="1" si="133"/>
        <v>0</v>
      </c>
      <c r="BA349" s="147">
        <f t="shared" ca="1" si="120"/>
        <v>2.4314513125784252E-7</v>
      </c>
      <c r="BB349" s="147">
        <f t="shared" ca="1" si="121"/>
        <v>3.9446748843596447E-6</v>
      </c>
      <c r="BC349" s="147">
        <f t="shared" ca="1" si="122"/>
        <v>1.4060008421684857E-8</v>
      </c>
      <c r="BD349" s="147">
        <f t="shared" ca="1" si="123"/>
        <v>1.9421549312918528E-9</v>
      </c>
    </row>
    <row r="350" spans="8:56" s="147" customFormat="1" ht="0.25" customHeight="1" x14ac:dyDescent="0.2">
      <c r="H350" s="147">
        <f t="shared" si="124"/>
        <v>709</v>
      </c>
      <c r="I350" s="147">
        <f>IF($H350&gt;$H349,INDEX(Spectra!350:350,1,MATCH($I$20,Spectra!$20:$20,0)),I349)</f>
        <v>2.23E-4</v>
      </c>
      <c r="J350" s="147">
        <f>((Physics!$C$9*Physics!$C$10)/(Physics!$C$11*Physics!$C$12*$H350))^($J$17-$J$18)</f>
        <v>3.5701880192087706E+18</v>
      </c>
      <c r="K350" s="147">
        <f t="shared" si="125"/>
        <v>1</v>
      </c>
      <c r="L350" s="147">
        <f>INDEX(Photobiology!$21:$421,1+$H350-380,10)</f>
        <v>2.2372749999999999E-3</v>
      </c>
      <c r="M350" s="147">
        <f t="shared" si="126"/>
        <v>2.23E-4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796151928283555.88</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2.23E-4</v>
      </c>
      <c r="Z350" s="147">
        <f t="shared" ca="1" si="128"/>
        <v>0</v>
      </c>
      <c r="AA350" s="147">
        <f t="shared" ca="1" si="115"/>
        <v>3.7318381000000003E-8</v>
      </c>
      <c r="AB350" s="147">
        <f t="shared" ca="1" si="116"/>
        <v>6.0480499000000001E-7</v>
      </c>
      <c r="AC350" s="147">
        <f t="shared" ca="1" si="117"/>
        <v>2.1764799999999999E-9</v>
      </c>
      <c r="AD350" s="147">
        <f t="shared" ca="1" si="118"/>
        <v>3.0103439000000001E-10</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1.3530401562455031E-3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4830607755336058</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1.3530401562455031E-3</v>
      </c>
      <c r="AZ350" s="147">
        <f t="shared" ca="1" si="133"/>
        <v>0</v>
      </c>
      <c r="BA350" s="147">
        <f t="shared" ca="1" si="120"/>
        <v>2.2642721102721622E-7</v>
      </c>
      <c r="BB350" s="147">
        <f t="shared" ca="1" si="121"/>
        <v>3.6696207989581165E-6</v>
      </c>
      <c r="BC350" s="147">
        <f t="shared" ca="1" si="122"/>
        <v>1.3205671924956109E-8</v>
      </c>
      <c r="BD350" s="147">
        <f t="shared" ca="1" si="123"/>
        <v>1.826509498120492E-9</v>
      </c>
    </row>
    <row r="351" spans="8:56" s="147" customFormat="1" ht="0.25" customHeight="1" x14ac:dyDescent="0.2">
      <c r="H351" s="147">
        <f t="shared" si="124"/>
        <v>710</v>
      </c>
      <c r="I351" s="147">
        <f>IF($H351&gt;$H350,INDEX(Spectra!351:351,1,MATCH($I$20,Spectra!$20:$20,0)),I350)</f>
        <v>2.22E-4</v>
      </c>
      <c r="J351" s="147">
        <f>((Physics!$C$9*Physics!$C$10)/(Physics!$C$11*Physics!$C$12*$H351))^($J$17-$J$18)</f>
        <v>3.5752235453289513E+18</v>
      </c>
      <c r="K351" s="147">
        <f t="shared" si="125"/>
        <v>1</v>
      </c>
      <c r="L351" s="147">
        <f>INDEX(Photobiology!$21:$421,1+$H351-380,10)</f>
        <v>2.091E-3</v>
      </c>
      <c r="M351" s="147">
        <f t="shared" si="126"/>
        <v>2.22E-4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793699627063027.25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2.22E-4</v>
      </c>
      <c r="Z351" s="147">
        <f t="shared" ca="1" si="128"/>
        <v>0</v>
      </c>
      <c r="AA351" s="147">
        <f t="shared" ca="1" si="115"/>
        <v>3.4473491999999998E-8</v>
      </c>
      <c r="AB351" s="147">
        <f t="shared" ca="1" si="116"/>
        <v>5.5794594000000009E-7</v>
      </c>
      <c r="AC351" s="147">
        <f t="shared" ca="1" si="117"/>
        <v>2.0290800000000002E-9</v>
      </c>
      <c r="AD351" s="147">
        <f t="shared" ca="1" si="118"/>
        <v>2.8096320000000002E-10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1.358044989223043E-3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4855314421086225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1.358044989223043E-3</v>
      </c>
      <c r="AZ351" s="147">
        <f t="shared" ca="1" si="133"/>
        <v>0</v>
      </c>
      <c r="BA351" s="147">
        <f t="shared" ca="1" si="120"/>
        <v>2.1088537419648947E-7</v>
      </c>
      <c r="BB351" s="147">
        <f t="shared" ca="1" si="121"/>
        <v>3.4131337300645974E-6</v>
      </c>
      <c r="BC351" s="147">
        <f t="shared" ca="1" si="122"/>
        <v>1.2412531201498614E-8</v>
      </c>
      <c r="BD351" s="147">
        <f t="shared" ca="1" si="123"/>
        <v>1.7187417383606832E-9</v>
      </c>
    </row>
    <row r="352" spans="8:56" s="147" customFormat="1" ht="0.25" customHeight="1" x14ac:dyDescent="0.2">
      <c r="H352" s="147">
        <f t="shared" si="124"/>
        <v>711</v>
      </c>
      <c r="I352" s="147">
        <f>IF($H352&gt;$H351,INDEX(Spectra!352:352,1,MATCH($I$20,Spectra!$20:$20,0)),I351)</f>
        <v>2.22E-4</v>
      </c>
      <c r="J352" s="147">
        <f>((Physics!$C$9*Physics!$C$10)/(Physics!$C$11*Physics!$C$12*$H352))^($J$17-$J$18)</f>
        <v>3.5802590714491336E+18</v>
      </c>
      <c r="K352" s="147">
        <f t="shared" si="125"/>
        <v>1</v>
      </c>
      <c r="L352" s="147">
        <f>INDEX(Photobiology!$21:$421,1+$H352-380,10)</f>
        <v>1.9535870000000001E-3</v>
      </c>
      <c r="M352" s="147">
        <f t="shared" si="126"/>
        <v>2.22E-4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794817513861707.62</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2.22E-4</v>
      </c>
      <c r="Z352" s="147">
        <f t="shared" ca="1" si="128"/>
        <v>0</v>
      </c>
      <c r="AA352" s="147">
        <f t="shared" ca="1" si="115"/>
        <v>3.1997969999999997E-8</v>
      </c>
      <c r="AB352" s="147">
        <f t="shared" ca="1" si="116"/>
        <v>5.1702690000000005E-7</v>
      </c>
      <c r="AC352" s="147">
        <f t="shared" ca="1" si="117"/>
        <v>1.9003199999999999E-9</v>
      </c>
      <c r="AD352" s="147">
        <f t="shared" ca="1" si="118"/>
        <v>2.6347625999999999E-10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1.3347652095519677E-3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4778805249753136</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1.3347652095519677E-3</v>
      </c>
      <c r="AZ352" s="147">
        <f t="shared" ca="1" si="133"/>
        <v>0</v>
      </c>
      <c r="BA352" s="147">
        <f t="shared" ca="1" si="120"/>
        <v>1.9238638347877285E-7</v>
      </c>
      <c r="BB352" s="147">
        <f t="shared" ca="1" si="121"/>
        <v>3.1086014347860556E-6</v>
      </c>
      <c r="BC352" s="147">
        <f t="shared" ca="1" si="122"/>
        <v>1.1425590193764843E-8</v>
      </c>
      <c r="BD352" s="147">
        <f t="shared" ca="1" si="123"/>
        <v>1.5841393936525618E-9</v>
      </c>
    </row>
    <row r="353" spans="8:56" s="147" customFormat="1" ht="0.25" customHeight="1" x14ac:dyDescent="0.2">
      <c r="H353" s="147">
        <f t="shared" si="124"/>
        <v>712</v>
      </c>
      <c r="I353" s="147">
        <f>IF($H353&gt;$H352,INDEX(Spectra!353:353,1,MATCH($I$20,Spectra!$20:$20,0)),I352)</f>
        <v>2.1800000000000001E-4</v>
      </c>
      <c r="J353" s="147">
        <f>((Physics!$C$9*Physics!$C$10)/(Physics!$C$11*Physics!$C$12*$H353))^($J$17-$J$18)</f>
        <v>3.5852945975693153E+18</v>
      </c>
      <c r="K353" s="147">
        <f t="shared" si="125"/>
        <v>1</v>
      </c>
      <c r="L353" s="147">
        <f>INDEX(Photobiology!$21:$421,1+$H353-380,10)</f>
        <v>1.8245799999999999E-3</v>
      </c>
      <c r="M353" s="147">
        <f t="shared" si="126"/>
        <v>2.1800000000000001E-4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781594222270110.75</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2.1800000000000001E-4</v>
      </c>
      <c r="Z353" s="147">
        <f t="shared" ca="1" si="128"/>
        <v>0</v>
      </c>
      <c r="AA353" s="147">
        <f t="shared" ca="1" si="115"/>
        <v>2.9174940000000006E-8</v>
      </c>
      <c r="AB353" s="147">
        <f t="shared" ca="1" si="116"/>
        <v>4.7052248E-7</v>
      </c>
      <c r="AC353" s="147">
        <f t="shared" ca="1" si="117"/>
        <v>1.7483599999999999E-9</v>
      </c>
      <c r="AD353" s="147">
        <f t="shared" ca="1" si="118"/>
        <v>2.4257514000000002E-10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1.3114854298808924E-3</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4702061626542835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1.3114854298808924E-3</v>
      </c>
      <c r="AZ353" s="147">
        <f t="shared" ca="1" si="133"/>
        <v>0</v>
      </c>
      <c r="BA353" s="147">
        <f t="shared" ca="1" si="120"/>
        <v>1.7551609508095985E-7</v>
      </c>
      <c r="BB353" s="147">
        <f t="shared" ca="1" si="121"/>
        <v>2.8306576924377226E-6</v>
      </c>
      <c r="BC353" s="147">
        <f t="shared" ca="1" si="122"/>
        <v>1.0518113147644756E-8</v>
      </c>
      <c r="BD353" s="147">
        <f t="shared" ca="1" si="123"/>
        <v>1.4593291823913653E-9</v>
      </c>
    </row>
    <row r="354" spans="8:56" s="147" customFormat="1" ht="0.25" customHeight="1" x14ac:dyDescent="0.2">
      <c r="H354" s="147">
        <f t="shared" si="124"/>
        <v>713</v>
      </c>
      <c r="I354" s="147">
        <f>IF($H354&gt;$H353,INDEX(Spectra!354:354,1,MATCH($I$20,Spectra!$20:$20,0)),I353)</f>
        <v>2.14E-4</v>
      </c>
      <c r="J354" s="147">
        <f>((Physics!$C$9*Physics!$C$10)/(Physics!$C$11*Physics!$C$12*$H354))^($J$17-$J$18)</f>
        <v>3.5903301236894971E+18</v>
      </c>
      <c r="K354" s="147">
        <f t="shared" si="125"/>
        <v>1</v>
      </c>
      <c r="L354" s="147">
        <f>INDEX(Photobiology!$21:$421,1+$H354-380,10)</f>
        <v>1.7035799999999999E-3</v>
      </c>
      <c r="M354" s="147">
        <f t="shared" si="126"/>
        <v>2.14E-4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768330646469552.38</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2.14E-4</v>
      </c>
      <c r="Z354" s="147">
        <f t="shared" ca="1" si="128"/>
        <v>0</v>
      </c>
      <c r="AA354" s="147">
        <f t="shared" ca="1" si="115"/>
        <v>2.6602125999999999E-8</v>
      </c>
      <c r="AB354" s="147">
        <f t="shared" ca="1" si="116"/>
        <v>4.2815194000000003E-7</v>
      </c>
      <c r="AC354" s="147">
        <f t="shared" ca="1" si="117"/>
        <v>1.6071400000000001E-9</v>
      </c>
      <c r="AD354" s="147">
        <f t="shared" ca="1" si="118"/>
        <v>2.2325763999999999E-10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1.2882056502098171E-3</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4625083551455322</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1.2882056502098171E-3</v>
      </c>
      <c r="AZ354" s="147">
        <f t="shared" ca="1" si="133"/>
        <v>0</v>
      </c>
      <c r="BA354" s="147">
        <f t="shared" ca="1" si="120"/>
        <v>1.6013555617193215E-7</v>
      </c>
      <c r="BB354" s="147">
        <f t="shared" ca="1" si="121"/>
        <v>2.5773259264312835E-6</v>
      </c>
      <c r="BC354" s="147">
        <f t="shared" ca="1" si="122"/>
        <v>9.6744244330757274E-9</v>
      </c>
      <c r="BD354" s="147">
        <f t="shared" ca="1" si="123"/>
        <v>1.3439334266378939E-9</v>
      </c>
    </row>
    <row r="355" spans="8:56" s="147" customFormat="1" ht="0.25" customHeight="1" x14ac:dyDescent="0.2">
      <c r="H355" s="147">
        <f t="shared" si="124"/>
        <v>714</v>
      </c>
      <c r="I355" s="147">
        <f>IF($H355&gt;$H354,INDEX(Spectra!355:355,1,MATCH($I$20,Spectra!$20:$20,0)),I354)</f>
        <v>2.0799999999999999E-4</v>
      </c>
      <c r="J355" s="147">
        <f>((Physics!$C$9*Physics!$C$10)/(Physics!$C$11*Physics!$C$12*$H355))^($J$17-$J$18)</f>
        <v>3.5953656498096783E+18</v>
      </c>
      <c r="K355" s="147">
        <f t="shared" si="125"/>
        <v>1</v>
      </c>
      <c r="L355" s="147">
        <f>INDEX(Photobiology!$21:$421,1+$H355-380,10)</f>
        <v>1.5901870000000001E-3</v>
      </c>
      <c r="M355" s="147">
        <f t="shared" si="126"/>
        <v>2.0799999999999999E-4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747836055160413</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2.0799999999999999E-4</v>
      </c>
      <c r="Z355" s="147">
        <f t="shared" ca="1" si="128"/>
        <v>0</v>
      </c>
      <c r="AA355" s="147">
        <f t="shared" ca="1" si="115"/>
        <v>2.4026703999999999E-8</v>
      </c>
      <c r="AB355" s="147">
        <f t="shared" ca="1" si="116"/>
        <v>3.8588367999999997E-7</v>
      </c>
      <c r="AC355" s="147">
        <f t="shared" ca="1" si="117"/>
        <v>1.46432E-9</v>
      </c>
      <c r="AD355" s="147">
        <f t="shared" ca="1" si="118"/>
        <v>2.0350408E-10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1.2649258705387423E-3</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4547871024490598</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1.2649258705387423E-3</v>
      </c>
      <c r="AZ355" s="147">
        <f t="shared" ca="1" si="133"/>
        <v>0</v>
      </c>
      <c r="BA355" s="147">
        <f t="shared" ca="1" si="120"/>
        <v>1.4611538208354174E-7</v>
      </c>
      <c r="BB355" s="147">
        <f t="shared" ca="1" si="121"/>
        <v>2.3467031242821799E-6</v>
      </c>
      <c r="BC355" s="147">
        <f t="shared" ca="1" si="122"/>
        <v>8.9050781285927463E-9</v>
      </c>
      <c r="BD355" s="147">
        <f t="shared" ca="1" si="123"/>
        <v>1.2375844978470474E-9</v>
      </c>
    </row>
    <row r="356" spans="8:56" s="147" customFormat="1" ht="0.25" customHeight="1" x14ac:dyDescent="0.2">
      <c r="H356" s="147">
        <f t="shared" si="124"/>
        <v>715</v>
      </c>
      <c r="I356" s="147">
        <f>IF($H356&gt;$H355,INDEX(Spectra!356:356,1,MATCH($I$20,Spectra!$20:$20,0)),I355)</f>
        <v>2.0100000000000001E-4</v>
      </c>
      <c r="J356" s="147">
        <f>((Physics!$C$9*Physics!$C$10)/(Physics!$C$11*Physics!$C$12*$H356))^($J$17-$J$18)</f>
        <v>3.6004011759298601E+18</v>
      </c>
      <c r="K356" s="147">
        <f t="shared" si="125"/>
        <v>1</v>
      </c>
      <c r="L356" s="147">
        <f>INDEX(Photobiology!$21:$421,1+$H356-380,10)</f>
        <v>1.4840000000000001E-3</v>
      </c>
      <c r="M356" s="147">
        <f t="shared" si="126"/>
        <v>2.0100000000000001E-4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723680636361901.88</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2.0100000000000001E-4</v>
      </c>
      <c r="Z356" s="147">
        <f t="shared" ca="1" si="128"/>
        <v>0</v>
      </c>
      <c r="AA356" s="147">
        <f t="shared" ca="1" si="115"/>
        <v>2.1584988000000001E-8</v>
      </c>
      <c r="AB356" s="147">
        <f t="shared" ca="1" si="116"/>
        <v>3.4593708000000003E-7</v>
      </c>
      <c r="AC356" s="147">
        <f t="shared" ca="1" si="117"/>
        <v>1.3266000000000002E-9</v>
      </c>
      <c r="AD356" s="147">
        <f t="shared" ca="1" si="118"/>
        <v>1.84533678E-10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1.241646090867667E-3</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4470424045648662.5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1.241646090867667E-3</v>
      </c>
      <c r="AZ356" s="147">
        <f t="shared" ca="1" si="133"/>
        <v>0</v>
      </c>
      <c r="BA356" s="147">
        <f t="shared" ca="1" si="120"/>
        <v>1.3333789040609703E-7</v>
      </c>
      <c r="BB356" s="147">
        <f t="shared" ca="1" si="121"/>
        <v>2.1369722540705244E-6</v>
      </c>
      <c r="BC356" s="147">
        <f t="shared" ca="1" si="122"/>
        <v>8.1948641997266032E-9</v>
      </c>
      <c r="BD356" s="147">
        <f t="shared" ca="1" si="123"/>
        <v>1.1399279598116059E-9</v>
      </c>
    </row>
    <row r="357" spans="8:56" s="147" customFormat="1" ht="0.25" customHeight="1" x14ac:dyDescent="0.2">
      <c r="H357" s="147">
        <f t="shared" si="124"/>
        <v>716</v>
      </c>
      <c r="I357" s="147">
        <f>IF($H357&gt;$H356,INDEX(Spectra!357:357,1,MATCH($I$20,Spectra!$20:$20,0)),I356)</f>
        <v>1.92E-4</v>
      </c>
      <c r="J357" s="147">
        <f>((Physics!$C$9*Physics!$C$10)/(Physics!$C$11*Physics!$C$12*$H357))^($J$17-$J$18)</f>
        <v>3.6054367020500419E+18</v>
      </c>
      <c r="K357" s="147">
        <f t="shared" si="125"/>
        <v>1</v>
      </c>
      <c r="L357" s="147">
        <f>INDEX(Photobiology!$21:$421,1+$H357-380,10)</f>
        <v>1.384496E-3</v>
      </c>
      <c r="M357" s="147">
        <f t="shared" si="126"/>
        <v>1.92E-4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692243846793608</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1.92E-4</v>
      </c>
      <c r="Z357" s="147">
        <f t="shared" ca="1" si="128"/>
        <v>0</v>
      </c>
      <c r="AA357" s="147">
        <f t="shared" ca="1" si="115"/>
        <v>1.9176960000000001E-8</v>
      </c>
      <c r="AB357" s="147">
        <f t="shared" ca="1" si="116"/>
        <v>3.0671999999999998E-7</v>
      </c>
      <c r="AC357" s="147">
        <f t="shared" ca="1" si="117"/>
        <v>1.1865600000000001E-9</v>
      </c>
      <c r="AD357" s="147">
        <f t="shared" ca="1" si="118"/>
        <v>1.6544736000000001E-10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1.2183663111965917E-3</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4392742614929514.5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1.2183663111965917E-3</v>
      </c>
      <c r="AZ357" s="147">
        <f t="shared" ca="1" si="133"/>
        <v>0</v>
      </c>
      <c r="BA357" s="147">
        <f t="shared" ca="1" si="120"/>
        <v>1.2169042716231559E-7</v>
      </c>
      <c r="BB357" s="147">
        <f t="shared" ca="1" si="121"/>
        <v>1.9463401821365554E-6</v>
      </c>
      <c r="BC357" s="147">
        <f t="shared" ca="1" si="122"/>
        <v>7.5295038031949364E-9</v>
      </c>
      <c r="BD357" s="147">
        <f t="shared" ca="1" si="123"/>
        <v>1.0498723421896591E-9</v>
      </c>
    </row>
    <row r="358" spans="8:56" s="147" customFormat="1" ht="0.25" customHeight="1" x14ac:dyDescent="0.2">
      <c r="H358" s="147">
        <f t="shared" si="124"/>
        <v>717</v>
      </c>
      <c r="I358" s="147">
        <f>IF($H358&gt;$H357,INDEX(Spectra!358:358,1,MATCH($I$20,Spectra!$20:$20,0)),I357)</f>
        <v>1.83E-4</v>
      </c>
      <c r="J358" s="147">
        <f>((Physics!$C$9*Physics!$C$10)/(Physics!$C$11*Physics!$C$12*$H358))^($J$17-$J$18)</f>
        <v>3.6104722281702231E+18</v>
      </c>
      <c r="K358" s="147">
        <f t="shared" si="125"/>
        <v>1</v>
      </c>
      <c r="L358" s="147">
        <f>INDEX(Photobiology!$21:$421,1+$H358-380,10)</f>
        <v>1.2912679999999999E-3</v>
      </c>
      <c r="M358" s="147">
        <f t="shared" si="126"/>
        <v>1.83E-4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660716417755150.88</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1.83E-4</v>
      </c>
      <c r="Z358" s="147">
        <f t="shared" ca="1" si="128"/>
        <v>0</v>
      </c>
      <c r="AA358" s="147">
        <f t="shared" ca="1" si="115"/>
        <v>1.7006555999999999E-8</v>
      </c>
      <c r="AB358" s="147">
        <f t="shared" ca="1" si="116"/>
        <v>2.7146586E-7</v>
      </c>
      <c r="AC358" s="147">
        <f t="shared" ca="1" si="117"/>
        <v>1.0614000000000001E-9</v>
      </c>
      <c r="AD358" s="147">
        <f t="shared" ca="1" si="118"/>
        <v>1.4798112000000002E-10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1.1950865315255165E-3</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4314826732333155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1.1950865315255165E-3</v>
      </c>
      <c r="AZ358" s="147">
        <f t="shared" ca="1" si="133"/>
        <v>0</v>
      </c>
      <c r="BA358" s="147">
        <f t="shared" ca="1" si="120"/>
        <v>1.1106178154772929E-7</v>
      </c>
      <c r="BB358" s="147">
        <f t="shared" ca="1" si="121"/>
        <v>1.7728152625955818E-6</v>
      </c>
      <c r="BC358" s="147">
        <f t="shared" ca="1" si="122"/>
        <v>6.9315018828479961E-9</v>
      </c>
      <c r="BD358" s="147">
        <f t="shared" ca="1" si="123"/>
        <v>9.6639477285279369E-10</v>
      </c>
    </row>
    <row r="359" spans="8:56" s="147" customFormat="1" ht="0.25" customHeight="1" x14ac:dyDescent="0.2">
      <c r="H359" s="147">
        <f t="shared" si="124"/>
        <v>718</v>
      </c>
      <c r="I359" s="147">
        <f>IF($H359&gt;$H358,INDEX(Spectra!359:359,1,MATCH($I$20,Spectra!$20:$20,0)),I358)</f>
        <v>1.73E-4</v>
      </c>
      <c r="J359" s="147">
        <f>((Physics!$C$9*Physics!$C$10)/(Physics!$C$11*Physics!$C$12*$H359))^($J$17-$J$18)</f>
        <v>3.6155077542904049E+18</v>
      </c>
      <c r="K359" s="147">
        <f t="shared" si="125"/>
        <v>1</v>
      </c>
      <c r="L359" s="147">
        <f>INDEX(Photobiology!$21:$421,1+$H359-380,10)</f>
        <v>1.2040919999999999E-3</v>
      </c>
      <c r="M359" s="147">
        <f t="shared" si="126"/>
        <v>1.73E-4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625482841492240</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1.73E-4</v>
      </c>
      <c r="Z359" s="147">
        <f t="shared" ca="1" si="128"/>
        <v>0</v>
      </c>
      <c r="AA359" s="147">
        <f t="shared" ca="1" si="115"/>
        <v>1.49628911E-8</v>
      </c>
      <c r="AB359" s="147">
        <f t="shared" ca="1" si="116"/>
        <v>2.3837151000000001E-7</v>
      </c>
      <c r="AC359" s="147">
        <f t="shared" ca="1" si="117"/>
        <v>9.4111999999999995E-10</v>
      </c>
      <c r="AD359" s="147">
        <f t="shared" ca="1" si="118"/>
        <v>1.3128156900000001E-10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1.1718067518544416E-3</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4236676397859586</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1.1718067518544416E-3</v>
      </c>
      <c r="AZ359" s="147">
        <f t="shared" ca="1" si="133"/>
        <v>0</v>
      </c>
      <c r="BA359" s="147">
        <f t="shared" ca="1" si="120"/>
        <v>1.0135038623261695E-7</v>
      </c>
      <c r="BB359" s="147">
        <f t="shared" ca="1" si="121"/>
        <v>1.6145973691776794E-6</v>
      </c>
      <c r="BC359" s="147">
        <f t="shared" ca="1" si="122"/>
        <v>6.374628730088162E-9</v>
      </c>
      <c r="BD359" s="147">
        <f t="shared" ca="1" si="123"/>
        <v>8.892290690649986E-10</v>
      </c>
    </row>
    <row r="360" spans="8:56" s="147" customFormat="1" ht="0.25" customHeight="1" x14ac:dyDescent="0.2">
      <c r="H360" s="147">
        <f t="shared" si="124"/>
        <v>719</v>
      </c>
      <c r="I360" s="147">
        <f>IF($H360&gt;$H359,INDEX(Spectra!360:360,1,MATCH($I$20,Spectra!$20:$20,0)),I359)</f>
        <v>1.64E-4</v>
      </c>
      <c r="J360" s="147">
        <f>((Physics!$C$9*Physics!$C$10)/(Physics!$C$11*Physics!$C$12*$H360))^($J$17-$J$18)</f>
        <v>3.6205432804105871E+18</v>
      </c>
      <c r="K360" s="147">
        <f t="shared" si="125"/>
        <v>1</v>
      </c>
      <c r="L360" s="147">
        <f>INDEX(Photobiology!$21:$421,1+$H360-380,10)</f>
        <v>1.122744E-3</v>
      </c>
      <c r="M360" s="147">
        <f t="shared" si="126"/>
        <v>1.64E-4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593769097987336.25</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1.64E-4</v>
      </c>
      <c r="Z360" s="147">
        <f t="shared" ca="1" si="128"/>
        <v>0</v>
      </c>
      <c r="AA360" s="147">
        <f t="shared" ca="1" si="115"/>
        <v>1.3203476E-8</v>
      </c>
      <c r="AB360" s="147">
        <f t="shared" ca="1" si="116"/>
        <v>2.0991672E-7</v>
      </c>
      <c r="AC360" s="147">
        <f t="shared" ca="1" si="117"/>
        <v>8.3640000000000003E-10</v>
      </c>
      <c r="AD360" s="147">
        <f t="shared" ca="1" si="118"/>
        <v>1.1681933199999999E-10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1.1485269721833663E-3</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4158291611508804.5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1.1485269721833663E-3</v>
      </c>
      <c r="AZ360" s="147">
        <f t="shared" ca="1" si="133"/>
        <v>0</v>
      </c>
      <c r="BA360" s="147">
        <f t="shared" ca="1" si="120"/>
        <v>9.2466758003510633E-8</v>
      </c>
      <c r="BB360" s="147">
        <f t="shared" ca="1" si="121"/>
        <v>1.4700915538552653E-6</v>
      </c>
      <c r="BC360" s="147">
        <f t="shared" ca="1" si="122"/>
        <v>5.857487558135169E-9</v>
      </c>
      <c r="BD360" s="147">
        <f t="shared" ca="1" si="123"/>
        <v>8.1811069313685019E-10</v>
      </c>
    </row>
    <row r="361" spans="8:56" s="147" customFormat="1" ht="0.25" customHeight="1" x14ac:dyDescent="0.2">
      <c r="H361" s="147">
        <f t="shared" si="124"/>
        <v>720</v>
      </c>
      <c r="I361" s="147">
        <f>IF($H361&gt;$H360,INDEX(Spectra!361:361,1,MATCH($I$20,Spectra!$20:$20,0)),I360)</f>
        <v>1.56E-4</v>
      </c>
      <c r="J361" s="147">
        <f>((Physics!$C$9*Physics!$C$10)/(Physics!$C$11*Physics!$C$12*$H361))^($J$17-$J$18)</f>
        <v>3.6255788065307679E+18</v>
      </c>
      <c r="K361" s="147">
        <f t="shared" si="125"/>
        <v>1</v>
      </c>
      <c r="L361" s="147">
        <f>INDEX(Photobiology!$21:$421,1+$H361-380,10)</f>
        <v>1.047E-3</v>
      </c>
      <c r="M361" s="147">
        <f t="shared" si="126"/>
        <v>1.56E-4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565590293818799.75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1.56E-4</v>
      </c>
      <c r="Z361" s="147">
        <f t="shared" ca="1" si="128"/>
        <v>0</v>
      </c>
      <c r="AA361" s="147">
        <f t="shared" ca="1" si="115"/>
        <v>1.16914668E-8</v>
      </c>
      <c r="AB361" s="147">
        <f t="shared" ca="1" si="116"/>
        <v>1.85484E-7</v>
      </c>
      <c r="AC361" s="147">
        <f t="shared" ca="1" si="117"/>
        <v>7.4567999999999995E-10</v>
      </c>
      <c r="AD361" s="147">
        <f t="shared" ca="1" si="118"/>
        <v>1.04362596E-10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1.1252471925122911E-3</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4079672373280809.5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1.1252471925122911E-3</v>
      </c>
      <c r="AZ361" s="147">
        <f t="shared" ca="1" si="133"/>
        <v>0</v>
      </c>
      <c r="BA361" s="147">
        <f t="shared" ca="1" si="120"/>
        <v>8.4331988416991408E-8</v>
      </c>
      <c r="BB361" s="147">
        <f t="shared" ca="1" si="121"/>
        <v>1.337918911897114E-6</v>
      </c>
      <c r="BC361" s="147">
        <f t="shared" ca="1" si="122"/>
        <v>5.3786815802087509E-9</v>
      </c>
      <c r="BD361" s="147">
        <f t="shared" ca="1" si="123"/>
        <v>7.5278024456599014E-10</v>
      </c>
    </row>
    <row r="362" spans="8:56" s="147" customFormat="1" ht="0.25" customHeight="1" x14ac:dyDescent="0.2">
      <c r="H362" s="147">
        <f t="shared" si="124"/>
        <v>721</v>
      </c>
      <c r="I362" s="147">
        <f>IF($H362&gt;$H361,INDEX(Spectra!362:362,1,MATCH($I$20,Spectra!$20:$20,0)),I361)</f>
        <v>1.4899999999999999E-4</v>
      </c>
      <c r="J362" s="147">
        <f>((Physics!$C$9*Physics!$C$10)/(Physics!$C$11*Physics!$C$12*$H362))^($J$17-$J$18)</f>
        <v>3.6306143326509496E+18</v>
      </c>
      <c r="K362" s="147">
        <f t="shared" si="125"/>
        <v>1</v>
      </c>
      <c r="L362" s="147">
        <f>INDEX(Photobiology!$21:$421,1+$H362-380,10)</f>
        <v>9.7658959999999992E-4</v>
      </c>
      <c r="M362" s="147">
        <f t="shared" si="126"/>
        <v>1.4899999999999999E-4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540961535564991.44</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1.4899999999999999E-4</v>
      </c>
      <c r="Z362" s="147">
        <f t="shared" ca="1" si="128"/>
        <v>0</v>
      </c>
      <c r="AA362" s="147">
        <f t="shared" ca="1" si="115"/>
        <v>1.0395014799999998E-8</v>
      </c>
      <c r="AB362" s="147">
        <f t="shared" ca="1" si="116"/>
        <v>1.6454516999999998E-7</v>
      </c>
      <c r="AC362" s="147">
        <f t="shared" ca="1" si="117"/>
        <v>6.6900999999999995E-10</v>
      </c>
      <c r="AD362" s="147">
        <f t="shared" ca="1" si="118"/>
        <v>9.3638155999999995E-11</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1.140374939490388E-3</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4140261599909762</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1.140374939490388E-3</v>
      </c>
      <c r="AZ362" s="147">
        <f t="shared" ca="1" si="133"/>
        <v>0</v>
      </c>
      <c r="BA362" s="147">
        <f t="shared" ca="1" si="120"/>
        <v>7.9558485728534814E-8</v>
      </c>
      <c r="BB362" s="147">
        <f t="shared" ca="1" si="121"/>
        <v>1.2593502569274201E-6</v>
      </c>
      <c r="BC362" s="147">
        <f t="shared" ca="1" si="122"/>
        <v>5.1202834783118429E-9</v>
      </c>
      <c r="BD362" s="147">
        <f t="shared" ca="1" si="123"/>
        <v>7.1666178847309748E-10</v>
      </c>
    </row>
    <row r="363" spans="8:56" s="147" customFormat="1" ht="0.25" customHeight="1" x14ac:dyDescent="0.2">
      <c r="H363" s="147">
        <f t="shared" si="124"/>
        <v>722</v>
      </c>
      <c r="I363" s="147">
        <f>IF($H363&gt;$H362,INDEX(Spectra!363:363,1,MATCH($I$20,Spectra!$20:$20,0)),I362)</f>
        <v>1.4300000000000001E-4</v>
      </c>
      <c r="J363" s="147">
        <f>((Physics!$C$9*Physics!$C$10)/(Physics!$C$11*Physics!$C$12*$H363))^($J$17-$J$18)</f>
        <v>3.6356498587711314E+18</v>
      </c>
      <c r="K363" s="147">
        <f t="shared" si="125"/>
        <v>1</v>
      </c>
      <c r="L363" s="147">
        <f>INDEX(Photobiology!$21:$421,1+$H363-380,10)</f>
        <v>9.1110880000000005E-4</v>
      </c>
      <c r="M363" s="147">
        <f t="shared" si="126"/>
        <v>1.4300000000000001E-4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519897929804271.81</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1.4300000000000001E-4</v>
      </c>
      <c r="Z363" s="147">
        <f t="shared" ca="1" si="128"/>
        <v>0</v>
      </c>
      <c r="AA363" s="147">
        <f t="shared" ca="1" si="115"/>
        <v>9.2874210000000009E-9</v>
      </c>
      <c r="AB363" s="147">
        <f t="shared" ca="1" si="116"/>
        <v>1.4666509000000001E-7</v>
      </c>
      <c r="AC363" s="147">
        <f t="shared" ca="1" si="117"/>
        <v>6.0203000000000004E-10</v>
      </c>
      <c r="AD363" s="147">
        <f t="shared" ca="1" si="118"/>
        <v>8.4404177000000001E-11</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1.1555008598871062E-3</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4200996538058478.5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1.1555008598871062E-3</v>
      </c>
      <c r="AZ363" s="147">
        <f t="shared" ca="1" si="133"/>
        <v>0</v>
      </c>
      <c r="BA363" s="147">
        <f t="shared" ca="1" si="120"/>
        <v>7.5046314347087893E-8</v>
      </c>
      <c r="BB363" s="147">
        <f t="shared" ca="1" si="121"/>
        <v>1.1851163469260127E-6</v>
      </c>
      <c r="BC363" s="147">
        <f t="shared" ca="1" si="122"/>
        <v>4.8646586201247174E-9</v>
      </c>
      <c r="BD363" s="147">
        <f t="shared" ca="1" si="123"/>
        <v>6.8202167203890569E-10</v>
      </c>
    </row>
    <row r="364" spans="8:56" s="147" customFormat="1" ht="0.25" customHeight="1" x14ac:dyDescent="0.2">
      <c r="H364" s="147">
        <f t="shared" si="124"/>
        <v>723</v>
      </c>
      <c r="I364" s="147">
        <f>IF($H364&gt;$H363,INDEX(Spectra!364:364,1,MATCH($I$20,Spectra!$20:$20,0)),I363)</f>
        <v>1.3899999999999999E-4</v>
      </c>
      <c r="J364" s="147">
        <f>((Physics!$C$9*Physics!$C$10)/(Physics!$C$11*Physics!$C$12*$H364))^($J$17-$J$18)</f>
        <v>3.6406853848913132E+18</v>
      </c>
      <c r="K364" s="147">
        <f t="shared" si="125"/>
        <v>1</v>
      </c>
      <c r="L364" s="147">
        <f>INDEX(Photobiology!$21:$421,1+$H364-380,10)</f>
        <v>8.5013319999999995E-4</v>
      </c>
      <c r="M364" s="147">
        <f t="shared" si="126"/>
        <v>1.3899999999999999E-4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506055268499892.5</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1.3899999999999999E-4</v>
      </c>
      <c r="Z364" s="147">
        <f t="shared" ca="1" si="128"/>
        <v>0</v>
      </c>
      <c r="AA364" s="147">
        <f t="shared" ca="1" si="115"/>
        <v>8.4055801999999995E-9</v>
      </c>
      <c r="AB364" s="147">
        <f t="shared" ca="1" si="116"/>
        <v>1.3241167799999998E-7</v>
      </c>
      <c r="AC364" s="147">
        <f t="shared" ca="1" si="117"/>
        <v>5.4918899999999993E-10</v>
      </c>
      <c r="AD364" s="147">
        <f t="shared" ca="1" si="118"/>
        <v>7.7056456999999994E-11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1.170628606865203E-3</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4261890460149823.5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1.170628606865203E-3</v>
      </c>
      <c r="AZ364" s="147">
        <f t="shared" ca="1" si="133"/>
        <v>0</v>
      </c>
      <c r="BA364" s="147">
        <f t="shared" ca="1" si="120"/>
        <v>7.079001898863118E-8</v>
      </c>
      <c r="BB364" s="147">
        <f t="shared" ca="1" si="121"/>
        <v>1.115143152157006E-6</v>
      </c>
      <c r="BC364" s="147">
        <f t="shared" ca="1" si="122"/>
        <v>4.6251536257244173E-9</v>
      </c>
      <c r="BD364" s="147">
        <f t="shared" ca="1" si="123"/>
        <v>6.4895318638761454E-10</v>
      </c>
    </row>
    <row r="365" spans="8:56" s="147" customFormat="1" ht="0.25" customHeight="1" x14ac:dyDescent="0.2">
      <c r="H365" s="147">
        <f t="shared" si="124"/>
        <v>724</v>
      </c>
      <c r="I365" s="147">
        <f>IF($H365&gt;$H364,INDEX(Spectra!365:365,1,MATCH($I$20,Spectra!$20:$20,0)),I364)</f>
        <v>1.4100000000000001E-4</v>
      </c>
      <c r="J365" s="147">
        <f>((Physics!$C$9*Physics!$C$10)/(Physics!$C$11*Physics!$C$12*$H365))^($J$17-$J$18)</f>
        <v>3.6457209110114944E+18</v>
      </c>
      <c r="K365" s="147">
        <f t="shared" si="125"/>
        <v>1</v>
      </c>
      <c r="L365" s="147">
        <f>INDEX(Photobiology!$21:$421,1+$H365-380,10)</f>
        <v>7.9323839999999996E-4</v>
      </c>
      <c r="M365" s="147">
        <f t="shared" si="126"/>
        <v>1.4100000000000001E-4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514046648452620.75</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1.4100000000000001E-4</v>
      </c>
      <c r="Z365" s="147">
        <f t="shared" ca="1" si="128"/>
        <v>0</v>
      </c>
      <c r="AA365" s="147">
        <f t="shared" ca="1" si="115"/>
        <v>7.9412187E-9</v>
      </c>
      <c r="AB365" s="147">
        <f t="shared" ca="1" si="116"/>
        <v>1.2477921900000001E-7</v>
      </c>
      <c r="AC365" s="147">
        <f t="shared" ca="1" si="117"/>
        <v>5.22969E-10</v>
      </c>
      <c r="AD365" s="147">
        <f t="shared" ca="1" si="118"/>
        <v>7.3432518000000005E-11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1.1857545272619214E-3</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4322930075365336</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1.1857545272619214E-3</v>
      </c>
      <c r="AZ365" s="147">
        <f t="shared" ca="1" si="133"/>
        <v>0</v>
      </c>
      <c r="BA365" s="147">
        <f t="shared" ca="1" si="120"/>
        <v>6.6782525003560497E-8</v>
      </c>
      <c r="BB365" s="147">
        <f t="shared" ca="1" si="121"/>
        <v>1.0493441406911828E-6</v>
      </c>
      <c r="BC365" s="147">
        <f t="shared" ca="1" si="122"/>
        <v>4.3979635416144663E-9</v>
      </c>
      <c r="BD365" s="147">
        <f t="shared" ca="1" si="123"/>
        <v>6.1753858628895411E-10</v>
      </c>
    </row>
    <row r="366" spans="8:56" s="147" customFormat="1" ht="0.25" customHeight="1" x14ac:dyDescent="0.2">
      <c r="H366" s="147">
        <f t="shared" si="124"/>
        <v>725</v>
      </c>
      <c r="I366" s="147">
        <f>IF($H366&gt;$H365,INDEX(Spectra!366:366,1,MATCH($I$20,Spectra!$20:$20,0)),I365)</f>
        <v>1.4300000000000001E-4</v>
      </c>
      <c r="J366" s="147">
        <f>((Physics!$C$9*Physics!$C$10)/(Physics!$C$11*Physics!$C$12*$H366))^($J$17-$J$18)</f>
        <v>3.6507564371316762E+18</v>
      </c>
      <c r="K366" s="147">
        <f t="shared" si="125"/>
        <v>1</v>
      </c>
      <c r="L366" s="147">
        <f>INDEX(Photobiology!$21:$421,1+$H366-380,10)</f>
        <v>7.3999999999999999E-4</v>
      </c>
      <c r="M366" s="147">
        <f t="shared" si="126"/>
        <v>1.4300000000000001E-4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522058170509829.69</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1.4300000000000001E-4</v>
      </c>
      <c r="Z366" s="147">
        <f t="shared" ca="1" si="128"/>
        <v>0</v>
      </c>
      <c r="AA366" s="147">
        <f t="shared" ca="1" si="115"/>
        <v>7.5038964000000006E-9</v>
      </c>
      <c r="AB366" s="147">
        <f t="shared" ca="1" si="116"/>
        <v>1.17602628E-7</v>
      </c>
      <c r="AC366" s="147">
        <f t="shared" ca="1" si="117"/>
        <v>4.9792600000000002E-10</v>
      </c>
      <c r="AD366" s="147">
        <f t="shared" ca="1" si="118"/>
        <v>7.000293300000001E-11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1.2008822742400182E-3</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4384128692919073</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1.2008822742400182E-3</v>
      </c>
      <c r="AZ366" s="147">
        <f t="shared" ca="1" si="133"/>
        <v>0</v>
      </c>
      <c r="BA366" s="147">
        <f t="shared" ca="1" si="120"/>
        <v>6.3016057164290108E-8</v>
      </c>
      <c r="BB366" s="147">
        <f t="shared" ca="1" si="121"/>
        <v>9.8760077880589398E-7</v>
      </c>
      <c r="BC366" s="147">
        <f t="shared" ca="1" si="122"/>
        <v>4.1814720789037431E-9</v>
      </c>
      <c r="BD366" s="147">
        <f t="shared" ca="1" si="123"/>
        <v>5.8786910059099044E-10</v>
      </c>
    </row>
    <row r="367" spans="8:56" s="147" customFormat="1" ht="0.25" customHeight="1" x14ac:dyDescent="0.2">
      <c r="H367" s="147">
        <f t="shared" si="124"/>
        <v>726</v>
      </c>
      <c r="I367" s="147">
        <f>IF($H367&gt;$H366,INDEX(Spectra!367:367,1,MATCH($I$20,Spectra!$20:$20,0)),I366)</f>
        <v>1.45E-4</v>
      </c>
      <c r="J367" s="147">
        <f>((Physics!$C$9*Physics!$C$10)/(Physics!$C$11*Physics!$C$12*$H367))^($J$17-$J$18)</f>
        <v>3.6557919632518584E+18</v>
      </c>
      <c r="K367" s="147">
        <f t="shared" si="125"/>
        <v>1</v>
      </c>
      <c r="L367" s="147">
        <f>INDEX(Photobiology!$21:$421,1+$H367-380,10)</f>
        <v>6.9008269999999998E-4</v>
      </c>
      <c r="M367" s="147">
        <f t="shared" si="126"/>
        <v>1.45E-4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530089834671519.5</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1.45E-4</v>
      </c>
      <c r="Z367" s="147">
        <f t="shared" ca="1" si="128"/>
        <v>0</v>
      </c>
      <c r="AA367" s="147">
        <f t="shared" ca="1" si="115"/>
        <v>7.0925590000000003E-9</v>
      </c>
      <c r="AB367" s="147">
        <f t="shared" ca="1" si="116"/>
        <v>1.1086482500000001E-7</v>
      </c>
      <c r="AC367" s="147">
        <f t="shared" ca="1" si="117"/>
        <v>4.7414999999999996E-10</v>
      </c>
      <c r="AD367" s="147">
        <f t="shared" ca="1" si="118"/>
        <v>6.6736395E-11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1.2160100212181149E-3</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4445479662802906.5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1.2160100212181149E-3</v>
      </c>
      <c r="AZ367" s="147">
        <f t="shared" ca="1" si="133"/>
        <v>0</v>
      </c>
      <c r="BA367" s="147">
        <f t="shared" ca="1" si="120"/>
        <v>5.948015737986712E-8</v>
      </c>
      <c r="BB367" s="147">
        <f t="shared" ca="1" si="121"/>
        <v>9.2974302207305243E-7</v>
      </c>
      <c r="BC367" s="147">
        <f t="shared" ca="1" si="122"/>
        <v>3.9763527693832359E-9</v>
      </c>
      <c r="BD367" s="147">
        <f t="shared" ca="1" si="123"/>
        <v>5.5966982827565863E-10</v>
      </c>
    </row>
    <row r="368" spans="8:56" s="147" customFormat="1" ht="0.25" customHeight="1" x14ac:dyDescent="0.2">
      <c r="H368" s="147">
        <f t="shared" si="124"/>
        <v>727</v>
      </c>
      <c r="I368" s="147">
        <f>IF($H368&gt;$H367,INDEX(Spectra!368:368,1,MATCH($I$20,Spectra!$20:$20,0)),I367)</f>
        <v>1.44E-4</v>
      </c>
      <c r="J368" s="147">
        <f>((Physics!$C$9*Physics!$C$10)/(Physics!$C$11*Physics!$C$12*$H368))^($J$17-$J$18)</f>
        <v>3.6608274893720397E+18</v>
      </c>
      <c r="K368" s="147">
        <f t="shared" si="125"/>
        <v>1</v>
      </c>
      <c r="L368" s="147">
        <f>INDEX(Photobiology!$21:$421,1+$H368-380,10)</f>
        <v>6.4331000000000002E-4</v>
      </c>
      <c r="M368" s="147">
        <f t="shared" si="126"/>
        <v>1.44E-4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527159158469573.75</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1.44E-4</v>
      </c>
      <c r="Z368" s="147">
        <f t="shared" ca="1" si="128"/>
        <v>0</v>
      </c>
      <c r="AA368" s="147">
        <f t="shared" ca="1" si="115"/>
        <v>6.5683728000000002E-9</v>
      </c>
      <c r="AB368" s="147">
        <f t="shared" ca="1" si="116"/>
        <v>1.0239984000000001E-7</v>
      </c>
      <c r="AC368" s="147">
        <f t="shared" ca="1" si="117"/>
        <v>4.4207999999999999E-10</v>
      </c>
      <c r="AD368" s="147">
        <f t="shared" ca="1" si="118"/>
        <v>6.2301312000000002E-11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1.2311359416148332E-3</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4506976298217512</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1.2311359416148332E-3</v>
      </c>
      <c r="AZ368" s="147">
        <f t="shared" ca="1" si="133"/>
        <v>0</v>
      </c>
      <c r="BA368" s="147">
        <f t="shared" ca="1" si="120"/>
        <v>5.6156665500036517E-8</v>
      </c>
      <c r="BB368" s="147">
        <f t="shared" ca="1" si="121"/>
        <v>8.7547307944172407E-7</v>
      </c>
      <c r="BC368" s="147">
        <f t="shared" ca="1" si="122"/>
        <v>3.7795873407575377E-9</v>
      </c>
      <c r="BD368" s="147">
        <f t="shared" ca="1" si="123"/>
        <v>5.3264850286777434E-10</v>
      </c>
    </row>
    <row r="369" spans="8:56" s="147" customFormat="1" ht="0.25" customHeight="1" x14ac:dyDescent="0.2">
      <c r="H369" s="147">
        <f t="shared" si="124"/>
        <v>728</v>
      </c>
      <c r="I369" s="147">
        <f>IF($H369&gt;$H368,INDEX(Spectra!369:369,1,MATCH($I$20,Spectra!$20:$20,0)),I368)</f>
        <v>1.3300000000000001E-4</v>
      </c>
      <c r="J369" s="147">
        <f>((Physics!$C$9*Physics!$C$10)/(Physics!$C$11*Physics!$C$12*$H369))^($J$17-$J$18)</f>
        <v>3.6658630154922214E+18</v>
      </c>
      <c r="K369" s="147">
        <f t="shared" si="125"/>
        <v>1</v>
      </c>
      <c r="L369" s="147">
        <f>INDEX(Photobiology!$21:$421,1+$H369-380,10)</f>
        <v>5.9949600000000003E-4</v>
      </c>
      <c r="M369" s="147">
        <f t="shared" si="126"/>
        <v>1.3300000000000001E-4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487559781060465.5</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1.3300000000000001E-4</v>
      </c>
      <c r="Z369" s="147">
        <f t="shared" ca="1" si="128"/>
        <v>0</v>
      </c>
      <c r="AA369" s="147">
        <f t="shared" ca="1" si="115"/>
        <v>5.6590170000000009E-9</v>
      </c>
      <c r="AB369" s="147">
        <f t="shared" ca="1" si="116"/>
        <v>8.7988810000000007E-8</v>
      </c>
      <c r="AC369" s="147">
        <f t="shared" ca="1" si="117"/>
        <v>3.8357200000000002E-10</v>
      </c>
      <c r="AD369" s="147">
        <f t="shared" ca="1" si="118"/>
        <v>5.4092430000000004E-11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1.2462636885929299E-3</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4568631963563737</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1.2462636885929299E-3</v>
      </c>
      <c r="AZ369" s="147">
        <f t="shared" ca="1" si="133"/>
        <v>0</v>
      </c>
      <c r="BA369" s="147">
        <f t="shared" ca="1" si="120"/>
        <v>5.3027273685940575E-8</v>
      </c>
      <c r="BB369" s="147">
        <f t="shared" ca="1" si="121"/>
        <v>8.2449066846242465E-7</v>
      </c>
      <c r="BC369" s="147">
        <f t="shared" ca="1" si="122"/>
        <v>3.5942244779020095E-9</v>
      </c>
      <c r="BD369" s="147">
        <f t="shared" ca="1" si="123"/>
        <v>5.0686790478763058E-10</v>
      </c>
    </row>
    <row r="370" spans="8:56" s="147" customFormat="1" ht="0.25" customHeight="1" x14ac:dyDescent="0.2">
      <c r="H370" s="147">
        <f t="shared" si="124"/>
        <v>729</v>
      </c>
      <c r="I370" s="147">
        <f>IF($H370&gt;$H369,INDEX(Spectra!370:370,1,MATCH($I$20,Spectra!$20:$20,0)),I369)</f>
        <v>1.2E-4</v>
      </c>
      <c r="J370" s="147">
        <f>((Physics!$C$9*Physics!$C$10)/(Physics!$C$11*Physics!$C$12*$H370))^($J$17-$J$18)</f>
        <v>3.6708985416124032E+18</v>
      </c>
      <c r="K370" s="147">
        <f t="shared" si="125"/>
        <v>1</v>
      </c>
      <c r="L370" s="147">
        <f>INDEX(Photobiology!$21:$421,1+$H370-380,10)</f>
        <v>5.5845470000000003E-4</v>
      </c>
      <c r="M370" s="147">
        <f t="shared" si="126"/>
        <v>1.2E-4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440507824993488.38</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1.2E-4</v>
      </c>
      <c r="Z370" s="147">
        <f t="shared" ca="1" si="128"/>
        <v>0</v>
      </c>
      <c r="AA370" s="147">
        <f t="shared" ca="1" si="115"/>
        <v>4.7638679999999998E-9</v>
      </c>
      <c r="AB370" s="147">
        <f t="shared" ca="1" si="116"/>
        <v>7.3873439999999997E-8</v>
      </c>
      <c r="AC370" s="147">
        <f t="shared" ca="1" si="117"/>
        <v>3.2519999999999997E-10</v>
      </c>
      <c r="AD370" s="147">
        <f t="shared" ca="1" si="118"/>
        <v>4.5890400000000001E-11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1.2613896089896483E-3</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4630433276045140</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1.2613896089896483E-3</v>
      </c>
      <c r="AZ370" s="147">
        <f t="shared" ca="1" si="133"/>
        <v>0</v>
      </c>
      <c r="BA370" s="147">
        <f t="shared" ca="1" si="120"/>
        <v>5.0075779948319152E-8</v>
      </c>
      <c r="BB370" s="147">
        <f t="shared" ca="1" si="121"/>
        <v>7.7652657996933536E-7</v>
      </c>
      <c r="BC370" s="147">
        <f t="shared" ca="1" si="122"/>
        <v>3.4183658403619467E-9</v>
      </c>
      <c r="BD370" s="147">
        <f t="shared" ca="1" si="123"/>
        <v>4.823806142698213E-10</v>
      </c>
    </row>
    <row r="371" spans="8:56" s="147" customFormat="1" ht="0.25" customHeight="1" x14ac:dyDescent="0.2">
      <c r="H371" s="147">
        <f t="shared" si="124"/>
        <v>730</v>
      </c>
      <c r="I371" s="147">
        <f>IF($H371&gt;$H370,INDEX(Spectra!371:371,1,MATCH($I$20,Spectra!$20:$20,0)),I370)</f>
        <v>1.07E-4</v>
      </c>
      <c r="J371" s="147">
        <f>((Physics!$C$9*Physics!$C$10)/(Physics!$C$11*Physics!$C$12*$H371))^($J$17-$J$18)</f>
        <v>3.6759340677325839E+18</v>
      </c>
      <c r="K371" s="147">
        <f t="shared" si="125"/>
        <v>1</v>
      </c>
      <c r="L371" s="147">
        <f>INDEX(Photobiology!$21:$421,1+$H371-380,10)</f>
        <v>5.1999999999999995E-4</v>
      </c>
      <c r="M371" s="147">
        <f t="shared" si="126"/>
        <v>1.07E-4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393324945247386.5</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1.07E-4</v>
      </c>
      <c r="Z371" s="147">
        <f t="shared" ca="1" si="128"/>
        <v>0</v>
      </c>
      <c r="AA371" s="147">
        <f t="shared" ca="1" si="115"/>
        <v>3.9637400999999998E-9</v>
      </c>
      <c r="AB371" s="147">
        <f t="shared" ca="1" si="116"/>
        <v>6.130211900000001E-8</v>
      </c>
      <c r="AC371" s="147">
        <f t="shared" ca="1" si="117"/>
        <v>2.7242199999999999E-10</v>
      </c>
      <c r="AD371" s="147">
        <f t="shared" ca="1" si="118"/>
        <v>3.8494961999999996E-11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1.2765173559677451E-3</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4692393636853756</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1.2765173559677451E-3</v>
      </c>
      <c r="AZ371" s="147">
        <f t="shared" ca="1" si="133"/>
        <v>0</v>
      </c>
      <c r="BA371" s="147">
        <f t="shared" ca="1" si="120"/>
        <v>4.7287691889675938E-8</v>
      </c>
      <c r="BB371" s="147">
        <f t="shared" ca="1" si="121"/>
        <v>7.3133849402897263E-7</v>
      </c>
      <c r="BC371" s="147">
        <f t="shared" ca="1" si="122"/>
        <v>3.2500131882938787E-9</v>
      </c>
      <c r="BD371" s="147">
        <f t="shared" ca="1" si="123"/>
        <v>4.5924754308709175E-10</v>
      </c>
    </row>
    <row r="372" spans="8:56" s="147" customFormat="1" ht="0.25" customHeight="1" x14ac:dyDescent="0.2">
      <c r="H372" s="147">
        <f t="shared" si="124"/>
        <v>731</v>
      </c>
      <c r="I372" s="147">
        <f>IF($H372&gt;$H371,INDEX(Spectra!372:372,1,MATCH($I$20,Spectra!$20:$20,0)),I371)</f>
        <v>9.7600000000000001E-5</v>
      </c>
      <c r="J372" s="147">
        <f>((Physics!$C$9*Physics!$C$10)/(Physics!$C$11*Physics!$C$12*$H372))^($J$17-$J$18)</f>
        <v>3.6809695938527657E+18</v>
      </c>
      <c r="K372" s="147">
        <f t="shared" si="125"/>
        <v>1</v>
      </c>
      <c r="L372" s="147">
        <f>INDEX(Photobiology!$21:$421,1+$H372-380,10)</f>
        <v>4.8391359999999997E-4</v>
      </c>
      <c r="M372" s="147">
        <f t="shared" si="126"/>
        <v>9.7600000000000001E-5</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359262632360029.94</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9.7600000000000001E-5</v>
      </c>
      <c r="Z372" s="147">
        <f t="shared" ca="1" si="128"/>
        <v>0</v>
      </c>
      <c r="AA372" s="147">
        <f t="shared" ca="1" si="115"/>
        <v>3.3739148800000002E-9</v>
      </c>
      <c r="AB372" s="147">
        <f t="shared" ca="1" si="116"/>
        <v>5.2040905600000006E-8</v>
      </c>
      <c r="AC372" s="147">
        <f t="shared" ca="1" si="117"/>
        <v>2.3355679999999998E-10</v>
      </c>
      <c r="AD372" s="147">
        <f t="shared" ca="1" si="118"/>
        <v>3.3040332800000001E-11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1.2860174057181776E-3</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4733790967614027</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1.2860174057181776E-3</v>
      </c>
      <c r="AZ372" s="147">
        <f t="shared" ca="1" si="133"/>
        <v>0</v>
      </c>
      <c r="BA372" s="147">
        <f t="shared" ca="1" si="120"/>
        <v>4.4456078494790534E-8</v>
      </c>
      <c r="BB372" s="147">
        <f t="shared" ca="1" si="121"/>
        <v>6.8571219683336664E-7</v>
      </c>
      <c r="BC372" s="147">
        <f t="shared" ca="1" si="122"/>
        <v>3.0774396518835986E-9</v>
      </c>
      <c r="BD372" s="147">
        <f t="shared" ca="1" si="123"/>
        <v>4.353529003229632E-10</v>
      </c>
    </row>
    <row r="373" spans="8:56" s="147" customFormat="1" ht="0.25" customHeight="1" x14ac:dyDescent="0.2">
      <c r="H373" s="147">
        <f t="shared" si="124"/>
        <v>732</v>
      </c>
      <c r="I373" s="147">
        <f>IF($H373&gt;$H372,INDEX(Spectra!373:373,1,MATCH($I$20,Spectra!$20:$20,0)),I372)</f>
        <v>9.7E-5</v>
      </c>
      <c r="J373" s="147">
        <f>((Physics!$C$9*Physics!$C$10)/(Physics!$C$11*Physics!$C$12*$H373))^($J$17-$J$18)</f>
        <v>3.686005119972948E+18</v>
      </c>
      <c r="K373" s="147">
        <f t="shared" si="125"/>
        <v>1</v>
      </c>
      <c r="L373" s="147">
        <f>INDEX(Photobiology!$21:$421,1+$H373-380,10)</f>
        <v>4.500528E-4</v>
      </c>
      <c r="M373" s="147">
        <f t="shared" si="126"/>
        <v>9.7E-5</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357542496637375.94</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9.7E-5</v>
      </c>
      <c r="Z373" s="147">
        <f t="shared" ca="1" si="128"/>
        <v>0</v>
      </c>
      <c r="AA373" s="147">
        <f t="shared" ca="1" si="115"/>
        <v>3.1291035999999998E-9</v>
      </c>
      <c r="AB373" s="147">
        <f t="shared" ca="1" si="116"/>
        <v>4.8134698000000004E-8</v>
      </c>
      <c r="AC373" s="147">
        <f t="shared" ca="1" si="117"/>
        <v>2.1825E-10</v>
      </c>
      <c r="AD373" s="147">
        <f t="shared" ca="1" si="118"/>
        <v>3.0893529999999998E-11</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1.2955192820499888E-3</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4775290706659936</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1.2955192820499888E-3</v>
      </c>
      <c r="AZ373" s="147">
        <f t="shared" ca="1" si="133"/>
        <v>0</v>
      </c>
      <c r="BA373" s="147">
        <f t="shared" ca="1" si="120"/>
        <v>4.1791897415794172E-8</v>
      </c>
      <c r="BB373" s="147">
        <f t="shared" ca="1" si="121"/>
        <v>6.4288071540879414E-7</v>
      </c>
      <c r="BC373" s="147">
        <f t="shared" ca="1" si="122"/>
        <v>2.9149183846124748E-9</v>
      </c>
      <c r="BD373" s="147">
        <f t="shared" ca="1" si="123"/>
        <v>4.1260993614010092E-10</v>
      </c>
    </row>
    <row r="374" spans="8:56" s="147" customFormat="1" ht="0.25" customHeight="1" x14ac:dyDescent="0.2">
      <c r="H374" s="147">
        <f t="shared" si="124"/>
        <v>733</v>
      </c>
      <c r="I374" s="147">
        <f>IF($H374&gt;$H373,INDEX(Spectra!374:374,1,MATCH($I$20,Spectra!$20:$20,0)),I373)</f>
        <v>9.8499999999999995E-5</v>
      </c>
      <c r="J374" s="147">
        <f>((Physics!$C$9*Physics!$C$10)/(Physics!$C$11*Physics!$C$12*$H374))^($J$17-$J$18)</f>
        <v>3.6910406460931297E+18</v>
      </c>
      <c r="K374" s="147">
        <f t="shared" si="125"/>
        <v>1</v>
      </c>
      <c r="L374" s="147">
        <f>INDEX(Photobiology!$21:$421,1+$H374-380,10)</f>
        <v>4.1834519999999999E-4</v>
      </c>
      <c r="M374" s="147">
        <f t="shared" si="126"/>
        <v>9.8499999999999995E-5</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363567503640173.25</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9.8499999999999995E-5</v>
      </c>
      <c r="Z374" s="147">
        <f t="shared" ca="1" si="128"/>
        <v>0</v>
      </c>
      <c r="AA374" s="147">
        <f t="shared" ca="1" si="115"/>
        <v>2.9651060999999999E-9</v>
      </c>
      <c r="AB374" s="147">
        <f t="shared" ca="1" si="116"/>
        <v>4.5485526999999999E-8</v>
      </c>
      <c r="AC374" s="147">
        <f t="shared" ca="1" si="117"/>
        <v>2.083275E-10</v>
      </c>
      <c r="AD374" s="147">
        <f t="shared" ca="1" si="118"/>
        <v>2.9514934000000002E-11</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1.3050193318004213E-3</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4816879397612651</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1.3050193318004213E-3</v>
      </c>
      <c r="AZ374" s="147">
        <f t="shared" ca="1" si="133"/>
        <v>0</v>
      </c>
      <c r="BA374" s="147">
        <f t="shared" ca="1" si="120"/>
        <v>3.9284474937455357E-8</v>
      </c>
      <c r="BB374" s="147">
        <f t="shared" ca="1" si="121"/>
        <v>6.0263443707746216E-7</v>
      </c>
      <c r="BC374" s="147">
        <f t="shared" ca="1" si="122"/>
        <v>2.7601158867578911E-9</v>
      </c>
      <c r="BD374" s="147">
        <f t="shared" ca="1" si="123"/>
        <v>3.9104121265800546E-10</v>
      </c>
    </row>
    <row r="375" spans="8:56" s="147" customFormat="1" ht="0.25" customHeight="1" x14ac:dyDescent="0.2">
      <c r="H375" s="147">
        <f t="shared" si="124"/>
        <v>734</v>
      </c>
      <c r="I375" s="147">
        <f>IF($H375&gt;$H374,INDEX(Spectra!375:375,1,MATCH($I$20,Spectra!$20:$20,0)),I374)</f>
        <v>1.01E-4</v>
      </c>
      <c r="J375" s="147">
        <f>((Physics!$C$9*Physics!$C$10)/(Physics!$C$11*Physics!$C$12*$H375))^($J$17-$J$18)</f>
        <v>3.696076172213311E+18</v>
      </c>
      <c r="K375" s="147">
        <f t="shared" si="125"/>
        <v>1</v>
      </c>
      <c r="L375" s="147">
        <f>INDEX(Photobiology!$21:$421,1+$H375-380,10)</f>
        <v>3.887184E-4</v>
      </c>
      <c r="M375" s="147">
        <f t="shared" si="126"/>
        <v>1.01E-4</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373303693393544.44</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1.01E-4</v>
      </c>
      <c r="Z375" s="147">
        <f t="shared" ca="1" si="128"/>
        <v>0</v>
      </c>
      <c r="AA375" s="147">
        <f t="shared" ca="1" si="115"/>
        <v>2.8370193E-9</v>
      </c>
      <c r="AB375" s="147">
        <f t="shared" ca="1" si="116"/>
        <v>4.3395054000000003E-8</v>
      </c>
      <c r="AC375" s="147">
        <f t="shared" ca="1" si="117"/>
        <v>2.0088900000000001E-10</v>
      </c>
      <c r="AD375" s="147">
        <f t="shared" ca="1" si="118"/>
        <v>2.8480081000000003E-11</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1.3145212081322325E-3</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4858570515246599</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1.3145212081322325E-3</v>
      </c>
      <c r="AZ375" s="147">
        <f t="shared" ca="1" si="133"/>
        <v>0</v>
      </c>
      <c r="BA375" s="147">
        <f t="shared" ca="1" si="120"/>
        <v>3.6923980571588719E-8</v>
      </c>
      <c r="BB375" s="147">
        <f t="shared" ca="1" si="121"/>
        <v>5.6478929515884621E-7</v>
      </c>
      <c r="BC375" s="147">
        <f t="shared" ca="1" si="122"/>
        <v>2.6145826829750103E-9</v>
      </c>
      <c r="BD375" s="147">
        <f t="shared" ca="1" si="123"/>
        <v>3.7067000479033509E-10</v>
      </c>
    </row>
    <row r="376" spans="8:56" s="147" customFormat="1" ht="0.25" customHeight="1" x14ac:dyDescent="0.2">
      <c r="H376" s="147">
        <f t="shared" si="124"/>
        <v>735</v>
      </c>
      <c r="I376" s="147">
        <f>IF($H376&gt;$H375,INDEX(Spectra!376:376,1,MATCH($I$20,Spectra!$20:$20,0)),I375)</f>
        <v>1.03E-4</v>
      </c>
      <c r="J376" s="147">
        <f>((Physics!$C$9*Physics!$C$10)/(Physics!$C$11*Physics!$C$12*$H376))^($J$17-$J$18)</f>
        <v>3.7011116983334927E+18</v>
      </c>
      <c r="K376" s="147">
        <f t="shared" si="125"/>
        <v>1</v>
      </c>
      <c r="L376" s="147">
        <f>INDEX(Photobiology!$21:$421,1+$H376-380,10)</f>
        <v>3.611E-4</v>
      </c>
      <c r="M376" s="147">
        <f t="shared" si="126"/>
        <v>1.03E-4</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381214504928349.75</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1.03E-4</v>
      </c>
      <c r="Z376" s="147">
        <f t="shared" ca="1" si="128"/>
        <v>0</v>
      </c>
      <c r="AA376" s="147">
        <f t="shared" ca="1" si="115"/>
        <v>2.6995063999999996E-9</v>
      </c>
      <c r="AB376" s="147">
        <f t="shared" ca="1" si="116"/>
        <v>4.1166009999999996E-8</v>
      </c>
      <c r="AC376" s="147">
        <f t="shared" ca="1" si="117"/>
        <v>1.9260999999999999E-10</v>
      </c>
      <c r="AD376" s="147">
        <f t="shared" ca="1" si="118"/>
        <v>2.7345779000000001E-11</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1.324021257882665E-3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4900350566391758</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1.324021257882665E-3</v>
      </c>
      <c r="AZ376" s="147">
        <f t="shared" ca="1" si="133"/>
        <v>0</v>
      </c>
      <c r="BA376" s="147">
        <f t="shared" ca="1" si="120"/>
        <v>3.4701008343595186E-8</v>
      </c>
      <c r="BB376" s="147">
        <f t="shared" ca="1" si="121"/>
        <v>5.2917157613796469E-7</v>
      </c>
      <c r="BC376" s="147">
        <f t="shared" ca="1" si="122"/>
        <v>2.4759197522405835E-9</v>
      </c>
      <c r="BD376" s="147">
        <f t="shared" ca="1" si="123"/>
        <v>3.5151837581904239E-10</v>
      </c>
    </row>
    <row r="377" spans="8:56" s="147" customFormat="1" ht="0.25" customHeight="1" x14ac:dyDescent="0.2">
      <c r="H377" s="147">
        <f t="shared" si="124"/>
        <v>736</v>
      </c>
      <c r="I377" s="147">
        <f>IF($H377&gt;$H376,INDEX(Spectra!377:377,1,MATCH($I$20,Spectra!$20:$20,0)),I376)</f>
        <v>1.01E-4</v>
      </c>
      <c r="J377" s="147">
        <f>((Physics!$C$9*Physics!$C$10)/(Physics!$C$11*Physics!$C$12*$H377))^($J$17-$J$18)</f>
        <v>3.7061472244536745E+18</v>
      </c>
      <c r="K377" s="147">
        <f t="shared" si="125"/>
        <v>1</v>
      </c>
      <c r="L377" s="147">
        <f>INDEX(Photobiology!$21:$421,1+$H377-380,10)</f>
        <v>3.3538349999999998E-4</v>
      </c>
      <c r="M377" s="147">
        <f t="shared" si="126"/>
        <v>1.01E-4</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374320869669821.12</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1.01E-4</v>
      </c>
      <c r="Z377" s="147">
        <f t="shared" ca="1" si="128"/>
        <v>0</v>
      </c>
      <c r="AA377" s="147">
        <f t="shared" ca="1" si="115"/>
        <v>2.4697429000000003E-9</v>
      </c>
      <c r="AB377" s="147">
        <f t="shared" ca="1" si="116"/>
        <v>3.7540689999999999E-8</v>
      </c>
      <c r="AC377" s="147">
        <f t="shared" ca="1" si="117"/>
        <v>1.77659E-10</v>
      </c>
      <c r="AD377" s="147">
        <f t="shared" ca="1" si="118"/>
        <v>2.5252626000000004E-11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1.3335213076330974E-3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4942226293034239</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1.3335213076330974E-3</v>
      </c>
      <c r="AZ377" s="147">
        <f t="shared" ca="1" si="133"/>
        <v>0</v>
      </c>
      <c r="BA377" s="147">
        <f t="shared" ca="1" si="120"/>
        <v>3.2608463183421367E-8</v>
      </c>
      <c r="BB377" s="147">
        <f t="shared" ca="1" si="121"/>
        <v>4.9565653483414593E-7</v>
      </c>
      <c r="BC377" s="147">
        <f t="shared" ca="1" si="122"/>
        <v>2.3456639801266185E-9</v>
      </c>
      <c r="BD377" s="147">
        <f t="shared" ca="1" si="123"/>
        <v>3.3341499846227282E-10</v>
      </c>
    </row>
    <row r="378" spans="8:56" s="147" customFormat="1" ht="0.25" customHeight="1" x14ac:dyDescent="0.2">
      <c r="H378" s="147">
        <f t="shared" si="124"/>
        <v>737</v>
      </c>
      <c r="I378" s="147">
        <f>IF($H378&gt;$H377,INDEX(Spectra!378:378,1,MATCH($I$20,Spectra!$20:$20,0)),I377)</f>
        <v>9.7600000000000001E-5</v>
      </c>
      <c r="J378" s="147">
        <f>((Physics!$C$9*Physics!$C$10)/(Physics!$C$11*Physics!$C$12*$H378))^($J$17-$J$18)</f>
        <v>3.7111827505738552E+18</v>
      </c>
      <c r="K378" s="147">
        <f t="shared" si="125"/>
        <v>1</v>
      </c>
      <c r="L378" s="147">
        <f>INDEX(Photobiology!$21:$421,1+$H378-380,10)</f>
        <v>3.1144039999999999E-4</v>
      </c>
      <c r="M378" s="147">
        <f t="shared" si="126"/>
        <v>9.7600000000000001E-5</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362211436456008.25</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9.7600000000000001E-5</v>
      </c>
      <c r="Z378" s="147">
        <f t="shared" ca="1" si="128"/>
        <v>0</v>
      </c>
      <c r="AA378" s="147">
        <f t="shared" ca="1" si="115"/>
        <v>2.2270075199999999E-9</v>
      </c>
      <c r="AB378" s="147">
        <f t="shared" ca="1" si="116"/>
        <v>3.3735440000000005E-8</v>
      </c>
      <c r="AC378" s="147">
        <f t="shared" ca="1" si="117"/>
        <v>1.6152799999999999E-10</v>
      </c>
      <c r="AD378" s="147">
        <f t="shared" ca="1" si="118"/>
        <v>2.2977382400000002E-11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1.3430231839649087E-3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4984204473951347</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1.3430231839649087E-3</v>
      </c>
      <c r="AZ378" s="147">
        <f t="shared" ca="1" si="133"/>
        <v>0</v>
      </c>
      <c r="BA378" s="147">
        <f t="shared" ca="1" si="120"/>
        <v>3.0644700104756096E-8</v>
      </c>
      <c r="BB378" s="147">
        <f t="shared" ca="1" si="121"/>
        <v>4.6421596353747071E-7</v>
      </c>
      <c r="BC378" s="147">
        <f t="shared" ca="1" si="122"/>
        <v>2.2227033694619241E-9</v>
      </c>
      <c r="BD378" s="147">
        <f t="shared" ca="1" si="123"/>
        <v>3.1617989006175468E-10</v>
      </c>
    </row>
    <row r="379" spans="8:56" s="147" customFormat="1" ht="0.25" customHeight="1" x14ac:dyDescent="0.2">
      <c r="H379" s="147">
        <f t="shared" si="124"/>
        <v>738</v>
      </c>
      <c r="I379" s="147">
        <f>IF($H379&gt;$H378,INDEX(Spectra!379:379,1,MATCH($I$20,Spectra!$20:$20,0)),I378)</f>
        <v>9.4300000000000002E-5</v>
      </c>
      <c r="J379" s="147">
        <f>((Physics!$C$9*Physics!$C$10)/(Physics!$C$11*Physics!$C$12*$H379))^($J$17-$J$18)</f>
        <v>3.7162182766940375E+18</v>
      </c>
      <c r="K379" s="147">
        <f t="shared" si="125"/>
        <v>1</v>
      </c>
      <c r="L379" s="147">
        <f>INDEX(Photobiology!$21:$421,1+$H379-380,10)</f>
        <v>2.8916560000000002E-4</v>
      </c>
      <c r="M379" s="147">
        <f t="shared" si="126"/>
        <v>9.4300000000000002E-5</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350439383492247.75</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9.4300000000000002E-5</v>
      </c>
      <c r="Z379" s="147">
        <f t="shared" ca="1" si="128"/>
        <v>0</v>
      </c>
      <c r="AA379" s="147">
        <f t="shared" ca="1" si="115"/>
        <v>2.0085428500000003E-9</v>
      </c>
      <c r="AB379" s="147">
        <f t="shared" ca="1" si="116"/>
        <v>3.0316884200000006E-8</v>
      </c>
      <c r="AC379" s="147">
        <f t="shared" ca="1" si="117"/>
        <v>1.4682510000000001E-10</v>
      </c>
      <c r="AD379" s="147">
        <f t="shared" ca="1" si="118"/>
        <v>2.0904518300000001E-11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1.3525232337153411E-3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5026271560786272</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1.3525232337153411E-3</v>
      </c>
      <c r="AZ379" s="147">
        <f t="shared" ca="1" si="133"/>
        <v>0</v>
      </c>
      <c r="BA379" s="147">
        <f t="shared" ca="1" si="120"/>
        <v>2.880806861651991E-8</v>
      </c>
      <c r="BB379" s="147">
        <f t="shared" ca="1" si="121"/>
        <v>4.3482810450007993E-7</v>
      </c>
      <c r="BC379" s="147">
        <f t="shared" ca="1" si="122"/>
        <v>2.1058786748947861E-9</v>
      </c>
      <c r="BD379" s="147">
        <f t="shared" ca="1" si="123"/>
        <v>2.9982870297325055E-10</v>
      </c>
    </row>
    <row r="380" spans="8:56" s="147" customFormat="1" ht="0.25" customHeight="1" x14ac:dyDescent="0.2">
      <c r="H380" s="147">
        <f t="shared" si="124"/>
        <v>739</v>
      </c>
      <c r="I380" s="147">
        <f>IF($H380&gt;$H379,INDEX(Spectra!380:380,1,MATCH($I$20,Spectra!$20:$20,0)),I379)</f>
        <v>9.0600000000000007E-5</v>
      </c>
      <c r="J380" s="147">
        <f>((Physics!$C$9*Physics!$C$10)/(Physics!$C$11*Physics!$C$12*$H380))^($J$17-$J$18)</f>
        <v>3.7212538028142193E+18</v>
      </c>
      <c r="K380" s="147">
        <f t="shared" si="125"/>
        <v>1</v>
      </c>
      <c r="L380" s="147">
        <f>INDEX(Photobiology!$21:$421,1+$H380-380,10)</f>
        <v>2.6845390000000002E-4</v>
      </c>
      <c r="M380" s="147">
        <f t="shared" si="126"/>
        <v>9.0600000000000007E-5</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337145594534968.31</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9.0600000000000007E-5</v>
      </c>
      <c r="Z380" s="147">
        <f t="shared" ca="1" si="128"/>
        <v>0</v>
      </c>
      <c r="AA380" s="147">
        <f t="shared" ca="1" si="115"/>
        <v>1.80240546E-9</v>
      </c>
      <c r="AB380" s="147">
        <f t="shared" ca="1" si="116"/>
        <v>2.7103443000000003E-8</v>
      </c>
      <c r="AC380" s="147">
        <f t="shared" ca="1" si="117"/>
        <v>1.3281960000000001E-10</v>
      </c>
      <c r="AD380" s="147">
        <f t="shared" ca="1" si="118"/>
        <v>1.8916283400000001E-11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1.3620251100471522E-3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5068441120291420</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1.3620251100471522E-3</v>
      </c>
      <c r="AZ380" s="147">
        <f t="shared" ca="1" si="133"/>
        <v>0</v>
      </c>
      <c r="BA380" s="147">
        <f t="shared" ca="1" si="120"/>
        <v>2.7096263741789048E-8</v>
      </c>
      <c r="BB380" s="147">
        <f t="shared" ca="1" si="121"/>
        <v>4.074566217961558E-7</v>
      </c>
      <c r="BC380" s="147">
        <f t="shared" ca="1" si="122"/>
        <v>1.9967288113291252E-9</v>
      </c>
      <c r="BD380" s="147">
        <f t="shared" ca="1" si="123"/>
        <v>2.8437586070163488E-10</v>
      </c>
    </row>
    <row r="381" spans="8:56" s="147" customFormat="1" ht="0.25" customHeight="1" x14ac:dyDescent="0.2">
      <c r="H381" s="147">
        <f t="shared" si="124"/>
        <v>740</v>
      </c>
      <c r="I381" s="147">
        <f>IF($H381&gt;$H380,INDEX(Spectra!381:381,1,MATCH($I$20,Spectra!$20:$20,0)),I380)</f>
        <v>8.6600000000000004E-5</v>
      </c>
      <c r="J381" s="147">
        <f>((Physics!$C$9*Physics!$C$10)/(Physics!$C$11*Physics!$C$12*$H381))^($J$17-$J$18)</f>
        <v>3.7262893289344E+18</v>
      </c>
      <c r="K381" s="147">
        <f t="shared" si="125"/>
        <v>1</v>
      </c>
      <c r="L381" s="147">
        <f>INDEX(Photobiology!$21:$421,1+$H381-380,10)</f>
        <v>2.4919999999999999E-4</v>
      </c>
      <c r="M381" s="147">
        <f t="shared" si="126"/>
        <v>8.6600000000000004E-5</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322696655885719.06</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8.6600000000000004E-5</v>
      </c>
      <c r="Z381" s="147">
        <f t="shared" ca="1" si="128"/>
        <v>0</v>
      </c>
      <c r="AA381" s="147">
        <f t="shared" ca="1" si="115"/>
        <v>1.6104569000000001E-9</v>
      </c>
      <c r="AB381" s="147">
        <f t="shared" ca="1" si="116"/>
        <v>2.4122689800000004E-8</v>
      </c>
      <c r="AC381" s="147">
        <f t="shared" ca="1" si="117"/>
        <v>1.1942140000000002E-10</v>
      </c>
      <c r="AD381" s="147">
        <f t="shared" ca="1" si="118"/>
        <v>1.7037684000000001E-11</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1.3715251597975846E-3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5110699567318787</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1.3715251597975846E-3</v>
      </c>
      <c r="AZ381" s="147">
        <f t="shared" ca="1" si="133"/>
        <v>0</v>
      </c>
      <c r="BA381" s="147">
        <f t="shared" ca="1" si="120"/>
        <v>2.5505567634175782E-8</v>
      </c>
      <c r="BB381" s="147">
        <f t="shared" ca="1" si="121"/>
        <v>3.820424478370966E-7</v>
      </c>
      <c r="BC381" s="147">
        <f t="shared" ca="1" si="122"/>
        <v>1.8913331953608693E-9</v>
      </c>
      <c r="BD381" s="147">
        <f t="shared" ca="1" si="123"/>
        <v>2.6983385993857679E-10</v>
      </c>
    </row>
    <row r="382" spans="8:56" s="147" customFormat="1" ht="0.25" customHeight="1" x14ac:dyDescent="0.2">
      <c r="H382" s="147">
        <f t="shared" si="124"/>
        <v>741</v>
      </c>
      <c r="I382" s="147">
        <f>IF($H382&gt;$H381,INDEX(Spectra!382:382,1,MATCH($I$20,Spectra!$20:$20,0)),I381)</f>
        <v>8.3100000000000001E-5</v>
      </c>
      <c r="J382" s="147">
        <f>((Physics!$C$9*Physics!$C$10)/(Physics!$C$11*Physics!$C$12*$H382))^($J$17-$J$18)</f>
        <v>3.7313248550545823E+18</v>
      </c>
      <c r="K382" s="147">
        <f t="shared" si="125"/>
        <v>1</v>
      </c>
      <c r="L382" s="147">
        <f>INDEX(Photobiology!$21:$421,1+$H382-380,10)</f>
        <v>2.3130190000000001E-4</v>
      </c>
      <c r="M382" s="147">
        <f t="shared" si="126"/>
        <v>8.3100000000000001E-5</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310073095455035.81</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8.3100000000000001E-5</v>
      </c>
      <c r="Z382" s="147">
        <f t="shared" ca="1" si="128"/>
        <v>0</v>
      </c>
      <c r="AA382" s="147">
        <f t="shared" ca="1" si="115"/>
        <v>1.4459649300000001E-9</v>
      </c>
      <c r="AB382" s="147">
        <f t="shared" ca="1" si="116"/>
        <v>2.1571347300000002E-8</v>
      </c>
      <c r="AC382" s="147">
        <f t="shared" ca="1" si="117"/>
        <v>1.0794689999999999E-10</v>
      </c>
      <c r="AD382" s="147">
        <f t="shared" ca="1" si="118"/>
        <v>1.54089006E-11</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1.3505304334312184E-3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5039267773769543</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1.3505304334312184E-3</v>
      </c>
      <c r="AZ382" s="147">
        <f t="shared" ca="1" si="133"/>
        <v>0</v>
      </c>
      <c r="BA382" s="147">
        <f t="shared" ca="1" si="120"/>
        <v>2.3499634700833229E-8</v>
      </c>
      <c r="BB382" s="147">
        <f t="shared" ca="1" si="121"/>
        <v>3.5057474150137599E-7</v>
      </c>
      <c r="BC382" s="147">
        <f t="shared" ca="1" si="122"/>
        <v>1.7543390330271526E-9</v>
      </c>
      <c r="BD382" s="147">
        <f t="shared" ca="1" si="123"/>
        <v>2.5042345614941713E-10</v>
      </c>
    </row>
    <row r="383" spans="8:56" s="147" customFormat="1" ht="0.25" customHeight="1" x14ac:dyDescent="0.2">
      <c r="H383" s="147">
        <f t="shared" si="124"/>
        <v>742</v>
      </c>
      <c r="I383" s="147">
        <f>IF($H383&gt;$H382,INDEX(Spectra!383:383,1,MATCH($I$20,Spectra!$20:$20,0)),I382)</f>
        <v>8.0199999999999998E-5</v>
      </c>
      <c r="J383" s="147">
        <f>((Physics!$C$9*Physics!$C$10)/(Physics!$C$11*Physics!$C$12*$H383))^($J$17-$J$18)</f>
        <v>3.736360381174764E+18</v>
      </c>
      <c r="K383" s="147">
        <f t="shared" si="125"/>
        <v>1</v>
      </c>
      <c r="L383" s="147">
        <f>INDEX(Photobiology!$21:$421,1+$H383-380,10)</f>
        <v>2.1468560000000001E-4</v>
      </c>
      <c r="M383" s="147">
        <f t="shared" si="126"/>
        <v>8.0199999999999998E-5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299656102570216.06</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8.0199999999999998E-5</v>
      </c>
      <c r="Z383" s="147">
        <f t="shared" ca="1" si="128"/>
        <v>0</v>
      </c>
      <c r="AA383" s="147">
        <f t="shared" ca="1" si="115"/>
        <v>1.3067066200000002E-9</v>
      </c>
      <c r="AB383" s="147">
        <f t="shared" ca="1" si="116"/>
        <v>1.94132922E-8</v>
      </c>
      <c r="AC383" s="147">
        <f t="shared" ca="1" si="117"/>
        <v>9.8084599999999992E-11</v>
      </c>
      <c r="AD383" s="147">
        <f t="shared" ca="1" si="118"/>
        <v>1.4013827200000001E-11</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1.3295338804834734E-3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4967617716467994</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1.3295338804834734E-3</v>
      </c>
      <c r="AZ383" s="147">
        <f t="shared" ca="1" si="133"/>
        <v>0</v>
      </c>
      <c r="BA383" s="147">
        <f t="shared" ca="1" si="120"/>
        <v>2.1662228468105283E-8</v>
      </c>
      <c r="BB383" s="147">
        <f t="shared" ca="1" si="121"/>
        <v>3.2182830064371009E-7</v>
      </c>
      <c r="BC383" s="147">
        <f t="shared" ca="1" si="122"/>
        <v>1.6260199358312879E-9</v>
      </c>
      <c r="BD383" s="147">
        <f t="shared" ca="1" si="123"/>
        <v>2.3231743214016022E-10</v>
      </c>
    </row>
    <row r="384" spans="8:56" s="147" customFormat="1" ht="0.25" customHeight="1" x14ac:dyDescent="0.2">
      <c r="H384" s="147">
        <f t="shared" si="124"/>
        <v>743</v>
      </c>
      <c r="I384" s="147">
        <f>IF($H384&gt;$H383,INDEX(Spectra!384:384,1,MATCH($I$20,Spectra!$20:$20,0)),I383)</f>
        <v>7.9400000000000006E-5</v>
      </c>
      <c r="J384" s="147">
        <f>((Physics!$C$9*Physics!$C$10)/(Physics!$C$11*Physics!$C$12*$H384))^($J$17-$J$18)</f>
        <v>3.7413959072949458E+18</v>
      </c>
      <c r="K384" s="147">
        <f t="shared" si="125"/>
        <v>1</v>
      </c>
      <c r="L384" s="147">
        <f>INDEX(Photobiology!$21:$421,1+$H384-380,10)</f>
        <v>1.9928839999999999E-4</v>
      </c>
      <c r="M384" s="147">
        <f t="shared" si="126"/>
        <v>7.9400000000000006E-5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297066835039218.69</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7.9400000000000006E-5</v>
      </c>
      <c r="Z384" s="147">
        <f t="shared" ca="1" si="128"/>
        <v>0</v>
      </c>
      <c r="AA384" s="147">
        <f t="shared" ca="1" si="115"/>
        <v>1.2118980800000001E-9</v>
      </c>
      <c r="AB384" s="147">
        <f t="shared" ca="1" si="116"/>
        <v>1.79292346E-8</v>
      </c>
      <c r="AC384" s="147">
        <f t="shared" ca="1" si="117"/>
        <v>9.138940000000001E-11</v>
      </c>
      <c r="AD384" s="147">
        <f t="shared" ca="1" si="118"/>
        <v>1.3074480400000001E-11</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1.3085391541171072E-3</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4895763035748935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1.3085391541171072E-3</v>
      </c>
      <c r="AZ384" s="147">
        <f t="shared" ca="1" si="133"/>
        <v>0</v>
      </c>
      <c r="BA384" s="147">
        <f t="shared" ca="1" si="120"/>
        <v>1.9972494817120231E-8</v>
      </c>
      <c r="BB384" s="147">
        <f t="shared" ca="1" si="121"/>
        <v>2.9547991785202982E-7</v>
      </c>
      <c r="BC384" s="147">
        <f t="shared" ca="1" si="122"/>
        <v>1.5061285663887905E-9</v>
      </c>
      <c r="BD384" s="147">
        <f t="shared" ca="1" si="123"/>
        <v>2.1547190835184758E-10</v>
      </c>
    </row>
    <row r="385" spans="8:56" s="147" customFormat="1" ht="0.25" customHeight="1" x14ac:dyDescent="0.2">
      <c r="H385" s="147">
        <f t="shared" si="124"/>
        <v>744</v>
      </c>
      <c r="I385" s="147">
        <f>IF($H385&gt;$H384,INDEX(Spectra!385:385,1,MATCH($I$20,Spectra!$20:$20,0)),I384)</f>
        <v>8.2000000000000001E-5</v>
      </c>
      <c r="J385" s="147">
        <f>((Physics!$C$9*Physics!$C$10)/(Physics!$C$11*Physics!$C$12*$H385))^($J$17-$J$18)</f>
        <v>3.746431433415127E+18</v>
      </c>
      <c r="K385" s="147">
        <f t="shared" si="125"/>
        <v>1</v>
      </c>
      <c r="L385" s="147">
        <f>INDEX(Photobiology!$21:$421,1+$H385-380,10)</f>
        <v>1.8504750000000001E-4</v>
      </c>
      <c r="M385" s="147">
        <f t="shared" si="126"/>
        <v>8.2000000000000001E-5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307207377540040.44</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8.2000000000000001E-5</v>
      </c>
      <c r="Z385" s="147">
        <f t="shared" ca="1" si="128"/>
        <v>0</v>
      </c>
      <c r="AA385" s="147">
        <f t="shared" ca="1" si="115"/>
        <v>1.1726409999999999E-9</v>
      </c>
      <c r="AB385" s="147">
        <f t="shared" ca="1" si="116"/>
        <v>1.7275268E-8</v>
      </c>
      <c r="AC385" s="147">
        <f t="shared" ca="1" si="117"/>
        <v>8.8887999999999998E-11</v>
      </c>
      <c r="AD385" s="147">
        <f t="shared" ca="1" si="118"/>
        <v>1.2727384E-11</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1.2875444277507409E-3</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4823696916043868</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1.2875444277507409E-3</v>
      </c>
      <c r="AZ385" s="147">
        <f t="shared" ca="1" si="133"/>
        <v>0</v>
      </c>
      <c r="BA385" s="147">
        <f t="shared" ca="1" si="120"/>
        <v>1.841252908904947E-8</v>
      </c>
      <c r="BB385" s="147">
        <f t="shared" ca="1" si="121"/>
        <v>2.7125213477195958E-7</v>
      </c>
      <c r="BC385" s="147">
        <f t="shared" ca="1" si="122"/>
        <v>1.395698159681803E-9</v>
      </c>
      <c r="BD385" s="147">
        <f t="shared" ca="1" si="123"/>
        <v>1.9984234572004799E-10</v>
      </c>
    </row>
    <row r="386" spans="8:56" s="147" customFormat="1" ht="0.25" customHeight="1" x14ac:dyDescent="0.2">
      <c r="H386" s="147">
        <f t="shared" si="124"/>
        <v>745</v>
      </c>
      <c r="I386" s="147">
        <f>IF($H386&gt;$H385,INDEX(Spectra!386:386,1,MATCH($I$20,Spectra!$20:$20,0)),I385)</f>
        <v>8.4800000000000001E-5</v>
      </c>
      <c r="J386" s="147">
        <f>((Physics!$C$9*Physics!$C$10)/(Physics!$C$11*Physics!$C$12*$H386))^($J$17-$J$18)</f>
        <v>3.7514669595353088E+18</v>
      </c>
      <c r="K386" s="147">
        <f t="shared" si="125"/>
        <v>1</v>
      </c>
      <c r="L386" s="147">
        <f>INDEX(Photobiology!$21:$421,1+$H386-380,10)</f>
        <v>1.719E-4</v>
      </c>
      <c r="M386" s="147">
        <f t="shared" si="126"/>
        <v>8.4800000000000001E-5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318124398168594.19</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8.4800000000000001E-5</v>
      </c>
      <c r="Z386" s="147">
        <f t="shared" ca="1" si="128"/>
        <v>0</v>
      </c>
      <c r="AA386" s="147">
        <f t="shared" ca="1" si="115"/>
        <v>1.1360232E-9</v>
      </c>
      <c r="AB386" s="147">
        <f t="shared" ca="1" si="116"/>
        <v>1.6665574400000002E-8</v>
      </c>
      <c r="AC386" s="147">
        <f t="shared" ca="1" si="117"/>
        <v>8.666559999999999E-11</v>
      </c>
      <c r="AD386" s="147">
        <f t="shared" ca="1" si="118"/>
        <v>1.2412176000000001E-11</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1.2665478748029959E-3</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4751412504993102</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1.2665478748029959E-3</v>
      </c>
      <c r="AZ386" s="147">
        <f t="shared" ca="1" si="133"/>
        <v>0</v>
      </c>
      <c r="BA386" s="147">
        <f t="shared" ca="1" si="120"/>
        <v>1.6967308604798334E-8</v>
      </c>
      <c r="BB386" s="147">
        <f t="shared" ca="1" si="121"/>
        <v>2.4891212073928319E-7</v>
      </c>
      <c r="BC386" s="147">
        <f t="shared" ca="1" si="122"/>
        <v>1.2944119280486617E-9</v>
      </c>
      <c r="BD386" s="147">
        <f t="shared" ca="1" si="123"/>
        <v>1.8538461243491452E-10</v>
      </c>
    </row>
    <row r="387" spans="8:56" s="147" customFormat="1" ht="0.25" customHeight="1" x14ac:dyDescent="0.2">
      <c r="H387" s="147">
        <f t="shared" si="124"/>
        <v>746</v>
      </c>
      <c r="I387" s="147">
        <f>IF($H387&gt;$H386,INDEX(Spectra!387:387,1,MATCH($I$20,Spectra!$20:$20,0)),I386)</f>
        <v>8.7000000000000001E-5</v>
      </c>
      <c r="J387" s="147">
        <f>((Physics!$C$9*Physics!$C$10)/(Physics!$C$11*Physics!$C$12*$H387))^($J$17-$J$18)</f>
        <v>3.7565024856554906E+18</v>
      </c>
      <c r="K387" s="147">
        <f t="shared" si="125"/>
        <v>1</v>
      </c>
      <c r="L387" s="147">
        <f>INDEX(Photobiology!$21:$421,1+$H387-380,10)</f>
        <v>1.5977809999999999E-4</v>
      </c>
      <c r="M387" s="147">
        <f t="shared" si="126"/>
        <v>8.7000000000000001E-5</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326815716252027.69</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8.7000000000000001E-5</v>
      </c>
      <c r="Z387" s="147">
        <f t="shared" ca="1" si="128"/>
        <v>0</v>
      </c>
      <c r="AA387" s="147">
        <f t="shared" ca="1" si="115"/>
        <v>1.0914063000000001E-9</v>
      </c>
      <c r="AB387" s="147">
        <f t="shared" ca="1" si="116"/>
        <v>1.5944576999999999E-8</v>
      </c>
      <c r="AC387" s="147">
        <f t="shared" ca="1" si="117"/>
        <v>8.3694000000000006E-11</v>
      </c>
      <c r="AD387" s="147">
        <f t="shared" ca="1" si="118"/>
        <v>1.2011394000000001E-11</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1.2455531484366297E-3</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4678923498118222</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1.2455531484366297E-3</v>
      </c>
      <c r="AZ387" s="147">
        <f t="shared" ca="1" si="133"/>
        <v>0</v>
      </c>
      <c r="BA387" s="147">
        <f t="shared" ca="1" si="120"/>
        <v>1.5625339691822678E-8</v>
      </c>
      <c r="BB387" s="147">
        <f t="shared" ca="1" si="121"/>
        <v>2.2827377106712954E-7</v>
      </c>
      <c r="BC387" s="147">
        <f t="shared" ca="1" si="122"/>
        <v>1.1982221287960378E-9</v>
      </c>
      <c r="BD387" s="147">
        <f t="shared" ca="1" si="123"/>
        <v>1.7196355877945797E-10</v>
      </c>
    </row>
    <row r="388" spans="8:56" s="147" customFormat="1" ht="0.25" customHeight="1" x14ac:dyDescent="0.2">
      <c r="H388" s="147">
        <f t="shared" si="124"/>
        <v>747</v>
      </c>
      <c r="I388" s="147">
        <f>IF($H388&gt;$H387,INDEX(Spectra!388:388,1,MATCH($I$20,Spectra!$20:$20,0)),I387)</f>
        <v>8.6100000000000006E-5</v>
      </c>
      <c r="J388" s="147">
        <f>((Physics!$C$9*Physics!$C$10)/(Physics!$C$11*Physics!$C$12*$H388))^($J$17-$J$18)</f>
        <v>3.7615380117756718E+18</v>
      </c>
      <c r="K388" s="147">
        <f t="shared" si="125"/>
        <v>1</v>
      </c>
      <c r="L388" s="147">
        <f>INDEX(Photobiology!$21:$421,1+$H388-380,10)</f>
        <v>1.4860439999999999E-4</v>
      </c>
      <c r="M388" s="147">
        <f t="shared" si="126"/>
        <v>8.6100000000000006E-5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323868422813885.38</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8.6100000000000006E-5</v>
      </c>
      <c r="Z388" s="147">
        <f t="shared" ca="1" si="128"/>
        <v>0</v>
      </c>
      <c r="AA388" s="147">
        <f t="shared" ca="1" si="115"/>
        <v>1.0111670100000001E-9</v>
      </c>
      <c r="AB388" s="147">
        <f t="shared" ca="1" si="116"/>
        <v>1.4711734799999999E-8</v>
      </c>
      <c r="AC388" s="147">
        <f t="shared" ca="1" si="117"/>
        <v>7.8092700000000006E-11</v>
      </c>
      <c r="AD388" s="147">
        <f t="shared" ca="1" si="118"/>
        <v>1.12109088E-11</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1.2245584220702634E-3</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4606223052257333</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1.2245584220702634E-3</v>
      </c>
      <c r="AZ388" s="147">
        <f t="shared" ca="1" si="133"/>
        <v>0</v>
      </c>
      <c r="BA388" s="147">
        <f t="shared" ca="1" si="120"/>
        <v>1.4381336564635381E-8</v>
      </c>
      <c r="BB388" s="147">
        <f t="shared" ca="1" si="121"/>
        <v>2.0923784846230176E-7</v>
      </c>
      <c r="BC388" s="147">
        <f t="shared" ca="1" si="122"/>
        <v>1.1106744888177289E-9</v>
      </c>
      <c r="BD388" s="147">
        <f t="shared" ca="1" si="123"/>
        <v>1.5944730302092486E-10</v>
      </c>
    </row>
    <row r="389" spans="8:56" s="147" customFormat="1" ht="0.25" customHeight="1" x14ac:dyDescent="0.2">
      <c r="H389" s="147">
        <f t="shared" si="124"/>
        <v>748</v>
      </c>
      <c r="I389" s="147">
        <f>IF($H389&gt;$H388,INDEX(Spectra!389:389,1,MATCH($I$20,Spectra!$20:$20,0)),I388)</f>
        <v>8.03E-5</v>
      </c>
      <c r="J389" s="147">
        <f>((Physics!$C$9*Physics!$C$10)/(Physics!$C$11*Physics!$C$12*$H389))^($J$17-$J$18)</f>
        <v>3.7665735378958536E+18</v>
      </c>
      <c r="K389" s="147">
        <f t="shared" si="125"/>
        <v>1</v>
      </c>
      <c r="L389" s="147">
        <f>INDEX(Photobiology!$21:$421,1+$H389-380,10)</f>
        <v>1.383016E-4</v>
      </c>
      <c r="M389" s="147">
        <f t="shared" si="126"/>
        <v>8.03E-5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302455855093037.06</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8.03E-5</v>
      </c>
      <c r="Z389" s="147">
        <f t="shared" ca="1" si="128"/>
        <v>0</v>
      </c>
      <c r="AA389" s="147">
        <f t="shared" ca="1" si="115"/>
        <v>8.8272986999999995E-10</v>
      </c>
      <c r="AB389" s="147">
        <f t="shared" ca="1" si="116"/>
        <v>1.2790986999999999E-8</v>
      </c>
      <c r="AC389" s="147">
        <f t="shared" ca="1" si="117"/>
        <v>6.8656499999999994E-11</v>
      </c>
      <c r="AD389" s="147">
        <f t="shared" ca="1" si="118"/>
        <v>9.8612414999999997E-12</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1.2035636957038972E-3</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4533311167410437</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1.2035636957038972E-3</v>
      </c>
      <c r="AZ389" s="147">
        <f t="shared" ca="1" si="133"/>
        <v>0</v>
      </c>
      <c r="BA389" s="147">
        <f t="shared" ca="1" si="120"/>
        <v>1.323065535050337E-8</v>
      </c>
      <c r="BB389" s="147">
        <f t="shared" ca="1" si="121"/>
        <v>1.917156610886738E-7</v>
      </c>
      <c r="BC389" s="147">
        <f t="shared" ca="1" si="122"/>
        <v>1.029046959826832E-9</v>
      </c>
      <c r="BD389" s="147">
        <f t="shared" ca="1" si="123"/>
        <v>1.4780363965091709E-10</v>
      </c>
    </row>
    <row r="390" spans="8:56" s="147" customFormat="1" ht="0.25" customHeight="1" x14ac:dyDescent="0.2">
      <c r="H390" s="147">
        <f t="shared" si="124"/>
        <v>749</v>
      </c>
      <c r="I390" s="147">
        <f>IF($H390&gt;$H389,INDEX(Spectra!390:390,1,MATCH($I$20,Spectra!$20:$20,0)),I389)</f>
        <v>7.3300000000000006E-5</v>
      </c>
      <c r="J390" s="147">
        <f>((Physics!$C$9*Physics!$C$10)/(Physics!$C$11*Physics!$C$12*$H390))^($J$17-$J$18)</f>
        <v>3.7716090640160353E+18</v>
      </c>
      <c r="K390" s="147">
        <f t="shared" si="125"/>
        <v>1</v>
      </c>
      <c r="L390" s="147">
        <f>INDEX(Photobiology!$21:$421,1+$H390-380,10)</f>
        <v>1.287925E-4</v>
      </c>
      <c r="M390" s="147">
        <f t="shared" si="126"/>
        <v>7.3300000000000006E-5</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276458944392375.41</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7.3300000000000006E-5</v>
      </c>
      <c r="Z390" s="147">
        <f t="shared" ca="1" si="128"/>
        <v>0</v>
      </c>
      <c r="AA390" s="147">
        <f t="shared" ca="1" si="115"/>
        <v>7.5425700000000001E-10</v>
      </c>
      <c r="AB390" s="147">
        <f t="shared" ca="1" si="116"/>
        <v>1.08854898E-8</v>
      </c>
      <c r="AC390" s="147">
        <f t="shared" ca="1" si="117"/>
        <v>5.9079800000000005E-11</v>
      </c>
      <c r="AD390" s="147">
        <f t="shared" ca="1" si="118"/>
        <v>8.4916584000000005E-12</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1.1825671427561522E-3</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4460180954426648.5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1.1825671427561522E-3</v>
      </c>
      <c r="AZ390" s="147">
        <f t="shared" ca="1" si="133"/>
        <v>0</v>
      </c>
      <c r="BA390" s="147">
        <f t="shared" ca="1" si="120"/>
        <v>1.2168615898960806E-8</v>
      </c>
      <c r="BB390" s="147">
        <f t="shared" ca="1" si="121"/>
        <v>1.7561831610214512E-7</v>
      </c>
      <c r="BC390" s="147">
        <f t="shared" ca="1" si="122"/>
        <v>9.5314911706145863E-10</v>
      </c>
      <c r="BD390" s="147">
        <f t="shared" ca="1" si="123"/>
        <v>1.3699803835401473E-10</v>
      </c>
    </row>
    <row r="391" spans="8:56" s="147" customFormat="1" ht="0.25" customHeight="1" x14ac:dyDescent="0.2">
      <c r="H391" s="147">
        <f t="shared" si="124"/>
        <v>750</v>
      </c>
      <c r="I391" s="147">
        <f>IF($H391&gt;$H390,INDEX(Spectra!391:391,1,MATCH($I$20,Spectra!$20:$20,0)),I390)</f>
        <v>6.6199999999999996E-5</v>
      </c>
      <c r="J391" s="147">
        <f>((Physics!$C$9*Physics!$C$10)/(Physics!$C$11*Physics!$C$12*$H391))^($J$17-$J$18)</f>
        <v>3.7766445901362166E+18</v>
      </c>
      <c r="K391" s="147">
        <f t="shared" si="125"/>
        <v>1</v>
      </c>
      <c r="L391" s="147">
        <f>INDEX(Photobiology!$21:$421,1+$H391-380,10)</f>
        <v>1.2E-4</v>
      </c>
      <c r="M391" s="147">
        <f t="shared" si="126"/>
        <v>6.6199999999999996E-5</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250013871867017.53</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6.6199999999999996E-5</v>
      </c>
      <c r="Z391" s="147">
        <f t="shared" ca="1" si="128"/>
        <v>0</v>
      </c>
      <c r="AA391" s="147">
        <f t="shared" ca="1" si="115"/>
        <v>6.3776881399999991E-10</v>
      </c>
      <c r="AB391" s="147">
        <f t="shared" ca="1" si="116"/>
        <v>9.1675083999999986E-9</v>
      </c>
      <c r="AC391" s="147">
        <f t="shared" ca="1" si="117"/>
        <v>5.0311999999999996E-11</v>
      </c>
      <c r="AD391" s="147">
        <f t="shared" ca="1" si="118"/>
        <v>7.2377784000000002E-12</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1.161572416389786E-3</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4386846182409938</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1.161572416389786E-3</v>
      </c>
      <c r="AZ391" s="147">
        <f t="shared" ca="1" si="133"/>
        <v>0</v>
      </c>
      <c r="BA391" s="147">
        <f t="shared" ca="1" si="120"/>
        <v>1.1190553812326706E-8</v>
      </c>
      <c r="BB391" s="147">
        <f t="shared" ca="1" si="121"/>
        <v>1.6085687136649033E-7</v>
      </c>
      <c r="BC391" s="147">
        <f t="shared" ca="1" si="122"/>
        <v>8.8279503645623741E-10</v>
      </c>
      <c r="BD391" s="147">
        <f t="shared" ca="1" si="123"/>
        <v>1.2699703542872808E-10</v>
      </c>
    </row>
    <row r="392" spans="8:56" s="147" customFormat="1" ht="0.25" customHeight="1" x14ac:dyDescent="0.2">
      <c r="H392" s="147">
        <f t="shared" si="124"/>
        <v>751</v>
      </c>
      <c r="I392" s="147">
        <f>IF($H392&gt;$H391,INDEX(Spectra!392:392,1,MATCH($I$20,Spectra!$20:$20,0)),I391)</f>
        <v>6.1099999999999994E-5</v>
      </c>
      <c r="J392" s="147">
        <f>((Physics!$C$9*Physics!$C$10)/(Physics!$C$11*Physics!$C$12*$H392))^($J$17-$J$18)</f>
        <v>3.7816801162563983E+18</v>
      </c>
      <c r="K392" s="147">
        <f t="shared" si="125"/>
        <v>1</v>
      </c>
      <c r="L392" s="147">
        <f>INDEX(Photobiology!$21:$421,1+$H392-380,10)</f>
        <v>1.118595E-4</v>
      </c>
      <c r="M392" s="147">
        <f t="shared" si="126"/>
        <v>6.1099999999999994E-5</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231060655103265.91</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6.1099999999999994E-5</v>
      </c>
      <c r="Z392" s="147">
        <f t="shared" ca="1" si="128"/>
        <v>0</v>
      </c>
      <c r="AA392" s="147">
        <f t="shared" ca="1" si="115"/>
        <v>5.512826929999999E-10</v>
      </c>
      <c r="AB392" s="147">
        <f t="shared" ca="1" si="116"/>
        <v>7.8928368999999992E-9</v>
      </c>
      <c r="AC392" s="147">
        <f t="shared" ca="1" si="117"/>
        <v>4.3747599999999995E-11</v>
      </c>
      <c r="AD392" s="147">
        <f t="shared" ca="1" si="118"/>
        <v>6.3056421999999994E-12</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1.1302008812112284E-3</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4274058199851962</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1.1302008812112284E-3</v>
      </c>
      <c r="AZ392" s="147">
        <f t="shared" ca="1" si="133"/>
        <v>0</v>
      </c>
      <c r="BA392" s="147">
        <f t="shared" ca="1" si="120"/>
        <v>1.0197384376842864E-8</v>
      </c>
      <c r="BB392" s="147">
        <f t="shared" ca="1" si="121"/>
        <v>1.4599821963398527E-7</v>
      </c>
      <c r="BC392" s="147">
        <f t="shared" ca="1" si="122"/>
        <v>8.0922383094723949E-10</v>
      </c>
      <c r="BD392" s="147">
        <f t="shared" ca="1" si="123"/>
        <v>1.166389913427612E-10</v>
      </c>
    </row>
    <row r="393" spans="8:56" s="147" customFormat="1" ht="0.25" customHeight="1" x14ac:dyDescent="0.2">
      <c r="H393" s="147">
        <f t="shared" si="124"/>
        <v>752</v>
      </c>
      <c r="I393" s="147">
        <f>IF($H393&gt;$H392,INDEX(Spectra!393:393,1,MATCH($I$20,Spectra!$20:$20,0)),I392)</f>
        <v>5.91E-5</v>
      </c>
      <c r="J393" s="147">
        <f>((Physics!$C$9*Physics!$C$10)/(Physics!$C$11*Physics!$C$12*$H393))^($J$17-$J$18)</f>
        <v>3.7867156423765801E+18</v>
      </c>
      <c r="K393" s="147">
        <f t="shared" si="125"/>
        <v>1</v>
      </c>
      <c r="L393" s="147">
        <f>INDEX(Photobiology!$21:$421,1+$H393-380,10)</f>
        <v>1.043224E-4</v>
      </c>
      <c r="M393" s="147">
        <f t="shared" si="126"/>
        <v>5.91E-5</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223794894464455.88</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5.91E-5</v>
      </c>
      <c r="Z393" s="147">
        <f t="shared" ca="1" si="128"/>
        <v>0</v>
      </c>
      <c r="AA393" s="147">
        <f t="shared" ca="1" si="115"/>
        <v>4.9957289099999996E-10</v>
      </c>
      <c r="AB393" s="147">
        <f t="shared" ca="1" si="116"/>
        <v>7.1240322000000001E-9</v>
      </c>
      <c r="AC393" s="147">
        <f t="shared" ca="1" si="117"/>
        <v>3.98925E-11</v>
      </c>
      <c r="AD393" s="147">
        <f t="shared" ca="1" si="118"/>
        <v>5.7563695500000002E-12</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1.0988311726140496E-3</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4160961189668621.5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1.0988311726140496E-3</v>
      </c>
      <c r="AZ393" s="147">
        <f t="shared" ca="1" si="133"/>
        <v>0</v>
      </c>
      <c r="BA393" s="147">
        <f t="shared" ca="1" si="120"/>
        <v>9.2884308904182858E-9</v>
      </c>
      <c r="BB393" s="147">
        <f t="shared" ca="1" si="121"/>
        <v>1.3245530720924277E-7</v>
      </c>
      <c r="BC393" s="147">
        <f t="shared" ca="1" si="122"/>
        <v>7.4171104151448343E-10</v>
      </c>
      <c r="BD393" s="147">
        <f t="shared" ca="1" si="123"/>
        <v>1.0702670562819474E-10</v>
      </c>
    </row>
    <row r="394" spans="8:56" s="147" customFormat="1" ht="0.25" customHeight="1" x14ac:dyDescent="0.2">
      <c r="H394" s="147">
        <f t="shared" si="124"/>
        <v>753</v>
      </c>
      <c r="I394" s="147">
        <f>IF($H394&gt;$H393,INDEX(Spectra!394:394,1,MATCH($I$20,Spectra!$20:$20,0)),I393)</f>
        <v>5.7899999999999998E-5</v>
      </c>
      <c r="J394" s="147">
        <f>((Physics!$C$9*Physics!$C$10)/(Physics!$C$11*Physics!$C$12*$H394))^($J$17-$J$18)</f>
        <v>3.7917511684967619E+18</v>
      </c>
      <c r="K394" s="147">
        <f t="shared" si="125"/>
        <v>1</v>
      </c>
      <c r="L394" s="147">
        <f>INDEX(Photobiology!$21:$421,1+$H394-380,10)</f>
        <v>9.7335600000000004E-5</v>
      </c>
      <c r="M394" s="147">
        <f t="shared" si="126"/>
        <v>5.7899999999999998E-5</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219542392655962.5</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5.7899999999999998E-5</v>
      </c>
      <c r="Z394" s="147">
        <f t="shared" ca="1" si="128"/>
        <v>0</v>
      </c>
      <c r="AA394" s="147">
        <f t="shared" ca="1" si="115"/>
        <v>4.5868785299999996E-10</v>
      </c>
      <c r="AB394" s="147">
        <f t="shared" ca="1" si="116"/>
        <v>6.5148500999999993E-9</v>
      </c>
      <c r="AC394" s="147">
        <f t="shared" ca="1" si="117"/>
        <v>3.6882299999999996E-11</v>
      </c>
      <c r="AD394" s="147">
        <f t="shared" ca="1" si="118"/>
        <v>5.3225964599999992E-12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1.067459637435492E-3</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4047541327569156.5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1.067459637435492E-3</v>
      </c>
      <c r="AZ394" s="147">
        <f t="shared" ca="1" si="133"/>
        <v>0</v>
      </c>
      <c r="BA394" s="147">
        <f t="shared" ca="1" si="120"/>
        <v>8.4564899699385877E-9</v>
      </c>
      <c r="BB394" s="147">
        <f t="shared" ca="1" si="121"/>
        <v>1.2010949094460411E-7</v>
      </c>
      <c r="BC394" s="147">
        <f t="shared" ca="1" si="122"/>
        <v>6.799717890464084E-10</v>
      </c>
      <c r="BD394" s="147">
        <f t="shared" ca="1" si="123"/>
        <v>9.8128789074387441E-11</v>
      </c>
    </row>
    <row r="395" spans="8:56" s="147" customFormat="1" ht="0.25" customHeight="1" x14ac:dyDescent="0.2">
      <c r="H395" s="147">
        <f t="shared" si="124"/>
        <v>754</v>
      </c>
      <c r="I395" s="147">
        <f>IF($H395&gt;$H394,INDEX(Spectra!395:395,1,MATCH($I$20,Spectra!$20:$20,0)),I394)</f>
        <v>5.7200000000000001E-5</v>
      </c>
      <c r="J395" s="147">
        <f>((Physics!$C$9*Physics!$C$10)/(Physics!$C$11*Physics!$C$12*$H395))^($J$17-$J$18)</f>
        <v>3.7967866946169431E+18</v>
      </c>
      <c r="K395" s="147">
        <f t="shared" si="125"/>
        <v>1</v>
      </c>
      <c r="L395" s="147">
        <f>INDEX(Photobiology!$21:$421,1+$H395-380,10)</f>
        <v>9.0845869999999995E-5</v>
      </c>
      <c r="M395" s="147">
        <f t="shared" si="126"/>
        <v>5.7200000000000001E-5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217176198932089.16</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5.7200000000000001E-5</v>
      </c>
      <c r="Z395" s="147">
        <f t="shared" ca="1" si="128"/>
        <v>0</v>
      </c>
      <c r="AA395" s="147">
        <f t="shared" ca="1" si="115"/>
        <v>4.2482440000000005E-10</v>
      </c>
      <c r="AB395" s="147">
        <f t="shared" ca="1" si="116"/>
        <v>6.0094892000000007E-9</v>
      </c>
      <c r="AC395" s="147">
        <f t="shared" ca="1" si="117"/>
        <v>3.4377200000000001E-11</v>
      </c>
      <c r="AD395" s="147">
        <f t="shared" ca="1" si="118"/>
        <v>4.9638560399999999E-12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1.0360899288383131E-3</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3933812456239922.5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1.0360899288383131E-3</v>
      </c>
      <c r="AZ395" s="147">
        <f t="shared" ca="1" si="133"/>
        <v>0</v>
      </c>
      <c r="BA395" s="147">
        <f t="shared" ca="1" si="120"/>
        <v>7.695039901482152E-9</v>
      </c>
      <c r="BB395" s="147">
        <f t="shared" ca="1" si="121"/>
        <v>1.0885264401368202E-7</v>
      </c>
      <c r="BC395" s="147">
        <f t="shared" ca="1" si="122"/>
        <v>6.2269004723182629E-10</v>
      </c>
      <c r="BD395" s="147">
        <f t="shared" ca="1" si="123"/>
        <v>8.9912609287538996E-11</v>
      </c>
    </row>
    <row r="396" spans="8:56" s="147" customFormat="1" ht="0.25" customHeight="1" x14ac:dyDescent="0.2">
      <c r="H396" s="147">
        <f t="shared" si="124"/>
        <v>755</v>
      </c>
      <c r="I396" s="147">
        <f>IF($H396&gt;$H395,INDEX(Spectra!396:396,1,MATCH($I$20,Spectra!$20:$20,0)),I395)</f>
        <v>5.5500000000000001E-5</v>
      </c>
      <c r="J396" s="147">
        <f>((Physics!$C$9*Physics!$C$10)/(Physics!$C$11*Physics!$C$12*$H396))^($J$17-$J$18)</f>
        <v>3.8018222207371249E+18</v>
      </c>
      <c r="K396" s="147">
        <f t="shared" si="125"/>
        <v>1</v>
      </c>
      <c r="L396" s="147">
        <f>INDEX(Photobiology!$21:$421,1+$H396-380,10)</f>
        <v>8.4800000000000001E-5</v>
      </c>
      <c r="M396" s="147">
        <f t="shared" si="126"/>
        <v>5.5500000000000001E-5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211001133250910.44</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5.5500000000000001E-5</v>
      </c>
      <c r="Z396" s="147">
        <f t="shared" ca="1" si="128"/>
        <v>0</v>
      </c>
      <c r="AA396" s="147">
        <f t="shared" ca="1" si="115"/>
        <v>3.8656971000000004E-10</v>
      </c>
      <c r="AB396" s="147">
        <f t="shared" ca="1" si="116"/>
        <v>5.4458043000000001E-9</v>
      </c>
      <c r="AC396" s="147">
        <f t="shared" ca="1" si="117"/>
        <v>3.1468500000000002E-11</v>
      </c>
      <c r="AD396" s="147">
        <f t="shared" ca="1" si="118"/>
        <v>4.5487078499999995E-12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1.0047183936597555E-3</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3819760714598968.5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1.0047183936597555E-3</v>
      </c>
      <c r="AZ396" s="147">
        <f t="shared" ca="1" si="133"/>
        <v>0</v>
      </c>
      <c r="BA396" s="147">
        <f t="shared" ca="1" si="120"/>
        <v>6.9980846498868025E-9</v>
      </c>
      <c r="BB396" s="147">
        <f t="shared" ca="1" si="121"/>
        <v>9.8585581053718719E-8</v>
      </c>
      <c r="BC396" s="147">
        <f t="shared" ca="1" si="122"/>
        <v>5.6967532920508142E-10</v>
      </c>
      <c r="BD396" s="147">
        <f t="shared" ca="1" si="123"/>
        <v>8.2345413410441799E-11</v>
      </c>
    </row>
    <row r="397" spans="8:56" s="147" customFormat="1" ht="0.25" customHeight="1" x14ac:dyDescent="0.2">
      <c r="H397" s="147">
        <f t="shared" si="124"/>
        <v>756</v>
      </c>
      <c r="I397" s="147">
        <f>IF($H397&gt;$H396,INDEX(Spectra!397:397,1,MATCH($I$20,Spectra!$20:$20,0)),I396)</f>
        <v>5.2500000000000002E-5</v>
      </c>
      <c r="J397" s="147">
        <f>((Physics!$C$9*Physics!$C$10)/(Physics!$C$11*Physics!$C$12*$H397))^($J$17-$J$18)</f>
        <v>3.8068577468573066E+18</v>
      </c>
      <c r="K397" s="147">
        <f t="shared" si="125"/>
        <v>1</v>
      </c>
      <c r="L397" s="147">
        <f>INDEX(Photobiology!$21:$421,1+$H397-380,10)</f>
        <v>7.9146669999999997E-5</v>
      </c>
      <c r="M397" s="147">
        <f t="shared" si="126"/>
        <v>5.2500000000000002E-5</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199860031710008.59</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5.2500000000000002E-5</v>
      </c>
      <c r="Z397" s="147">
        <f t="shared" ca="1" si="128"/>
        <v>0</v>
      </c>
      <c r="AA397" s="147">
        <f t="shared" ca="1" si="115"/>
        <v>3.4304655000000001E-10</v>
      </c>
      <c r="AB397" s="147">
        <f t="shared" ca="1" si="116"/>
        <v>4.8123652500000001E-9</v>
      </c>
      <c r="AC397" s="147">
        <f t="shared" ca="1" si="117"/>
        <v>2.8087499999999998E-11</v>
      </c>
      <c r="AD397" s="147">
        <f t="shared" ca="1" si="118"/>
        <v>4.0645605000000001E-12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9.7334868506257651E-4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3705399982123842</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9.7334868506257651E-4</v>
      </c>
      <c r="AZ397" s="147">
        <f t="shared" ca="1" si="133"/>
        <v>0</v>
      </c>
      <c r="BA397" s="147">
        <f t="shared" ca="1" si="120"/>
        <v>6.3600744449095885E-9</v>
      </c>
      <c r="BB397" s="147">
        <f t="shared" ca="1" si="121"/>
        <v>8.9221131202444528E-8</v>
      </c>
      <c r="BC397" s="147">
        <f t="shared" ca="1" si="122"/>
        <v>5.2074154650847837E-10</v>
      </c>
      <c r="BD397" s="147">
        <f t="shared" ca="1" si="123"/>
        <v>7.5356849867281678E-11</v>
      </c>
    </row>
    <row r="398" spans="8:56" s="147" customFormat="1" ht="0.25" customHeight="1" x14ac:dyDescent="0.2">
      <c r="H398" s="147">
        <f t="shared" si="124"/>
        <v>757</v>
      </c>
      <c r="I398" s="147">
        <f>IF($H398&gt;$H397,INDEX(Spectra!398:398,1,MATCH($I$20,Spectra!$20:$20,0)),I397)</f>
        <v>5.0399999999999999E-5</v>
      </c>
      <c r="J398" s="147">
        <f>((Physics!$C$9*Physics!$C$10)/(Physics!$C$11*Physics!$C$12*$H398))^($J$17-$J$18)</f>
        <v>3.8118932729774879E+18</v>
      </c>
      <c r="K398" s="147">
        <f t="shared" si="125"/>
        <v>1</v>
      </c>
      <c r="L398" s="147">
        <f>INDEX(Photobiology!$21:$421,1+$H398-380,10)</f>
        <v>7.3857999999999997E-5</v>
      </c>
      <c r="M398" s="147">
        <f t="shared" si="126"/>
        <v>5.0399999999999999E-5</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192119420958065.38</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5.0399999999999999E-5</v>
      </c>
      <c r="Z398" s="147">
        <f t="shared" ca="1" si="128"/>
        <v>0</v>
      </c>
      <c r="AA398" s="147">
        <f t="shared" ca="1" si="115"/>
        <v>3.0901701600000002E-10</v>
      </c>
      <c r="AB398" s="147">
        <f t="shared" ca="1" si="116"/>
        <v>4.3165332E-9</v>
      </c>
      <c r="AC398" s="147">
        <f t="shared" ca="1" si="117"/>
        <v>2.5452000000000001E-11</v>
      </c>
      <c r="AD398" s="147">
        <f t="shared" ca="1" si="118"/>
        <v>3.68546472E-12</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9.4197714988401913E-4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3590716360941399.5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9.4197714988401913E-4</v>
      </c>
      <c r="AZ398" s="147">
        <f t="shared" ca="1" si="133"/>
        <v>0</v>
      </c>
      <c r="BA398" s="147">
        <f t="shared" ca="1" si="120"/>
        <v>5.775535079312388E-9</v>
      </c>
      <c r="BB398" s="147">
        <f t="shared" ca="1" si="121"/>
        <v>8.0676103990391768E-8</v>
      </c>
      <c r="BC398" s="147">
        <f t="shared" ca="1" si="122"/>
        <v>4.7569846069142971E-10</v>
      </c>
      <c r="BD398" s="147">
        <f t="shared" ca="1" si="123"/>
        <v>6.8881419701263985E-11</v>
      </c>
    </row>
    <row r="399" spans="8:56" s="147" customFormat="1" ht="0.25" customHeight="1" x14ac:dyDescent="0.2">
      <c r="H399" s="147">
        <f t="shared" si="124"/>
        <v>758</v>
      </c>
      <c r="I399" s="147">
        <f>IF($H399&gt;$H398,INDEX(Spectra!399:399,1,MATCH($I$20,Spectra!$20:$20,0)),I398)</f>
        <v>4.9799999999999998E-5</v>
      </c>
      <c r="J399" s="147">
        <f>((Physics!$C$9*Physics!$C$10)/(Physics!$C$11*Physics!$C$12*$H399))^($J$17-$J$18)</f>
        <v>3.8169287990976696E+18</v>
      </c>
      <c r="K399" s="147">
        <f t="shared" si="125"/>
        <v>1</v>
      </c>
      <c r="L399" s="147">
        <f>INDEX(Photobiology!$21:$421,1+$H399-380,10)</f>
        <v>6.8916000000000002E-5</v>
      </c>
      <c r="M399" s="147">
        <f t="shared" si="126"/>
        <v>4.9799999999999998E-5</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190083054195063.94</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4.9799999999999998E-5</v>
      </c>
      <c r="Z399" s="147">
        <f t="shared" ca="1" si="128"/>
        <v>0</v>
      </c>
      <c r="AA399" s="147">
        <f t="shared" ca="1" si="115"/>
        <v>2.8654471799999997E-10</v>
      </c>
      <c r="AB399" s="147">
        <f t="shared" ca="1" si="116"/>
        <v>3.9855039599999998E-9</v>
      </c>
      <c r="AC399" s="147">
        <f t="shared" ca="1" si="117"/>
        <v>2.3754600000000001E-11</v>
      </c>
      <c r="AD399" s="147">
        <f t="shared" ca="1" si="118"/>
        <v>3.4396511399999996E-12</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9.106074412868401E-4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3475723767320380.5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9.106074412868401E-4</v>
      </c>
      <c r="AZ399" s="147">
        <f t="shared" ca="1" si="133"/>
        <v>0</v>
      </c>
      <c r="BA399" s="147">
        <f t="shared" ca="1" si="120"/>
        <v>5.2395532624947616E-9</v>
      </c>
      <c r="BB399" s="147">
        <f t="shared" ca="1" si="121"/>
        <v>7.2876095647674079E-8</v>
      </c>
      <c r="BC399" s="147">
        <f t="shared" ca="1" si="122"/>
        <v>4.3435974949382276E-10</v>
      </c>
      <c r="BD399" s="147">
        <f t="shared" ca="1" si="123"/>
        <v>6.2895018544473147E-11</v>
      </c>
    </row>
    <row r="400" spans="8:56" s="147" customFormat="1" ht="0.25" customHeight="1" x14ac:dyDescent="0.2">
      <c r="H400" s="147">
        <f t="shared" si="124"/>
        <v>759</v>
      </c>
      <c r="I400" s="147">
        <f>IF($H400&gt;$H399,INDEX(Spectra!400:400,1,MATCH($I$20,Spectra!$20:$20,0)),I399)</f>
        <v>5.38E-5</v>
      </c>
      <c r="J400" s="147">
        <f>((Physics!$C$9*Physics!$C$10)/(Physics!$C$11*Physics!$C$12*$H400))^($J$17-$J$18)</f>
        <v>3.8219643252178519E+18</v>
      </c>
      <c r="K400" s="147">
        <f t="shared" si="125"/>
        <v>1</v>
      </c>
      <c r="L400" s="147">
        <f>INDEX(Photobiology!$21:$421,1+$H400-380,10)</f>
        <v>6.4302670000000001E-5</v>
      </c>
      <c r="M400" s="147">
        <f t="shared" si="126"/>
        <v>5.38E-5</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205621680696720.44</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5.38E-5</v>
      </c>
      <c r="Z400" s="147">
        <f t="shared" ca="1" si="128"/>
        <v>0</v>
      </c>
      <c r="AA400" s="147">
        <f t="shared" ca="1" si="115"/>
        <v>2.9051139199999999E-10</v>
      </c>
      <c r="AB400" s="147">
        <f t="shared" ca="1" si="116"/>
        <v>4.0234760399999996E-9</v>
      </c>
      <c r="AC400" s="147">
        <f t="shared" ca="1" si="117"/>
        <v>2.421E-11</v>
      </c>
      <c r="AD400" s="147">
        <f t="shared" ca="1" si="118"/>
        <v>3.5106329200000002E-12</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8.792359061082825E-4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3360408266596448.5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8.792359061082825E-4</v>
      </c>
      <c r="AZ400" s="147">
        <f t="shared" ca="1" si="133"/>
        <v>0</v>
      </c>
      <c r="BA400" s="147">
        <f t="shared" ca="1" si="120"/>
        <v>4.747733215239748E-9</v>
      </c>
      <c r="BB400" s="147">
        <f t="shared" ca="1" si="121"/>
        <v>6.5754360627032792E-8</v>
      </c>
      <c r="BC400" s="147">
        <f t="shared" ca="1" si="122"/>
        <v>3.9565615774872711E-10</v>
      </c>
      <c r="BD400" s="147">
        <f t="shared" ca="1" si="123"/>
        <v>5.7373132275646207E-11</v>
      </c>
    </row>
    <row r="401" spans="8:56" s="147" customFormat="1" ht="0.25" customHeight="1" x14ac:dyDescent="0.2">
      <c r="H401" s="147">
        <f t="shared" si="124"/>
        <v>760</v>
      </c>
      <c r="I401" s="147">
        <f>IF($H401&gt;$H400,INDEX(Spectra!401:401,1,MATCH($I$20,Spectra!$20:$20,0)),I400)</f>
        <v>6.2299999999999996E-5</v>
      </c>
      <c r="J401" s="147">
        <f>((Physics!$C$9*Physics!$C$10)/(Physics!$C$11*Physics!$C$12*$H401))^($J$17-$J$18)</f>
        <v>3.8269998513380326E+18</v>
      </c>
      <c r="K401" s="147">
        <f t="shared" si="125"/>
        <v>1</v>
      </c>
      <c r="L401" s="147">
        <f>INDEX(Photobiology!$21:$421,1+$H401-380,10)</f>
        <v>6.0000000000000002E-5</v>
      </c>
      <c r="M401" s="147">
        <f t="shared" si="126"/>
        <v>6.2299999999999996E-5</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238422090738359.41</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6.2299999999999996E-5</v>
      </c>
      <c r="Z401" s="147">
        <f t="shared" ca="1" si="128"/>
        <v>0</v>
      </c>
      <c r="AA401" s="147">
        <f t="shared" ca="1" si="115"/>
        <v>3.1568095299999996E-10</v>
      </c>
      <c r="AB401" s="147">
        <f t="shared" ca="1" si="116"/>
        <v>4.3536922099999998E-9</v>
      </c>
      <c r="AC401" s="147">
        <f t="shared" ca="1" si="117"/>
        <v>2.64775E-11</v>
      </c>
      <c r="AD401" s="147">
        <f t="shared" ca="1" si="118"/>
        <v>3.8423462699999997E-12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8.4786619751110368E-4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3244783811829537</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8.4786619751110368E-4</v>
      </c>
      <c r="AZ401" s="147">
        <f t="shared" ca="1" si="133"/>
        <v>0</v>
      </c>
      <c r="BA401" s="147">
        <f t="shared" ca="1" si="120"/>
        <v>4.2962312880704882E-9</v>
      </c>
      <c r="BB401" s="147">
        <f t="shared" ca="1" si="121"/>
        <v>5.9251179120809205E-8</v>
      </c>
      <c r="BC401" s="147">
        <f t="shared" ca="1" si="122"/>
        <v>3.6034313394221909E-10</v>
      </c>
      <c r="BD401" s="147">
        <f t="shared" ca="1" si="123"/>
        <v>5.2292062944877566E-11</v>
      </c>
    </row>
    <row r="402" spans="8:56" s="147" customFormat="1" ht="0.25" customHeight="1" x14ac:dyDescent="0.2">
      <c r="H402" s="147">
        <f t="shared" si="124"/>
        <v>761</v>
      </c>
      <c r="I402" s="147">
        <f>IF($H402&gt;$H401,INDEX(Spectra!402:402,1,MATCH($I$20,Spectra!$20:$20,0)),I401)</f>
        <v>7.1600000000000006E-5</v>
      </c>
      <c r="J402" s="147">
        <f>((Physics!$C$9*Physics!$C$10)/(Physics!$C$11*Physics!$C$12*$H402))^($J$17-$J$18)</f>
        <v>3.8320353774582149E+18</v>
      </c>
      <c r="K402" s="147">
        <f t="shared" si="125"/>
        <v>1</v>
      </c>
      <c r="L402" s="147">
        <f>INDEX(Photobiology!$21:$421,1+$H402-380,10)</f>
        <v>5.5981869999999998E-5</v>
      </c>
      <c r="M402" s="147">
        <f t="shared" si="126"/>
        <v>7.1600000000000006E-5</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274373733026008.22</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7.1600000000000006E-5</v>
      </c>
      <c r="Z402" s="147">
        <f t="shared" ca="1" si="128"/>
        <v>0</v>
      </c>
      <c r="AA402" s="147">
        <f t="shared" ca="1" si="115"/>
        <v>3.4039570800000006E-10</v>
      </c>
      <c r="AB402" s="147">
        <f t="shared" ca="1" si="116"/>
        <v>4.6752365599999996E-9</v>
      </c>
      <c r="AC402" s="147">
        <f t="shared" ca="1" si="117"/>
        <v>2.8711600000000003E-11</v>
      </c>
      <c r="AD402" s="147">
        <f t="shared" ca="1" si="118"/>
        <v>4.1745950400000003E-12</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8.8510471207793064E-4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3391752569437597.5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8.8510471207793064E-4</v>
      </c>
      <c r="AZ402" s="147">
        <f t="shared" ca="1" si="133"/>
        <v>0</v>
      </c>
      <c r="BA402" s="147">
        <f t="shared" ca="1" si="120"/>
        <v>4.2079028648310531E-9</v>
      </c>
      <c r="BB402" s="147">
        <f t="shared" ca="1" si="121"/>
        <v>5.7794328342667801E-8</v>
      </c>
      <c r="BC402" s="147">
        <f t="shared" ca="1" si="122"/>
        <v>3.5492698954325017E-10</v>
      </c>
      <c r="BD402" s="147">
        <f t="shared" ca="1" si="123"/>
        <v>5.1605499174876499E-11</v>
      </c>
    </row>
    <row r="403" spans="8:56" s="147" customFormat="1" ht="0.25" customHeight="1" x14ac:dyDescent="0.2">
      <c r="H403" s="147">
        <f t="shared" si="124"/>
        <v>762</v>
      </c>
      <c r="I403" s="147">
        <f>IF($H403&gt;$H402,INDEX(Spectra!403:403,1,MATCH($I$20,Spectra!$20:$20,0)),I402)</f>
        <v>8.0400000000000003E-5</v>
      </c>
      <c r="J403" s="147">
        <f>((Physics!$C$9*Physics!$C$10)/(Physics!$C$11*Physics!$C$12*$H403))^($J$17-$J$18)</f>
        <v>3.8370709035783967E+18</v>
      </c>
      <c r="K403" s="147">
        <f t="shared" si="125"/>
        <v>1</v>
      </c>
      <c r="L403" s="147">
        <f>INDEX(Photobiology!$21:$421,1+$H403-380,10)</f>
        <v>5.2225599999999997E-5</v>
      </c>
      <c r="M403" s="147">
        <f t="shared" si="126"/>
        <v>8.0400000000000003E-5</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308500500647703.12</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8.0400000000000003E-5</v>
      </c>
      <c r="Z403" s="147">
        <f t="shared" ca="1" si="128"/>
        <v>0</v>
      </c>
      <c r="AA403" s="147">
        <f t="shared" ca="1" si="115"/>
        <v>3.5859927600000005E-10</v>
      </c>
      <c r="AB403" s="147">
        <f t="shared" ca="1" si="116"/>
        <v>4.9054291199999999E-9</v>
      </c>
      <c r="AC403" s="147">
        <f t="shared" ca="1" si="117"/>
        <v>3.0471599999999999E-11</v>
      </c>
      <c r="AD403" s="147">
        <f t="shared" ca="1" si="118"/>
        <v>4.43103696E-12</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9.2234322664475771E-4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3539096358071214.5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9.2234322664475771E-4</v>
      </c>
      <c r="AZ403" s="147">
        <f t="shared" ca="1" si="133"/>
        <v>0</v>
      </c>
      <c r="BA403" s="147">
        <f t="shared" ca="1" si="120"/>
        <v>4.1138260360486821E-9</v>
      </c>
      <c r="BB403" s="147">
        <f t="shared" ca="1" si="121"/>
        <v>5.6274742818631274E-8</v>
      </c>
      <c r="BC403" s="147">
        <f t="shared" ca="1" si="122"/>
        <v>3.4956808289836315E-10</v>
      </c>
      <c r="BD403" s="147">
        <f t="shared" ca="1" si="123"/>
        <v>5.0832548844136546E-11</v>
      </c>
    </row>
    <row r="404" spans="8:56" s="147" customFormat="1" ht="0.25" customHeight="1" x14ac:dyDescent="0.2">
      <c r="H404" s="147">
        <f t="shared" si="124"/>
        <v>763</v>
      </c>
      <c r="I404" s="147">
        <f>IF($H404&gt;$H403,INDEX(Spectra!404:404,1,MATCH($I$20,Spectra!$20:$20,0)),I403)</f>
        <v>8.6500000000000002E-5</v>
      </c>
      <c r="J404" s="147">
        <f>((Physics!$C$9*Physics!$C$10)/(Physics!$C$11*Physics!$C$12*$H404))^($J$17-$J$18)</f>
        <v>3.8421064296985779E+18</v>
      </c>
      <c r="K404" s="147">
        <f t="shared" si="125"/>
        <v>1</v>
      </c>
      <c r="L404" s="147">
        <f>INDEX(Photobiology!$21:$421,1+$H404-380,10)</f>
        <v>4.8718399999999998E-5</v>
      </c>
      <c r="M404" s="147">
        <f t="shared" si="126"/>
        <v>8.6500000000000002E-5</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332342206168927</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8.6500000000000002E-5</v>
      </c>
      <c r="Z404" s="147">
        <f t="shared" ca="1" si="128"/>
        <v>0</v>
      </c>
      <c r="AA404" s="147">
        <f t="shared" ca="1" si="115"/>
        <v>3.6197309E-10</v>
      </c>
      <c r="AB404" s="147">
        <f t="shared" ca="1" si="116"/>
        <v>4.9320829500000007E-9</v>
      </c>
      <c r="AC404" s="147">
        <f t="shared" ca="1" si="117"/>
        <v>3.0967000000000004E-11</v>
      </c>
      <c r="AD404" s="147">
        <f t="shared" ca="1" si="118"/>
        <v>4.5064077999999999E-12</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9.5958356779296322E-4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3686822195650445</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9.5958356779296322E-4</v>
      </c>
      <c r="AZ404" s="147">
        <f t="shared" ca="1" si="133"/>
        <v>0</v>
      </c>
      <c r="BA404" s="147">
        <f t="shared" ca="1" si="120"/>
        <v>4.0155309728005011E-9</v>
      </c>
      <c r="BB404" s="147">
        <f t="shared" ca="1" si="121"/>
        <v>5.4713823743489518E-8</v>
      </c>
      <c r="BC404" s="147">
        <f t="shared" ca="1" si="122"/>
        <v>3.4353091726988084E-10</v>
      </c>
      <c r="BD404" s="147">
        <f t="shared" ca="1" si="123"/>
        <v>4.9991617048023563E-11</v>
      </c>
    </row>
    <row r="405" spans="8:56" s="147" customFormat="1" ht="0.25" customHeight="1" x14ac:dyDescent="0.2">
      <c r="H405" s="147">
        <f t="shared" si="124"/>
        <v>764</v>
      </c>
      <c r="I405" s="147">
        <f>IF($H405&gt;$H404,INDEX(Spectra!405:405,1,MATCH($I$20,Spectra!$20:$20,0)),I404)</f>
        <v>8.92E-5</v>
      </c>
      <c r="J405" s="147">
        <f>((Physics!$C$9*Physics!$C$10)/(Physics!$C$11*Physics!$C$12*$H405))^($J$17-$J$18)</f>
        <v>3.8471419558187597E+18</v>
      </c>
      <c r="K405" s="147">
        <f t="shared" si="125"/>
        <v>1</v>
      </c>
      <c r="L405" s="147">
        <f>INDEX(Photobiology!$21:$421,1+$H405-380,10)</f>
        <v>4.5447469999999999E-5</v>
      </c>
      <c r="M405" s="147">
        <f t="shared" si="126"/>
        <v>8.92E-5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343165062459033.38</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8.92E-5</v>
      </c>
      <c r="Z405" s="147">
        <f t="shared" ca="1" si="128"/>
        <v>0</v>
      </c>
      <c r="AA405" s="147">
        <f t="shared" ref="AA405:AA421" ca="1" si="135">$Y405*O405</f>
        <v>3.5027947999999996E-10</v>
      </c>
      <c r="AB405" s="147">
        <f t="shared" ref="AB405:AB421" ca="1" si="136">$Y405*P405</f>
        <v>4.7543243200000004E-9</v>
      </c>
      <c r="AC405" s="147">
        <f t="shared" ref="AC405:AC421" ca="1" si="137">$Y405*Q405</f>
        <v>3.016744E-11</v>
      </c>
      <c r="AD405" s="147">
        <f t="shared" ref="AD405:AD421" ca="1" si="138">$Y405*R405</f>
        <v>4.393769E-12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9.9682208235979007E-4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3834916055532971.5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9.9682208235979007E-4</v>
      </c>
      <c r="AZ405" s="147">
        <f t="shared" ca="1" si="133"/>
        <v>0</v>
      </c>
      <c r="BA405" s="147">
        <f t="shared" ref="BA405:BA421" ca="1" si="140">$AY405*AO405</f>
        <v>3.9144206352186592E-9</v>
      </c>
      <c r="BB405" s="147">
        <f t="shared" ref="BB405:BB421" ca="1" si="141">$AY405*AP405</f>
        <v>5.3130218260943868E-8</v>
      </c>
      <c r="BC405" s="147">
        <f t="shared" ref="BC405:BC421" ca="1" si="142">$AY405*AQ405</f>
        <v>3.37125228254081E-10</v>
      </c>
      <c r="BD405" s="147">
        <f t="shared" ref="BD405:BD421" ca="1" si="143">$AY405*AR405</f>
        <v>4.9100963721837362E-11</v>
      </c>
    </row>
    <row r="406" spans="8:56" s="147" customFormat="1" ht="0.25" customHeight="1" x14ac:dyDescent="0.2">
      <c r="H406" s="147">
        <f t="shared" ref="H406:H421" si="144">MIN(780,H405+$J$14)</f>
        <v>765</v>
      </c>
      <c r="I406" s="147">
        <f>IF($H406&gt;$H405,INDEX(Spectra!406:406,1,MATCH($I$20,Spectra!$20:$20,0)),I405)</f>
        <v>8.8999999999999995E-5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8.8999999999999995E-5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342843795892565.75</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8.8999999999999995E-5</v>
      </c>
      <c r="Z406" s="147">
        <f t="shared" ref="Z406:Z421" ca="1" si="148">$Y406*N406</f>
        <v>0</v>
      </c>
      <c r="AA406" s="147">
        <f t="shared" ca="1" si="135"/>
        <v>3.2806912999999999E-10</v>
      </c>
      <c r="AB406" s="147">
        <f t="shared" ca="1" si="136"/>
        <v>4.4360269999999995E-9</v>
      </c>
      <c r="AC406" s="147">
        <f t="shared" ca="1" si="137"/>
        <v>2.8444399999999998E-11</v>
      </c>
      <c r="AD406" s="147">
        <f t="shared" ca="1" si="138"/>
        <v>4.1466523999999997E-12</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1.0340605969266171E-3</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3983384946441054</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1.0340605969266171E-3</v>
      </c>
      <c r="AZ406" s="147">
        <f t="shared" ref="AZ406:AZ421" ca="1" si="153">$AY406*AN406</f>
        <v>0</v>
      </c>
      <c r="BA406" s="147">
        <f t="shared" ca="1" si="140"/>
        <v>3.8117231505729879E-9</v>
      </c>
      <c r="BB406" s="147">
        <f t="shared" ca="1" si="141"/>
        <v>5.1540682332613377E-8</v>
      </c>
      <c r="BC406" s="147">
        <f t="shared" ca="1" si="142"/>
        <v>3.3048576677774681E-10</v>
      </c>
      <c r="BD406" s="147">
        <f t="shared" ca="1" si="143"/>
        <v>4.817853770776618E-11</v>
      </c>
    </row>
    <row r="407" spans="8:56" s="147" customFormat="1" ht="0.25" customHeight="1" x14ac:dyDescent="0.2">
      <c r="H407" s="147">
        <f t="shared" si="144"/>
        <v>766</v>
      </c>
      <c r="I407" s="147">
        <f>IF($H407&gt;$H406,INDEX(Spectra!407:407,1,MATCH($I$20,Spectra!$20:$20,0)),I406)</f>
        <v>8.5699999999999996E-5</v>
      </c>
      <c r="J407" s="147">
        <f>((Physics!$C$9*Physics!$C$10)/(Physics!$C$11*Physics!$C$12*$H407))^($J$17-$J$18)</f>
        <v>3.8572130080591232E+18</v>
      </c>
      <c r="K407" s="147">
        <f t="shared" si="145"/>
        <v>1</v>
      </c>
      <c r="L407" s="147">
        <f>INDEX(Photobiology!$21:$421,1+$H407-380,10)</f>
        <v>3.9561039999999999E-5</v>
      </c>
      <c r="M407" s="147">
        <f t="shared" si="146"/>
        <v>8.5699999999999996E-5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330563154790666.81</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8.5699999999999996E-5</v>
      </c>
      <c r="Z407" s="147">
        <f t="shared" ca="1" si="148"/>
        <v>0</v>
      </c>
      <c r="AA407" s="147">
        <f t="shared" ca="1" si="135"/>
        <v>2.9665654899999998E-10</v>
      </c>
      <c r="AB407" s="147">
        <f t="shared" ca="1" si="136"/>
        <v>3.9963795399999994E-9</v>
      </c>
      <c r="AC407" s="147">
        <f t="shared" ca="1" si="137"/>
        <v>2.5889969999999996E-11</v>
      </c>
      <c r="AD407" s="147">
        <f t="shared" ca="1" si="138"/>
        <v>3.7775017399999997E-12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1.0712991114934442E-3</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4132228868374694</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1.0712991114934442E-3</v>
      </c>
      <c r="AZ407" s="147">
        <f t="shared" ca="1" si="153"/>
        <v>0</v>
      </c>
      <c r="BA407" s="147">
        <f t="shared" ca="1" si="140"/>
        <v>3.7083768653723615E-9</v>
      </c>
      <c r="BB407" s="147">
        <f t="shared" ca="1" si="141"/>
        <v>4.9957034426984583E-8</v>
      </c>
      <c r="BC407" s="147">
        <f t="shared" ca="1" si="142"/>
        <v>3.2363946158216946E-10</v>
      </c>
      <c r="BD407" s="147">
        <f t="shared" ca="1" si="143"/>
        <v>4.7220936496230332E-11</v>
      </c>
    </row>
    <row r="408" spans="8:56" s="147" customFormat="1" ht="0.25" customHeight="1" x14ac:dyDescent="0.2">
      <c r="H408" s="147">
        <f t="shared" si="144"/>
        <v>767</v>
      </c>
      <c r="I408" s="147">
        <f>IF($H408&gt;$H407,INDEX(Spectra!408:408,1,MATCH($I$20,Spectra!$20:$20,0)),I407)</f>
        <v>7.5599999999999994E-5</v>
      </c>
      <c r="J408" s="147">
        <f>((Physics!$C$9*Physics!$C$10)/(Physics!$C$11*Physics!$C$12*$H408))^($J$17-$J$18)</f>
        <v>3.8622485341793044E+18</v>
      </c>
      <c r="K408" s="147">
        <f t="shared" si="145"/>
        <v>1</v>
      </c>
      <c r="L408" s="147">
        <f>INDEX(Photobiology!$21:$421,1+$H408-380,10)</f>
        <v>3.6915120000000003E-5</v>
      </c>
      <c r="M408" s="147">
        <f t="shared" si="146"/>
        <v>7.5599999999999994E-5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291985989183955.38</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7.5599999999999994E-5</v>
      </c>
      <c r="Z408" s="147">
        <f t="shared" ca="1" si="148"/>
        <v>0</v>
      </c>
      <c r="AA408" s="147">
        <f t="shared" ca="1" si="135"/>
        <v>2.4581717999999999E-10</v>
      </c>
      <c r="AB408" s="147">
        <f t="shared" ca="1" si="136"/>
        <v>3.2993654399999999E-9</v>
      </c>
      <c r="AC408" s="147">
        <f t="shared" ca="1" si="137"/>
        <v>2.1583799999999998E-11</v>
      </c>
      <c r="AD408" s="147">
        <f t="shared" ca="1" si="138"/>
        <v>3.1522327199999999E-12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1.1085376260602711E-3</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4281447821333888</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1.1085376260602711E-3</v>
      </c>
      <c r="AZ408" s="147">
        <f t="shared" ca="1" si="153"/>
        <v>0</v>
      </c>
      <c r="BA408" s="147">
        <f t="shared" ca="1" si="140"/>
        <v>3.604465518016274E-9</v>
      </c>
      <c r="BB408" s="147">
        <f t="shared" ca="1" si="141"/>
        <v>4.8379242491572775E-8</v>
      </c>
      <c r="BC408" s="147">
        <f t="shared" ca="1" si="142"/>
        <v>3.1648749224020739E-10</v>
      </c>
      <c r="BD408" s="147">
        <f t="shared" ca="1" si="143"/>
        <v>4.6221806563734275E-11</v>
      </c>
    </row>
    <row r="409" spans="8:56" s="147" customFormat="1" ht="0.25" customHeight="1" x14ac:dyDescent="0.2">
      <c r="H409" s="147">
        <f t="shared" si="144"/>
        <v>768</v>
      </c>
      <c r="I409" s="147">
        <f>IF($H409&gt;$H408,INDEX(Spectra!409:409,1,MATCH($I$20,Spectra!$20:$20,0)),I408)</f>
        <v>6.0699999999999998E-5</v>
      </c>
      <c r="J409" s="147">
        <f>((Physics!$C$9*Physics!$C$10)/(Physics!$C$11*Physics!$C$12*$H409))^($J$17-$J$18)</f>
        <v>3.8672840602994857E+18</v>
      </c>
      <c r="K409" s="147">
        <f t="shared" si="145"/>
        <v>1</v>
      </c>
      <c r="L409" s="147">
        <f>INDEX(Photobiology!$21:$421,1+$H409-380,10)</f>
        <v>3.444868E-5</v>
      </c>
      <c r="M409" s="147">
        <f t="shared" si="146"/>
        <v>6.0699999999999998E-5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234744142460178.78</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6.0699999999999998E-5</v>
      </c>
      <c r="Z409" s="147">
        <f t="shared" ca="1" si="148"/>
        <v>0</v>
      </c>
      <c r="AA409" s="147">
        <f t="shared" ca="1" si="135"/>
        <v>1.85416648E-10</v>
      </c>
      <c r="AB409" s="147">
        <f t="shared" ca="1" si="136"/>
        <v>2.4796010699999996E-9</v>
      </c>
      <c r="AC409" s="147">
        <f t="shared" ca="1" si="137"/>
        <v>1.6382930000000001E-11</v>
      </c>
      <c r="AD409" s="147">
        <f t="shared" ca="1" si="138"/>
        <v>2.39427508E-12</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1.1457779672084767E-3</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4431048869227688.5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1.1457779672084767E-3</v>
      </c>
      <c r="AZ409" s="147">
        <f t="shared" ca="1" si="153"/>
        <v>0</v>
      </c>
      <c r="BA409" s="147">
        <f t="shared" ca="1" si="140"/>
        <v>3.4999392097537014E-9</v>
      </c>
      <c r="BB409" s="147">
        <f t="shared" ca="1" si="141"/>
        <v>4.6805144538262989E-8</v>
      </c>
      <c r="BC409" s="147">
        <f t="shared" ca="1" si="142"/>
        <v>3.0924547334956788E-10</v>
      </c>
      <c r="BD409" s="147">
        <f t="shared" ca="1" si="143"/>
        <v>4.5194524449758037E-11</v>
      </c>
    </row>
    <row r="410" spans="8:56" s="147" customFormat="1" ht="0.25" customHeight="1" x14ac:dyDescent="0.2">
      <c r="H410" s="147">
        <f t="shared" si="144"/>
        <v>769</v>
      </c>
      <c r="I410" s="147">
        <f>IF($H410&gt;$H409,INDEX(Spectra!410:410,1,MATCH($I$20,Spectra!$20:$20,0)),I409)</f>
        <v>4.49E-5</v>
      </c>
      <c r="J410" s="147">
        <f>((Physics!$C$9*Physics!$C$10)/(Physics!$C$11*Physics!$C$12*$H410))^($J$17-$J$18)</f>
        <v>3.8723195864196675E+18</v>
      </c>
      <c r="K410" s="147">
        <f t="shared" si="145"/>
        <v>1</v>
      </c>
      <c r="L410" s="147">
        <f>INDEX(Photobiology!$21:$421,1+$H410-380,10)</f>
        <v>3.2148160000000002E-5</v>
      </c>
      <c r="M410" s="147">
        <f t="shared" si="146"/>
        <v>4.49E-5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173867149430243.06</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4.49E-5</v>
      </c>
      <c r="Z410" s="147">
        <f t="shared" ca="1" si="148"/>
        <v>0</v>
      </c>
      <c r="AA410" s="147">
        <f t="shared" ca="1" si="135"/>
        <v>1.2884099900000001E-10</v>
      </c>
      <c r="AB410" s="147">
        <f t="shared" ca="1" si="136"/>
        <v>1.7167335400000002E-9</v>
      </c>
      <c r="AC410" s="147">
        <f t="shared" ca="1" si="137"/>
        <v>1.145848E-11</v>
      </c>
      <c r="AD410" s="147">
        <f t="shared" ca="1" si="138"/>
        <v>1.6757488199999999E-12</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1.1830164817753037E-3</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4581017893435794</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1.1830164817753037E-3</v>
      </c>
      <c r="AZ410" s="147">
        <f t="shared" ca="1" si="153"/>
        <v>0</v>
      </c>
      <c r="BA410" s="147">
        <f t="shared" ca="1" si="140"/>
        <v>3.3946776246190521E-9</v>
      </c>
      <c r="BB410" s="147">
        <f t="shared" ca="1" si="141"/>
        <v>4.5232161974086029E-8</v>
      </c>
      <c r="BC410" s="147">
        <f t="shared" ca="1" si="142"/>
        <v>3.0190580614905755E-10</v>
      </c>
      <c r="BD410" s="147">
        <f t="shared" ca="1" si="143"/>
        <v>4.4152304529521527E-11</v>
      </c>
    </row>
    <row r="411" spans="8:56" s="147" customFormat="1" ht="0.25" customHeight="1" x14ac:dyDescent="0.2">
      <c r="H411" s="147">
        <f t="shared" si="144"/>
        <v>770</v>
      </c>
      <c r="I411" s="147">
        <f>IF($H411&gt;$H410,INDEX(Spectra!411:411,1,MATCH($I$20,Spectra!$20:$20,0)),I410)</f>
        <v>2.9899999999999998E-5</v>
      </c>
      <c r="J411" s="147">
        <f>((Physics!$C$9*Physics!$C$10)/(Physics!$C$11*Physics!$C$12*$H411))^($J$17-$J$18)</f>
        <v>3.8773551125398492E+18</v>
      </c>
      <c r="K411" s="147">
        <f t="shared" si="145"/>
        <v>1</v>
      </c>
      <c r="L411" s="147">
        <f>INDEX(Photobiology!$21:$421,1+$H411-380,10)</f>
        <v>3.0000000000000001E-5</v>
      </c>
      <c r="M411" s="147">
        <f t="shared" si="146"/>
        <v>2.9899999999999998E-5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115932917864941.48</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2.9899999999999998E-5</v>
      </c>
      <c r="Z411" s="147">
        <f t="shared" ca="1" si="148"/>
        <v>0</v>
      </c>
      <c r="AA411" s="147">
        <f t="shared" ca="1" si="135"/>
        <v>8.0581695999999991E-11</v>
      </c>
      <c r="AB411" s="147">
        <f t="shared" ca="1" si="136"/>
        <v>1.06976519E-9</v>
      </c>
      <c r="AC411" s="147">
        <f t="shared" ca="1" si="137"/>
        <v>7.2148700000000003E-12</v>
      </c>
      <c r="AD411" s="147">
        <f t="shared" ca="1" si="138"/>
        <v>1.0562832799999999E-12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1.2202549963421308E-3</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4731361948669456</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1.2202549963421308E-3</v>
      </c>
      <c r="AZ411" s="147">
        <f t="shared" ca="1" si="153"/>
        <v>0</v>
      </c>
      <c r="BA411" s="147">
        <f t="shared" ca="1" si="140"/>
        <v>3.288636025341896E-9</v>
      </c>
      <c r="BB411" s="147">
        <f t="shared" ca="1" si="141"/>
        <v>4.3658405284628395E-8</v>
      </c>
      <c r="BC411" s="147">
        <f t="shared" ca="1" si="142"/>
        <v>2.9444753061735618E-10</v>
      </c>
      <c r="BD411" s="147">
        <f t="shared" ca="1" si="143"/>
        <v>4.3108192306777724E-11</v>
      </c>
    </row>
    <row r="412" spans="8:56" s="147" customFormat="1" ht="0.25" customHeight="1" x14ac:dyDescent="0.2">
      <c r="H412" s="147">
        <f t="shared" si="144"/>
        <v>771</v>
      </c>
      <c r="I412" s="147">
        <f>IF($H412&gt;$H411,INDEX(Spectra!412:412,1,MATCH($I$20,Spectra!$20:$20,0)),I411)</f>
        <v>2.0599999999999999E-5</v>
      </c>
      <c r="J412" s="147">
        <f>((Physics!$C$9*Physics!$C$10)/(Physics!$C$11*Physics!$C$12*$H412))^($J$17-$J$18)</f>
        <v>3.8823906386600305E+18</v>
      </c>
      <c r="K412" s="147">
        <f t="shared" si="145"/>
        <v>1</v>
      </c>
      <c r="L412" s="147">
        <f>INDEX(Photobiology!$21:$421,1+$H412-380,10)</f>
        <v>2.7991250000000001E-5</v>
      </c>
      <c r="M412" s="147">
        <f t="shared" si="146"/>
        <v>2.0599999999999999E-5</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79977247156396.625</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2.0599999999999999E-5</v>
      </c>
      <c r="Z412" s="147">
        <f t="shared" ca="1" si="148"/>
        <v>0</v>
      </c>
      <c r="AA412" s="147">
        <f t="shared" ca="1" si="135"/>
        <v>5.2126239999999999E-11</v>
      </c>
      <c r="AB412" s="147">
        <f t="shared" ca="1" si="136"/>
        <v>6.8943255999999989E-10</v>
      </c>
      <c r="AC412" s="147">
        <f t="shared" ca="1" si="137"/>
        <v>4.7009199999999993E-12</v>
      </c>
      <c r="AD412" s="147">
        <f t="shared" ca="1" si="138"/>
        <v>6.8896905999999998E-13</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1.2140026082829631E-3</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4713232361706636</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1.2140026082829631E-3</v>
      </c>
      <c r="AZ412" s="147">
        <f t="shared" ca="1" si="153"/>
        <v>0</v>
      </c>
      <c r="BA412" s="147">
        <f t="shared" ca="1" si="140"/>
        <v>3.0719121999992099E-9</v>
      </c>
      <c r="BB412" s="147">
        <f t="shared" ca="1" si="141"/>
        <v>4.0629753692970894E-8</v>
      </c>
      <c r="BC412" s="147">
        <f t="shared" ca="1" si="142"/>
        <v>2.7703539521017219E-10</v>
      </c>
      <c r="BD412" s="147">
        <f t="shared" ca="1" si="143"/>
        <v>4.0602438634284529E-11</v>
      </c>
    </row>
    <row r="413" spans="8:56" s="147" customFormat="1" ht="0.25" customHeight="1" x14ac:dyDescent="0.2">
      <c r="H413" s="147">
        <f t="shared" si="144"/>
        <v>772</v>
      </c>
      <c r="I413" s="147">
        <f>IF($H413&gt;$H412,INDEX(Spectra!413:413,1,MATCH($I$20,Spectra!$20:$20,0)),I412)</f>
        <v>1.5999999999999999E-5</v>
      </c>
      <c r="J413" s="147">
        <f>((Physics!$C$9*Physics!$C$10)/(Physics!$C$11*Physics!$C$12*$H413))^($J$17-$J$18)</f>
        <v>3.8874261647802127E+18</v>
      </c>
      <c r="K413" s="147">
        <f t="shared" si="145"/>
        <v>1</v>
      </c>
      <c r="L413" s="147">
        <f>INDEX(Photobiology!$21:$421,1+$H413-380,10)</f>
        <v>2.6113560000000001E-5</v>
      </c>
      <c r="M413" s="147">
        <f t="shared" si="146"/>
        <v>1.5999999999999999E-5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62198818636483.398</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1.5999999999999999E-5</v>
      </c>
      <c r="Z413" s="147">
        <f t="shared" ca="1" si="148"/>
        <v>0</v>
      </c>
      <c r="AA413" s="147">
        <f t="shared" ca="1" si="135"/>
        <v>3.8007999999999996E-11</v>
      </c>
      <c r="AB413" s="147">
        <f t="shared" ca="1" si="136"/>
        <v>5.0081119999999992E-10</v>
      </c>
      <c r="AC413" s="147">
        <f t="shared" ca="1" si="137"/>
        <v>3.4543999999999999E-12</v>
      </c>
      <c r="AD413" s="147">
        <f t="shared" ca="1" si="138"/>
        <v>5.0656000000000001E-13</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1.2077520468051744E-3</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4695046907317291</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1.2077520468051744E-3</v>
      </c>
      <c r="AZ413" s="147">
        <f t="shared" ca="1" si="153"/>
        <v>0</v>
      </c>
      <c r="BA413" s="147">
        <f t="shared" ca="1" si="140"/>
        <v>2.8690149871856916E-9</v>
      </c>
      <c r="BB413" s="147">
        <f t="shared" ca="1" si="141"/>
        <v>3.7803484491434718E-8</v>
      </c>
      <c r="BC413" s="147">
        <f t="shared" ca="1" si="142"/>
        <v>2.6075366690523714E-10</v>
      </c>
      <c r="BD413" s="147">
        <f t="shared" ca="1" si="143"/>
        <v>3.8237429801851823E-11</v>
      </c>
    </row>
    <row r="414" spans="8:56" s="147" customFormat="1" ht="0.25" customHeight="1" x14ac:dyDescent="0.2">
      <c r="H414" s="147">
        <f t="shared" si="144"/>
        <v>773</v>
      </c>
      <c r="I414" s="147">
        <f>IF($H414&gt;$H413,INDEX(Spectra!414:414,1,MATCH($I$20,Spectra!$20:$20,0)),I413)</f>
        <v>1.4100000000000001E-5</v>
      </c>
      <c r="J414" s="147">
        <f>((Physics!$C$9*Physics!$C$10)/(Physics!$C$11*Physics!$C$12*$H414))^($J$17-$J$18)</f>
        <v>3.892461690900394E+18</v>
      </c>
      <c r="K414" s="147">
        <f t="shared" si="145"/>
        <v>1</v>
      </c>
      <c r="L414" s="147">
        <f>INDEX(Photobiology!$21:$421,1+$H414-380,10)</f>
        <v>2.436024E-5</v>
      </c>
      <c r="M414" s="147">
        <f t="shared" si="146"/>
        <v>1.4100000000000001E-5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54883709841695.555</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1.4100000000000001E-5</v>
      </c>
      <c r="Z414" s="147">
        <f t="shared" ca="1" si="148"/>
        <v>0</v>
      </c>
      <c r="AA414" s="147">
        <f t="shared" ca="1" si="135"/>
        <v>3.1447653000000001E-11</v>
      </c>
      <c r="AB414" s="147">
        <f t="shared" ca="1" si="136"/>
        <v>4.1279301E-10</v>
      </c>
      <c r="AC414" s="147">
        <f t="shared" ca="1" si="137"/>
        <v>2.8792199999999999E-12</v>
      </c>
      <c r="AD414" s="147">
        <f t="shared" ca="1" si="138"/>
        <v>4.2259392000000002E-13</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1.2014996587460065E-3</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4676791393298727</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1.2014996587460065E-3</v>
      </c>
      <c r="AZ414" s="147">
        <f t="shared" ca="1" si="153"/>
        <v>0</v>
      </c>
      <c r="BA414" s="147">
        <f t="shared" ca="1" si="140"/>
        <v>2.6797407338909809E-9</v>
      </c>
      <c r="BB414" s="147">
        <f t="shared" ca="1" si="141"/>
        <v>3.5175224159413957E-8</v>
      </c>
      <c r="BC414" s="147">
        <f t="shared" ca="1" si="142"/>
        <v>2.4534623031593449E-10</v>
      </c>
      <c r="BD414" s="147">
        <f t="shared" ca="1" si="143"/>
        <v>3.6010386572208312E-11</v>
      </c>
    </row>
    <row r="415" spans="8:56" s="147" customFormat="1" ht="0.25" customHeight="1" x14ac:dyDescent="0.2">
      <c r="H415" s="147">
        <f t="shared" si="144"/>
        <v>774</v>
      </c>
      <c r="I415" s="147">
        <f>IF($H415&gt;$H414,INDEX(Spectra!415:415,1,MATCH($I$20,Spectra!$20:$20,0)),I414)</f>
        <v>1.4600000000000001E-5</v>
      </c>
      <c r="J415" s="147">
        <f>((Physics!$C$9*Physics!$C$10)/(Physics!$C$11*Physics!$C$12*$H415))^($J$17-$J$18)</f>
        <v>3.8974972170205757E+18</v>
      </c>
      <c r="K415" s="147">
        <f t="shared" si="145"/>
        <v>1</v>
      </c>
      <c r="L415" s="147">
        <f>INDEX(Photobiology!$21:$421,1+$H415-380,10)</f>
        <v>2.272461E-5</v>
      </c>
      <c r="M415" s="147">
        <f t="shared" si="146"/>
        <v>1.4600000000000001E-5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56903459368500.406</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1.4600000000000001E-5</v>
      </c>
      <c r="Z415" s="147">
        <f t="shared" ca="1" si="148"/>
        <v>0</v>
      </c>
      <c r="AA415" s="147">
        <f t="shared" ca="1" si="135"/>
        <v>3.0583788000000002E-11</v>
      </c>
      <c r="AB415" s="147">
        <f t="shared" ca="1" si="136"/>
        <v>3.9990568000000001E-10</v>
      </c>
      <c r="AC415" s="147">
        <f t="shared" ca="1" si="137"/>
        <v>2.8207200000000001E-12</v>
      </c>
      <c r="AD415" s="147">
        <f t="shared" ca="1" si="138"/>
        <v>4.1432171999999999E-13</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1.1952490972682178E-3</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4658480030249234</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1.1952490972682178E-3</v>
      </c>
      <c r="AZ415" s="147">
        <f t="shared" ca="1" si="153"/>
        <v>0</v>
      </c>
      <c r="BA415" s="147">
        <f t="shared" ca="1" si="140"/>
        <v>2.5037839039755175E-9</v>
      </c>
      <c r="BB415" s="147">
        <f t="shared" ca="1" si="141"/>
        <v>3.27388289734543E-8</v>
      </c>
      <c r="BC415" s="147">
        <f t="shared" ca="1" si="142"/>
        <v>2.309221255922197E-10</v>
      </c>
      <c r="BD415" s="147">
        <f t="shared" ca="1" si="143"/>
        <v>3.3919017932096937E-11</v>
      </c>
    </row>
    <row r="416" spans="8:56" s="147" customFormat="1" ht="0.25" customHeight="1" x14ac:dyDescent="0.2">
      <c r="H416" s="147">
        <f t="shared" si="144"/>
        <v>775</v>
      </c>
      <c r="I416" s="147">
        <f>IF($H416&gt;$H415,INDEX(Spectra!416:416,1,MATCH($I$20,Spectra!$20:$20,0)),I415)</f>
        <v>2.09E-5</v>
      </c>
      <c r="J416" s="147">
        <f>((Physics!$C$9*Physics!$C$10)/(Physics!$C$11*Physics!$C$12*$H416))^($J$17-$J$18)</f>
        <v>3.902532743140758E+18</v>
      </c>
      <c r="K416" s="147">
        <f t="shared" si="145"/>
        <v>1</v>
      </c>
      <c r="L416" s="147">
        <f>INDEX(Photobiology!$21:$421,1+$H416-380,10)</f>
        <v>2.12E-5</v>
      </c>
      <c r="M416" s="147">
        <f t="shared" si="146"/>
        <v>2.09E-5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81562934331641.844</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2.09E-5</v>
      </c>
      <c r="Z416" s="147">
        <f t="shared" ca="1" si="148"/>
        <v>0</v>
      </c>
      <c r="AA416" s="147">
        <f t="shared" ca="1" si="135"/>
        <v>4.1144575999999998E-11</v>
      </c>
      <c r="AB416" s="147">
        <f t="shared" ca="1" si="136"/>
        <v>5.3589899000000003E-10</v>
      </c>
      <c r="AC416" s="147">
        <f t="shared" ca="1" si="137"/>
        <v>3.8226100000000004E-12</v>
      </c>
      <c r="AD416" s="147">
        <f t="shared" ca="1" si="138"/>
        <v>5.6179826999999996E-13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1.1889967092090501E-3</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4640098589174928</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1.1889967092090501E-3</v>
      </c>
      <c r="AZ416" s="147">
        <f t="shared" ca="1" si="153"/>
        <v>0</v>
      </c>
      <c r="BA416" s="147">
        <f t="shared" ca="1" si="140"/>
        <v>2.3407064816173043E-9</v>
      </c>
      <c r="BB416" s="147">
        <f t="shared" ca="1" si="141"/>
        <v>3.0487183520500174E-8</v>
      </c>
      <c r="BC416" s="147">
        <f t="shared" ca="1" si="142"/>
        <v>2.1746749811433527E-10</v>
      </c>
      <c r="BD416" s="147">
        <f t="shared" ca="1" si="143"/>
        <v>3.1960588242552028E-11</v>
      </c>
    </row>
    <row r="417" spans="1:56" s="147" customFormat="1" ht="0.25" customHeight="1" x14ac:dyDescent="0.2">
      <c r="H417" s="147">
        <f t="shared" si="144"/>
        <v>776</v>
      </c>
      <c r="I417" s="147">
        <f>IF($H417&gt;$H416,INDEX(Spectra!417:417,1,MATCH($I$20,Spectra!$20:$20,0)),I416)</f>
        <v>2.8900000000000001E-5</v>
      </c>
      <c r="J417" s="147">
        <f>((Physics!$C$9*Physics!$C$10)/(Physics!$C$11*Physics!$C$12*$H417))^($J$17-$J$18)</f>
        <v>3.9075682692609393E+18</v>
      </c>
      <c r="K417" s="147">
        <f t="shared" si="145"/>
        <v>1</v>
      </c>
      <c r="L417" s="147">
        <f>INDEX(Photobiology!$21:$421,1+$H417-380,10)</f>
        <v>1.9778550000000001E-5</v>
      </c>
      <c r="M417" s="147">
        <f t="shared" si="146"/>
        <v>2.8900000000000001E-5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112928722981641.16</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2.8900000000000001E-5</v>
      </c>
      <c r="Z417" s="147">
        <f t="shared" ca="1" si="148"/>
        <v>0</v>
      </c>
      <c r="AA417" s="147">
        <f t="shared" ca="1" si="135"/>
        <v>5.3508928000000006E-11</v>
      </c>
      <c r="AB417" s="147">
        <f t="shared" ca="1" si="136"/>
        <v>6.9419245000000012E-10</v>
      </c>
      <c r="AC417" s="147">
        <f t="shared" ca="1" si="137"/>
        <v>5.0025900000000004E-12</v>
      </c>
      <c r="AD417" s="147">
        <f t="shared" ca="1" si="138"/>
        <v>7.3637200000000007E-13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1.1827443211498828E-3</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4621654179973852</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1.1827443211498828E-3</v>
      </c>
      <c r="AZ417" s="147">
        <f t="shared" ca="1" si="153"/>
        <v>0</v>
      </c>
      <c r="BA417" s="147">
        <f t="shared" ca="1" si="140"/>
        <v>2.1898747654954312E-9</v>
      </c>
      <c r="BB417" s="147">
        <f t="shared" ca="1" si="141"/>
        <v>2.8410109966180763E-8</v>
      </c>
      <c r="BC417" s="147">
        <f t="shared" ca="1" si="142"/>
        <v>2.0473304199104472E-10</v>
      </c>
      <c r="BD417" s="147">
        <f t="shared" ca="1" si="143"/>
        <v>3.0136325302899016E-11</v>
      </c>
    </row>
    <row r="418" spans="1:56" s="147" customFormat="1" ht="0.25" customHeight="1" x14ac:dyDescent="0.2">
      <c r="H418" s="147">
        <f t="shared" si="144"/>
        <v>777</v>
      </c>
      <c r="I418" s="147">
        <f>IF($H418&gt;$H417,INDEX(Spectra!418:418,1,MATCH($I$20,Spectra!$20:$20,0)),I417)</f>
        <v>3.5200000000000002E-5</v>
      </c>
      <c r="J418" s="147">
        <f>((Physics!$C$9*Physics!$C$10)/(Physics!$C$11*Physics!$C$12*$H418))^($J$17-$J$18)</f>
        <v>3.9126037953811205E+18</v>
      </c>
      <c r="K418" s="147">
        <f t="shared" si="145"/>
        <v>1</v>
      </c>
      <c r="L418" s="147">
        <f>INDEX(Photobiology!$21:$421,1+$H418-380,10)</f>
        <v>1.8452850000000001E-5</v>
      </c>
      <c r="M418" s="147">
        <f t="shared" si="146"/>
        <v>3.5200000000000002E-5</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137723653597415.45</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3.5200000000000002E-5</v>
      </c>
      <c r="Z418" s="147">
        <f t="shared" ca="1" si="148"/>
        <v>0</v>
      </c>
      <c r="AA418" s="147">
        <f t="shared" ca="1" si="135"/>
        <v>6.1335296000000004E-11</v>
      </c>
      <c r="AB418" s="147">
        <f t="shared" ca="1" si="136"/>
        <v>7.9256319999999999E-10</v>
      </c>
      <c r="AC418" s="147">
        <f t="shared" ca="1" si="137"/>
        <v>5.7657599999999999E-12</v>
      </c>
      <c r="AD418" s="147">
        <f t="shared" ca="1" si="138"/>
        <v>8.5064320000000003E-13</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1.1764937596720937E-3</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4603153949335238</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1.1764937596720937E-3</v>
      </c>
      <c r="AZ418" s="147">
        <f t="shared" ca="1" si="153"/>
        <v>0</v>
      </c>
      <c r="BA418" s="147">
        <f t="shared" ca="1" si="140"/>
        <v>2.0500168463534298E-9</v>
      </c>
      <c r="BB418" s="147">
        <f t="shared" ca="1" si="141"/>
        <v>2.6489933492776862E-8</v>
      </c>
      <c r="BC418" s="147">
        <f t="shared" ca="1" si="142"/>
        <v>1.9270967783428895E-10</v>
      </c>
      <c r="BD418" s="147">
        <f t="shared" ca="1" si="143"/>
        <v>2.8431148196235817E-11</v>
      </c>
    </row>
    <row r="419" spans="1:56" s="147" customFormat="1" ht="0.25" customHeight="1" x14ac:dyDescent="0.2">
      <c r="H419" s="147">
        <f t="shared" si="144"/>
        <v>778</v>
      </c>
      <c r="I419" s="147">
        <f>IF($H419&gt;$H418,INDEX(Spectra!419:419,1,MATCH($I$20,Spectra!$20:$20,0)),I418)</f>
        <v>3.7299999999999999E-5</v>
      </c>
      <c r="J419" s="147">
        <f>((Physics!$C$9*Physics!$C$10)/(Physics!$C$11*Physics!$C$12*$H419))^($J$17-$J$18)</f>
        <v>3.9176393215013018E+18</v>
      </c>
      <c r="K419" s="147">
        <f t="shared" si="145"/>
        <v>1</v>
      </c>
      <c r="L419" s="147">
        <f>INDEX(Photobiology!$21:$421,1+$H419-380,10)</f>
        <v>1.7216869999999999E-5</v>
      </c>
      <c r="M419" s="147">
        <f t="shared" si="146"/>
        <v>3.7299999999999999E-5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146127946691998.56</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3.7299999999999999E-5</v>
      </c>
      <c r="Z419" s="147">
        <f t="shared" ca="1" si="148"/>
        <v>0</v>
      </c>
      <c r="AA419" s="147">
        <f t="shared" ca="1" si="135"/>
        <v>6.1194379999999993E-11</v>
      </c>
      <c r="AB419" s="147">
        <f t="shared" ca="1" si="136"/>
        <v>7.8757084999999996E-10</v>
      </c>
      <c r="AC419" s="147">
        <f t="shared" ca="1" si="137"/>
        <v>5.7852300000000004E-12</v>
      </c>
      <c r="AD419" s="147">
        <f t="shared" ca="1" si="138"/>
        <v>8.5479290999999998E-13</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1.1702413716129262E-3</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4584583613078417</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1.1702413716129262E-3</v>
      </c>
      <c r="AZ419" s="147">
        <f t="shared" ca="1" si="153"/>
        <v>0</v>
      </c>
      <c r="BA419" s="147">
        <f t="shared" ca="1" si="140"/>
        <v>1.9198979942681667E-9</v>
      </c>
      <c r="BB419" s="147">
        <f t="shared" ca="1" si="141"/>
        <v>2.4709061440921131E-8</v>
      </c>
      <c r="BC419" s="147">
        <f t="shared" ca="1" si="142"/>
        <v>1.8150443673716487E-10</v>
      </c>
      <c r="BD419" s="147">
        <f t="shared" ca="1" si="143"/>
        <v>2.6818070440841948E-11</v>
      </c>
    </row>
    <row r="420" spans="1:56" s="147" customFormat="1" ht="0.25" customHeight="1" x14ac:dyDescent="0.2">
      <c r="H420" s="147">
        <f t="shared" si="144"/>
        <v>779</v>
      </c>
      <c r="I420" s="147">
        <f>IF($H420&gt;$H419,INDEX(Spectra!420:420,1,MATCH($I$20,Spectra!$20:$20,0)),I419)</f>
        <v>2.27E-5</v>
      </c>
      <c r="J420" s="147">
        <f>((Physics!$C$9*Physics!$C$10)/(Physics!$C$11*Physics!$C$12*$H420))^($J$17-$J$18)</f>
        <v>3.922674847621484E+18</v>
      </c>
      <c r="K420" s="147">
        <f t="shared" si="145"/>
        <v>1</v>
      </c>
      <c r="L420" s="147">
        <f>INDEX(Photobiology!$21:$421,1+$H420-380,10)</f>
        <v>1.6064590000000001E-5</v>
      </c>
      <c r="M420" s="147">
        <f t="shared" si="146"/>
        <v>2.27E-5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89044719041007.688</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2.27E-5</v>
      </c>
      <c r="Z420" s="147">
        <f t="shared" ca="1" si="148"/>
        <v>0</v>
      </c>
      <c r="AA420" s="147">
        <f t="shared" ca="1" si="135"/>
        <v>3.5073089000000001E-11</v>
      </c>
      <c r="AB420" s="147">
        <f t="shared" ca="1" si="136"/>
        <v>4.4956441999999999E-10</v>
      </c>
      <c r="AC420" s="147">
        <f t="shared" ca="1" si="137"/>
        <v>3.3323599999999997E-12</v>
      </c>
      <c r="AD420" s="147">
        <f t="shared" ca="1" si="138"/>
        <v>4.9282834999999999E-13</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1.1639908101351373E-3</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4565957473779657</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1.1639908101351373E-3</v>
      </c>
      <c r="AZ420" s="147">
        <f t="shared" ca="1" si="153"/>
        <v>0</v>
      </c>
      <c r="BA420" s="147">
        <f t="shared" ca="1" si="140"/>
        <v>1.7984472810154968E-9</v>
      </c>
      <c r="BB420" s="147">
        <f t="shared" ca="1" si="141"/>
        <v>2.305237239840234E-8</v>
      </c>
      <c r="BC420" s="147">
        <f t="shared" ca="1" si="142"/>
        <v>1.7087385092783814E-10</v>
      </c>
      <c r="BD420" s="147">
        <f t="shared" ca="1" si="143"/>
        <v>2.5270822483438901E-11</v>
      </c>
    </row>
    <row r="421" spans="1:56" s="147" customFormat="1" ht="0.25" customHeight="1" x14ac:dyDescent="0.2">
      <c r="H421" s="147">
        <f t="shared" si="144"/>
        <v>780</v>
      </c>
      <c r="I421" s="147">
        <f>IF($H421&gt;$H420,INDEX(Spectra!421:421,1,MATCH($I$20,Spectra!$20:$20,0)),I420)</f>
        <v>1.08E-6</v>
      </c>
      <c r="J421" s="147">
        <f>((Physics!$C$9*Physics!$C$10)/(Physics!$C$11*Physics!$C$12*$H421))^($J$17-$J$18)</f>
        <v>3.9277103737416653E+18</v>
      </c>
      <c r="K421" s="147">
        <f t="shared" si="145"/>
        <v>1</v>
      </c>
      <c r="L421" s="147">
        <f>INDEX(Photobiology!$21:$421,1+$H421-380,10)</f>
        <v>1.499E-5</v>
      </c>
      <c r="M421" s="147">
        <f t="shared" si="146"/>
        <v>1.08E-6</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4241927203640.9985</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1.08E-6</v>
      </c>
      <c r="Z421" s="147">
        <f t="shared" ca="1" si="148"/>
        <v>0</v>
      </c>
      <c r="AA421" s="147">
        <f t="shared" ca="1" si="135"/>
        <v>1.5715943999999999E-12</v>
      </c>
      <c r="AB421" s="147">
        <f t="shared" ca="1" si="136"/>
        <v>2.0062728000000001E-11</v>
      </c>
      <c r="AC421" s="147">
        <f t="shared" ca="1" si="137"/>
        <v>1.5012E-13</v>
      </c>
      <c r="AD421" s="147">
        <f t="shared" ca="1" si="138"/>
        <v>2.2167864000000001E-14</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1.1577384220759698E-3</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4547261210467093</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1.1577384220759698E-3</v>
      </c>
      <c r="AZ421" s="147">
        <f t="shared" ca="1" si="153"/>
        <v>0</v>
      </c>
      <c r="BA421" s="147">
        <f t="shared" ca="1" si="140"/>
        <v>1.6847177970365097E-9</v>
      </c>
      <c r="BB421" s="147">
        <f t="shared" ca="1" si="141"/>
        <v>2.1506843571536462E-8</v>
      </c>
      <c r="BC421" s="147">
        <f t="shared" ca="1" si="142"/>
        <v>1.6092564066855978E-10</v>
      </c>
      <c r="BD421" s="147">
        <f t="shared" ca="1" si="143"/>
        <v>2.3763507303846942E-11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71"/>
      <c r="C7" s="272"/>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73" t="s">
        <v>170</v>
      </c>
      <c r="J8" s="273"/>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69" t="str">
        <f ca="1">IF(OR(LEFT(L$28,5)="ERROR",LEFT(L$30,5)="ERROR",LEFT(L$32,5)="ERROR"),"At least one advanced input error.","No errors detected."&amp;IF(LEFT(L$34,7)="WARNING"," Non-standard results.",""))</f>
        <v>No errors detected.</v>
      </c>
      <c r="M26" s="270"/>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67" t="str">
        <f>IF(OR($J$15="UserRef",$J$19="Radiometric"),"Spectral system is permitted.","ERROR: Select Radiometric for input R3.")</f>
        <v>Spectral system is permitted.</v>
      </c>
      <c r="M28" s="268"/>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67" t="str">
        <f>IF(NOT(OR(AND(J11="Lucas et al., 2014",J15&lt;&gt;"E"),AND(J11="CIE S 026",J15&lt;&gt;"D65"))),"Results based on "&amp;$J$11&amp;".","WARNING: Steps R1 and R2 do not match.")</f>
        <v>Results based on CIE S 026.</v>
      </c>
      <c r="M30" s="268"/>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69"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0"/>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69" t="str">
        <f>IF(OR($J$11&lt;&gt;"CIE S 026",J$15&lt;&gt;"D65"),"WARNING: Non-standard calculations","Standard calculations based on CIE S 026.")</f>
        <v>Standard calculations based on CIE S 026.</v>
      </c>
      <c r="M34" s="270"/>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B7:C7"/>
    <mergeCell ref="I8:J8"/>
    <mergeCell ref="E26:F26"/>
    <mergeCell ref="L26:M26"/>
    <mergeCell ref="E28:F28"/>
    <mergeCell ref="L28:M28"/>
    <mergeCell ref="E30:F30"/>
    <mergeCell ref="L30:M30"/>
    <mergeCell ref="E32:F32"/>
    <mergeCell ref="L32:M32"/>
    <mergeCell ref="L34:M34"/>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tabSelected="1" zoomScaleNormal="100" workbookViewId="0">
      <selection activeCell="F19" sqref="F19"/>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75" t="s">
        <v>79</v>
      </c>
      <c r="G5" s="275"/>
      <c r="H5" s="275"/>
      <c r="I5" s="275"/>
      <c r="J5" s="275"/>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4" t="str">
        <f>"(unweighted) "&amp; $F$7 &amp;" = ∫ spectral "&amp; $F$7 &amp;" * dλ"</f>
        <v>(unweighted) irradiance = ∫ spectral irradiance * dλ</v>
      </c>
      <c r="G14" s="264"/>
      <c r="H14" s="264"/>
      <c r="I14" s="264"/>
      <c r="J14" s="264"/>
      <c r="K14" s="60" t="str">
        <f>"(T1)"</f>
        <v>(T1)</v>
      </c>
    </row>
    <row r="15" spans="1:11" s="56" customFormat="1" ht="15" customHeight="1" x14ac:dyDescent="0.25">
      <c r="B15" s="56" t="s">
        <v>200</v>
      </c>
      <c r="C15" s="92" t="s">
        <v>454</v>
      </c>
      <c r="E15" s="88"/>
      <c r="F15" s="266" t="str">
        <f>Outputs!B11</f>
        <v>(photopic) illuminance =      * ∫ spectral irradiance * V(λ) * dλ</v>
      </c>
      <c r="G15" s="266"/>
      <c r="H15" s="266"/>
      <c r="I15" s="266"/>
      <c r="J15" s="266"/>
      <c r="K15" s="60" t="str">
        <f>"(T2)"</f>
        <v>(T2)</v>
      </c>
    </row>
    <row r="16" spans="1:11" s="56" customFormat="1" ht="15" customHeight="1" x14ac:dyDescent="0.2">
      <c r="C16" s="89"/>
      <c r="F16" s="264" t="str">
        <f>"(unweighted) "&amp;$J$7&amp;" = ∫ spectral photon "&amp;$F$7&amp;" * dλ"</f>
        <v>(unweighted) photon irradiance = ∫ spectral photon irradiance * dλ</v>
      </c>
      <c r="G16" s="264"/>
      <c r="H16" s="264"/>
      <c r="I16" s="264"/>
      <c r="J16" s="264"/>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80" t="s">
        <v>375</v>
      </c>
      <c r="E19" s="281"/>
      <c r="F19" s="232">
        <f ca="1">Calculations!$J$14*SUMPRODUCT(Calculations!$M$21:$M$421,Calculations!$K$21:$K$421)*$F$12</f>
        <v>43.366113999999953</v>
      </c>
      <c r="G19" s="56"/>
      <c r="H19" s="253">
        <f ca="1">Calculations!$J$14*Physics!$F$12*SUMPRODUCT(Calculations!$M$21:$M$421,Calculations!$L$21:$L$421,Calculations!$K$21:$K$421)*$H$12</f>
        <v>0.13183012566816465</v>
      </c>
      <c r="I19" s="56"/>
      <c r="J19" s="123">
        <f ca="1">LOG(Calculations!$J$14*SUMPRODUCT(Calculations!$S$21:$S$421,Calculations!$K$21:$K$421)*$J$12)</f>
        <v>14.076614910335413</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8" t="str">
        <f>"Reference: "&amp;IF('Advanced Inputs'!$J$15="D65","""D""","""R†""")</f>
        <v>Reference: "D"</v>
      </c>
      <c r="E20" s="279"/>
      <c r="F20" s="233">
        <f ca="1">Calculations!$AJ$14*SUMPRODUCT(Calculations!$AM$21:$AM$421,Calculations!$AK$21:$AK$421)*$F$12</f>
        <v>64.363087300828909</v>
      </c>
      <c r="G20" s="57"/>
      <c r="H20" s="254">
        <f ca="1">Calculations!$AJ$14*Physics!$F$12*SUMPRODUCT(Calculations!$AM$21:$AM$421,Calculations!$AL$21:$AL$421,Calculations!$AK$21:$AK$421)*$H$12</f>
        <v>0.13183012566816463</v>
      </c>
      <c r="I20" s="76"/>
      <c r="J20" s="124">
        <f ca="1">LOG(Calculations!$AJ$14*SUMPRODUCT(Calculations!$AS$21:$AS$421,Calculations!$AK$21:$AK$421)*$J$12)</f>
        <v>14.2634882247599</v>
      </c>
      <c r="K20" s="60"/>
    </row>
    <row r="21" spans="1:11" s="56" customFormat="1" ht="15" customHeight="1" x14ac:dyDescent="0.2">
      <c r="A21" s="60"/>
      <c r="B21" s="60"/>
      <c r="C21" s="60"/>
      <c r="D21" s="60"/>
      <c r="K21" s="60"/>
    </row>
    <row r="22" spans="1:11" s="56" customFormat="1" ht="15" customHeight="1" x14ac:dyDescent="0.2">
      <c r="B22" s="274" t="str">
        <f>IF('Advanced Inputs'!J11&lt;&gt;"CIE S 026","""IWCNP α-opic irradiance"" = 
""α-opic irradiance"" in CIE TN 003:2015","")</f>
        <v/>
      </c>
      <c r="C22" s="274"/>
      <c r="F22" s="79" t="str">
        <f>$J$22&amp;", "&amp;$F$8</f>
        <v>α-opic irradiance, µW.cm-2</v>
      </c>
      <c r="J22" s="81" t="str">
        <f>IF('Advanced Inputs'!$J$11="CIE S 026","","IWCNP ")&amp;"α-opic "&amp;F7</f>
        <v>α-opic irradiance</v>
      </c>
      <c r="K22" s="60"/>
    </row>
    <row r="23" spans="1:11" s="56" customFormat="1" ht="15" customHeight="1" x14ac:dyDescent="0.2">
      <c r="B23" s="274"/>
      <c r="C23" s="274"/>
      <c r="F23" s="264" t="str">
        <f>IF('Advanced Inputs'!$J$11="CIE S 026","","IWCNP ")&amp;"α-opic "&amp; $F$7 &amp;" = ∫ spectral "&amp; $F$7 &amp;" * "&amp;IF('Advanced Inputs'!$J$11="CIE S 026","","IWCNP ")&amp;"α-opic action spectrum * dλ"</f>
        <v>α-opic irradiance = ∫ spectral irradiance * α-opic action spectrum * dλ</v>
      </c>
      <c r="G23" s="264"/>
      <c r="H23" s="264"/>
      <c r="I23" s="264"/>
      <c r="J23" s="264"/>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6"/>
      <c r="E26" s="277"/>
      <c r="F26" s="17">
        <f ca="1">Calculations!$J$14*SUMPRODUCT(Calculations!$M$21:$M$421,Calculations!N$21:N$421,Calculations!$K$21:$K$421)*$F$12</f>
        <v>10.23307517944246</v>
      </c>
      <c r="G26" s="18">
        <f ca="1">Calculations!$J$14*SUMPRODUCT(Calculations!$M$21:$M$421,Calculations!O$21:O$421,Calculations!$K$21:$K$421)*$F$12</f>
        <v>18.489098652866783</v>
      </c>
      <c r="H26" s="19">
        <f ca="1">Calculations!$J$14*SUMPRODUCT(Calculations!$M$21:$M$421,Calculations!P$21:P$421,Calculations!$K$21:$K$421)*$F$12</f>
        <v>21.147985871806874</v>
      </c>
      <c r="I26" s="20">
        <f ca="1">Calculations!$J$14*SUMPRODUCT(Calculations!$M$21:$M$421,Calculations!Q$21:Q$421,Calculations!$K$21:$K$421)*$F$12</f>
        <v>16.874957702446956</v>
      </c>
      <c r="J26" s="21">
        <f ca="1">Calculations!$J$14*SUMPRODUCT(Calculations!$M$21:$M$421,Calculations!R$21:R$421,Calculations!$K$21:$K$421)*$F$12</f>
        <v>14.68427497458862</v>
      </c>
      <c r="K26" s="60"/>
    </row>
    <row r="27" spans="1:11" ht="15" customHeight="1" thickBot="1" x14ac:dyDescent="0.25">
      <c r="A27" s="56"/>
      <c r="B27" s="103" t="str">
        <f>IF('Advanced Inputs'!$J$15&lt;&gt;"UserRef",IF('Advanced Inputs'!$J$15="D65","daylight (D65)","(R†: illuminant "&amp;'Advanced Inputs'!$J$15&amp;")"),"(R†: UserRef)")</f>
        <v>daylight (D65)</v>
      </c>
      <c r="C27" s="104"/>
      <c r="D27" s="278"/>
      <c r="E27" s="279"/>
      <c r="F27" s="105">
        <f ca="1">Calculations!$AJ$14*SUMPRODUCT(Calculations!$AM$21:$AM$421,Calculations!AN$21:AN$421,Calculations!$AK$21:$AK$421)*$F$12</f>
        <v>10.774342223785649</v>
      </c>
      <c r="G27" s="106">
        <f ca="1">Calculations!$AJ$14*SUMPRODUCT(Calculations!$AM$21:$AM$421,Calculations!AO$21:AO$421,Calculations!$AK$21:$AK$421)*$F$12</f>
        <v>19.192179150131931</v>
      </c>
      <c r="H27" s="107">
        <f ca="1">Calculations!$AJ$14*SUMPRODUCT(Calculations!$AM$21:$AM$421,Calculations!AP$21:AP$421,Calculations!$AK$21:$AK$421)*$F$12</f>
        <v>21.473911061946978</v>
      </c>
      <c r="I27" s="108">
        <f ca="1">Calculations!$AJ$14*SUMPRODUCT(Calculations!$AM$21:$AM$421,Calculations!AQ$21:AQ$421,Calculations!$AK$21:$AK$421)*$F$12</f>
        <v>19.111465053961815</v>
      </c>
      <c r="J27" s="109">
        <f ca="1">Calculations!$AJ$14*SUMPRODUCT(Calculations!$AM$21:$AM$421,Calculations!AR$21:AR$421,Calculations!$AK$21:$AK$421)*$F$12</f>
        <v>17.48348959402216</v>
      </c>
      <c r="K27" s="60"/>
    </row>
    <row r="28" spans="1:11" s="56" customFormat="1" ht="15" customHeight="1" x14ac:dyDescent="0.2">
      <c r="K28" s="60"/>
    </row>
    <row r="29" spans="1:11" s="56" customFormat="1" ht="15" customHeight="1" x14ac:dyDescent="0.2">
      <c r="B29" s="274" t="str">
        <f>IF('Advanced Inputs'!J11&lt;&gt;"CIE S 026","All IWCNP calculations are based on the action spectra in Lucas et al., 2014","")</f>
        <v/>
      </c>
      <c r="C29" s="274"/>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74"/>
      <c r="C30" s="274"/>
      <c r="F30" s="264" t="str">
        <f>"α-opic ELR = "&amp; $J$22 &amp;" / "&amp;$H$7</f>
        <v>α-opic ELR = α-opic irradiance / illuminance</v>
      </c>
      <c r="G30" s="264"/>
      <c r="H30" s="264"/>
      <c r="I30" s="264"/>
      <c r="J30" s="264"/>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6"/>
      <c r="E33" s="277"/>
      <c r="F33" s="26">
        <f ca="1">1000*(F26/$H19)*($H$12/$F$12)</f>
        <v>0.77623192176882083</v>
      </c>
      <c r="G33" s="27">
        <f t="shared" ref="G33:J33" ca="1" si="0">1000*(G26/$H19)*($H$12/$F$12)</f>
        <v>1.4024941991943856</v>
      </c>
      <c r="H33" s="28">
        <f t="shared" ca="1" si="0"/>
        <v>1.6041846099001213</v>
      </c>
      <c r="I33" s="29">
        <f t="shared" ca="1" si="0"/>
        <v>1.280053221289013</v>
      </c>
      <c r="J33" s="30">
        <f t="shared" ca="1" si="0"/>
        <v>1.1138785539468457</v>
      </c>
      <c r="K33" s="60"/>
    </row>
    <row r="34" spans="1:11" ht="15" customHeight="1" thickBot="1" x14ac:dyDescent="0.25">
      <c r="A34" s="56"/>
      <c r="B34" s="103" t="str">
        <f>IF('Advanced Inputs'!$J$15&lt;&gt;"UserRef",IF('Advanced Inputs'!$J$15="D65","daylight (D65)","(R†: illuminant "&amp;'Advanced Inputs'!$J$15&amp;")"),"(R†: UserRef)")</f>
        <v>daylight (D65)</v>
      </c>
      <c r="C34" s="104"/>
      <c r="D34" s="278"/>
      <c r="E34" s="279"/>
      <c r="F34" s="110">
        <f ca="1">1000*(F27/$H20)*($H$12/$F$12)</f>
        <v>0.81728983941851163</v>
      </c>
      <c r="G34" s="111">
        <f t="shared" ref="G34:J34" ca="1" si="1">1000*(G27/$H20)*($H$12/$F$12)</f>
        <v>1.4558265080048096</v>
      </c>
      <c r="H34" s="112">
        <f t="shared" ca="1" si="1"/>
        <v>1.6289077290269676</v>
      </c>
      <c r="I34" s="113">
        <f t="shared" ca="1" si="1"/>
        <v>1.4497039244328811</v>
      </c>
      <c r="J34" s="114">
        <f t="shared" ca="1" si="1"/>
        <v>1.3262135270985491</v>
      </c>
      <c r="K34" s="60"/>
    </row>
    <row r="35" spans="1:11" s="56" customFormat="1" ht="15" customHeight="1" x14ac:dyDescent="0.2">
      <c r="B35" s="191"/>
      <c r="K35" s="60"/>
    </row>
    <row r="36" spans="1:11" s="56" customFormat="1" ht="15" customHeight="1" x14ac:dyDescent="0.2">
      <c r="B36" s="274" t="str">
        <f>IF('Advanced Inputs'!J15&lt;&gt;"D65","R† is a non-standard accronym letter
 for the reference source","")</f>
        <v/>
      </c>
      <c r="C36" s="274"/>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74"/>
      <c r="C37" s="274"/>
      <c r="F37" s="264"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4"/>
      <c r="H37" s="264"/>
      <c r="I37" s="264"/>
      <c r="J37" s="264"/>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6"/>
      <c r="E40" s="277"/>
      <c r="F40" s="26">
        <f ca="1">F33/F$34</f>
        <v>0.94976333282339243</v>
      </c>
      <c r="G40" s="27">
        <f t="shared" ref="G40:J40" ca="1" si="2">G33/G$34</f>
        <v>0.96336630187925676</v>
      </c>
      <c r="H40" s="28">
        <f t="shared" ca="1" si="2"/>
        <v>0.98482227158341584</v>
      </c>
      <c r="I40" s="29">
        <f t="shared" ca="1" si="2"/>
        <v>0.88297561985959661</v>
      </c>
      <c r="J40" s="30">
        <f t="shared" ca="1" si="2"/>
        <v>0.83989382643664956</v>
      </c>
      <c r="K40" s="60"/>
    </row>
    <row r="41" spans="1:11" ht="15" customHeight="1" thickBot="1" x14ac:dyDescent="0.25">
      <c r="A41" s="56"/>
      <c r="B41" s="103" t="str">
        <f>IF('Advanced Inputs'!$J$15&lt;&gt;"UserRef",IF('Advanced Inputs'!$J$15="D65","daylight (D65)","(R†: illuminant "&amp;'Advanced Inputs'!$J$15&amp;")"),"(R†: UserRef)")</f>
        <v>daylight (D65)</v>
      </c>
      <c r="C41" s="104"/>
      <c r="D41" s="278"/>
      <c r="E41" s="279"/>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74" t="str">
        <f>IF(AND('Advanced Inputs'!J11="Lucas et al., 2014",'Advanced Inputs'!J15="E"),"""IWCNP α-opic ER†I"" / lx = 
α-opic equivalent illuminance"" /
 ""α-opic equivalent lx"" (Lucas et al., 2014)","")</f>
        <v/>
      </c>
      <c r="C43" s="274"/>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74"/>
      <c r="C44" s="274"/>
      <c r="F44" s="264"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4"/>
      <c r="H44" s="264"/>
      <c r="I44" s="264"/>
      <c r="J44" s="264"/>
      <c r="K44" s="60" t="str">
        <f>"(T7)"</f>
        <v>(T7)</v>
      </c>
    </row>
    <row r="45" spans="1:11" s="56" customFormat="1" ht="15" customHeight="1" x14ac:dyDescent="0.2">
      <c r="B45" s="274"/>
      <c r="C45" s="274"/>
      <c r="F45" s="264" t="str">
        <f>IF('Advanced Inputs'!$J$11="CIE S 026","","IWCNP ")&amp;"α-opic E"&amp;IF('Advanced Inputs'!$J$15="D65","D","R†")&amp;UPPER(LEFT($H$7,1))&amp;" = "&amp;$H$7&amp;" * "&amp;IF('Advanced Inputs'!$J$11="CIE S 026","","IWCNP ")&amp;"α-opic "&amp;IF('Advanced Inputs'!$J$15="D65","D","R†")&amp;"ER"</f>
        <v>α-opic EDI = illuminance * α-opic DER</v>
      </c>
      <c r="G45" s="264"/>
      <c r="H45" s="264"/>
      <c r="I45" s="264"/>
      <c r="J45" s="264"/>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6"/>
      <c r="E48" s="277"/>
      <c r="F48" s="17">
        <f ca="1">1000*(F26/F$34)*($H$12/$F$12)</f>
        <v>0.12520741952112269</v>
      </c>
      <c r="G48" s="18">
        <f t="shared" ref="G48:J48" ca="1" si="5">1000*(G26/G$34)*($H$12/$F$12)</f>
        <v>0.12700070064121746</v>
      </c>
      <c r="H48" s="19">
        <f t="shared" ca="1" si="5"/>
        <v>0.1298292438236491</v>
      </c>
      <c r="I48" s="20">
        <f t="shared" ca="1" si="5"/>
        <v>0.1164027869280162</v>
      </c>
      <c r="J48" s="21">
        <f t="shared" ca="1" si="5"/>
        <v>0.11072330868705917</v>
      </c>
      <c r="K48" s="60"/>
    </row>
    <row r="49" spans="1:11" ht="15" customHeight="1" thickBot="1" x14ac:dyDescent="0.25">
      <c r="A49" s="56"/>
      <c r="B49" s="103" t="str">
        <f>IF('Advanced Inputs'!$J$15&lt;&gt;"UserRef",IF('Advanced Inputs'!$J$15="D65","daylight (D65)","(R†: illuminant "&amp;'Advanced Inputs'!$J$15&amp;")"),"(R†: UserRef)")</f>
        <v>daylight (D65)</v>
      </c>
      <c r="C49" s="104"/>
      <c r="D49" s="278"/>
      <c r="E49" s="279"/>
      <c r="F49" s="105">
        <f ca="1">1000*(F27/F$34)*($H$12/$F$12)</f>
        <v>0.13183012566816463</v>
      </c>
      <c r="G49" s="106">
        <f t="shared" ref="G49:J49" ca="1" si="6">1000*(G27/G$34)*($H$12/$F$12)</f>
        <v>0.1318301256681646</v>
      </c>
      <c r="H49" s="107">
        <f t="shared" ca="1" si="6"/>
        <v>0.1318301256681646</v>
      </c>
      <c r="I49" s="108">
        <f t="shared" ca="1" si="6"/>
        <v>0.13183012566816463</v>
      </c>
      <c r="J49" s="109">
        <f t="shared" ca="1" si="6"/>
        <v>0.13183012566816463</v>
      </c>
      <c r="K49" s="60"/>
    </row>
    <row r="50" spans="1:11" s="56" customFormat="1" ht="15" customHeight="1" x14ac:dyDescent="0.2">
      <c r="K50" s="60"/>
    </row>
    <row r="51" spans="1:11" s="56" customFormat="1" ht="15" customHeight="1" x14ac:dyDescent="0.2">
      <c r="B51" s="274"/>
      <c r="C51" s="274"/>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74"/>
      <c r="C52" s="274"/>
      <c r="D52" s="89"/>
      <c r="F52" s="262"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2"/>
      <c r="H52" s="262"/>
      <c r="I52" s="262"/>
      <c r="J52" s="262"/>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6"/>
      <c r="E55" s="277"/>
      <c r="F55" s="125">
        <f ca="1">LOG(Calculations!$J$14*SUMPRODUCT(Calculations!$S$21:$S$421,Calculations!T$21:T$421,Calculations!$K$21:$K$421)*$J$12)</f>
        <v>13.362776533358085</v>
      </c>
      <c r="G55" s="126">
        <f ca="1">LOG(Calculations!$J$14*SUMPRODUCT(Calculations!$S$21:$S$421,Calculations!U$21:U$421,Calculations!$K$21:$K$421)*$J$12)</f>
        <v>13.701818861757088</v>
      </c>
      <c r="H55" s="127">
        <f ca="1">LOG(Calculations!$J$14*SUMPRODUCT(Calculations!$S$21:$S$421,Calculations!V$21:V$421,Calculations!$K$21:$K$421)*$J$12)</f>
        <v>13.780676301901387</v>
      </c>
      <c r="I55" s="128">
        <f ca="1">LOG(Calculations!$J$14*SUMPRODUCT(Calculations!$S$21:$S$421,Calculations!W$21:W$421,Calculations!$K$21:$K$421)*$J$12)</f>
        <v>13.633022924140336</v>
      </c>
      <c r="J55" s="129">
        <f ca="1">LOG(Calculations!$J$14*SUMPRODUCT(Calculations!$S$21:$S$421,Calculations!X$21:X$421,Calculations!$K$21:$K$421)*$J$12)</f>
        <v>13.558183160897654</v>
      </c>
      <c r="K55" s="60"/>
    </row>
    <row r="56" spans="1:11" ht="15" customHeight="1" thickBot="1" x14ac:dyDescent="0.25">
      <c r="A56" s="56"/>
      <c r="B56" s="103" t="str">
        <f>IF('Advanced Inputs'!$J$15&lt;&gt;"UserRef",IF('Advanced Inputs'!$J$15="D65","daylight (D65)","(R†: illuminant "&amp;'Advanced Inputs'!$J$15&amp;")"),"(R†: UserRef)")</f>
        <v>daylight (D65)</v>
      </c>
      <c r="C56" s="104"/>
      <c r="D56" s="278"/>
      <c r="E56" s="279"/>
      <c r="F56" s="130">
        <f ca="1">LOG(Calculations!$AJ$14*SUMPRODUCT(Calculations!$AS$21:$AS$421,Calculations!AT$21:AT$421,Calculations!$AK$21:$AK$421)*$J$12)</f>
        <v>13.385161134441688</v>
      </c>
      <c r="G56" s="131">
        <f ca="1">LOG(Calculations!$AJ$14*SUMPRODUCT(Calculations!$AS$21:$AS$421,Calculations!AU$21:AU$421,Calculations!$AK$21:$AK$421)*$J$12)</f>
        <v>13.718027410938987</v>
      </c>
      <c r="H56" s="132">
        <f ca="1">LOG(Calculations!$AJ$14*SUMPRODUCT(Calculations!$AS$21:$AS$421,Calculations!AV$21:AV$421,Calculations!$AK$21:$AK$421)*$J$12)</f>
        <v>13.787318440373323</v>
      </c>
      <c r="I56" s="133">
        <f ca="1">LOG(Calculations!$AJ$14*SUMPRODUCT(Calculations!$AS$21:$AS$421,Calculations!AW$21:AW$421,Calculations!$AK$21:$AK$421)*$J$12)</f>
        <v>13.687074211849993</v>
      </c>
      <c r="J56" s="134">
        <f ca="1">LOG(Calculations!$AJ$14*SUMPRODUCT(Calculations!$AS$21:$AS$421,Calculations!AX$21:AX$421,Calculations!$AK$21:$AK$421)*$J$12)</f>
        <v>13.633958771867981</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2" t="s">
        <v>328</v>
      </c>
      <c r="E65" s="262"/>
      <c r="F65" s="262"/>
      <c r="G65" s="262"/>
      <c r="H65" s="262"/>
      <c r="I65" s="262"/>
      <c r="J65" s="262"/>
      <c r="K65" s="60" t="str">
        <f>"(A1)"</f>
        <v>(A1)</v>
      </c>
    </row>
    <row r="66" spans="1:11" s="56" customFormat="1" hidden="1" x14ac:dyDescent="0.2">
      <c r="B66" s="101"/>
      <c r="D66" s="262" t="str">
        <f>"age-adjusted "&amp;IF('Advanced Inputs'!$J$11="CIE S 026","","IWCNP ")&amp;"α-opic "&amp; $F$7 &amp;" = ∫ spectral "&amp; $F$7 &amp;" * "&amp;IF('Advanced Inputs'!$J$11="CIE S 026","","IWCNP ")&amp;"α-opic action spectrum * c(a,λ) * dλ"</f>
        <v>age-adjusted α-opic irradiance = ∫ spectral irradiance * α-opic action spectrum * c(a,λ) * dλ</v>
      </c>
      <c r="E66" s="262"/>
      <c r="F66" s="262"/>
      <c r="G66" s="262"/>
      <c r="H66" s="262"/>
      <c r="I66" s="262"/>
      <c r="J66" s="262"/>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5.3955713832030172</v>
      </c>
      <c r="G69" s="11">
        <f ca="1">Calculations!$J$14*SUMPRODUCT(Transmittance!$E$21:$E$421,Calculations!$M$21:$M$421,Calculations!O$21:O$421,Calculations!$K$21:$K$421)*$F$12</f>
        <v>15.439726228201321</v>
      </c>
      <c r="H69" s="12">
        <f ca="1">Calculations!$J$14*SUMPRODUCT(Transmittance!$E$21:$E$421,Calculations!$M$21:$M$421,Calculations!P$21:P$421,Calculations!$K$21:$K$421)*$F$12</f>
        <v>18.523867526864297</v>
      </c>
      <c r="I69" s="13">
        <f ca="1">Calculations!$J$14*SUMPRODUCT(Transmittance!$E$21:$E$421,Calculations!$M$21:$M$421,Calculations!Q$21:Q$421,Calculations!$K$21:$K$421)*$F$12</f>
        <v>12.39040870382852</v>
      </c>
      <c r="J69" s="14">
        <f ca="1">Calculations!$J$14*SUMPRODUCT(Transmittance!$E$21:$E$421,Calculations!$M$21:$M$421,Calculations!R$21:R$421,Calculations!$K$21:$K$421)*$F$12</f>
        <v>10.057411875944908</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2" t="str">
        <f>"age-adjusted "&amp;SUBSTITUTE(SUBSTITUTE($F$44,"= ","= age-adjusted "),"/ ","/ standard-observer-age-32 ")</f>
        <v>age-adjusted α-opic EDI = age-adjusted α-opic irradiance / standard-observer-age-32 α-opic ELR for daylight (D65)</v>
      </c>
      <c r="E72" s="262"/>
      <c r="F72" s="262"/>
      <c r="G72" s="262"/>
      <c r="H72" s="262"/>
      <c r="I72" s="262"/>
      <c r="J72" s="262"/>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6.601784486935354E-2</v>
      </c>
      <c r="G75" s="32">
        <f ca="1">1000*(G69/G34)*($H$12/$F$12)</f>
        <v>0.10605471286108983</v>
      </c>
      <c r="H75" s="33">
        <f ca="1">1000*(H69/H34)*($H$12/$F$12)</f>
        <v>0.11371956309599918</v>
      </c>
      <c r="I75" s="34">
        <f ca="1">1000*(I69/I34)*($H$12/$F$12)</f>
        <v>8.5468546335594697E-2</v>
      </c>
      <c r="J75" s="35">
        <f ca="1">1000*(J69/J34)*($H$12/$F$12)</f>
        <v>7.5835539831570084E-2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2"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2"/>
      <c r="F78" s="262"/>
      <c r="G78" s="262"/>
      <c r="H78" s="262"/>
      <c r="I78" s="262"/>
      <c r="J78" s="262"/>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13.084807811194992</v>
      </c>
      <c r="G81" s="156">
        <f ca="1">LOG(Calculations!$J$14*SUMPRODUCT(Transmittance!$E$21:$E$421,Calculations!$S$21:$S$421,Calculations!U$21:U$421,Calculations!$K$21:$K$421)*$J$12)</f>
        <v>13.623542717332688</v>
      </c>
      <c r="H81" s="157">
        <f ca="1">LOG(Calculations!$J$14*SUMPRODUCT(Transmittance!$E$21:$E$421,Calculations!$S$21:$S$421,Calculations!V$21:V$421,Calculations!$K$21:$K$421)*$J$12)</f>
        <v>13.723138956787494</v>
      </c>
      <c r="I81" s="158">
        <f ca="1">LOG(Calculations!$J$14*SUMPRODUCT(Transmittance!$E$21:$E$421,Calculations!$S$21:$S$421,Calculations!W$21:W$421,Calculations!$K$21:$K$421)*$J$12)</f>
        <v>13.498865863240209</v>
      </c>
      <c r="J81" s="159">
        <f ca="1">LOG(Calculations!$J$14*SUMPRODUCT(Transmittance!$E$21:$E$421,Calculations!$S$21:$S$421,Calculations!X$21:X$421,Calculations!$K$21:$K$421)*$J$12)</f>
        <v>13.393816888412106</v>
      </c>
      <c r="K81" s="56"/>
    </row>
    <row r="82" spans="1:11" s="56" customFormat="1" hidden="1" x14ac:dyDescent="0.2"/>
  </sheetData>
  <sheetProtection password="CAB0" sheet="1" objects="1" scenarios="1"/>
  <mergeCells count="26">
    <mergeCell ref="D40:E41"/>
    <mergeCell ref="D33:E34"/>
    <mergeCell ref="D26:E27"/>
    <mergeCell ref="D19:E19"/>
    <mergeCell ref="D20:E20"/>
    <mergeCell ref="B43:C45"/>
    <mergeCell ref="F45:J45"/>
    <mergeCell ref="F52:J52"/>
    <mergeCell ref="D78:J78"/>
    <mergeCell ref="D66:J66"/>
    <mergeCell ref="D72:J72"/>
    <mergeCell ref="B51:C52"/>
    <mergeCell ref="D65:J65"/>
    <mergeCell ref="D55:E56"/>
    <mergeCell ref="D48:E49"/>
    <mergeCell ref="F44:J44"/>
    <mergeCell ref="B29:C30"/>
    <mergeCell ref="B36:C37"/>
    <mergeCell ref="B22:C23"/>
    <mergeCell ref="F5:J5"/>
    <mergeCell ref="F37:J37"/>
    <mergeCell ref="F15:J15"/>
    <mergeCell ref="F14:J14"/>
    <mergeCell ref="F16:J16"/>
    <mergeCell ref="F23:J23"/>
    <mergeCell ref="F30:J3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Mushfiqul Anwar Siraji</cp:lastModifiedBy>
  <cp:lastPrinted>2020-03-26T12:09:32Z</cp:lastPrinted>
  <dcterms:created xsi:type="dcterms:W3CDTF">2018-11-06T15:53:08Z</dcterms:created>
  <dcterms:modified xsi:type="dcterms:W3CDTF">2022-12-27T06:38:40Z</dcterms:modified>
</cp:coreProperties>
</file>