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_documents\OpenClassroom\OC\Projet_3(Back-end)\Budget\"/>
    </mc:Choice>
  </mc:AlternateContent>
  <bookViews>
    <workbookView xWindow="9360" yWindow="0" windowWidth="17256" windowHeight="6120"/>
  </bookViews>
  <sheets>
    <sheet name="Feuil1" sheetId="1" r:id="rId1"/>
  </sheets>
  <definedNames>
    <definedName name="Print_Area" localSheetId="0">Feuil1!$A$1:$M$44</definedName>
    <definedName name="_xlnm.Print_Area" localSheetId="0">Feuil1!$A$1:$K$31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G13" i="1" l="1"/>
  <c r="J15" i="1" l="1"/>
  <c r="I14" i="1"/>
  <c r="J14" i="1" s="1"/>
  <c r="K14" i="1" s="1"/>
  <c r="I23" i="1" l="1"/>
  <c r="K10" i="1"/>
  <c r="I10" i="1"/>
  <c r="J10" i="1"/>
  <c r="I16" i="1"/>
  <c r="K16" i="1" s="1"/>
  <c r="E22" i="1"/>
  <c r="E3" i="1" s="1"/>
  <c r="E21" i="1"/>
  <c r="D21" i="1" l="1"/>
  <c r="D22" i="1" s="1"/>
  <c r="D3" i="1" s="1"/>
  <c r="C21" i="1"/>
  <c r="C22" i="1" s="1"/>
  <c r="C3" i="1" s="1"/>
  <c r="H6" i="1" l="1"/>
  <c r="H15" i="1"/>
  <c r="H17" i="1"/>
  <c r="H7" i="1"/>
  <c r="H5" i="1"/>
  <c r="H11" i="1"/>
  <c r="H18" i="1"/>
  <c r="H9" i="1"/>
  <c r="J7" i="1"/>
  <c r="K7" i="1" s="1"/>
  <c r="G15" i="1"/>
  <c r="G9" i="1"/>
  <c r="J9" i="1" s="1"/>
  <c r="K9" i="1" s="1"/>
  <c r="G17" i="1"/>
  <c r="G18" i="1"/>
  <c r="J18" i="1" l="1"/>
  <c r="K18" i="1" s="1"/>
  <c r="J6" i="1"/>
  <c r="K6" i="1" s="1"/>
  <c r="J17" i="1"/>
  <c r="K17" i="1" s="1"/>
  <c r="J11" i="1"/>
  <c r="K11" i="1" s="1"/>
  <c r="J13" i="1"/>
  <c r="K13" i="1" s="1"/>
  <c r="K15" i="1"/>
  <c r="H23" i="1"/>
  <c r="J5" i="1"/>
  <c r="K5" i="1" s="1"/>
  <c r="G23" i="1"/>
  <c r="J23" i="1" l="1"/>
  <c r="K23" i="1"/>
  <c r="K25" i="1" l="1"/>
  <c r="K27" i="1" s="1"/>
  <c r="K29" i="1" s="1"/>
</calcChain>
</file>

<file path=xl/sharedStrings.xml><?xml version="1.0" encoding="utf-8"?>
<sst xmlns="http://schemas.openxmlformats.org/spreadsheetml/2006/main" count="42" uniqueCount="32">
  <si>
    <t>Tâches</t>
  </si>
  <si>
    <t>Back-end</t>
  </si>
  <si>
    <t>CDP</t>
  </si>
  <si>
    <t>Coût total</t>
  </si>
  <si>
    <t>CT + marge</t>
  </si>
  <si>
    <t>Tarif jour/homme</t>
  </si>
  <si>
    <t>Cadrage</t>
  </si>
  <si>
    <t>Réunion de lancement client</t>
  </si>
  <si>
    <t>Rédaction du cahier des charges</t>
  </si>
  <si>
    <t>Suivi et plannification</t>
  </si>
  <si>
    <t>Conception</t>
  </si>
  <si>
    <t>Réunion d'équipe de lancement</t>
  </si>
  <si>
    <t>Validation du client</t>
  </si>
  <si>
    <t>Réalisation</t>
  </si>
  <si>
    <t>Développement des pages</t>
  </si>
  <si>
    <t>Recettage</t>
  </si>
  <si>
    <t>Correction bug</t>
  </si>
  <si>
    <t>Mise en ligne</t>
  </si>
  <si>
    <t>Salaire brut mensuel</t>
  </si>
  <si>
    <t>Salaire + autres coûts (50%)</t>
  </si>
  <si>
    <t>Brut annuel</t>
  </si>
  <si>
    <t>Total</t>
  </si>
  <si>
    <t>Sommes</t>
  </si>
  <si>
    <t>Somme total + marge</t>
  </si>
  <si>
    <t>Montant TVA</t>
  </si>
  <si>
    <t>Coût avec TVA</t>
  </si>
  <si>
    <t>Bénéfice</t>
  </si>
  <si>
    <t>Facturé</t>
  </si>
  <si>
    <t>Graphiste</t>
  </si>
  <si>
    <t>Reflexion et élaboration charte graphique</t>
  </si>
  <si>
    <t>Retouche graphique</t>
  </si>
  <si>
    <t>Intégration charte 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</si>
</sst>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2" xfId="0" applyFont="1" applyFill="1" applyBorder="1"/>
    <xf numFmtId="0" fontId="3" fillId="3" borderId="9" xfId="0" applyFont="1" applyFill="1" applyBorder="1"/>
    <xf numFmtId="0" fontId="3" fillId="3" borderId="8" xfId="0" applyFont="1" applyFill="1" applyBorder="1"/>
    <xf numFmtId="0" fontId="2" fillId="4" borderId="18" xfId="0" applyFont="1" applyFill="1" applyBorder="1" applyAlignment="1">
      <alignment horizontal="right"/>
    </xf>
    <xf numFmtId="0" fontId="0" fillId="2" borderId="20" xfId="0" applyFill="1" applyBorder="1"/>
    <xf numFmtId="164" fontId="0" fillId="0" borderId="21" xfId="0" applyNumberFormat="1" applyBorder="1"/>
    <xf numFmtId="164" fontId="0" fillId="2" borderId="21" xfId="0" applyNumberFormat="1" applyFill="1" applyBorder="1"/>
    <xf numFmtId="0" fontId="0" fillId="0" borderId="26" xfId="0" applyBorder="1"/>
    <xf numFmtId="0" fontId="3" fillId="3" borderId="16" xfId="0" applyFont="1" applyFill="1" applyBorder="1"/>
    <xf numFmtId="0" fontId="5" fillId="3" borderId="21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5" fillId="5" borderId="21" xfId="0" applyNumberFormat="1" applyFont="1" applyFill="1" applyBorder="1" applyAlignment="1">
      <alignment horizontal="center"/>
    </xf>
    <xf numFmtId="164" fontId="5" fillId="5" borderId="22" xfId="0" applyNumberFormat="1" applyFont="1" applyFill="1" applyBorder="1" applyAlignment="1">
      <alignment horizontal="center"/>
    </xf>
    <xf numFmtId="164" fontId="5" fillId="5" borderId="13" xfId="0" applyNumberFormat="1" applyFont="1" applyFill="1" applyBorder="1" applyAlignment="1">
      <alignment horizontal="center"/>
    </xf>
    <xf numFmtId="164" fontId="5" fillId="5" borderId="12" xfId="0" applyNumberFormat="1" applyFont="1" applyFill="1" applyBorder="1" applyAlignment="1">
      <alignment horizontal="center"/>
    </xf>
    <xf numFmtId="164" fontId="5" fillId="5" borderId="11" xfId="0" applyNumberFormat="1" applyFont="1" applyFill="1" applyBorder="1" applyAlignment="1">
      <alignment horizontal="center"/>
    </xf>
    <xf numFmtId="164" fontId="0" fillId="0" borderId="25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17" xfId="0" applyNumberFormat="1" applyBorder="1"/>
    <xf numFmtId="164" fontId="0" fillId="0" borderId="26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2" fontId="7" fillId="4" borderId="24" xfId="0" applyNumberFormat="1" applyFont="1" applyFill="1" applyBorder="1" applyAlignmen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64" fontId="0" fillId="0" borderId="27" xfId="0" applyNumberFormat="1" applyBorder="1"/>
    <xf numFmtId="164" fontId="0" fillId="0" borderId="31" xfId="0" applyNumberFormat="1" applyBorder="1"/>
    <xf numFmtId="0" fontId="6" fillId="5" borderId="3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34" xfId="0" applyBorder="1"/>
    <xf numFmtId="164" fontId="0" fillId="0" borderId="1" xfId="0" applyNumberFormat="1" applyBorder="1"/>
    <xf numFmtId="164" fontId="0" fillId="0" borderId="35" xfId="0" applyNumberFormat="1" applyBorder="1"/>
    <xf numFmtId="0" fontId="5" fillId="3" borderId="25" xfId="0" applyFont="1" applyFill="1" applyBorder="1" applyAlignment="1">
      <alignment horizontal="center"/>
    </xf>
    <xf numFmtId="164" fontId="5" fillId="5" borderId="26" xfId="0" applyNumberFormat="1" applyFont="1" applyFill="1" applyBorder="1" applyAlignment="1">
      <alignment horizontal="center"/>
    </xf>
    <xf numFmtId="0" fontId="0" fillId="0" borderId="37" xfId="0" applyBorder="1"/>
    <xf numFmtId="164" fontId="0" fillId="0" borderId="8" xfId="0" applyNumberFormat="1" applyBorder="1"/>
    <xf numFmtId="164" fontId="0" fillId="0" borderId="38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2" fontId="0" fillId="4" borderId="36" xfId="0" applyNumberFormat="1" applyFill="1" applyBorder="1"/>
    <xf numFmtId="0" fontId="3" fillId="3" borderId="40" xfId="0" applyFont="1" applyFill="1" applyBorder="1"/>
    <xf numFmtId="0" fontId="3" fillId="3" borderId="41" xfId="0" applyFont="1" applyFill="1" applyBorder="1"/>
    <xf numFmtId="2" fontId="0" fillId="4" borderId="29" xfId="0" applyNumberFormat="1" applyFill="1" applyBorder="1"/>
    <xf numFmtId="0" fontId="0" fillId="0" borderId="42" xfId="0" applyBorder="1"/>
    <xf numFmtId="164" fontId="0" fillId="0" borderId="28" xfId="0" applyNumberFormat="1" applyBorder="1"/>
    <xf numFmtId="0" fontId="0" fillId="0" borderId="43" xfId="0" applyBorder="1"/>
    <xf numFmtId="0" fontId="0" fillId="0" borderId="44" xfId="0" applyBorder="1"/>
    <xf numFmtId="0" fontId="4" fillId="2" borderId="45" xfId="0" applyFont="1" applyFill="1" applyBorder="1" applyAlignment="1">
      <alignment horizontal="center"/>
    </xf>
    <xf numFmtId="0" fontId="0" fillId="0" borderId="19" xfId="0" applyBorder="1"/>
    <xf numFmtId="0" fontId="0" fillId="0" borderId="24" xfId="0" applyBorder="1"/>
    <xf numFmtId="0" fontId="0" fillId="0" borderId="18" xfId="0" applyBorder="1"/>
    <xf numFmtId="164" fontId="0" fillId="0" borderId="43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164" fontId="0" fillId="0" borderId="48" xfId="0" applyNumberFormat="1" applyBorder="1"/>
    <xf numFmtId="164" fontId="0" fillId="0" borderId="19" xfId="0" applyNumberFormat="1" applyBorder="1"/>
    <xf numFmtId="164" fontId="0" fillId="0" borderId="23" xfId="0" applyNumberFormat="1" applyBorder="1"/>
    <xf numFmtId="164" fontId="0" fillId="0" borderId="50" xfId="0" applyNumberFormat="1" applyBorder="1"/>
    <xf numFmtId="164" fontId="0" fillId="0" borderId="51" xfId="0" applyNumberFormat="1" applyBorder="1"/>
    <xf numFmtId="164" fontId="0" fillId="0" borderId="7" xfId="0" applyNumberFormat="1" applyBorder="1"/>
    <xf numFmtId="164" fontId="0" fillId="0" borderId="16" xfId="0" applyNumberFormat="1" applyBorder="1"/>
    <xf numFmtId="164" fontId="0" fillId="0" borderId="52" xfId="0" applyNumberFormat="1" applyBorder="1"/>
    <xf numFmtId="164" fontId="0" fillId="0" borderId="9" xfId="0" applyNumberFormat="1" applyBorder="1"/>
    <xf numFmtId="0" fontId="6" fillId="5" borderId="39" xfId="0" applyFont="1" applyFill="1" applyBorder="1" applyAlignment="1">
      <alignment horizontal="center"/>
    </xf>
    <xf numFmtId="0" fontId="6" fillId="5" borderId="3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2" fontId="4" fillId="2" borderId="29" xfId="0" applyNumberFormat="1" applyFont="1" applyFill="1" applyBorder="1" applyAlignment="1">
      <alignment horizontal="center"/>
    </xf>
    <xf numFmtId="2" fontId="4" fillId="2" borderId="30" xfId="0" applyNumberFormat="1" applyFont="1" applyFill="1" applyBorder="1" applyAlignment="1">
      <alignment horizontal="center"/>
    </xf>
    <xf numFmtId="2" fontId="4" fillId="2" borderId="49" xfId="0" applyNumberFormat="1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topLeftCell="A11" zoomScaleNormal="100" workbookViewId="0">
      <selection activeCell="K32" sqref="K32"/>
    </sheetView>
  </sheetViews>
  <sheetFormatPr baseColWidth="10" defaultRowHeight="14.4" x14ac:dyDescent="0.3"/>
  <cols>
    <col min="2" max="2" width="35.21875" bestFit="1" customWidth="1"/>
    <col min="3" max="3" width="12.33203125" bestFit="1" customWidth="1"/>
    <col min="5" max="5" width="13" bestFit="1" customWidth="1"/>
    <col min="6" max="6" width="3.21875" customWidth="1"/>
    <col min="7" max="8" width="14.21875" bestFit="1" customWidth="1"/>
    <col min="9" max="9" width="14.21875" customWidth="1"/>
    <col min="10" max="10" width="14.21875" bestFit="1" customWidth="1"/>
    <col min="11" max="11" width="27.6640625" bestFit="1" customWidth="1"/>
  </cols>
  <sheetData>
    <row r="1" spans="2:11" ht="15" thickBot="1" x14ac:dyDescent="0.35"/>
    <row r="2" spans="2:11" ht="21.6" thickBot="1" x14ac:dyDescent="0.45">
      <c r="B2" s="6" t="s">
        <v>0</v>
      </c>
      <c r="C2" s="51" t="s">
        <v>1</v>
      </c>
      <c r="D2" s="50" t="s">
        <v>2</v>
      </c>
      <c r="E2" s="50" t="s">
        <v>28</v>
      </c>
      <c r="F2" s="75"/>
      <c r="G2" s="14" t="s">
        <v>1</v>
      </c>
      <c r="H2" s="8" t="s">
        <v>2</v>
      </c>
      <c r="I2" s="8" t="s">
        <v>28</v>
      </c>
      <c r="J2" s="8" t="s">
        <v>3</v>
      </c>
      <c r="K2" s="7" t="s">
        <v>4</v>
      </c>
    </row>
    <row r="3" spans="2:11" ht="15" customHeight="1" thickBot="1" x14ac:dyDescent="0.35">
      <c r="B3" s="9" t="s">
        <v>5</v>
      </c>
      <c r="C3" s="49">
        <f>(C22/220)*2</f>
        <v>441.81818181818181</v>
      </c>
      <c r="D3" s="49">
        <f>(D22/220)*2</f>
        <v>490.90909090909093</v>
      </c>
      <c r="E3" s="52">
        <f>(E22/220)*2</f>
        <v>425.45454545454544</v>
      </c>
      <c r="F3" s="76"/>
      <c r="G3" s="79" t="s">
        <v>22</v>
      </c>
      <c r="H3" s="79"/>
      <c r="I3" s="79"/>
      <c r="J3" s="79"/>
      <c r="K3" s="30">
        <v>1.1499999999999999</v>
      </c>
    </row>
    <row r="4" spans="2:11" ht="18" customHeight="1" thickBot="1" x14ac:dyDescent="0.4">
      <c r="B4" s="83" t="s">
        <v>6</v>
      </c>
      <c r="C4" s="84"/>
      <c r="D4" s="84"/>
      <c r="E4" s="57"/>
      <c r="F4" s="77"/>
      <c r="G4" s="83" t="s">
        <v>6</v>
      </c>
      <c r="H4" s="84"/>
      <c r="I4" s="84"/>
      <c r="J4" s="85"/>
      <c r="K4" s="10"/>
    </row>
    <row r="5" spans="2:11" ht="14.4" customHeight="1" x14ac:dyDescent="0.3">
      <c r="B5" s="55" t="s">
        <v>7</v>
      </c>
      <c r="C5" s="44"/>
      <c r="D5" s="56">
        <v>0.5</v>
      </c>
      <c r="E5" s="56"/>
      <c r="F5" s="77"/>
      <c r="G5" s="61"/>
      <c r="H5" s="62">
        <f>$D$3*D5</f>
        <v>245.45454545454547</v>
      </c>
      <c r="I5" s="63"/>
      <c r="J5" s="64">
        <f>SUM(G5:H5)</f>
        <v>245.45454545454547</v>
      </c>
      <c r="K5" s="11">
        <f>J5*$K$3</f>
        <v>282.27272727272725</v>
      </c>
    </row>
    <row r="6" spans="2:11" ht="14.4" customHeight="1" x14ac:dyDescent="0.3">
      <c r="B6" s="3" t="s">
        <v>8</v>
      </c>
      <c r="C6" s="1"/>
      <c r="D6" s="2">
        <v>1</v>
      </c>
      <c r="E6" s="2"/>
      <c r="F6" s="77"/>
      <c r="G6" s="28"/>
      <c r="H6" s="24">
        <f t="shared" ref="H6:H18" si="0">$D$3*D6</f>
        <v>490.90909090909093</v>
      </c>
      <c r="I6" s="34"/>
      <c r="J6" s="46">
        <f t="shared" ref="J6:J18" si="1">SUM(G6:H6)</f>
        <v>490.90909090909093</v>
      </c>
      <c r="K6" s="11">
        <f t="shared" ref="K6:K18" si="2">J6*$K$3</f>
        <v>564.5454545454545</v>
      </c>
    </row>
    <row r="7" spans="2:11" ht="14.4" customHeight="1" thickBot="1" x14ac:dyDescent="0.35">
      <c r="B7" s="58" t="s">
        <v>9</v>
      </c>
      <c r="C7" s="59"/>
      <c r="D7" s="60">
        <v>1</v>
      </c>
      <c r="E7" s="60"/>
      <c r="F7" s="77"/>
      <c r="G7" s="65"/>
      <c r="H7" s="41">
        <f t="shared" si="0"/>
        <v>490.90909090909093</v>
      </c>
      <c r="I7" s="66"/>
      <c r="J7" s="67">
        <f t="shared" si="1"/>
        <v>490.90909090909093</v>
      </c>
      <c r="K7" s="11">
        <f t="shared" si="2"/>
        <v>564.5454545454545</v>
      </c>
    </row>
    <row r="8" spans="2:11" ht="18" customHeight="1" thickBot="1" x14ac:dyDescent="0.4">
      <c r="B8" s="83" t="s">
        <v>10</v>
      </c>
      <c r="C8" s="84"/>
      <c r="D8" s="84"/>
      <c r="E8" s="57"/>
      <c r="F8" s="77"/>
      <c r="G8" s="80" t="s">
        <v>10</v>
      </c>
      <c r="H8" s="81"/>
      <c r="I8" s="81"/>
      <c r="J8" s="82"/>
      <c r="K8" s="12"/>
    </row>
    <row r="9" spans="2:11" ht="14.4" customHeight="1" x14ac:dyDescent="0.3">
      <c r="B9" s="55" t="s">
        <v>11</v>
      </c>
      <c r="C9" s="44">
        <v>0.5</v>
      </c>
      <c r="D9" s="56">
        <v>0.5</v>
      </c>
      <c r="E9" s="56"/>
      <c r="F9" s="77"/>
      <c r="G9" s="61">
        <f>$C$3*C9</f>
        <v>220.90909090909091</v>
      </c>
      <c r="H9" s="62">
        <f t="shared" si="0"/>
        <v>245.45454545454547</v>
      </c>
      <c r="I9" s="63"/>
      <c r="J9" s="64">
        <f t="shared" si="1"/>
        <v>466.36363636363637</v>
      </c>
      <c r="K9" s="11">
        <f t="shared" si="2"/>
        <v>536.31818181818176</v>
      </c>
    </row>
    <row r="10" spans="2:11" ht="14.4" customHeight="1" x14ac:dyDescent="0.3">
      <c r="B10" s="3" t="s">
        <v>29</v>
      </c>
      <c r="C10" s="1"/>
      <c r="D10" s="2"/>
      <c r="E10" s="2">
        <v>2</v>
      </c>
      <c r="F10" s="77"/>
      <c r="G10" s="28"/>
      <c r="H10" s="24"/>
      <c r="I10" s="24">
        <f t="shared" ref="I10:J10" si="3">E10*E3</f>
        <v>850.90909090909088</v>
      </c>
      <c r="J10" s="54">
        <f t="shared" si="3"/>
        <v>0</v>
      </c>
      <c r="K10" s="11">
        <f>SUM(G10:J10)</f>
        <v>850.90909090909088</v>
      </c>
    </row>
    <row r="11" spans="2:11" ht="14.4" customHeight="1" thickBot="1" x14ac:dyDescent="0.35">
      <c r="B11" s="58" t="s">
        <v>12</v>
      </c>
      <c r="C11" s="59"/>
      <c r="D11" s="60">
        <v>0.2</v>
      </c>
      <c r="E11" s="60"/>
      <c r="F11" s="77"/>
      <c r="G11" s="65"/>
      <c r="H11" s="41">
        <f t="shared" si="0"/>
        <v>98.181818181818187</v>
      </c>
      <c r="I11" s="66"/>
      <c r="J11" s="67">
        <f t="shared" si="1"/>
        <v>98.181818181818187</v>
      </c>
      <c r="K11" s="11">
        <f t="shared" si="2"/>
        <v>112.90909090909091</v>
      </c>
    </row>
    <row r="12" spans="2:11" ht="18" customHeight="1" thickBot="1" x14ac:dyDescent="0.4">
      <c r="B12" s="83" t="s">
        <v>13</v>
      </c>
      <c r="C12" s="84"/>
      <c r="D12" s="84"/>
      <c r="E12" s="57"/>
      <c r="F12" s="77"/>
      <c r="G12" s="80" t="s">
        <v>13</v>
      </c>
      <c r="H12" s="81"/>
      <c r="I12" s="81"/>
      <c r="J12" s="82"/>
      <c r="K12" s="12"/>
    </row>
    <row r="13" spans="2:11" ht="14.4" customHeight="1" x14ac:dyDescent="0.3">
      <c r="B13" s="55" t="s">
        <v>14</v>
      </c>
      <c r="C13" s="44">
        <v>3</v>
      </c>
      <c r="D13" s="56"/>
      <c r="E13" s="56"/>
      <c r="F13" s="77"/>
      <c r="G13" s="69">
        <f>$C$3*C13</f>
        <v>1325.4545454545455</v>
      </c>
      <c r="H13" s="70"/>
      <c r="I13" s="71"/>
      <c r="J13" s="72">
        <f t="shared" si="1"/>
        <v>1325.4545454545455</v>
      </c>
      <c r="K13" s="54">
        <f t="shared" si="2"/>
        <v>1524.2727272727273</v>
      </c>
    </row>
    <row r="14" spans="2:11" ht="14.4" customHeight="1" x14ac:dyDescent="0.3">
      <c r="B14" s="55" t="s">
        <v>31</v>
      </c>
      <c r="C14" s="44"/>
      <c r="D14" s="56"/>
      <c r="E14" s="56">
        <v>0.5</v>
      </c>
      <c r="F14" s="77"/>
      <c r="G14" s="28"/>
      <c r="H14" s="40"/>
      <c r="I14" s="40">
        <f t="shared" ref="I14" si="4">E14*E3</f>
        <v>212.72727272727272</v>
      </c>
      <c r="J14" s="46">
        <f>SUM(G14:I14)</f>
        <v>212.72727272727272</v>
      </c>
      <c r="K14" s="54">
        <f t="shared" si="2"/>
        <v>244.6363636363636</v>
      </c>
    </row>
    <row r="15" spans="2:11" ht="14.4" customHeight="1" x14ac:dyDescent="0.3">
      <c r="B15" s="3" t="s">
        <v>15</v>
      </c>
      <c r="C15" s="1">
        <v>0.5</v>
      </c>
      <c r="D15" s="2">
        <v>0.5</v>
      </c>
      <c r="E15" s="2"/>
      <c r="F15" s="77"/>
      <c r="G15" s="28">
        <f>$C$3*C15</f>
        <v>220.90909090909091</v>
      </c>
      <c r="H15" s="40">
        <f t="shared" si="0"/>
        <v>245.45454545454547</v>
      </c>
      <c r="I15" s="40"/>
      <c r="J15" s="46">
        <f>SUM(G15:H15)</f>
        <v>466.36363636363637</v>
      </c>
      <c r="K15" s="54">
        <f t="shared" si="2"/>
        <v>536.31818181818176</v>
      </c>
    </row>
    <row r="16" spans="2:11" ht="14.4" customHeight="1" x14ac:dyDescent="0.3">
      <c r="B16" s="3" t="s">
        <v>30</v>
      </c>
      <c r="C16" s="1"/>
      <c r="D16" s="2"/>
      <c r="E16" s="2">
        <v>1</v>
      </c>
      <c r="F16" s="77"/>
      <c r="G16" s="28"/>
      <c r="H16" s="40"/>
      <c r="I16" s="40">
        <f t="shared" ref="I16" si="5">E16*E3</f>
        <v>425.45454545454544</v>
      </c>
      <c r="J16" s="46"/>
      <c r="K16" s="54">
        <f>SUM(G16:J16)</f>
        <v>425.45454545454544</v>
      </c>
    </row>
    <row r="17" spans="2:11" ht="14.4" customHeight="1" x14ac:dyDescent="0.3">
      <c r="B17" s="3" t="s">
        <v>16</v>
      </c>
      <c r="C17" s="1">
        <v>1</v>
      </c>
      <c r="D17" s="2"/>
      <c r="E17" s="2"/>
      <c r="F17" s="77"/>
      <c r="G17" s="28">
        <f>$C$3*C17</f>
        <v>441.81818181818181</v>
      </c>
      <c r="H17" s="24">
        <f t="shared" si="0"/>
        <v>0</v>
      </c>
      <c r="I17" s="34"/>
      <c r="J17" s="46">
        <f t="shared" si="1"/>
        <v>441.81818181818181</v>
      </c>
      <c r="K17" s="54">
        <f t="shared" si="2"/>
        <v>508.09090909090907</v>
      </c>
    </row>
    <row r="18" spans="2:11" ht="15" customHeight="1" thickBot="1" x14ac:dyDescent="0.35">
      <c r="B18" s="4" t="s">
        <v>17</v>
      </c>
      <c r="C18" s="5">
        <v>0.5</v>
      </c>
      <c r="D18" s="13"/>
      <c r="E18" s="13"/>
      <c r="F18" s="77"/>
      <c r="G18" s="29">
        <f>$C$3*C18</f>
        <v>220.90909090909091</v>
      </c>
      <c r="H18" s="26">
        <f t="shared" si="0"/>
        <v>0</v>
      </c>
      <c r="I18" s="35"/>
      <c r="J18" s="48">
        <f t="shared" si="1"/>
        <v>220.90909090909091</v>
      </c>
      <c r="K18" s="68">
        <f t="shared" si="2"/>
        <v>254.04545454545453</v>
      </c>
    </row>
    <row r="19" spans="2:11" ht="15" customHeight="1" thickBot="1" x14ac:dyDescent="0.35">
      <c r="E19" s="53"/>
      <c r="F19" s="76"/>
    </row>
    <row r="20" spans="2:11" ht="14.4" customHeight="1" x14ac:dyDescent="0.3">
      <c r="B20" s="37" t="s">
        <v>18</v>
      </c>
      <c r="C20" s="45">
        <v>2700</v>
      </c>
      <c r="D20" s="23">
        <v>3000</v>
      </c>
      <c r="E20" s="23">
        <v>2600</v>
      </c>
      <c r="F20" s="76"/>
    </row>
    <row r="21" spans="2:11" ht="15" customHeight="1" thickBot="1" x14ac:dyDescent="0.35">
      <c r="B21" s="38" t="s">
        <v>19</v>
      </c>
      <c r="C21" s="40">
        <f>C20*1.5</f>
        <v>4050</v>
      </c>
      <c r="D21" s="25">
        <f>D20*1.5</f>
        <v>4500</v>
      </c>
      <c r="E21" s="25">
        <f>E20*1.5</f>
        <v>3900</v>
      </c>
      <c r="F21" s="76"/>
    </row>
    <row r="22" spans="2:11" ht="21.6" thickBot="1" x14ac:dyDescent="0.45">
      <c r="B22" s="39" t="s">
        <v>20</v>
      </c>
      <c r="C22" s="47">
        <f>C21*12</f>
        <v>48600</v>
      </c>
      <c r="D22" s="27">
        <f>D21*12</f>
        <v>54000</v>
      </c>
      <c r="E22" s="27">
        <f>E21*12</f>
        <v>46800</v>
      </c>
      <c r="F22" s="76"/>
      <c r="G22" s="31" t="s">
        <v>1</v>
      </c>
      <c r="H22" s="32" t="s">
        <v>2</v>
      </c>
      <c r="I22" s="42" t="s">
        <v>28</v>
      </c>
      <c r="J22" s="33" t="s">
        <v>3</v>
      </c>
      <c r="K22" s="16" t="s">
        <v>23</v>
      </c>
    </row>
    <row r="23" spans="2:11" ht="24" thickBot="1" x14ac:dyDescent="0.5">
      <c r="B23" s="73" t="s">
        <v>21</v>
      </c>
      <c r="C23" s="74"/>
      <c r="D23" s="74"/>
      <c r="E23" s="36"/>
      <c r="F23" s="78"/>
      <c r="G23" s="22">
        <f>SUM(G5:G18)</f>
        <v>2430.0000000000005</v>
      </c>
      <c r="H23" s="21">
        <f>SUM(H5:H18)</f>
        <v>1816.3636363636365</v>
      </c>
      <c r="I23" s="43">
        <f>SUM(I5:I7,I9:I11,I13:I18)</f>
        <v>1489.090909090909</v>
      </c>
      <c r="J23" s="20">
        <f>SUM(G23:I23)</f>
        <v>5735.454545454546</v>
      </c>
      <c r="K23" s="18">
        <f>SUM(K5:K18)</f>
        <v>6404.318181818182</v>
      </c>
    </row>
    <row r="24" spans="2:11" x14ac:dyDescent="0.3">
      <c r="K24" s="17" t="s">
        <v>24</v>
      </c>
    </row>
    <row r="25" spans="2:11" ht="21" x14ac:dyDescent="0.4">
      <c r="K25" s="18">
        <f>K23*0.2</f>
        <v>1280.8636363636365</v>
      </c>
    </row>
    <row r="26" spans="2:11" x14ac:dyDescent="0.3">
      <c r="K26" s="17" t="s">
        <v>25</v>
      </c>
    </row>
    <row r="27" spans="2:11" ht="21" x14ac:dyDescent="0.4">
      <c r="K27" s="18">
        <f>K23+K25</f>
        <v>7685.181818181818</v>
      </c>
    </row>
    <row r="28" spans="2:11" ht="21" x14ac:dyDescent="0.4">
      <c r="K28" s="15" t="s">
        <v>26</v>
      </c>
    </row>
    <row r="29" spans="2:11" ht="21.6" thickBot="1" x14ac:dyDescent="0.45">
      <c r="K29" s="19">
        <f>K31-J23</f>
        <v>2064.545454545454</v>
      </c>
    </row>
    <row r="30" spans="2:11" ht="21" x14ac:dyDescent="0.4">
      <c r="K30" s="15" t="s">
        <v>27</v>
      </c>
    </row>
    <row r="31" spans="2:11" ht="21" x14ac:dyDescent="0.4">
      <c r="K31" s="18">
        <f>ROUNDUP(K27,-2)+100</f>
        <v>7800</v>
      </c>
    </row>
  </sheetData>
  <mergeCells count="9">
    <mergeCell ref="B23:D23"/>
    <mergeCell ref="F2:F23"/>
    <mergeCell ref="G3:J3"/>
    <mergeCell ref="G8:J8"/>
    <mergeCell ref="G4:J4"/>
    <mergeCell ref="G12:J12"/>
    <mergeCell ref="B4:D4"/>
    <mergeCell ref="B8:D8"/>
    <mergeCell ref="B12:D12"/>
  </mergeCells>
  <pageMargins left="0.7" right="0.7" top="0.75" bottom="0.75" header="0.3" footer="0.3"/>
  <pageSetup paperSize="9" scale="48" orientation="portrait" r:id="rId1"/>
  <colBreaks count="1" manualBreakCount="1">
    <brk id="11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Feuil1!Print_Area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sch</dc:creator>
  <cp:lastModifiedBy>Alexandre sch</cp:lastModifiedBy>
  <cp:lastPrinted>2017-01-17T12:06:54Z</cp:lastPrinted>
  <dcterms:created xsi:type="dcterms:W3CDTF">2016-12-10T15:11:29Z</dcterms:created>
  <dcterms:modified xsi:type="dcterms:W3CDTF">2017-01-17T12:27:53Z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5e65b304-fe47-45da-8bd4-5b5d1ef4c076</vt:lpwstr>
  </property>
</Properties>
</file>