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ada" sheetId="1" r:id="rId3"/>
    <sheet state="visible" name="Lógica Matricial" sheetId="2" r:id="rId4"/>
    <sheet state="visible" name="Marco Micromar" sheetId="3" r:id="rId5"/>
    <sheet state="visible" name="Help" sheetId="4" r:id="rId6"/>
  </sheets>
  <definedNames>
    <definedName localSheetId="1" name="N_fr1">'Lógica Matricial'!$E$4</definedName>
    <definedName name="MM">'Marco Micromar'!$A$1:$C$9</definedName>
    <definedName localSheetId="1" name="N_fr3">'Lógica Matricial'!$E$6</definedName>
    <definedName name="marco">'Marco Micromar'!$A$1:$C$9</definedName>
    <definedName localSheetId="1" name="N_fr2">'Lógica Matricial'!$E$5</definedName>
  </definedNames>
  <calcPr/>
</workbook>
</file>

<file path=xl/sharedStrings.xml><?xml version="1.0" encoding="utf-8"?>
<sst xmlns="http://schemas.openxmlformats.org/spreadsheetml/2006/main" count="68" uniqueCount="53">
  <si>
    <t>Cálculo  por ecuaciones de Russell Brown</t>
  </si>
  <si>
    <t>u</t>
  </si>
  <si>
    <t>v</t>
  </si>
  <si>
    <t>versión: 16.1108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</si>
  <si>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</si>
  <si>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</si>
  <si>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</si>
  <si>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</si>
  <si>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</si>
  <si>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</si>
  <si>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</si>
  <si>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</si>
  <si>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</si>
  <si>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Target</t>
  </si>
  <si>
    <t>X</t>
  </si>
  <si>
    <t>Y</t>
  </si>
  <si>
    <t>Z</t>
  </si>
  <si>
    <t>T 3D</t>
  </si>
  <si>
    <t>mm</t>
  </si>
  <si>
    <t>Cálculo de fiduciarios por ecuaciones de Russell Brown</t>
  </si>
  <si>
    <t>Localizadores N</t>
  </si>
  <si>
    <t>S</t>
  </si>
  <si>
    <t>N_fr1</t>
  </si>
  <si>
    <t>(fracción)</t>
  </si>
  <si>
    <t>N_fr2</t>
  </si>
  <si>
    <t>N_fr3</t>
  </si>
  <si>
    <t>Sinv</t>
  </si>
  <si>
    <t>F</t>
  </si>
  <si>
    <t>M</t>
  </si>
  <si>
    <t>Target 3D</t>
  </si>
  <si>
    <t>x</t>
  </si>
  <si>
    <t>y</t>
  </si>
  <si>
    <t>z</t>
  </si>
  <si>
    <t>(mm)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</si>
  <si>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</si>
  <si>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</si>
  <si>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</si>
  <si>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</si>
  <si>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</si>
  <si>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</si>
  <si>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</si>
  <si>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</si>
  <si>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</si>
  <si>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Estereotaxia_UI</t>
  </si>
  <si>
    <t>Este programa calcula las coordenadas estereotáxicas en 3D.-</t>
  </si>
  <si>
    <t>Los datos a ingresar para registración son los valores u, v de los 9 fiduciarios que se visualizan en una imagen de TAC.</t>
  </si>
  <si>
    <t>Luego se entran los valores u, v del Target definido y oprimiendo el botón 'Calcula' se mostraran los resultados (en mm) de los ejes X, Y, Z.-</t>
  </si>
  <si>
    <t>El cálculo sólo se realiza y tiene significado utilizando una imagen que contenga a los fiduciarios del marco y los del Target,</t>
  </si>
  <si>
    <t xml:space="preserve">   es decir que ambos tipos de datos se encuentren en el mismo plano de corte de la TAC.-</t>
  </si>
  <si>
    <t xml:space="preserve">El origen de coordenadas de esta imagen se encuentra arriba y a la izquierda y crece hacia abajo y a derecha.- </t>
  </si>
  <si>
    <t>El programa automáticamente las calibra y ordena según RAS, las referencias habituales en tomografía.-</t>
  </si>
  <si>
    <t>Se utilizan las ecuaciones de Russell Brown para calcular la transformación a 3D.-</t>
  </si>
  <si>
    <t>El resultado se presenta en los valores expresados en mm. de los ejes de traslación del marco físico Micromar.-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</si>
</sst>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0.0000"/>
  </numFmts>
  <fonts count="17">
    <font>
      <sz val="11.0"/>
      <color rgb="FF000000"/>
      <name val="Calibri"/>
    </font>
    <font>
      <sz val="12.0"/>
      <color rgb="FFFFFFFF"/>
      <name val="Calibri"/>
    </font>
    <font>
      <sz val="11.0"/>
      <color rgb="FFFFFFFF"/>
      <name val="Calibri"/>
    </font>
    <font>
      <b/>
      <sz val="14.0"/>
      <color rgb="FFFFFFFF"/>
      <name val="Calibri"/>
    </font>
    <font>
      <b/>
      <sz val="11.0"/>
      <color rgb="FF953734"/>
      <name val="Calibri"/>
    </font>
    <font>
      <b/>
      <sz val="12.0"/>
      <color rgb="FFFFFFFF"/>
      <name val="Calibri"/>
    </font>
    <font>
      <b/>
      <sz val="11.0"/>
      <color rgb="FFFFFFFF"/>
      <name val="Calibri"/>
    </font>
    <font>
      <b/>
      <sz val="11.0"/>
      <color rgb="FFC00000"/>
      <name val="Calibri"/>
    </font>
    <font>
      <b/>
      <sz val="11.0"/>
      <color rgb="FF000000"/>
      <name val="Calibri"/>
    </font>
    <font>
      <sz val="11.0"/>
      <name val="Calibri"/>
    </font>
    <font>
      <b/>
      <sz val="11.0"/>
      <color rgb="FFC0504D"/>
      <name val="Calibri"/>
    </font>
    <font>
      <sz val="11.0"/>
      <color rgb="FFFF0000"/>
      <name val="Calibri"/>
    </font>
    <font>
      <b/>
      <sz val="11.0"/>
      <name val="Calibri"/>
    </font>
    <font>
      <b/>
      <sz val="12.0"/>
      <name val="Cambria"/>
    </font>
    <font>
      <sz val="11.0"/>
      <name val="Cambria"/>
    </font>
    <font>
      <sz val="12.0"/>
      <name val="Cambria"/>
    </font>
    <font>
      <sz val="12.0"/>
      <color rgb="FF000000"/>
      <name val="Cambria"/>
    </font>
  </fonts>
  <fills count="8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  <fill>
      <patternFill patternType="solid">
        <fgColor rgb="FFDBE5F1"/>
        <bgColor rgb="FFDBE5F1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right"/>
    </xf>
    <xf borderId="0" fillId="0" fontId="0" numFmtId="0" xfId="0" applyAlignment="1" applyFont="1">
      <alignment horizontal="right"/>
    </xf>
    <xf borderId="0" fillId="0" fontId="0" numFmtId="0" xfId="0" applyFont="1"/>
    <xf borderId="1" fillId="2" fontId="3" numFmtId="0" xfId="0" applyAlignment="1" applyBorder="1" applyFont="1">
      <alignment horizontal="center" vertical="center"/>
    </xf>
    <xf borderId="0" fillId="0" fontId="4" numFmtId="0" xfId="0" applyFont="1"/>
    <xf borderId="0" fillId="0" fontId="0" numFmtId="0" xfId="0" applyAlignment="1" applyFont="1">
      <alignment horizontal="left"/>
    </xf>
    <xf borderId="1" fillId="2" fontId="5" numFmtId="0" xfId="0" applyAlignment="1" applyBorder="1" applyFont="1">
      <alignment horizontal="center"/>
    </xf>
    <xf borderId="2" fillId="3" fontId="0" numFmtId="1" xfId="0" applyBorder="1" applyFill="1" applyFont="1" applyNumberFormat="1"/>
    <xf borderId="0" fillId="0" fontId="0" numFmtId="1" xfId="0" applyAlignment="1" applyFont="1" applyNumberFormat="1">
      <alignment horizontal="left"/>
    </xf>
    <xf borderId="1" fillId="2" fontId="6" numFmtId="0" xfId="0" applyAlignment="1" applyBorder="1" applyFont="1">
      <alignment horizontal="center"/>
    </xf>
    <xf borderId="2" fillId="3" fontId="0" numFmtId="1" xfId="0" applyAlignment="1" applyBorder="1" applyFont="1" applyNumberFormat="1">
      <alignment readingOrder="0"/>
    </xf>
    <xf borderId="0" fillId="0" fontId="0" numFmtId="1" xfId="0" applyFont="1" applyNumberFormat="1"/>
    <xf borderId="0" fillId="0" fontId="0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Font="1"/>
    <xf borderId="2" fillId="4" fontId="6" numFmtId="164" xfId="0" applyAlignment="1" applyBorder="1" applyFill="1" applyFont="1" applyNumberFormat="1">
      <alignment horizontal="center"/>
    </xf>
    <xf borderId="2" fillId="4" fontId="6" numFmtId="164" xfId="0" applyBorder="1" applyFont="1" applyNumberFormat="1"/>
    <xf borderId="0" fillId="0" fontId="8" numFmtId="0" xfId="0" applyAlignment="1" applyFont="1">
      <alignment horizontal="left"/>
    </xf>
    <xf borderId="0" fillId="0" fontId="0" numFmtId="165" xfId="0" applyFont="1" applyNumberFormat="1"/>
    <xf borderId="0" fillId="0" fontId="0" numFmtId="2" xfId="0" applyFont="1" applyNumberFormat="1"/>
    <xf borderId="0" fillId="0" fontId="9" numFmtId="0" xfId="0" applyAlignment="1" applyFont="1">
      <alignment horizontal="right"/>
    </xf>
    <xf borderId="3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right"/>
    </xf>
    <xf borderId="0" fillId="0" fontId="8" numFmtId="0" xfId="0" applyAlignment="1" applyFont="1">
      <alignment horizontal="center"/>
    </xf>
    <xf borderId="2" fillId="3" fontId="0" numFmtId="164" xfId="0" applyBorder="1" applyFont="1" applyNumberFormat="1"/>
    <xf borderId="0" fillId="0" fontId="10" numFmtId="0" xfId="0" applyAlignment="1" applyFont="1">
      <alignment horizontal="right"/>
    </xf>
    <xf borderId="0" fillId="0" fontId="0" numFmtId="165" xfId="0" applyAlignment="1" applyFont="1" applyNumberFormat="1">
      <alignment horizontal="center"/>
    </xf>
    <xf borderId="0" fillId="0" fontId="9" numFmtId="2" xfId="0" applyAlignment="1" applyFont="1" applyNumberFormat="1">
      <alignment horizontal="center"/>
    </xf>
    <xf borderId="2" fillId="5" fontId="0" numFmtId="2" xfId="0" applyBorder="1" applyFill="1" applyFont="1" applyNumberFormat="1"/>
    <xf borderId="2" fillId="5" fontId="0" numFmtId="0" xfId="0" applyAlignment="1" applyBorder="1" applyFont="1">
      <alignment horizontal="center"/>
    </xf>
    <xf borderId="0" fillId="0" fontId="0" numFmtId="166" xfId="0" applyAlignment="1" applyFont="1" applyNumberFormat="1">
      <alignment horizontal="center"/>
    </xf>
    <xf borderId="2" fillId="5" fontId="0" numFmtId="165" xfId="0" applyBorder="1" applyFont="1" applyNumberFormat="1"/>
    <xf borderId="2" fillId="6" fontId="0" numFmtId="2" xfId="0" applyBorder="1" applyFill="1" applyFont="1" applyNumberFormat="1"/>
    <xf borderId="0" fillId="0" fontId="0" numFmtId="164" xfId="0" applyFont="1" applyNumberFormat="1"/>
    <xf borderId="2" fillId="7" fontId="0" numFmtId="165" xfId="0" applyBorder="1" applyFill="1" applyFont="1" applyNumberFormat="1"/>
    <xf borderId="0" fillId="0" fontId="0" numFmtId="164" xfId="0" applyAlignment="1" applyFont="1" applyNumberFormat="1">
      <alignment horizontal="center"/>
    </xf>
    <xf borderId="0" fillId="0" fontId="11" numFmtId="164" xfId="0" applyFont="1" applyNumberFormat="1"/>
    <xf borderId="2" fillId="6" fontId="9" numFmtId="0" xfId="0" applyBorder="1" applyFont="1"/>
    <xf borderId="0" fillId="0" fontId="12" numFmtId="0" xfId="0" applyAlignment="1" applyFont="1">
      <alignment horizontal="center"/>
    </xf>
    <xf borderId="0" fillId="0" fontId="13" numFmtId="0" xfId="0" applyAlignment="1" applyFont="1">
      <alignment vertical="center"/>
    </xf>
    <xf borderId="0" fillId="0" fontId="14" numFmtId="0" xfId="0" applyFont="1"/>
    <xf borderId="0" fillId="0" fontId="15" numFmtId="0" xfId="0" applyAlignment="1" applyFont="1">
      <alignment vertical="center"/>
    </xf>
    <xf borderId="0" fillId="0" fontId="15" numFmtId="0" xfId="0" applyFont="1"/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61331251881851"/>
          <c:y val="0.02619106275858783"/>
          <c:w val="0.7403665791776028"/>
          <c:h val="0.9046994340510851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'Lógica Matricial'!$B$3:$B$11</c:f>
            </c:numRef>
          </c:xVal>
          <c:yVal>
            <c:numRef>
              <c:f>'Lógica Matricial'!$C$3:$C$11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359748"/>
        <c:axId val="434252029"/>
      </c:scatterChart>
      <c:valAx>
        <c:axId val="186735974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34252029"/>
      </c:valAx>
      <c:valAx>
        <c:axId val="4342520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67359748"/>
      </c:valAx>
      <c:spPr>
        <a:solidFill>
          <a:srgbClr val="FFFFFF"/>
        </a:solidFill>
      </c:spPr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14</xdr:row>
      <xdr:rowOff>0</xdr:rowOff>
    </xdr:from>
    <xdr:ext cx="5314950" cy="30194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152400</xdr:colOff>
      <xdr:row>11</xdr:row>
      <xdr:rowOff>95250</xdr:rowOff>
    </xdr:from>
    <xdr:ext cx="257175" cy="219075"/>
    <xdr:sp>
      <xdr:nvSpPr>
        <xdr:cNvPr id="3" name="Shape 3"/>
        <xdr:cNvSpPr/>
      </xdr:nvSpPr>
      <xdr:spPr>
        <a:xfrm>
          <a:off x="5226938" y="3679988"/>
          <a:ext cx="238125" cy="200025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142875</xdr:colOff>
      <xdr:row>6</xdr:row>
      <xdr:rowOff>95250</xdr:rowOff>
    </xdr:from>
    <xdr:ext cx="257175" cy="219075"/>
    <xdr:sp>
      <xdr:nvSpPr>
        <xdr:cNvPr id="4" name="Shape 4"/>
        <xdr:cNvSpPr/>
      </xdr:nvSpPr>
      <xdr:spPr>
        <a:xfrm>
          <a:off x="5226938" y="3679988"/>
          <a:ext cx="238125" cy="200025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152400</xdr:colOff>
      <xdr:row>11</xdr:row>
      <xdr:rowOff>66675</xdr:rowOff>
    </xdr:from>
    <xdr:ext cx="257175" cy="228600"/>
    <xdr:sp>
      <xdr:nvSpPr>
        <xdr:cNvPr id="5" name="Shape 5"/>
        <xdr:cNvSpPr/>
      </xdr:nvSpPr>
      <xdr:spPr>
        <a:xfrm>
          <a:off x="5226938" y="3675225"/>
          <a:ext cx="238125" cy="20955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4" width="8.29"/>
    <col customWidth="1" min="5" max="5" width="7.14"/>
    <col customWidth="1" min="6" max="6" width="8.14"/>
    <col customWidth="1" min="7" max="8" width="9.43"/>
    <col customWidth="1" min="9" max="15" width="8.29"/>
    <col customWidth="1" min="16" max="16" width="10.0"/>
    <col customWidth="1" min="17" max="17" width="7.86"/>
    <col customWidth="1" min="18" max="18" width="9.86"/>
    <col customWidth="1" min="19" max="26" width="13.29"/>
  </cols>
  <sheetData>
    <row r="1">
      <c r="A1" s="1" t="s">
        <v>0</v>
      </c>
      <c r="B1" s="2"/>
      <c r="C1" s="3"/>
      <c r="D1" s="2"/>
      <c r="E1" s="2"/>
      <c r="F1" s="2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6" t="s">
        <v>1</v>
      </c>
      <c r="C2" s="6" t="s">
        <v>2</v>
      </c>
      <c r="D2" s="2"/>
      <c r="E2" s="2"/>
      <c r="F2" s="2"/>
      <c r="G2" s="4"/>
      <c r="H2" s="4" t="s">
        <v>3</v>
      </c>
      <c r="I2" s="4"/>
      <c r="J2" s="4"/>
      <c r="K2" s="5"/>
      <c r="L2" s="7"/>
      <c r="M2" s="5"/>
      <c r="N2" s="5"/>
      <c r="O2" s="8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4</v>
      </c>
      <c r="B3" s="10">
        <v>63.0</v>
      </c>
      <c r="C3" s="10">
        <v>369.0</v>
      </c>
      <c r="D3" s="4"/>
      <c r="E3" s="4"/>
      <c r="F3" s="4"/>
      <c r="G3" s="4"/>
      <c r="H3" s="11"/>
      <c r="I3" s="5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5</v>
      </c>
      <c r="B4" s="10">
        <v>65.0</v>
      </c>
      <c r="C4" s="10">
        <v>309.0</v>
      </c>
      <c r="D4" s="4"/>
      <c r="E4" s="4"/>
      <c r="F4" s="4"/>
      <c r="H4" s="8"/>
      <c r="I4" s="8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" t="s">
        <v>6</v>
      </c>
      <c r="B5" s="10">
        <v>65.0</v>
      </c>
      <c r="C5" s="10">
        <v>163.0</v>
      </c>
      <c r="D5" s="4"/>
      <c r="E5" s="4"/>
      <c r="F5" s="4"/>
      <c r="G5" s="4"/>
      <c r="H5" s="8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9" t="s">
        <v>7</v>
      </c>
      <c r="B6" s="10">
        <v>149.0</v>
      </c>
      <c r="C6" s="10">
        <v>79.0</v>
      </c>
      <c r="D6" s="4"/>
      <c r="E6" s="8"/>
      <c r="F6" s="4"/>
      <c r="G6" s="4"/>
      <c r="H6" s="8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" t="s">
        <v>8</v>
      </c>
      <c r="B7" s="10">
        <v>292.0</v>
      </c>
      <c r="C7" s="10">
        <v>79.0</v>
      </c>
      <c r="D7" s="4"/>
      <c r="E7" s="5"/>
      <c r="F7" s="8"/>
      <c r="G7" s="4"/>
      <c r="H7" s="8"/>
      <c r="I7" s="4"/>
      <c r="J7" s="4"/>
      <c r="M7" s="4"/>
      <c r="N7" s="4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9" t="s">
        <v>9</v>
      </c>
      <c r="B8" s="10">
        <v>355.0</v>
      </c>
      <c r="C8" s="10">
        <v>80.0</v>
      </c>
      <c r="D8" s="4"/>
      <c r="E8" s="4"/>
      <c r="F8" s="8"/>
      <c r="G8" s="4"/>
      <c r="H8" s="8"/>
      <c r="I8" s="4"/>
      <c r="J8" s="4"/>
      <c r="M8" s="4"/>
      <c r="N8" s="4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9" t="s">
        <v>10</v>
      </c>
      <c r="B9" s="10">
        <v>439.0</v>
      </c>
      <c r="C9" s="10">
        <v>165.0</v>
      </c>
      <c r="D9" s="4"/>
      <c r="E9" s="4"/>
      <c r="F9" s="4"/>
      <c r="G9" s="4"/>
      <c r="H9" s="8"/>
      <c r="I9" s="4"/>
      <c r="J9" s="4"/>
      <c r="M9" s="4"/>
      <c r="N9" s="4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9" t="s">
        <v>11</v>
      </c>
      <c r="B10" s="10">
        <v>438.0</v>
      </c>
      <c r="C10" s="10">
        <v>308.0</v>
      </c>
      <c r="D10" s="4"/>
      <c r="G10" s="4"/>
      <c r="H10" s="8"/>
      <c r="I10" s="4"/>
      <c r="J10" s="4"/>
      <c r="M10" s="4"/>
      <c r="N10" s="4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9" t="s">
        <v>12</v>
      </c>
      <c r="B11" s="10">
        <v>437.0</v>
      </c>
      <c r="C11" s="10">
        <v>371.0</v>
      </c>
      <c r="D11" s="4"/>
      <c r="G11" s="4"/>
      <c r="H11" s="8"/>
      <c r="I11" s="4"/>
      <c r="J11" s="4"/>
      <c r="M11" s="4"/>
      <c r="N11" s="4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/>
      <c r="B12" s="5"/>
      <c r="C12" s="5"/>
      <c r="D12" s="4"/>
      <c r="E12" s="4"/>
      <c r="F12" s="4"/>
      <c r="G12" s="4"/>
      <c r="H12" s="4"/>
      <c r="I12" s="4"/>
      <c r="J12" s="4"/>
      <c r="M12" s="4"/>
      <c r="N12" s="4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2" t="s">
        <v>13</v>
      </c>
      <c r="B13" s="13">
        <v>63.0</v>
      </c>
      <c r="C13" s="13">
        <v>369.0</v>
      </c>
      <c r="D13" s="4"/>
      <c r="E13" s="4"/>
      <c r="F13" s="4"/>
      <c r="G13" s="14"/>
      <c r="J13" s="14"/>
      <c r="M13" s="4"/>
      <c r="N13" s="4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5"/>
      <c r="B14" s="5"/>
      <c r="C14" s="5"/>
      <c r="D14" s="5"/>
      <c r="E14" s="5"/>
      <c r="F14" s="5"/>
      <c r="G14" s="4"/>
      <c r="H14" s="16"/>
      <c r="I14" s="16"/>
      <c r="J14" s="1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5"/>
      <c r="B15" s="16" t="s">
        <v>14</v>
      </c>
      <c r="C15" s="16" t="s">
        <v>15</v>
      </c>
      <c r="D15" s="16" t="s">
        <v>16</v>
      </c>
      <c r="E15" s="17"/>
      <c r="F15" s="5"/>
      <c r="G15" s="5"/>
      <c r="H15" s="5"/>
      <c r="I15" s="5"/>
      <c r="J15" s="1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8" t="s">
        <v>17</v>
      </c>
      <c r="B16" s="19">
        <f>'Lógica Matricial'!L18</f>
        <v>130.1665788</v>
      </c>
      <c r="C16" s="19">
        <f>'Lógica Matricial'!M18</f>
        <v>-70.29116864</v>
      </c>
      <c r="D16" s="19">
        <f>'Lógica Matricial'!N18</f>
        <v>40.55704824</v>
      </c>
      <c r="E16" s="15" t="s">
        <v>18</v>
      </c>
      <c r="F16" s="5"/>
      <c r="G16" s="5"/>
      <c r="H16" s="5"/>
      <c r="I16" s="5"/>
      <c r="J16" s="16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5"/>
      <c r="B17" s="20"/>
      <c r="C17" s="5"/>
      <c r="D17" s="5"/>
      <c r="E17" s="15"/>
      <c r="F17" s="5"/>
      <c r="G17" s="5"/>
      <c r="H17" s="5"/>
      <c r="I17" s="5"/>
      <c r="J17" s="1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5"/>
      <c r="B18" s="5"/>
      <c r="C18" s="5"/>
      <c r="D18" s="5"/>
      <c r="E18" s="15"/>
      <c r="F18" s="5"/>
      <c r="G18" s="4"/>
      <c r="H18" s="5"/>
      <c r="I18" s="5"/>
      <c r="J18" s="1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5"/>
      <c r="B19" s="5"/>
      <c r="E19" s="8"/>
      <c r="F19" s="5"/>
      <c r="H19" s="5"/>
      <c r="I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E20" s="4"/>
      <c r="F20" s="21"/>
      <c r="H20" s="5"/>
      <c r="I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5"/>
      <c r="B21" s="5"/>
      <c r="C21" s="5"/>
      <c r="D21" s="5"/>
      <c r="E21" s="14"/>
      <c r="F21" s="14"/>
      <c r="H21" s="14"/>
      <c r="I21" s="14"/>
      <c r="K21" s="14"/>
      <c r="L21" s="14"/>
      <c r="M21" s="5"/>
      <c r="N21" s="14"/>
      <c r="O21" s="14"/>
      <c r="P21" s="5"/>
      <c r="Q21" s="14"/>
      <c r="R21" s="14"/>
      <c r="S21" s="5"/>
      <c r="T21" s="22"/>
      <c r="U21" s="22"/>
      <c r="V21" s="5"/>
      <c r="W21" s="5"/>
      <c r="X21" s="5"/>
      <c r="Y21" s="5"/>
      <c r="Z21" s="5"/>
    </row>
    <row r="22" ht="15.75" customHeight="1">
      <c r="A22" s="15"/>
      <c r="B22" s="5"/>
      <c r="C22" s="5"/>
      <c r="D22" s="5"/>
      <c r="E22" s="14"/>
      <c r="F22" s="14"/>
      <c r="H22" s="14"/>
      <c r="I22" s="14"/>
      <c r="K22" s="14"/>
      <c r="L22" s="14"/>
      <c r="M22" s="5"/>
      <c r="N22" s="14"/>
      <c r="O22" s="14"/>
      <c r="P22" s="5"/>
      <c r="Q22" s="14"/>
      <c r="R22" s="14"/>
      <c r="S22" s="5"/>
      <c r="T22" s="22"/>
      <c r="U22" s="22"/>
      <c r="V22" s="5"/>
      <c r="W22" s="5"/>
      <c r="X22" s="5"/>
      <c r="Y22" s="5"/>
      <c r="Z22" s="5"/>
    </row>
    <row r="23" ht="15.75" customHeight="1">
      <c r="A23" s="15"/>
      <c r="B23" s="5"/>
      <c r="C23" s="5"/>
      <c r="D23" s="5"/>
      <c r="E23" s="14"/>
      <c r="F23" s="14"/>
      <c r="H23" s="14"/>
      <c r="I23" s="14"/>
      <c r="K23" s="14"/>
      <c r="L23" s="14"/>
      <c r="M23" s="5"/>
      <c r="N23" s="14"/>
      <c r="O23" s="14"/>
      <c r="P23" s="5"/>
      <c r="Q23" s="14"/>
      <c r="R23" s="14"/>
      <c r="S23" s="5"/>
      <c r="T23" s="22"/>
      <c r="U23" s="22"/>
      <c r="V23" s="5"/>
      <c r="W23" s="5"/>
      <c r="X23" s="5"/>
      <c r="Y23" s="5"/>
      <c r="Z23" s="5"/>
    </row>
    <row r="24" ht="15.75" customHeight="1">
      <c r="A24" s="15"/>
      <c r="B24" s="5"/>
      <c r="C24" s="5"/>
      <c r="D24" s="5"/>
      <c r="E24" s="14"/>
      <c r="F24" s="14"/>
      <c r="H24" s="14"/>
      <c r="I24" s="14"/>
      <c r="K24" s="14"/>
      <c r="L24" s="14"/>
      <c r="M24" s="5"/>
      <c r="N24" s="14"/>
      <c r="O24" s="14"/>
      <c r="P24" s="5"/>
      <c r="Q24" s="14"/>
      <c r="R24" s="14"/>
      <c r="S24" s="5"/>
      <c r="T24" s="22"/>
      <c r="U24" s="22"/>
      <c r="V24" s="5"/>
      <c r="W24" s="5"/>
      <c r="X24" s="5"/>
      <c r="Y24" s="5"/>
      <c r="Z24" s="5"/>
    </row>
    <row r="25" ht="15.75" customHeight="1">
      <c r="A25" s="15"/>
      <c r="B25" s="5"/>
      <c r="C25" s="5"/>
      <c r="D25" s="5"/>
      <c r="E25" s="14"/>
      <c r="F25" s="14"/>
      <c r="H25" s="14"/>
      <c r="I25" s="14"/>
      <c r="K25" s="14"/>
      <c r="L25" s="14"/>
      <c r="M25" s="5"/>
      <c r="N25" s="14"/>
      <c r="O25" s="14"/>
      <c r="P25" s="5"/>
      <c r="Q25" s="14"/>
      <c r="R25" s="14"/>
      <c r="S25" s="5"/>
      <c r="T25" s="22"/>
      <c r="U25" s="22"/>
      <c r="V25" s="5"/>
      <c r="W25" s="5"/>
      <c r="X25" s="5"/>
      <c r="Y25" s="5"/>
      <c r="Z25" s="5"/>
    </row>
    <row r="26" ht="15.75" customHeight="1">
      <c r="A26" s="15"/>
      <c r="B26" s="5"/>
      <c r="C26" s="5"/>
      <c r="D26" s="5"/>
      <c r="E26" s="14"/>
      <c r="F26" s="14"/>
      <c r="H26" s="14"/>
      <c r="I26" s="14"/>
      <c r="K26" s="14"/>
      <c r="L26" s="14"/>
      <c r="M26" s="5"/>
      <c r="N26" s="14"/>
      <c r="O26" s="14"/>
      <c r="P26" s="5"/>
      <c r="Q26" s="14"/>
      <c r="R26" s="14"/>
      <c r="S26" s="5"/>
      <c r="T26" s="22"/>
      <c r="U26" s="22"/>
      <c r="V26" s="5"/>
      <c r="W26" s="5"/>
      <c r="X26" s="5"/>
      <c r="Y26" s="5"/>
      <c r="Z26" s="5"/>
    </row>
    <row r="27" ht="15.75" customHeight="1">
      <c r="A27" s="15"/>
      <c r="B27" s="5"/>
      <c r="C27" s="5"/>
      <c r="D27" s="5"/>
      <c r="E27" s="14"/>
      <c r="F27" s="14"/>
      <c r="H27" s="14"/>
      <c r="I27" s="14"/>
      <c r="K27" s="14"/>
      <c r="L27" s="14"/>
      <c r="M27" s="5"/>
      <c r="N27" s="14"/>
      <c r="O27" s="14"/>
      <c r="P27" s="5"/>
      <c r="Q27" s="14"/>
      <c r="R27" s="14"/>
      <c r="S27" s="5"/>
      <c r="T27" s="22"/>
      <c r="U27" s="22"/>
      <c r="V27" s="5"/>
      <c r="W27" s="5"/>
      <c r="X27" s="5"/>
      <c r="Y27" s="5"/>
      <c r="Z27" s="5"/>
    </row>
    <row r="28" ht="15.75" customHeight="1">
      <c r="A28" s="15"/>
      <c r="B28" s="5"/>
      <c r="C28" s="5"/>
      <c r="D28" s="5"/>
      <c r="E28" s="14"/>
      <c r="F28" s="14"/>
      <c r="H28" s="14"/>
      <c r="I28" s="14"/>
      <c r="K28" s="14"/>
      <c r="L28" s="14"/>
      <c r="M28" s="5"/>
      <c r="N28" s="14"/>
      <c r="O28" s="14"/>
      <c r="P28" s="5"/>
      <c r="Q28" s="14"/>
      <c r="R28" s="14"/>
      <c r="S28" s="5"/>
      <c r="T28" s="22"/>
      <c r="U28" s="22"/>
      <c r="V28" s="5"/>
      <c r="W28" s="5"/>
      <c r="X28" s="5"/>
      <c r="Y28" s="5"/>
      <c r="Z28" s="5"/>
    </row>
    <row r="29" ht="15.75" customHeight="1">
      <c r="A29" s="15"/>
      <c r="B29" s="5"/>
      <c r="C29" s="5"/>
      <c r="D29" s="5"/>
      <c r="E29" s="14"/>
      <c r="F29" s="14"/>
      <c r="H29" s="14"/>
      <c r="I29" s="14"/>
      <c r="K29" s="14"/>
      <c r="L29" s="14"/>
      <c r="M29" s="5"/>
      <c r="N29" s="14"/>
      <c r="O29" s="14"/>
      <c r="P29" s="5"/>
      <c r="Q29" s="14"/>
      <c r="R29" s="14"/>
      <c r="S29" s="5"/>
      <c r="T29" s="22"/>
      <c r="U29" s="22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14"/>
      <c r="F30" s="14"/>
      <c r="G30" s="4"/>
      <c r="H30" s="21"/>
      <c r="I30" s="21"/>
      <c r="J30" s="21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4"/>
      <c r="H31" s="21"/>
      <c r="I31" s="21"/>
      <c r="J31" s="21"/>
      <c r="K31" s="5"/>
      <c r="L31" s="5"/>
      <c r="M31" s="5"/>
      <c r="N31" s="21"/>
      <c r="O31" s="21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4"/>
      <c r="H32" s="21"/>
      <c r="I32" s="21"/>
      <c r="J32" s="21"/>
      <c r="K32" s="5"/>
      <c r="L32" s="5"/>
      <c r="M32" s="5"/>
      <c r="N32" s="21"/>
      <c r="O32" s="21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4"/>
      <c r="H33" s="21"/>
      <c r="I33" s="21"/>
      <c r="J33" s="21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23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4"/>
      <c r="H35" s="21"/>
      <c r="I35" s="21"/>
      <c r="J35" s="21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4"/>
      <c r="H36" s="21"/>
      <c r="I36" s="21"/>
      <c r="J36" s="21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4"/>
      <c r="H37" s="21"/>
      <c r="I37" s="21"/>
      <c r="J37" s="21"/>
      <c r="K37" s="5"/>
      <c r="L37" s="5"/>
      <c r="M37" s="5"/>
      <c r="N37" s="21"/>
      <c r="O37" s="21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4"/>
      <c r="H38" s="21"/>
      <c r="I38" s="21"/>
      <c r="J38" s="21"/>
      <c r="K38" s="5"/>
      <c r="L38" s="21"/>
      <c r="M38" s="21"/>
      <c r="N38" s="21"/>
      <c r="O38" s="21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4"/>
      <c r="H39" s="21"/>
      <c r="I39" s="21"/>
      <c r="J39" s="21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23"/>
      <c r="H40" s="5"/>
      <c r="I40" s="5"/>
      <c r="J40" s="5"/>
      <c r="K40" s="5"/>
      <c r="L40" s="5"/>
      <c r="M40" s="21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4"/>
      <c r="H41" s="21"/>
      <c r="I41" s="21"/>
      <c r="J41" s="21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5"/>
      <c r="B42" s="5"/>
      <c r="C42" s="5"/>
      <c r="D42" s="5"/>
      <c r="E42" s="5"/>
      <c r="F42" s="5"/>
      <c r="G42" s="4"/>
      <c r="H42" s="21"/>
      <c r="I42" s="21"/>
      <c r="J42" s="21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5"/>
      <c r="B43" s="5"/>
      <c r="C43" s="5"/>
      <c r="D43" s="5"/>
      <c r="E43" s="5"/>
      <c r="F43" s="5"/>
      <c r="G43" s="4"/>
      <c r="H43" s="21"/>
      <c r="I43" s="21"/>
      <c r="J43" s="21"/>
      <c r="K43" s="5"/>
      <c r="L43" s="5"/>
      <c r="M43" s="5"/>
      <c r="N43" s="21"/>
      <c r="O43" s="21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5"/>
      <c r="B44" s="5"/>
      <c r="C44" s="5"/>
      <c r="D44" s="5"/>
      <c r="E44" s="5"/>
      <c r="F44" s="5"/>
      <c r="G44" s="4"/>
      <c r="H44" s="21"/>
      <c r="I44" s="21"/>
      <c r="J44" s="21"/>
      <c r="K44" s="5"/>
      <c r="L44" s="5"/>
      <c r="M44" s="5"/>
      <c r="N44" s="21"/>
      <c r="O44" s="21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5"/>
      <c r="B45" s="5"/>
      <c r="C45" s="5"/>
      <c r="D45" s="5"/>
      <c r="E45" s="5"/>
      <c r="F45" s="5"/>
      <c r="G45" s="4"/>
      <c r="H45" s="21"/>
      <c r="I45" s="21"/>
      <c r="J45" s="21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5"/>
      <c r="B46" s="5"/>
      <c r="C46" s="5"/>
      <c r="D46" s="5"/>
      <c r="E46" s="5"/>
      <c r="F46" s="5"/>
      <c r="G46" s="2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5"/>
      <c r="B47" s="5"/>
      <c r="C47" s="5"/>
      <c r="D47" s="5"/>
      <c r="E47" s="5"/>
      <c r="F47" s="5"/>
      <c r="G47" s="4"/>
      <c r="H47" s="21"/>
      <c r="I47" s="21"/>
      <c r="J47" s="21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5"/>
      <c r="B48" s="5"/>
      <c r="C48" s="5"/>
      <c r="D48" s="5"/>
      <c r="E48" s="5"/>
      <c r="F48" s="5"/>
      <c r="G48" s="4"/>
      <c r="H48" s="21"/>
      <c r="I48" s="21"/>
      <c r="J48" s="21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5"/>
      <c r="B49" s="5"/>
      <c r="C49" s="5"/>
      <c r="D49" s="5"/>
      <c r="E49" s="5"/>
      <c r="F49" s="5"/>
      <c r="G49" s="4"/>
      <c r="H49" s="21"/>
      <c r="I49" s="21"/>
      <c r="J49" s="21"/>
      <c r="K49" s="5"/>
      <c r="L49" s="5"/>
      <c r="M49" s="5"/>
      <c r="N49" s="21"/>
      <c r="O49" s="21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5"/>
      <c r="B50" s="5"/>
      <c r="C50" s="5"/>
      <c r="D50" s="5"/>
      <c r="E50" s="5"/>
      <c r="F50" s="5"/>
      <c r="G50" s="4"/>
      <c r="H50" s="21"/>
      <c r="I50" s="21"/>
      <c r="J50" s="21"/>
      <c r="K50" s="5"/>
      <c r="L50" s="21"/>
      <c r="M50" s="21"/>
      <c r="N50" s="21"/>
      <c r="O50" s="21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5"/>
      <c r="B51" s="5"/>
      <c r="C51" s="5"/>
      <c r="D51" s="5"/>
      <c r="E51" s="5"/>
      <c r="F51" s="5"/>
      <c r="G51" s="4"/>
      <c r="H51" s="21"/>
      <c r="I51" s="21"/>
      <c r="J51" s="21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5"/>
      <c r="B52" s="5"/>
      <c r="C52" s="5"/>
      <c r="D52" s="5"/>
      <c r="E52" s="5"/>
      <c r="F52" s="5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5"/>
      <c r="B53" s="5"/>
      <c r="C53" s="5"/>
      <c r="D53" s="5"/>
      <c r="E53" s="5"/>
      <c r="F53" s="5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5"/>
      <c r="B54" s="5"/>
      <c r="C54" s="5"/>
      <c r="D54" s="5"/>
      <c r="E54" s="5"/>
      <c r="F54" s="5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5"/>
      <c r="B55" s="5"/>
      <c r="C55" s="5"/>
      <c r="D55" s="5"/>
      <c r="E55" s="5"/>
      <c r="F55" s="5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4" width="8.29"/>
    <col customWidth="1" min="25" max="25" width="9.14"/>
    <col customWidth="1" min="26" max="26" width="7.57"/>
    <col customWidth="1" min="27" max="27" width="8.29"/>
  </cols>
  <sheetData>
    <row r="1">
      <c r="A1" s="1" t="s">
        <v>19</v>
      </c>
      <c r="B1" s="24"/>
      <c r="C1" s="25"/>
      <c r="D1" s="24"/>
      <c r="E1" s="24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2"/>
      <c r="B2" s="6" t="s">
        <v>1</v>
      </c>
      <c r="C2" s="6" t="s">
        <v>2</v>
      </c>
      <c r="D2" s="2"/>
      <c r="E2" s="2"/>
      <c r="F2" s="2"/>
      <c r="G2" s="5"/>
      <c r="H2" s="5"/>
      <c r="I2" s="5"/>
      <c r="J2" s="5"/>
      <c r="K2" s="26"/>
      <c r="L2" s="26"/>
      <c r="M2" s="26"/>
      <c r="N2" s="5"/>
      <c r="O2" s="26"/>
      <c r="P2" s="26"/>
      <c r="Q2" s="5"/>
      <c r="R2" s="5"/>
      <c r="S2" s="5"/>
      <c r="T2" s="26"/>
      <c r="U2" s="5"/>
      <c r="V2" s="5"/>
      <c r="W2" s="5"/>
      <c r="X2" s="5"/>
      <c r="Y2" s="5"/>
      <c r="Z2" s="26"/>
      <c r="AA2" s="5"/>
    </row>
    <row r="3">
      <c r="A3" s="9" t="s">
        <v>4</v>
      </c>
      <c r="B3" s="27">
        <f>Entrada!B3</f>
        <v>63</v>
      </c>
      <c r="C3" s="27">
        <f>Entrada!C3</f>
        <v>369</v>
      </c>
      <c r="D3" s="5"/>
      <c r="E3" s="28" t="s">
        <v>20</v>
      </c>
      <c r="F3" s="5"/>
      <c r="G3" s="5"/>
      <c r="H3" s="5"/>
      <c r="I3" s="5"/>
      <c r="J3" s="26" t="s">
        <v>21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9" t="s">
        <v>5</v>
      </c>
      <c r="B4" s="27">
        <f>Entrada!B4</f>
        <v>65</v>
      </c>
      <c r="C4" s="27">
        <f>Entrada!C4</f>
        <v>309</v>
      </c>
      <c r="D4" s="23" t="s">
        <v>22</v>
      </c>
      <c r="E4" s="29">
        <f>(C4-C3)/(C5-C3)</f>
        <v>0.2912621359</v>
      </c>
      <c r="F4" s="30" t="s">
        <v>23</v>
      </c>
      <c r="G4" s="5"/>
      <c r="H4" s="5"/>
      <c r="I4" s="5"/>
      <c r="J4" s="31">
        <f t="shared" ref="J4:K4" si="1">B4</f>
        <v>65</v>
      </c>
      <c r="K4" s="31">
        <f t="shared" si="1"/>
        <v>309</v>
      </c>
      <c r="L4" s="32">
        <v>1.0</v>
      </c>
      <c r="M4" s="22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22"/>
      <c r="Z4" s="22"/>
      <c r="AA4" s="22"/>
    </row>
    <row r="5">
      <c r="A5" s="9" t="s">
        <v>6</v>
      </c>
      <c r="B5" s="27">
        <f>Entrada!B5</f>
        <v>65</v>
      </c>
      <c r="C5" s="27">
        <f>Entrada!C5</f>
        <v>163</v>
      </c>
      <c r="D5" s="23" t="s">
        <v>24</v>
      </c>
      <c r="E5" s="29">
        <f>(B7-B8)/(B6-B8)</f>
        <v>0.3058252427</v>
      </c>
      <c r="F5" s="30"/>
      <c r="G5" s="5"/>
      <c r="H5" s="5"/>
      <c r="I5" s="5"/>
      <c r="J5" s="31">
        <f t="shared" ref="J5:K5" si="2">B7</f>
        <v>292</v>
      </c>
      <c r="K5" s="31">
        <f t="shared" si="2"/>
        <v>79</v>
      </c>
      <c r="L5" s="32">
        <v>1.0</v>
      </c>
      <c r="M5" s="2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22"/>
      <c r="Z5" s="22"/>
      <c r="AA5" s="22"/>
    </row>
    <row r="6">
      <c r="A6" s="9" t="s">
        <v>7</v>
      </c>
      <c r="B6" s="27">
        <f>Entrada!B6</f>
        <v>149</v>
      </c>
      <c r="C6" s="27">
        <f>Entrada!C6</f>
        <v>79</v>
      </c>
      <c r="D6" s="23" t="s">
        <v>25</v>
      </c>
      <c r="E6" s="29">
        <f>(C10-C11)/(C9-C11)</f>
        <v>0.3058252427</v>
      </c>
      <c r="F6" s="30"/>
      <c r="G6" s="5"/>
      <c r="H6" s="5"/>
      <c r="I6" s="5"/>
      <c r="J6" s="31">
        <f t="shared" ref="J6:K6" si="3">B10</f>
        <v>438</v>
      </c>
      <c r="K6" s="31">
        <f t="shared" si="3"/>
        <v>308</v>
      </c>
      <c r="L6" s="32">
        <v>1.0</v>
      </c>
      <c r="M6" s="22"/>
      <c r="N6" s="5"/>
      <c r="O6" s="5"/>
      <c r="P6" s="5"/>
      <c r="Q6" s="5"/>
      <c r="R6" s="22"/>
      <c r="S6" s="22"/>
      <c r="T6" s="22"/>
      <c r="U6" s="5"/>
      <c r="V6" s="5"/>
      <c r="W6" s="5"/>
      <c r="X6" s="5"/>
      <c r="Y6" s="22"/>
      <c r="Z6" s="22"/>
      <c r="AA6" s="22"/>
    </row>
    <row r="7">
      <c r="A7" s="9" t="s">
        <v>8</v>
      </c>
      <c r="B7" s="27">
        <f>Entrada!B7</f>
        <v>292</v>
      </c>
      <c r="C7" s="27">
        <f>Entrada!C7</f>
        <v>79</v>
      </c>
      <c r="D7" s="5"/>
      <c r="E7" s="33"/>
      <c r="F7" s="3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22"/>
      <c r="S7" s="22"/>
      <c r="T7" s="22"/>
      <c r="U7" s="5"/>
      <c r="V7" s="5"/>
      <c r="W7" s="5"/>
      <c r="X7" s="5"/>
      <c r="Y7" s="5"/>
      <c r="Z7" s="5"/>
      <c r="AA7" s="5"/>
    </row>
    <row r="8">
      <c r="A8" s="9" t="s">
        <v>9</v>
      </c>
      <c r="B8" s="27">
        <f>Entrada!B8</f>
        <v>355</v>
      </c>
      <c r="C8" s="27">
        <f>Entrada!C8</f>
        <v>80</v>
      </c>
      <c r="D8" s="5"/>
      <c r="E8" s="33"/>
      <c r="F8" s="33"/>
      <c r="G8" s="5"/>
      <c r="H8" s="5"/>
      <c r="I8" s="5"/>
      <c r="J8" s="26" t="s">
        <v>26</v>
      </c>
      <c r="K8" s="5"/>
      <c r="L8" s="5"/>
      <c r="M8" s="5"/>
      <c r="N8" s="26" t="s">
        <v>27</v>
      </c>
      <c r="O8" s="5"/>
      <c r="P8" s="5"/>
      <c r="Q8" s="21"/>
      <c r="R8" s="22"/>
      <c r="S8" s="22"/>
      <c r="T8" s="22"/>
      <c r="U8" s="5"/>
      <c r="V8" s="5"/>
      <c r="W8" s="5"/>
      <c r="X8" s="5"/>
      <c r="Y8" s="5"/>
      <c r="Z8" s="5"/>
      <c r="AA8" s="5"/>
    </row>
    <row r="9">
      <c r="A9" s="9" t="s">
        <v>10</v>
      </c>
      <c r="B9" s="27">
        <f>Entrada!B9</f>
        <v>439</v>
      </c>
      <c r="C9" s="27">
        <f>Entrada!C9</f>
        <v>165</v>
      </c>
      <c r="D9" s="5"/>
      <c r="E9" s="33"/>
      <c r="F9" s="33"/>
      <c r="G9" s="5"/>
      <c r="H9" s="5"/>
      <c r="I9" s="5"/>
      <c r="J9" s="34">
        <f t="array" ref="J9:L11">MINVERSE(J4:L6)</f>
        <v>-0.002676390496</v>
      </c>
      <c r="K9" s="34">
        <v>-1.16872947418861E-5</v>
      </c>
      <c r="L9" s="34">
        <v>0.002688077790633802</v>
      </c>
      <c r="M9" s="5"/>
      <c r="N9" s="35">
        <f>'Lógica Matricial'!N_fr1*'Marco Micromar'!A1 + (1-'Lógica Matricial'!N_fr1)*'Marco Micromar'!A3</f>
        <v>129</v>
      </c>
      <c r="O9" s="35">
        <f>'Lógica Matricial'!N_fr1*'Marco Micromar'!B3 + (1-'Lógica Matricial'!N_fr1)*'Marco Micromar'!B1</f>
        <v>-29.22330097</v>
      </c>
      <c r="P9" s="35">
        <f>'Lógica Matricial'!N_fr1 * 'Marco Micromar'!C3</f>
        <v>40.77669903</v>
      </c>
      <c r="Q9" s="5"/>
      <c r="R9" s="5"/>
      <c r="S9" s="5"/>
      <c r="T9" s="5"/>
      <c r="U9" s="5"/>
      <c r="V9" s="5"/>
      <c r="W9" s="5"/>
      <c r="X9" s="5"/>
      <c r="Y9" s="22"/>
      <c r="Z9" s="22"/>
      <c r="AA9" s="22"/>
    </row>
    <row r="10">
      <c r="A10" s="9" t="s">
        <v>11</v>
      </c>
      <c r="B10" s="27">
        <f>Entrada!B10</f>
        <v>438</v>
      </c>
      <c r="C10" s="27">
        <f>Entrada!C10</f>
        <v>308</v>
      </c>
      <c r="D10" s="5"/>
      <c r="E10" s="33"/>
      <c r="F10" s="33"/>
      <c r="G10" s="5"/>
      <c r="H10" s="5"/>
      <c r="I10" s="5"/>
      <c r="J10" s="34">
        <v>0.0017063450323153702</v>
      </c>
      <c r="K10" s="34">
        <v>-0.004359360938723514</v>
      </c>
      <c r="L10" s="34">
        <v>0.0026530159064081437</v>
      </c>
      <c r="M10" s="5"/>
      <c r="N10" s="35">
        <f>'Lógica Matricial'!N_fr2*'Marco Micromar'!A4 + (1-'Lógica Matricial'!N_fr2)*'Marco Micromar'!A6</f>
        <v>-27.18446602</v>
      </c>
      <c r="O10" s="35">
        <f>'Lógica Matricial'!N_fr2*'Marco Micromar'!B6 + (1-'Lógica Matricial'!N_fr2)*'Marco Micromar'!B4</f>
        <v>129</v>
      </c>
      <c r="P10" s="35">
        <f>'Lógica Matricial'!N_fr2*'Marco Micromar'!C4</f>
        <v>42.81553398</v>
      </c>
      <c r="Q10" s="21"/>
      <c r="R10" s="5"/>
      <c r="S10" s="5"/>
      <c r="T10" s="5"/>
      <c r="U10" s="5"/>
      <c r="V10" s="5"/>
      <c r="W10" s="21"/>
      <c r="X10" s="5"/>
      <c r="Y10" s="5"/>
      <c r="Z10" s="5"/>
      <c r="AA10" s="5"/>
    </row>
    <row r="11">
      <c r="A11" s="9" t="s">
        <v>12</v>
      </c>
      <c r="B11" s="27">
        <f>Entrada!B11</f>
        <v>437</v>
      </c>
      <c r="C11" s="27">
        <f>Entrada!C11</f>
        <v>371</v>
      </c>
      <c r="D11" s="5"/>
      <c r="E11" s="33"/>
      <c r="F11" s="33"/>
      <c r="G11" s="5"/>
      <c r="H11" s="5"/>
      <c r="I11" s="5"/>
      <c r="J11" s="34">
        <v>0.6467047672475251</v>
      </c>
      <c r="K11" s="34">
        <v>1.3478022042237885</v>
      </c>
      <c r="L11" s="34">
        <v>-0.9945069714713135</v>
      </c>
      <c r="M11" s="5"/>
      <c r="N11" s="35">
        <f>'Lógica Matricial'!N_fr3*'Marco Micromar'!A7 + (1-'Lógica Matricial'!N_fr3)*'Marco Micromar'!A9</f>
        <v>-129</v>
      </c>
      <c r="O11" s="35">
        <f>'Lógica Matricial'!N_fr3*'Marco Micromar'!B7 + (1-'Lógica Matricial'!N_fr3)*'Marco Micromar'!B9</f>
        <v>-27.18446602</v>
      </c>
      <c r="P11" s="35">
        <f>'Lógica Matricial'!N_fr3*'Marco Micromar'!C7</f>
        <v>42.81553398</v>
      </c>
      <c r="Q11" s="5"/>
      <c r="R11" s="5"/>
      <c r="S11" s="5"/>
      <c r="T11" s="5"/>
      <c r="U11" s="5"/>
      <c r="V11" s="5"/>
      <c r="W11" s="22"/>
      <c r="X11" s="22"/>
      <c r="Y11" s="5"/>
      <c r="Z11" s="5"/>
      <c r="AA11" s="5"/>
    </row>
    <row r="12">
      <c r="A12" s="2"/>
      <c r="B12" s="5"/>
      <c r="C12" s="36"/>
      <c r="D12" s="5"/>
      <c r="E12" s="33"/>
      <c r="F12" s="33"/>
      <c r="G12" s="5"/>
      <c r="H12" s="5"/>
      <c r="I12" s="5"/>
      <c r="J12" s="5"/>
      <c r="K12" s="5"/>
      <c r="L12" s="5"/>
      <c r="M12" s="5"/>
      <c r="N12" s="5"/>
      <c r="O12" s="5"/>
      <c r="P12" s="5"/>
      <c r="Q12" s="21"/>
      <c r="R12" s="5"/>
      <c r="S12" s="5"/>
      <c r="T12" s="5"/>
      <c r="U12" s="5"/>
      <c r="V12" s="5"/>
      <c r="W12" s="22"/>
      <c r="X12" s="22"/>
      <c r="Y12" s="22"/>
      <c r="Z12" s="22"/>
      <c r="AA12" s="22"/>
    </row>
    <row r="13">
      <c r="A13" s="12" t="s">
        <v>13</v>
      </c>
      <c r="B13" s="27">
        <f>Entrada!B13</f>
        <v>63</v>
      </c>
      <c r="C13" s="27">
        <f>Entrada!C13</f>
        <v>369</v>
      </c>
      <c r="D13" s="31">
        <v>1.0</v>
      </c>
      <c r="E13" s="33"/>
      <c r="F13" s="33"/>
      <c r="G13" s="5"/>
      <c r="H13" s="5"/>
      <c r="I13" s="5"/>
      <c r="J13" s="5"/>
      <c r="K13" s="5"/>
      <c r="L13" s="5"/>
      <c r="M13" s="26" t="s">
        <v>28</v>
      </c>
      <c r="N13" s="5"/>
      <c r="O13" s="5"/>
      <c r="P13" s="5"/>
      <c r="Q13" s="21"/>
      <c r="R13" s="5"/>
      <c r="S13" s="5"/>
      <c r="T13" s="5"/>
      <c r="U13" s="5"/>
      <c r="V13" s="5"/>
      <c r="W13" s="22"/>
      <c r="X13" s="22"/>
      <c r="Y13" s="22"/>
      <c r="Z13" s="22"/>
      <c r="AA13" s="22"/>
    </row>
    <row r="14">
      <c r="A14" s="15"/>
      <c r="B14" s="5"/>
      <c r="C14" s="5"/>
      <c r="D14" s="5"/>
      <c r="E14" s="5"/>
      <c r="F14" s="5"/>
      <c r="G14" s="5"/>
      <c r="H14" s="5"/>
      <c r="I14" s="5"/>
      <c r="J14" s="5"/>
      <c r="K14" s="5"/>
      <c r="L14" s="37">
        <f t="array" ref="L14:N16">MMULT(J9:L11,N9:P11)</f>
        <v>-0.6916986961</v>
      </c>
      <c r="M14" s="37">
        <v>0.003631344598296893</v>
      </c>
      <c r="N14" s="37">
        <v>0.005456718486769915</v>
      </c>
      <c r="O14" s="5"/>
      <c r="P14" s="5"/>
      <c r="Q14" s="21"/>
      <c r="R14" s="5"/>
      <c r="S14" s="5"/>
      <c r="T14" s="5"/>
      <c r="U14" s="5"/>
      <c r="V14" s="5"/>
      <c r="W14" s="22"/>
      <c r="X14" s="5"/>
      <c r="Y14" s="22"/>
      <c r="Z14" s="22"/>
      <c r="AA14" s="22"/>
    </row>
    <row r="15">
      <c r="A15" s="15"/>
      <c r="B15" s="36"/>
      <c r="C15" s="36"/>
      <c r="D15" s="5"/>
      <c r="E15" s="5"/>
      <c r="F15" s="5"/>
      <c r="G15" s="5"/>
      <c r="H15" s="5"/>
      <c r="I15" s="5"/>
      <c r="J15" s="5"/>
      <c r="K15" s="5"/>
      <c r="L15" s="37">
        <v>-0.003613643452862525</v>
      </c>
      <c r="M15" s="37">
        <v>-0.6843434162915669</v>
      </c>
      <c r="N15" s="37">
        <v>-0.0034789558911284407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36"/>
      <c r="E16" s="5"/>
      <c r="F16" s="5"/>
      <c r="G16" s="5"/>
      <c r="H16" s="5"/>
      <c r="I16" s="5"/>
      <c r="J16" s="5"/>
      <c r="K16" s="5"/>
      <c r="L16" s="37">
        <v>175.0770310731126</v>
      </c>
      <c r="M16" s="37">
        <v>182.00277726433114</v>
      </c>
      <c r="N16" s="37">
        <v>41.49700969784486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14"/>
      <c r="X17" s="14"/>
      <c r="Y17" s="22"/>
      <c r="Z17" s="22"/>
      <c r="AA17" s="22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18">
        <f t="array" ref="L18:N18">MMULT(B13:D13,L14:N16)</f>
        <v>130.1665788</v>
      </c>
      <c r="M18" s="18">
        <v>-70.29116863756434</v>
      </c>
      <c r="N18" s="18">
        <v>40.55704823868497</v>
      </c>
      <c r="O18" s="26" t="s">
        <v>29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23"/>
      <c r="F19" s="5"/>
      <c r="G19" s="5"/>
      <c r="H19" s="5"/>
      <c r="I19" s="5"/>
      <c r="J19" s="5"/>
      <c r="K19" s="5"/>
      <c r="L19" s="26" t="s">
        <v>30</v>
      </c>
      <c r="M19" s="26" t="s">
        <v>31</v>
      </c>
      <c r="N19" s="26" t="s">
        <v>32</v>
      </c>
      <c r="O19" s="26" t="s">
        <v>33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2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5"/>
      <c r="B22" s="5"/>
      <c r="C22" s="5"/>
      <c r="D22" s="5"/>
      <c r="E22" s="5"/>
      <c r="F22" s="5"/>
      <c r="G22" s="5"/>
      <c r="H22" s="5"/>
      <c r="I22" s="5"/>
      <c r="J22" s="5"/>
      <c r="K22" s="5"/>
      <c r="L22" s="38"/>
      <c r="M22" s="38"/>
      <c r="N22" s="38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.75" customHeight="1">
      <c r="A23" s="1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.75" customHeight="1">
      <c r="A24" s="1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.75" customHeight="1">
      <c r="A25" s="1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.75" customHeight="1">
      <c r="A26" s="1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5.75" customHeight="1">
      <c r="A27" s="1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5.75" customHeight="1">
      <c r="A28" s="1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.75" customHeight="1">
      <c r="A29" s="1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9"/>
      <c r="O34" s="39"/>
      <c r="P34" s="39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1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1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1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1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1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1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1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1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1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1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1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1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1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1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1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29"/>
    <col customWidth="1" min="15" max="24" width="13.29"/>
    <col customWidth="1" min="25" max="26" width="15.14"/>
  </cols>
  <sheetData>
    <row r="1">
      <c r="A1" s="40">
        <v>129.0</v>
      </c>
      <c r="B1" s="40">
        <v>-70.0</v>
      </c>
      <c r="C1" s="40">
        <v>0.0</v>
      </c>
      <c r="D1" s="26" t="s">
        <v>34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40">
        <v>129.0</v>
      </c>
      <c r="B2" s="40">
        <v>-70.0</v>
      </c>
      <c r="C2" s="40">
        <v>0.0</v>
      </c>
      <c r="D2" s="41" t="s">
        <v>35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40">
        <v>129.0</v>
      </c>
      <c r="B3" s="40">
        <v>70.0</v>
      </c>
      <c r="C3" s="40">
        <v>140.0</v>
      </c>
      <c r="D3" s="26" t="s">
        <v>36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40">
        <v>70.0</v>
      </c>
      <c r="B4" s="40">
        <v>129.0</v>
      </c>
      <c r="C4" s="40">
        <v>140.0</v>
      </c>
      <c r="D4" s="26" t="s">
        <v>37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40">
        <v>-70.0</v>
      </c>
      <c r="B5" s="40">
        <v>129.0</v>
      </c>
      <c r="C5" s="40">
        <v>0.0</v>
      </c>
      <c r="D5" s="26" t="s">
        <v>38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40">
        <v>-70.0</v>
      </c>
      <c r="B6" s="40">
        <v>129.0</v>
      </c>
      <c r="C6" s="40">
        <v>0.0</v>
      </c>
      <c r="D6" s="26" t="s">
        <v>39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40">
        <v>-129.0</v>
      </c>
      <c r="B7" s="40">
        <v>70.0</v>
      </c>
      <c r="C7" s="40">
        <v>140.0</v>
      </c>
      <c r="D7" s="26" t="s">
        <v>40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0">
        <v>-129.0</v>
      </c>
      <c r="B8" s="40">
        <v>-70.0</v>
      </c>
      <c r="C8" s="40">
        <v>0.0</v>
      </c>
      <c r="D8" s="41" t="s">
        <v>41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40">
        <v>-129.0</v>
      </c>
      <c r="B9" s="40">
        <v>-70.0</v>
      </c>
      <c r="C9" s="40">
        <v>0.0</v>
      </c>
      <c r="D9" s="26" t="s">
        <v>42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26" t="s">
        <v>30</v>
      </c>
      <c r="B10" s="26" t="s">
        <v>31</v>
      </c>
      <c r="C10" s="26" t="s">
        <v>32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2">
      <c r="A2" s="42" t="s">
        <v>43</v>
      </c>
    </row>
    <row r="3">
      <c r="A3" s="43"/>
    </row>
    <row r="4">
      <c r="A4" s="44" t="s">
        <v>44</v>
      </c>
    </row>
    <row r="5">
      <c r="A5" s="44" t="s">
        <v>45</v>
      </c>
    </row>
    <row r="6">
      <c r="A6" s="45" t="s">
        <v>46</v>
      </c>
    </row>
    <row r="7">
      <c r="A7" s="44" t="s">
        <v>47</v>
      </c>
    </row>
    <row r="8">
      <c r="A8" s="44" t="s">
        <v>48</v>
      </c>
    </row>
    <row r="9">
      <c r="A9" s="44" t="s">
        <v>49</v>
      </c>
    </row>
    <row r="10">
      <c r="A10" s="46" t="s">
        <v>50</v>
      </c>
    </row>
    <row r="11">
      <c r="A11" s="44" t="s">
        <v>51</v>
      </c>
    </row>
    <row r="12">
      <c r="A12" s="44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