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on\Google Drive\תעשיידע\רועי + ערן\"/>
    </mc:Choice>
  </mc:AlternateContent>
  <xr:revisionPtr revIDLastSave="0" documentId="13_ncr:1_{098CE97F-4F80-4ADF-BE30-FACD47CE8E2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מיידע" sheetId="1" r:id="rId1"/>
    <sheet name="ניהול תיחור " sheetId="2" r:id="rId2"/>
    <sheet name="צפון" sheetId="7" r:id="rId3"/>
    <sheet name="מרכז" sheetId="8" r:id="rId4"/>
    <sheet name="דרום" sheetId="6" r:id="rId5"/>
    <sheet name="אישור בצוע הסעות-לשימוש תעשידע " sheetId="4" r:id="rId6"/>
  </sheets>
  <definedNames>
    <definedName name="_xlnm._FilterDatabase" localSheetId="4" hidden="1">דרום!$A$1:$BO$37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idHUxP+QjiYrNgi+8vMygfKNrzbQ=="/>
    </ext>
  </extLst>
</workbook>
</file>

<file path=xl/calcChain.xml><?xml version="1.0" encoding="utf-8"?>
<calcChain xmlns="http://schemas.openxmlformats.org/spreadsheetml/2006/main">
  <c r="BO34" i="8" l="1"/>
  <c r="BK34" i="8"/>
  <c r="BC34" i="8"/>
  <c r="AY34" i="8"/>
  <c r="AY33" i="8"/>
  <c r="BO32" i="8"/>
  <c r="BK32" i="8"/>
  <c r="BC32" i="8"/>
  <c r="AY32" i="8"/>
  <c r="BO31" i="8"/>
  <c r="BK31" i="8"/>
  <c r="BC31" i="8"/>
  <c r="AY31" i="8"/>
  <c r="AY30" i="8"/>
  <c r="BO29" i="8"/>
  <c r="BK29" i="8"/>
  <c r="BC29" i="8"/>
  <c r="AY29" i="8"/>
  <c r="BK28" i="8"/>
  <c r="BC28" i="8"/>
  <c r="AY28" i="8"/>
  <c r="BK27" i="8"/>
  <c r="AY27" i="8"/>
  <c r="BO25" i="8"/>
  <c r="BK25" i="8"/>
  <c r="BC25" i="8"/>
  <c r="AY25" i="8"/>
  <c r="BO20" i="8"/>
  <c r="BK20" i="8"/>
  <c r="BC20" i="8"/>
  <c r="BO19" i="8"/>
  <c r="BK19" i="8"/>
  <c r="BC19" i="8"/>
  <c r="BO13" i="8"/>
  <c r="BK13" i="8"/>
  <c r="BG13" i="8"/>
  <c r="BC13" i="8"/>
  <c r="AY13" i="8"/>
  <c r="BO10" i="8"/>
  <c r="BK10" i="8"/>
  <c r="BG10" i="8"/>
  <c r="BC10" i="8"/>
  <c r="AY10" i="8"/>
  <c r="BO9" i="8"/>
  <c r="BK9" i="8"/>
  <c r="BG9" i="8"/>
  <c r="BC9" i="8"/>
  <c r="AY9" i="8"/>
  <c r="BO4" i="8"/>
  <c r="BK4" i="8"/>
  <c r="BG4" i="8"/>
  <c r="BC4" i="8"/>
  <c r="AY4" i="8"/>
  <c r="BO28" i="7"/>
  <c r="BC28" i="7"/>
  <c r="AY28" i="7"/>
  <c r="BO27" i="7"/>
  <c r="BK27" i="7"/>
  <c r="BG27" i="7"/>
  <c r="BC27" i="7"/>
  <c r="AY27" i="7"/>
  <c r="BO25" i="7"/>
  <c r="BC25" i="7"/>
  <c r="BC24" i="7"/>
  <c r="BO23" i="7"/>
  <c r="BK23" i="7"/>
  <c r="BG23" i="7"/>
  <c r="BC23" i="7"/>
  <c r="AY23" i="7"/>
  <c r="BO21" i="7"/>
  <c r="BO20" i="7"/>
  <c r="BK20" i="7"/>
  <c r="BG20" i="7"/>
  <c r="BC20" i="7"/>
  <c r="AY20" i="7"/>
  <c r="BO19" i="7"/>
  <c r="BC19" i="7"/>
  <c r="BO18" i="7"/>
  <c r="BC18" i="7"/>
  <c r="BO17" i="7"/>
  <c r="BC17" i="7"/>
  <c r="BO16" i="7"/>
  <c r="BC16" i="7"/>
  <c r="BO15" i="7"/>
  <c r="BC15" i="7"/>
  <c r="BO14" i="7"/>
  <c r="BC14" i="7"/>
  <c r="AY13" i="7"/>
  <c r="BC5" i="7"/>
  <c r="BO4" i="7"/>
  <c r="BK4" i="7"/>
  <c r="BG4" i="7"/>
  <c r="BC4" i="7"/>
  <c r="AY4" i="7"/>
  <c r="BL32" i="6"/>
  <c r="AZ30" i="6"/>
  <c r="AV30" i="6"/>
  <c r="BL29" i="6"/>
  <c r="AZ29" i="6"/>
  <c r="AV29" i="6"/>
  <c r="BL28" i="6"/>
  <c r="AZ28" i="6"/>
  <c r="AV28" i="6"/>
  <c r="BL27" i="6"/>
  <c r="AZ27" i="6"/>
  <c r="AV27" i="6"/>
  <c r="BL24" i="6"/>
  <c r="BL23" i="6"/>
  <c r="AZ21" i="6"/>
  <c r="BL20" i="6"/>
  <c r="AZ20" i="6"/>
  <c r="AV20" i="6"/>
  <c r="BL18" i="6"/>
  <c r="BH18" i="6"/>
  <c r="AZ18" i="6"/>
  <c r="BH17" i="6"/>
  <c r="BL16" i="6"/>
  <c r="AZ16" i="6"/>
  <c r="AV16" i="6"/>
  <c r="BL9" i="6"/>
  <c r="AZ9" i="6"/>
  <c r="AV9" i="6"/>
  <c r="BH7" i="6"/>
  <c r="BD7" i="6"/>
  <c r="AV7" i="6"/>
  <c r="AV6" i="6"/>
  <c r="BH5" i="6"/>
  <c r="AV5" i="6"/>
  <c r="AM10" i="2"/>
  <c r="Q10" i="2"/>
  <c r="M10" i="2"/>
  <c r="L10" i="2"/>
  <c r="AL9" i="2"/>
  <c r="AM9" i="2" s="1"/>
  <c r="AI9" i="2"/>
  <c r="AM8" i="2"/>
  <c r="AL8" i="2"/>
  <c r="AI8" i="2"/>
  <c r="F7" i="2"/>
  <c r="AL7" i="2" s="1"/>
  <c r="AM7" i="2" s="1"/>
  <c r="AL6" i="2"/>
  <c r="AM6" i="2" s="1"/>
  <c r="AJ6" i="2"/>
  <c r="AI6" i="2"/>
  <c r="AJ5" i="2"/>
  <c r="AL5" i="2" s="1"/>
  <c r="AM5" i="2" s="1"/>
  <c r="AI5" i="2"/>
  <c r="AL4" i="2"/>
  <c r="AM4" i="2" s="1"/>
  <c r="AJ4" i="2"/>
  <c r="AI4" i="2"/>
  <c r="AM19" i="2" l="1"/>
  <c r="AL19" i="2"/>
</calcChain>
</file>

<file path=xl/sharedStrings.xml><?xml version="1.0" encoding="utf-8"?>
<sst xmlns="http://schemas.openxmlformats.org/spreadsheetml/2006/main" count="1978" uniqueCount="571">
  <si>
    <t>סוג נסיעה</t>
  </si>
  <si>
    <t>פרטי הזמנה לתיחור</t>
  </si>
  <si>
    <t>מטרת נסיעה</t>
  </si>
  <si>
    <t>ק"מ פנימי</t>
  </si>
  <si>
    <t>פרטי ההזמנה</t>
  </si>
  <si>
    <t>חד פעמי יעד בודד</t>
  </si>
  <si>
    <t>פנייה לספקים</t>
  </si>
  <si>
    <t>התנסות</t>
  </si>
  <si>
    <t>חוזרת לפי יום בשבוע</t>
  </si>
  <si>
    <t>קורס</t>
  </si>
  <si>
    <t>חד פעמי מספר יעדים</t>
  </si>
  <si>
    <t>סיור</t>
  </si>
  <si>
    <t>חוזרת לפי יום בשבוע מספר יעדים</t>
  </si>
  <si>
    <t>אחר</t>
  </si>
  <si>
    <t>רכב צמוד</t>
  </si>
  <si>
    <t>פרויקט / אחר</t>
  </si>
  <si>
    <t xml:space="preserve">אישור תעשידע </t>
  </si>
  <si>
    <t xml:space="preserve">הצעת ספק 1 </t>
  </si>
  <si>
    <t xml:space="preserve">למילוי על ידי מנהל המוקד , כולל חישוב ק"מ ובדיקת ספקים ומחירים </t>
  </si>
  <si>
    <t>הצעת ספק 2</t>
  </si>
  <si>
    <t>הצעת ספק 3</t>
  </si>
  <si>
    <t>הצעת ספק 4</t>
  </si>
  <si>
    <t>עובר לתיחור (בגיליון תיחור)</t>
  </si>
  <si>
    <t>הצעת ספק 5</t>
  </si>
  <si>
    <t xml:space="preserve">מועמד לזכייה </t>
  </si>
  <si>
    <t xml:space="preserve">אישור הזמנה ע"י הספק </t>
  </si>
  <si>
    <t xml:space="preserve">חיסכון </t>
  </si>
  <si>
    <t xml:space="preserve">אישור מנהל מחוז (בחריגת מחיר) </t>
  </si>
  <si>
    <t xml:space="preserve">הודעה לביה"ס </t>
  </si>
  <si>
    <t>מס  הזמנה (מס' רץ)</t>
  </si>
  <si>
    <t>תאריך הזמנה</t>
  </si>
  <si>
    <t>קוד רכב</t>
  </si>
  <si>
    <t xml:space="preserve">כמות </t>
  </si>
  <si>
    <t>איסוף בלבד   (ציין כן)</t>
  </si>
  <si>
    <t xml:space="preserve">מחיר מינימום נוכחי </t>
  </si>
  <si>
    <t xml:space="preserve">בתאריך </t>
  </si>
  <si>
    <t>פרטי המזמין</t>
  </si>
  <si>
    <t xml:space="preserve">שעה </t>
  </si>
  <si>
    <t xml:space="preserve">פירוט / הערות </t>
  </si>
  <si>
    <t xml:space="preserve">תאריך </t>
  </si>
  <si>
    <t>שם ספק</t>
  </si>
  <si>
    <t>מחיר מוצע</t>
  </si>
  <si>
    <t xml:space="preserve">הערות </t>
  </si>
  <si>
    <t xml:space="preserve">סוג נסיעה </t>
  </si>
  <si>
    <t xml:space="preserve">מועד/ י בצוע </t>
  </si>
  <si>
    <t>דיווח בצוע ע"י רכז / מנהל מחוז</t>
  </si>
  <si>
    <t>שעת איסוף מביה"ס</t>
  </si>
  <si>
    <t>מס' תלמידים צפי</t>
  </si>
  <si>
    <t xml:space="preserve">שם ביה"ס מזמין </t>
  </si>
  <si>
    <t>יעד נסיעה 1</t>
  </si>
  <si>
    <t>שם המזמין</t>
  </si>
  <si>
    <t>יעד נסיעה 2</t>
  </si>
  <si>
    <t xml:space="preserve">מחיר </t>
  </si>
  <si>
    <t xml:space="preserve">₪ </t>
  </si>
  <si>
    <t>נתוני הצעות מחיר מקבילים</t>
  </si>
  <si>
    <t>טלפון מזמין</t>
  </si>
  <si>
    <t xml:space="preserve">תאריך מתוכנן לבצוע </t>
  </si>
  <si>
    <t>% ממחיר מחירון</t>
  </si>
  <si>
    <t>הערות / בקשות המזמין (פירוט תחנות נוספות במידה ויש)</t>
  </si>
  <si>
    <t>תוספת ק"מ עבור סבב פנימי</t>
  </si>
  <si>
    <t>תאריך</t>
  </si>
  <si>
    <t>שם מאשר</t>
  </si>
  <si>
    <t>כמות רכבים נדרשת לפי סוג</t>
  </si>
  <si>
    <t>סה"כ ק"מ ישיר (חישוב)</t>
  </si>
  <si>
    <t>ספק 1</t>
  </si>
  <si>
    <t>תאריך דיווח</t>
  </si>
  <si>
    <t xml:space="preserve">שם מדווח </t>
  </si>
  <si>
    <t xml:space="preserve">בוצע / לא בוצע </t>
  </si>
  <si>
    <t>ספק 2</t>
  </si>
  <si>
    <t xml:space="preserve">סיבת אי בצוע </t>
  </si>
  <si>
    <t xml:space="preserve">נשלח לספק בתאריך </t>
  </si>
  <si>
    <t xml:space="preserve">פעולה שבוצע מול הספק </t>
  </si>
  <si>
    <t>ספק 3</t>
  </si>
  <si>
    <t>ספק 4</t>
  </si>
  <si>
    <t>ספק 5</t>
  </si>
  <si>
    <t>שעה</t>
  </si>
  <si>
    <t>1.1.2020</t>
  </si>
  <si>
    <t xml:space="preserve">נשלח בתאריך </t>
  </si>
  <si>
    <t>עמל חדרה רב תחומי</t>
  </si>
  <si>
    <t>אישור ספק בתאריך</t>
  </si>
  <si>
    <t xml:space="preserve">שם מאשר </t>
  </si>
  <si>
    <t>טלפון</t>
  </si>
  <si>
    <t>שם נהג מבצע</t>
  </si>
  <si>
    <t>יסמין בודניק</t>
  </si>
  <si>
    <t>טלפון נהג מבצע</t>
  </si>
  <si>
    <t>5.1.2020</t>
  </si>
  <si>
    <t>בתאריך</t>
  </si>
  <si>
    <t>7.1.2020</t>
  </si>
  <si>
    <t>בוצע</t>
  </si>
  <si>
    <t xml:space="preserve">שם רכז מדווח </t>
  </si>
  <si>
    <t>2.1.2020</t>
  </si>
  <si>
    <t>ביה"ס האזורי עמק החולה</t>
  </si>
  <si>
    <t>מוחמד סלימאן</t>
  </si>
  <si>
    <t>13.1.2020</t>
  </si>
  <si>
    <t>14.1.2020</t>
  </si>
  <si>
    <t>לא בוצע</t>
  </si>
  <si>
    <t>ההצעה לא אושרה ע"י הספק</t>
  </si>
  <si>
    <t>כתובת ביה"ס</t>
  </si>
  <si>
    <t xml:space="preserve">מטרת הנסיעה </t>
  </si>
  <si>
    <t>מ/בתאריך</t>
  </si>
  <si>
    <t xml:space="preserve">עד תאריך </t>
  </si>
  <si>
    <t>יום/ ימים בשבוע</t>
  </si>
  <si>
    <t>כפר הנוער כדורי</t>
  </si>
  <si>
    <t>מוחמד סולימאן</t>
  </si>
  <si>
    <t>12.1.2020</t>
  </si>
  <si>
    <t>ביה"ס האזורי אחווה</t>
  </si>
  <si>
    <t>שם מפעל /מסגרת התנסות</t>
  </si>
  <si>
    <t xml:space="preserve">כתובת </t>
  </si>
  <si>
    <t>שעת חזרה</t>
  </si>
  <si>
    <t xml:space="preserve">שעת חזרה </t>
  </si>
  <si>
    <t>מקור</t>
  </si>
  <si>
    <t>ספק</t>
  </si>
  <si>
    <t>מחיר</t>
  </si>
  <si>
    <t>אוטובוס (עד 55)</t>
  </si>
  <si>
    <t>תגובה תוך 4 שעות לא רלוונטית</t>
  </si>
  <si>
    <t xml:space="preserve">מכללה טכנולוגית </t>
  </si>
  <si>
    <t>מטיילי להב</t>
  </si>
  <si>
    <t>מידיבוס (עד 35)</t>
  </si>
  <si>
    <t>כולל מע"מ</t>
  </si>
  <si>
    <t>מיניבוס (עד 21)</t>
  </si>
  <si>
    <t>אצ"ז (עד 16)</t>
  </si>
  <si>
    <t>מונית</t>
  </si>
  <si>
    <t>מרחק פנימי ביעד</t>
  </si>
  <si>
    <t>אגד תעבורה</t>
  </si>
  <si>
    <t>ק"מ סרק (חישוב)</t>
  </si>
  <si>
    <t xml:space="preserve">סה"כ ק"מ </t>
  </si>
  <si>
    <t>מחיר מחירון</t>
  </si>
  <si>
    <t>הביה"ס עתיד פוראדיס</t>
  </si>
  <si>
    <t>לא משתתף</t>
  </si>
  <si>
    <t>בון תור</t>
  </si>
  <si>
    <t>מסיעי שדרות</t>
  </si>
  <si>
    <t>אורט גוטמן</t>
  </si>
  <si>
    <t>15.1.2020</t>
  </si>
  <si>
    <t>אגד היסעים</t>
  </si>
  <si>
    <t>תיאודור וייסלברגר 2 נתניה</t>
  </si>
  <si>
    <t>ריקי יפה</t>
  </si>
  <si>
    <t>052-422339</t>
  </si>
  <si>
    <t>19.1.2020</t>
  </si>
  <si>
    <t>ב</t>
  </si>
  <si>
    <t>ההסעה תואמה אך לא הגיעה</t>
  </si>
  <si>
    <t>כ.הנוער ניר העמק</t>
  </si>
  <si>
    <t>חברת Croptx</t>
  </si>
  <si>
    <t>גיבורי ישראל 5 נתניה</t>
  </si>
  <si>
    <t>עתיד אל נג'אח</t>
  </si>
  <si>
    <t>מסיעי שאשא</t>
  </si>
  <si>
    <t>אלעד לעד</t>
  </si>
  <si>
    <t>אינסה</t>
  </si>
  <si>
    <t>054-2505800</t>
  </si>
  <si>
    <t>תיכון אוסטרובסקי</t>
  </si>
  <si>
    <t>אוסטרובסקי 26רעננה</t>
  </si>
  <si>
    <t>אתי בררו</t>
  </si>
  <si>
    <t>054-5607747</t>
  </si>
  <si>
    <t>א</t>
  </si>
  <si>
    <t>אמזון</t>
  </si>
  <si>
    <t>מנחם בגין 121 ת"א</t>
  </si>
  <si>
    <t>בוריס</t>
  </si>
  <si>
    <t>הסעה נמסרה לאגד תעבורה טלפונית כי ההזמנה נשמטה</t>
  </si>
  <si>
    <t xml:space="preserve"> </t>
  </si>
  <si>
    <t>עמל רב תחומי חדרה</t>
  </si>
  <si>
    <t>באר אורה 1 חדרה</t>
  </si>
  <si>
    <t>מריאלה שטיין</t>
  </si>
  <si>
    <t>אסי טיולי אילת</t>
  </si>
  <si>
    <t>מטיילי א. אילת</t>
  </si>
  <si>
    <t>ללא מע"מ</t>
  </si>
  <si>
    <t>genpact</t>
  </si>
  <si>
    <t>המחשב 1 פולג נתניה</t>
  </si>
  <si>
    <t>RESPECT</t>
  </si>
  <si>
    <t>29.1.20</t>
  </si>
  <si>
    <t>דנה צוער</t>
  </si>
  <si>
    <t>בתיאום עם אבי לביא ורון הראל</t>
  </si>
  <si>
    <t>אין הצעה</t>
  </si>
  <si>
    <t>במגבלת מחיר תקרה לא מציע</t>
  </si>
  <si>
    <t>אביבית</t>
  </si>
  <si>
    <t>214/01/2020</t>
  </si>
  <si>
    <t>יעד עמלני</t>
  </si>
  <si>
    <t>נחום ניר 25 בת ים</t>
  </si>
  <si>
    <t>נגה יצחק</t>
  </si>
  <si>
    <t>054-3551900</t>
  </si>
  <si>
    <t>רכב צמוד 5 שעות לנשר רמלה</t>
  </si>
  <si>
    <t>א. אמני</t>
  </si>
  <si>
    <t>טיולי מירא</t>
  </si>
  <si>
    <t>א' ב' ג' ד' ה'</t>
  </si>
  <si>
    <t>מלון הילטון</t>
  </si>
  <si>
    <t>הירקון 205 תל אביב</t>
  </si>
  <si>
    <t>מתי הסעות</t>
  </si>
  <si>
    <t>חרות עזריה דסה</t>
  </si>
  <si>
    <t>שחר צח</t>
  </si>
  <si>
    <t>כן</t>
  </si>
  <si>
    <t>עתיד אופקים</t>
  </si>
  <si>
    <t>קבוץ גלויות 416 אופקים</t>
  </si>
  <si>
    <t>אורי סלפטי</t>
  </si>
  <si>
    <t>054-7777254</t>
  </si>
  <si>
    <t>א'</t>
  </si>
  <si>
    <t>מרכז אומניות שיער</t>
  </si>
  <si>
    <t>שד' הרצל 36 אופקים</t>
  </si>
  <si>
    <t>גל אזנקוט</t>
  </si>
  <si>
    <t>מטילי להב</t>
  </si>
  <si>
    <t>מכללת השף</t>
  </si>
  <si>
    <t>החרש 8 תל אביב</t>
  </si>
  <si>
    <t>להזמנה נוסף יום ביצוע 15/01</t>
  </si>
  <si>
    <t>הדסה נעורים</t>
  </si>
  <si>
    <t>בית ינאי</t>
  </si>
  <si>
    <t>ארנסט אבנסוב</t>
  </si>
  <si>
    <t>052-4295269</t>
  </si>
  <si>
    <t>ו'</t>
  </si>
  <si>
    <t>מוסכי כפר יונה</t>
  </si>
  <si>
    <t>אזור תעשיה כפר יונה</t>
  </si>
  <si>
    <t>אפרת פישלר</t>
  </si>
  <si>
    <t>התקבל מייל ביטול ליום אחד 7/1/20</t>
  </si>
  <si>
    <t xml:space="preserve">סה"כ לחודש </t>
  </si>
  <si>
    <t>גולן</t>
  </si>
  <si>
    <t>אורט שמיר</t>
  </si>
  <si>
    <t>אלקלעי 1 כפר סבא</t>
  </si>
  <si>
    <t>רינת ועקנין</t>
  </si>
  <si>
    <t>052-6269067</t>
  </si>
  <si>
    <t>קונטאל</t>
  </si>
  <si>
    <t>אפולוניה 1 כפר סבא</t>
  </si>
  <si>
    <t>ההזמנה בטולה החל מיום 19/01 ע"י איראלה</t>
  </si>
  <si>
    <t>אריאלה קפלן</t>
  </si>
  <si>
    <t>בית הצייר</t>
  </si>
  <si>
    <t>שביל ירושלים 10 ירושלים</t>
  </si>
  <si>
    <t>עמי וייסברג</t>
  </si>
  <si>
    <t>054-7248631</t>
  </si>
  <si>
    <t>מאפיית נוגטין</t>
  </si>
  <si>
    <t>בית הדפוס 7 ירושלים</t>
  </si>
  <si>
    <t>מושב טל שחר</t>
  </si>
  <si>
    <t>רונית</t>
  </si>
  <si>
    <t>חברה לפיתוח ג. עציון</t>
  </si>
  <si>
    <t>מאי כהן</t>
  </si>
  <si>
    <t>אורט ערד</t>
  </si>
  <si>
    <t>יאשיהו 4 ערד</t>
  </si>
  <si>
    <t>דותן כהן</t>
  </si>
  <si>
    <t>054-5795110</t>
  </si>
  <si>
    <t>אינטל</t>
  </si>
  <si>
    <t>שדרות אבץ 2 קרית גת</t>
  </si>
  <si>
    <t>כהן דותן</t>
  </si>
  <si>
    <t>מחי טל</t>
  </si>
  <si>
    <t>זכייה לאחר תיחור</t>
  </si>
  <si>
    <t>מקיף באר טוביה</t>
  </si>
  <si>
    <t>קרית חינוך באר טוביה</t>
  </si>
  <si>
    <t>תדיראן</t>
  </si>
  <si>
    <t>שדרות יצחק רבין 44 עקרון</t>
  </si>
  <si>
    <t>מקיף ה' אשדוד</t>
  </si>
  <si>
    <t>הרותם 11 אשדוד</t>
  </si>
  <si>
    <t>נמל אשדוד</t>
  </si>
  <si>
    <t>שירלי פרץ</t>
  </si>
  <si>
    <t>050-5261975</t>
  </si>
  <si>
    <t>טכנולוגי דתי</t>
  </si>
  <si>
    <t>מסילות 1 נתניה</t>
  </si>
  <si>
    <t>אטיאס משה</t>
  </si>
  <si>
    <t>050-7971618</t>
  </si>
  <si>
    <t>מוסכי נתניה</t>
  </si>
  <si>
    <t>אזור תעשייה נתניה</t>
  </si>
  <si>
    <t>סופר הובלות</t>
  </si>
  <si>
    <t>מלווה נוסע</t>
  </si>
  <si>
    <t xml:space="preserve">אגד תעבורה </t>
  </si>
  <si>
    <t>עירוני א' מודיעין</t>
  </si>
  <si>
    <t>דם המכבים 9 מכבים רעות</t>
  </si>
  <si>
    <t>ורד רודריק</t>
  </si>
  <si>
    <t>052-3664097</t>
  </si>
  <si>
    <t>ה</t>
  </si>
  <si>
    <t>TRAVELTECH</t>
  </si>
  <si>
    <t>בנק ישראל 5 ירושלים</t>
  </si>
  <si>
    <t>רומי חיימוביץ</t>
  </si>
  <si>
    <t>ינון</t>
  </si>
  <si>
    <t>052-6593143</t>
  </si>
  <si>
    <t>ירדנה רונאי</t>
  </si>
  <si>
    <t>052-9213660</t>
  </si>
  <si>
    <t>ג</t>
  </si>
  <si>
    <t>תעשידע</t>
  </si>
  <si>
    <t>המרד 29 תל אביב</t>
  </si>
  <si>
    <t>מרכז בנק ישראל</t>
  </si>
  <si>
    <t>לילינבלום 37 תל אביב</t>
  </si>
  <si>
    <t>לדאני הסעות</t>
  </si>
  <si>
    <t>אורט אלפורעה</t>
  </si>
  <si>
    <t>אלפורעה</t>
  </si>
  <si>
    <t>מוסא חאמיסה</t>
  </si>
  <si>
    <t>050-7295596</t>
  </si>
  <si>
    <t>הכשרה עמק שרה</t>
  </si>
  <si>
    <t>עמק שרה באר שבע</t>
  </si>
  <si>
    <t>מטיילי שדרות</t>
  </si>
  <si>
    <t xml:space="preserve">מטילי שדרות </t>
  </si>
  <si>
    <t>ב' ד'</t>
  </si>
  <si>
    <t>קיצור טווח ביצוע ע"י הרכז</t>
  </si>
  <si>
    <t>עמל א תל שבע</t>
  </si>
  <si>
    <t>תל שבע</t>
  </si>
  <si>
    <t>גאסר אבו סולב</t>
  </si>
  <si>
    <t>08-6223554</t>
  </si>
  <si>
    <t>ד</t>
  </si>
  <si>
    <t>מעבדת תקשוב</t>
  </si>
  <si>
    <t>חורה שכונה 15 בנין 6</t>
  </si>
  <si>
    <t>ההזמנה בוטלה ע"י מהדי ג'וליאני 13/01/2020</t>
  </si>
  <si>
    <t>מקיף ע"ש מנחם בגין</t>
  </si>
  <si>
    <t>הספורטאים 8 אילת</t>
  </si>
  <si>
    <t>מנהלת צה"ל</t>
  </si>
  <si>
    <t>פארק הייטק גב-ים באר שבע</t>
  </si>
  <si>
    <t>יוצא לתיחור -טווח מעל 200 ק"מ + 250 ש"ח תוספת יעד</t>
  </si>
  <si>
    <t>מטיילי א.אילת</t>
  </si>
  <si>
    <t>טיולי אסי</t>
  </si>
  <si>
    <t>מישל אלקסלי</t>
  </si>
  <si>
    <t>08-6316222</t>
  </si>
  <si>
    <t>מרכז חינוך אבן חשד</t>
  </si>
  <si>
    <t>טמרה</t>
  </si>
  <si>
    <t>רח' המלאכה חיפה</t>
  </si>
  <si>
    <t>אז"ת צ'ק פוסט חיפה</t>
  </si>
  <si>
    <t>הזמנה בוטלה במייל ע"י מחמוד 14/01/2020</t>
  </si>
  <si>
    <t>נסימי</t>
  </si>
  <si>
    <t>050-7629630</t>
  </si>
  <si>
    <t>הביה"ס עתיד</t>
  </si>
  <si>
    <t>פוראדיס</t>
  </si>
  <si>
    <t>עפולה</t>
  </si>
  <si>
    <t>רח' קהילת ציון עפולה</t>
  </si>
  <si>
    <t>מוסכים א.ת עפולה</t>
  </si>
  <si>
    <t>שפרעם</t>
  </si>
  <si>
    <t>מוסכים א.ת. צ'ק פוסט חיפה</t>
  </si>
  <si>
    <t>מטיילי סעסעאני</t>
  </si>
  <si>
    <t>חבצלת</t>
  </si>
  <si>
    <t>03-6535117</t>
  </si>
  <si>
    <t>כפר בלום</t>
  </si>
  <si>
    <t>א.ת קרית שמונה</t>
  </si>
  <si>
    <t>מוסכים א.ת. קרית שמונה</t>
  </si>
  <si>
    <t>חמודי</t>
  </si>
  <si>
    <t>054-2811043</t>
  </si>
  <si>
    <t>נעורה</t>
  </si>
  <si>
    <t>תיכון יעדים</t>
  </si>
  <si>
    <t>ירושלים 9 אור יהודה</t>
  </si>
  <si>
    <t>ז'אנה צונזר</t>
  </si>
  <si>
    <t>054-5856808</t>
  </si>
  <si>
    <t>מחשבה טובה</t>
  </si>
  <si>
    <t>שד' דוד המלך 20 לוד</t>
  </si>
  <si>
    <t>כדורי</t>
  </si>
  <si>
    <t>מוסכי טבריה</t>
  </si>
  <si>
    <t>א.ת. טבריה</t>
  </si>
  <si>
    <t>תיכון חדש הרצליה</t>
  </si>
  <si>
    <t>שד' שבעת הכוכבים 2 הרצליה</t>
  </si>
  <si>
    <t>שרון</t>
  </si>
  <si>
    <t>054-7834589</t>
  </si>
  <si>
    <t>הכותל המערבי</t>
  </si>
  <si>
    <t>ירושלים</t>
  </si>
  <si>
    <t>שוק מחנה יהודה</t>
  </si>
  <si>
    <t>עידו הודיע על דחיית ביצוע עקב מזג אויר</t>
  </si>
  <si>
    <t>זכיין יחיד לאחר תיחור - מחיר אושר</t>
  </si>
  <si>
    <t>טל מחי</t>
  </si>
  <si>
    <t>053-7984846</t>
  </si>
  <si>
    <t>יהודה מחבטי</t>
  </si>
  <si>
    <t>053-3239977</t>
  </si>
  <si>
    <t>תיכון טכנולוגי כפר קאסם</t>
  </si>
  <si>
    <t>כפר קאסם</t>
  </si>
  <si>
    <t>נאפז</t>
  </si>
  <si>
    <t>050-9071865</t>
  </si>
  <si>
    <t>מוסכי פתח תקווה</t>
  </si>
  <si>
    <t>סגולה פתח תקווה</t>
  </si>
  <si>
    <t>טיולי ראלי</t>
  </si>
  <si>
    <t>פיזור נוסף של 3 ק"מ - העלה את התעריף</t>
  </si>
  <si>
    <t>מח"ט כפר קאסם</t>
  </si>
  <si>
    <t>מח"ט קלנסואה</t>
  </si>
  <si>
    <t>אבן סינא קלנסואה</t>
  </si>
  <si>
    <t>יאסין</t>
  </si>
  <si>
    <t>050-5912767</t>
  </si>
  <si>
    <t>מוסכים א.ת. קריית אליעזר</t>
  </si>
  <si>
    <t>הביצוע עבר לימי א במקום ה</t>
  </si>
  <si>
    <t>תאריך וימים שונו ע"י אפרת 12/01</t>
  </si>
  <si>
    <t>ח. לפיתוח ג.עציון</t>
  </si>
  <si>
    <t>באר טוביה</t>
  </si>
  <si>
    <t>קרית ההדרכה</t>
  </si>
  <si>
    <t>מחנה אריאל שרון</t>
  </si>
  <si>
    <t>שדרות האבץ 2 קרית גת</t>
  </si>
  <si>
    <t>מחט ערערה</t>
  </si>
  <si>
    <t>ערערה בנגב שכונה 1</t>
  </si>
  <si>
    <t>אבו עראר ג'אסר</t>
  </si>
  <si>
    <t>050-7389588</t>
  </si>
  <si>
    <t>א' ה'</t>
  </si>
  <si>
    <t>מוסכי באר שבע</t>
  </si>
  <si>
    <t>אין רשימת מוסכים או סדר הסעה</t>
  </si>
  <si>
    <t>054-5457721</t>
  </si>
  <si>
    <t>ארן</t>
  </si>
  <si>
    <t>האשל 43 קיסריה</t>
  </si>
  <si>
    <t>תיכון מקיף עין סינא</t>
  </si>
  <si>
    <t>עאדל</t>
  </si>
  <si>
    <t>050-6955213</t>
  </si>
  <si>
    <t>ב'</t>
  </si>
  <si>
    <t>פרטנר</t>
  </si>
  <si>
    <t>העמל 8 ראש העין</t>
  </si>
  <si>
    <t>זמני איסוף פיזור שונו ע"י הרכז 21/01</t>
  </si>
  <si>
    <t>אמית בר אילן</t>
  </si>
  <si>
    <t>ז'בוטינסקי 99 גבעת שמואל</t>
  </si>
  <si>
    <t>ליאת כרמון</t>
  </si>
  <si>
    <t>054-6606868</t>
  </si>
  <si>
    <t>לה"ב 433</t>
  </si>
  <si>
    <t>פסח לב 1 לוד</t>
  </si>
  <si>
    <t>הרכב לא יורשה להיכנס למיתחם</t>
  </si>
  <si>
    <t>געש תאורה</t>
  </si>
  <si>
    <t>קיבוץ געש</t>
  </si>
  <si>
    <t>מחט קלנסואה</t>
  </si>
  <si>
    <t>מתנ"ס קלנסואה</t>
  </si>
  <si>
    <t>סאלח ראבוס</t>
  </si>
  <si>
    <t>054-6445559</t>
  </si>
  <si>
    <t>איגוד מוסכי צפון</t>
  </si>
  <si>
    <t>דרך חיפה 10 קרית אתא</t>
  </si>
  <si>
    <t>עקב וונדליזם ברכב תעבורה סרבו ביצוע</t>
  </si>
  <si>
    <t>שלומי אסולין</t>
  </si>
  <si>
    <t>050-4588888</t>
  </si>
  <si>
    <t xml:space="preserve"> שחר   צח</t>
  </si>
  <si>
    <t>טיולי  מירא</t>
  </si>
  <si>
    <t>א.אמני</t>
  </si>
  <si>
    <t>מקיף אחווה גלבוע</t>
  </si>
  <si>
    <t>שטראוס</t>
  </si>
  <si>
    <t>הגלבוע 5 נוף הגליל</t>
  </si>
  <si>
    <t>03-6535118</t>
  </si>
  <si>
    <t>מקיף חקלאי נהלל</t>
  </si>
  <si>
    <t>נהלל</t>
  </si>
  <si>
    <t>מת"ס חיפה</t>
  </si>
  <si>
    <t>אנדרי סחרוב 9 חיפה</t>
  </si>
  <si>
    <t>מדעים ואומנויות עמל 1</t>
  </si>
  <si>
    <t>דרך הטייסים 4 אופקים</t>
  </si>
  <si>
    <t>מפעל נשר</t>
  </si>
  <si>
    <t>רמלה</t>
  </si>
  <si>
    <t>אחמד</t>
  </si>
  <si>
    <t>054-9999502</t>
  </si>
  <si>
    <t>תיכון אורט ערד</t>
  </si>
  <si>
    <t>ישעייה 4 ערד</t>
  </si>
  <si>
    <t>תדיראן סוללות</t>
  </si>
  <si>
    <t>קרית עקרון</t>
  </si>
  <si>
    <t>לאחר תיחור</t>
  </si>
  <si>
    <t>08-6611633</t>
  </si>
  <si>
    <t>קונטרופ</t>
  </si>
  <si>
    <t>החרש 4 הוד השרון</t>
  </si>
  <si>
    <t>ב'  ד'</t>
  </si>
  <si>
    <t>יד חרוצים 6 ירושלים</t>
  </si>
  <si>
    <t>אורט אבו תלול</t>
  </si>
  <si>
    <t>אבו תלול</t>
  </si>
  <si>
    <t>רני אלכסם</t>
  </si>
  <si>
    <t>054-6610335</t>
  </si>
  <si>
    <t>ה'</t>
  </si>
  <si>
    <t>איגוד מוסכי באר שבע</t>
  </si>
  <si>
    <t xml:space="preserve">לוודא את אישור הספק
</t>
  </si>
  <si>
    <t>ד'  ה'</t>
  </si>
  <si>
    <t>צורפה רשימת מוסכים</t>
  </si>
  <si>
    <t>ד'</t>
  </si>
  <si>
    <t>איגוד מוסכים צפון</t>
  </si>
  <si>
    <t>בפיזור נסיעה דרך דישון ומלכייה</t>
  </si>
  <si>
    <t>אושר פיזור מלכיה ודישון ע"י אבי  27.8 ק"מ</t>
  </si>
  <si>
    <t>מיטל</t>
  </si>
  <si>
    <t>050-7660778</t>
  </si>
  <si>
    <t>דור הרצליה</t>
  </si>
  <si>
    <t>רביבים 1 הרצליה</t>
  </si>
  <si>
    <t>זיוה אהרון</t>
  </si>
  <si>
    <t>050-6858488</t>
  </si>
  <si>
    <t>נשר</t>
  </si>
  <si>
    <t>רגב צמוד 5 שעות</t>
  </si>
  <si>
    <t>אורט מקס שיין</t>
  </si>
  <si>
    <t>טשרניחובסקי 1 רחובות</t>
  </si>
  <si>
    <t>רן בינר</t>
  </si>
  <si>
    <t>054-2205487</t>
  </si>
  <si>
    <t>אלביט</t>
  </si>
  <si>
    <t>פלאוט 1 רחובות</t>
  </si>
  <si>
    <t>הדרכה אישית</t>
  </si>
  <si>
    <t>שלומי</t>
  </si>
  <si>
    <t>תיכון כדורי</t>
  </si>
  <si>
    <t>כדורי גליל תחתון</t>
  </si>
  <si>
    <t>שטראוס ממתקים</t>
  </si>
  <si>
    <t>גלבוע 5 נוף הגליל</t>
  </si>
  <si>
    <t>23.1.2020</t>
  </si>
  <si>
    <t>יסמין</t>
  </si>
  <si>
    <t>אורט יוקנעם</t>
  </si>
  <si>
    <t>יצחק רבין 7 יוקנעם</t>
  </si>
  <si>
    <t>אלביט מערכות</t>
  </si>
  <si>
    <t>בניין תבור יוקנעם</t>
  </si>
  <si>
    <t>29.1.2020</t>
  </si>
  <si>
    <t>לדני</t>
  </si>
  <si>
    <t>אורט יובלי אריאל</t>
  </si>
  <si>
    <t>הפסגה 2 אריאל</t>
  </si>
  <si>
    <t>עפר שפיר</t>
  </si>
  <si>
    <t>050-7832266</t>
  </si>
  <si>
    <t>פרונט</t>
  </si>
  <si>
    <t>צבי הנחל 18 עמק חפר</t>
  </si>
  <si>
    <t>21/012020</t>
  </si>
  <si>
    <t>נטע לי</t>
  </si>
  <si>
    <t>המסיע הזוכה סרב ביצוע - הועבר לאחר</t>
  </si>
  <si>
    <t>ג'</t>
  </si>
  <si>
    <t>מפעל נועם</t>
  </si>
  <si>
    <t>קיבוץ אורים</t>
  </si>
  <si>
    <t>אין אישור רכז</t>
  </si>
  <si>
    <t>תיכון  אום בטין</t>
  </si>
  <si>
    <t>אום בטין</t>
  </si>
  <si>
    <t>יוסף אבו כף</t>
  </si>
  <si>
    <t>054-7270933</t>
  </si>
  <si>
    <t>א' ב'</t>
  </si>
  <si>
    <t>רשימת מוסכים מצורפת</t>
  </si>
  <si>
    <t>גל</t>
  </si>
  <si>
    <t>סדרנים</t>
  </si>
  <si>
    <t>03-7350168</t>
  </si>
  <si>
    <t>050-5404668</t>
  </si>
  <si>
    <t>תיכון טירה</t>
  </si>
  <si>
    <t>טירה</t>
  </si>
  <si>
    <t>האני טאיה</t>
  </si>
  <si>
    <t>054-7453858</t>
  </si>
  <si>
    <t>עבד</t>
  </si>
  <si>
    <t>יש לשנות את תאריך סיום ההזמנה בהתאם לטופס ששלחתי-5.2</t>
  </si>
  <si>
    <t>תיכון טכנולוגי דתי</t>
  </si>
  <si>
    <t>משה אטיאס</t>
  </si>
  <si>
    <t>מוסך העוגן</t>
  </si>
  <si>
    <t>הקדר 38 נתניה</t>
  </si>
  <si>
    <t>אורט גרינברג</t>
  </si>
  <si>
    <t>תמר 1 קרית טבעון</t>
  </si>
  <si>
    <t>גלבוע תעשיות</t>
  </si>
  <si>
    <t>קיבוץ מגן שאול</t>
  </si>
  <si>
    <t>אברביש סעסעאני</t>
  </si>
  <si>
    <t>054-5428183</t>
  </si>
  <si>
    <t>26.1.2020</t>
  </si>
  <si>
    <t>ארן פיתוח</t>
  </si>
  <si>
    <t xml:space="preserve">שלומי </t>
  </si>
  <si>
    <t>אורט אלסייד</t>
  </si>
  <si>
    <t>אלסייד</t>
  </si>
  <si>
    <t>אברהים</t>
  </si>
  <si>
    <t>050-4448131</t>
  </si>
  <si>
    <t>בית הדין</t>
  </si>
  <si>
    <t>התקווה 5 באר שבע</t>
  </si>
  <si>
    <t>עתיד דליאת אל כרמל</t>
  </si>
  <si>
    <t>דליית אל כרמל</t>
  </si>
  <si>
    <t>SILKN</t>
  </si>
  <si>
    <t>הכרמל יוקנעם</t>
  </si>
  <si>
    <t>תיכון אלכוארזמי</t>
  </si>
  <si>
    <t>אמאן בובו</t>
  </si>
  <si>
    <t>052-8563256</t>
  </si>
  <si>
    <t>יקב רמת הגולן</t>
  </si>
  <si>
    <t>קצרין</t>
  </si>
  <si>
    <t>אימאן בובו</t>
  </si>
  <si>
    <t>ביה"ס נתיב</t>
  </si>
  <si>
    <t>דרך משה דיין 45 תל אביב</t>
  </si>
  <si>
    <t>גלית פסו</t>
  </si>
  <si>
    <t>052-3717740</t>
  </si>
  <si>
    <t>יפעת דיין</t>
  </si>
  <si>
    <t>מחלבת עיזה פזיזה</t>
  </si>
  <si>
    <t>נהר הירדן 17 טל שחר</t>
  </si>
  <si>
    <t>אלחייה</t>
  </si>
  <si>
    <t>אלמקפה 96 צור באחר</t>
  </si>
  <si>
    <t>מחמוד געאביס</t>
  </si>
  <si>
    <t>052-5507344</t>
  </si>
  <si>
    <t>איגוד מוסכים ת"א</t>
  </si>
  <si>
    <t>יוסף קארו 24 תל אביב</t>
  </si>
  <si>
    <t>מחמוד גועאנה</t>
  </si>
  <si>
    <t>פתוח ג. עציון</t>
  </si>
  <si>
    <t>גאסר אבו סלב</t>
  </si>
  <si>
    <t>מעבדת תקשוב חורה</t>
  </si>
  <si>
    <t>שכונה 15 בית 6 חורה</t>
  </si>
  <si>
    <t>דווח למוחמד אעסם</t>
  </si>
  <si>
    <t>אורט רבין גן יבנה</t>
  </si>
  <si>
    <t>דרך יצחק רבין 2 גן יבנה</t>
  </si>
  <si>
    <t>זוהר</t>
  </si>
  <si>
    <t>054-26678787</t>
  </si>
  <si>
    <t>כתר פלסטיק</t>
  </si>
  <si>
    <t>ספיר 2 הרצליה</t>
  </si>
  <si>
    <t>חרות עזרייה דסה</t>
  </si>
  <si>
    <t>אמי"ת כפר בתיה</t>
  </si>
  <si>
    <t>דרך ירושלים 1 רעננה</t>
  </si>
  <si>
    <t>סיגל חייקין</t>
  </si>
  <si>
    <t>050-8641864</t>
  </si>
  <si>
    <t>מרפ"א ירושלים</t>
  </si>
  <si>
    <t>https://www.waze.com/he/livemap/directions?latlng=31.794541%2C35.249183</t>
  </si>
  <si>
    <t>סיה</t>
  </si>
  <si>
    <t>מקיף חשמונאים</t>
  </si>
  <si>
    <t>אנה פרנק 10 בת ים</t>
  </si>
  <si>
    <t>זיו אביגיל</t>
  </si>
  <si>
    <t>054-2404303</t>
  </si>
  <si>
    <t>סיילס פורס</t>
  </si>
  <si>
    <t>יגאל אלון 94 תל אביב</t>
  </si>
  <si>
    <t>אלעד מנטש</t>
  </si>
  <si>
    <t>תאריך סיום</t>
  </si>
  <si>
    <t>זכיין מבצע</t>
  </si>
  <si>
    <t>הנסיעה בוטלה ע"י דותן במייל 28/01/2020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</si>
</sst>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yy"/>
    <numFmt numFmtId="165" formatCode="&quot;₪&quot;\ #,##0"/>
    <numFmt numFmtId="166" formatCode="[$-1000000]h:mm"/>
    <numFmt numFmtId="167" formatCode="[$₪-40D]#,##0"/>
  </numFmts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sz val="9"/>
      <color rgb="FF000000"/>
      <name val="Calibri"/>
    </font>
    <font>
      <u/>
      <sz val="12"/>
      <color rgb="FF000000"/>
      <name val="Arial"/>
    </font>
    <font>
      <sz val="12"/>
      <color rgb="FF000000"/>
      <name val="Arial"/>
    </font>
    <font>
      <sz val="12"/>
      <color rgb="FF000000"/>
      <name val="David"/>
    </font>
    <font>
      <sz val="11"/>
      <color rgb="FF000000"/>
      <name val="Arial"/>
    </font>
    <font>
      <u/>
      <sz val="12"/>
      <color rgb="FF000000"/>
      <name val="Arial"/>
    </font>
    <font>
      <u/>
      <sz val="12"/>
      <color theme="1"/>
      <name val="Arial"/>
    </font>
    <font>
      <sz val="11"/>
      <color rgb="FF002060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0000FF"/>
      <name val="Arial"/>
    </font>
    <font>
      <sz val="11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C5D9F1"/>
        <bgColor rgb="FFC5D9F1"/>
      </patternFill>
    </fill>
    <fill>
      <patternFill patternType="solid">
        <fgColor rgb="FFE6B8B7"/>
        <bgColor rgb="FFE6B8B7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horizontal="center" vertical="center" wrapText="1"/>
    </xf>
    <xf numFmtId="3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center"/>
    </xf>
    <xf numFmtId="0" fontId="0" fillId="0" borderId="10" xfId="0" applyFont="1" applyBorder="1" applyAlignment="1">
      <alignment vertical="center" wrapText="1"/>
    </xf>
    <xf numFmtId="3" fontId="0" fillId="9" borderId="11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11" xfId="0" applyNumberFormat="1" applyFont="1" applyBorder="1" applyAlignment="1"/>
    <xf numFmtId="0" fontId="0" fillId="0" borderId="11" xfId="0" applyFont="1" applyBorder="1" applyAlignment="1">
      <alignment horizontal="right" vertical="top"/>
    </xf>
    <xf numFmtId="16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top" wrapText="1"/>
    </xf>
    <xf numFmtId="165" fontId="0" fillId="0" borderId="11" xfId="0" applyNumberFormat="1" applyFont="1" applyBorder="1" applyAlignment="1">
      <alignment horizontal="center" vertical="center"/>
    </xf>
    <xf numFmtId="166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/>
    </xf>
    <xf numFmtId="20" fontId="0" fillId="0" borderId="0" xfId="0" applyNumberFormat="1" applyFont="1" applyAlignment="1">
      <alignment horizontal="center" vertical="center"/>
    </xf>
    <xf numFmtId="0" fontId="0" fillId="0" borderId="11" xfId="0" applyFont="1" applyBorder="1" applyAlignment="1">
      <alignment horizontal="right" vertical="top"/>
    </xf>
    <xf numFmtId="0" fontId="0" fillId="0" borderId="3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/>
    </xf>
    <xf numFmtId="165" fontId="0" fillId="10" borderId="11" xfId="0" applyNumberFormat="1" applyFont="1" applyFill="1" applyBorder="1" applyAlignment="1">
      <alignment horizontal="center" vertical="center"/>
    </xf>
    <xf numFmtId="166" fontId="0" fillId="0" borderId="11" xfId="0" applyNumberFormat="1" applyFont="1" applyBorder="1" applyAlignment="1">
      <alignment horizontal="right" vertical="top"/>
    </xf>
    <xf numFmtId="0" fontId="0" fillId="0" borderId="11" xfId="0" applyFont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 vertical="center"/>
    </xf>
    <xf numFmtId="9" fontId="1" fillId="2" borderId="11" xfId="0" applyNumberFormat="1" applyFont="1" applyFill="1" applyBorder="1" applyAlignment="1">
      <alignment horizontal="center" vertical="center"/>
    </xf>
    <xf numFmtId="14" fontId="0" fillId="0" borderId="11" xfId="0" applyNumberFormat="1" applyFont="1" applyBorder="1" applyAlignment="1">
      <alignment horizontal="right" vertical="top"/>
    </xf>
    <xf numFmtId="20" fontId="0" fillId="0" borderId="11" xfId="0" applyNumberFormat="1" applyFont="1" applyBorder="1" applyAlignment="1">
      <alignment horizontal="center" vertical="center"/>
    </xf>
    <xf numFmtId="165" fontId="0" fillId="9" borderId="11" xfId="0" applyNumberFormat="1" applyFont="1" applyFill="1" applyBorder="1" applyAlignment="1">
      <alignment horizontal="center" vertical="center"/>
    </xf>
    <xf numFmtId="165" fontId="0" fillId="2" borderId="11" xfId="0" applyNumberFormat="1" applyFont="1" applyFill="1" applyBorder="1" applyAlignment="1">
      <alignment horizontal="center" vertical="center"/>
    </xf>
    <xf numFmtId="0" fontId="7" fillId="9" borderId="0" xfId="0" applyFont="1" applyFill="1"/>
    <xf numFmtId="165" fontId="0" fillId="12" borderId="11" xfId="0" applyNumberFormat="1" applyFont="1" applyFill="1" applyBorder="1" applyAlignment="1">
      <alignment horizontal="center" vertical="center"/>
    </xf>
    <xf numFmtId="0" fontId="8" fillId="0" borderId="0" xfId="0" applyFont="1"/>
    <xf numFmtId="165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right" vertical="top" wrapText="1"/>
    </xf>
    <xf numFmtId="165" fontId="0" fillId="0" borderId="11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right"/>
    </xf>
    <xf numFmtId="1" fontId="0" fillId="0" borderId="11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5" fontId="0" fillId="14" borderId="11" xfId="0" applyNumberFormat="1" applyFont="1" applyFill="1" applyBorder="1" applyAlignment="1">
      <alignment horizontal="center" vertical="center"/>
    </xf>
    <xf numFmtId="20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4" fontId="0" fillId="11" borderId="11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right"/>
    </xf>
    <xf numFmtId="166" fontId="0" fillId="0" borderId="11" xfId="0" applyNumberFormat="1" applyFont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 vertical="center"/>
    </xf>
    <xf numFmtId="9" fontId="0" fillId="2" borderId="11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/>
    </xf>
    <xf numFmtId="165" fontId="0" fillId="15" borderId="11" xfId="0" applyNumberFormat="1" applyFont="1" applyFill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165" fontId="0" fillId="17" borderId="11" xfId="0" applyNumberFormat="1" applyFont="1" applyFill="1" applyBorder="1" applyAlignment="1">
      <alignment horizontal="center"/>
    </xf>
    <xf numFmtId="165" fontId="0" fillId="9" borderId="1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right" vertical="top"/>
    </xf>
    <xf numFmtId="165" fontId="0" fillId="19" borderId="11" xfId="0" applyNumberFormat="1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right" vertical="top"/>
    </xf>
    <xf numFmtId="20" fontId="0" fillId="0" borderId="11" xfId="0" applyNumberFormat="1" applyFont="1" applyBorder="1" applyAlignment="1">
      <alignment horizontal="right" vertical="top"/>
    </xf>
    <xf numFmtId="1" fontId="1" fillId="0" borderId="11" xfId="0" applyNumberFormat="1" applyFont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165" fontId="0" fillId="21" borderId="11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right"/>
    </xf>
    <xf numFmtId="14" fontId="2" fillId="5" borderId="11" xfId="0" applyNumberFormat="1" applyFont="1" applyFill="1" applyBorder="1" applyAlignment="1">
      <alignment horizontal="center" vertical="center"/>
    </xf>
    <xf numFmtId="0" fontId="10" fillId="0" borderId="0" xfId="0" applyFont="1"/>
    <xf numFmtId="1" fontId="0" fillId="12" borderId="11" xfId="0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21" borderId="0" xfId="0" applyNumberFormat="1" applyFont="1" applyFill="1" applyAlignment="1">
      <alignment horizontal="center" vertical="center"/>
    </xf>
    <xf numFmtId="0" fontId="0" fillId="9" borderId="11" xfId="0" applyFont="1" applyFill="1" applyBorder="1" applyAlignment="1">
      <alignment horizontal="right" vertical="top"/>
    </xf>
    <xf numFmtId="0" fontId="0" fillId="21" borderId="11" xfId="0" applyFont="1" applyFill="1" applyBorder="1" applyAlignment="1">
      <alignment horizontal="right" vertical="top"/>
    </xf>
    <xf numFmtId="0" fontId="0" fillId="13" borderId="0" xfId="0" applyFont="1" applyFill="1" applyAlignment="1"/>
    <xf numFmtId="0" fontId="0" fillId="18" borderId="11" xfId="0" applyFont="1" applyFill="1" applyBorder="1" applyAlignment="1">
      <alignment horizontal="right" vertical="top"/>
    </xf>
    <xf numFmtId="164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top"/>
    </xf>
    <xf numFmtId="3" fontId="0" fillId="9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/>
    <xf numFmtId="0" fontId="11" fillId="0" borderId="0" xfId="0" applyFont="1" applyAlignment="1">
      <alignment horizontal="right"/>
    </xf>
    <xf numFmtId="166" fontId="0" fillId="0" borderId="11" xfId="0" applyNumberFormat="1" applyFont="1" applyBorder="1" applyAlignment="1">
      <alignment horizontal="center" vertical="center"/>
    </xf>
    <xf numFmtId="166" fontId="0" fillId="0" borderId="11" xfId="0" applyNumberFormat="1" applyFont="1" applyBorder="1" applyAlignment="1">
      <alignment vertical="center"/>
    </xf>
    <xf numFmtId="14" fontId="0" fillId="9" borderId="11" xfId="0" applyNumberFormat="1" applyFont="1" applyFill="1" applyBorder="1" applyAlignment="1">
      <alignment horizontal="center" vertical="center"/>
    </xf>
    <xf numFmtId="165" fontId="0" fillId="18" borderId="11" xfId="0" applyNumberFormat="1" applyFont="1" applyFill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164" fontId="0" fillId="0" borderId="11" xfId="0" applyNumberFormat="1" applyFont="1" applyBorder="1" applyAlignment="1"/>
    <xf numFmtId="20" fontId="0" fillId="0" borderId="3" xfId="0" applyNumberFormat="1" applyFont="1" applyBorder="1" applyAlignment="1">
      <alignment horizontal="right" vertical="top"/>
    </xf>
    <xf numFmtId="1" fontId="0" fillId="0" borderId="3" xfId="0" applyNumberFormat="1" applyFont="1" applyBorder="1" applyAlignment="1">
      <alignment horizontal="right" vertical="top"/>
    </xf>
    <xf numFmtId="164" fontId="0" fillId="0" borderId="3" xfId="0" applyNumberFormat="1" applyFont="1" applyBorder="1" applyAlignment="1">
      <alignment horizontal="right" vertical="top"/>
    </xf>
    <xf numFmtId="164" fontId="0" fillId="11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11" xfId="0" applyNumberFormat="1" applyFont="1" applyBorder="1" applyAlignment="1">
      <alignment horizontal="center" vertical="center"/>
    </xf>
    <xf numFmtId="165" fontId="0" fillId="9" borderId="11" xfId="0" applyNumberFormat="1" applyFont="1" applyFill="1" applyBorder="1" applyAlignment="1">
      <alignment horizontal="center" vertical="center"/>
    </xf>
    <xf numFmtId="165" fontId="0" fillId="10" borderId="11" xfId="0" applyNumberFormat="1" applyFont="1" applyFill="1" applyBorder="1" applyAlignment="1">
      <alignment horizontal="center" vertical="center"/>
    </xf>
    <xf numFmtId="165" fontId="0" fillId="22" borderId="11" xfId="0" applyNumberFormat="1" applyFont="1" applyFill="1" applyBorder="1" applyAlignment="1">
      <alignment horizontal="center" vertical="center"/>
    </xf>
    <xf numFmtId="165" fontId="0" fillId="12" borderId="11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0" fillId="13" borderId="11" xfId="0" applyFont="1" applyFill="1" applyBorder="1" applyAlignment="1">
      <alignment horizontal="right" vertical="top"/>
    </xf>
    <xf numFmtId="1" fontId="0" fillId="23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14" fontId="0" fillId="11" borderId="11" xfId="0" applyNumberFormat="1" applyFont="1" applyFill="1" applyBorder="1" applyAlignment="1">
      <alignment horizontal="center" vertical="center"/>
    </xf>
    <xf numFmtId="14" fontId="0" fillId="0" borderId="11" xfId="0" applyNumberFormat="1" applyFont="1" applyBorder="1" applyAlignment="1"/>
    <xf numFmtId="20" fontId="0" fillId="0" borderId="11" xfId="0" applyNumberFormat="1" applyFont="1" applyBorder="1" applyAlignment="1">
      <alignment vertical="top"/>
    </xf>
    <xf numFmtId="0" fontId="8" fillId="9" borderId="11" xfId="0" applyFont="1" applyFill="1" applyBorder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3" fontId="0" fillId="12" borderId="11" xfId="0" applyNumberFormat="1" applyFont="1" applyFill="1" applyBorder="1" applyAlignment="1">
      <alignment horizontal="center" vertical="center"/>
    </xf>
    <xf numFmtId="164" fontId="0" fillId="12" borderId="11" xfId="0" applyNumberFormat="1" applyFont="1" applyFill="1" applyBorder="1" applyAlignment="1"/>
    <xf numFmtId="167" fontId="3" fillId="9" borderId="0" xfId="0" applyNumberFormat="1" applyFont="1" applyFill="1" applyAlignment="1">
      <alignment horizontal="center"/>
    </xf>
    <xf numFmtId="0" fontId="16" fillId="0" borderId="0" xfId="0" applyFont="1" applyAlignment="1"/>
    <xf numFmtId="0" fontId="4" fillId="0" borderId="0" xfId="0" applyFont="1" applyAlignment="1"/>
    <xf numFmtId="167" fontId="4" fillId="0" borderId="11" xfId="0" applyNumberFormat="1" applyFont="1" applyBorder="1" applyAlignment="1">
      <alignment horizontal="center"/>
    </xf>
    <xf numFmtId="3" fontId="0" fillId="9" borderId="11" xfId="0" applyNumberFormat="1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 vertical="top"/>
    </xf>
    <xf numFmtId="1" fontId="0" fillId="0" borderId="3" xfId="0" applyNumberFormat="1" applyFont="1" applyBorder="1" applyAlignment="1">
      <alignment horizontal="center"/>
    </xf>
    <xf numFmtId="164" fontId="0" fillId="11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right"/>
    </xf>
    <xf numFmtId="20" fontId="17" fillId="0" borderId="3" xfId="0" applyNumberFormat="1" applyFont="1" applyBorder="1" applyAlignment="1">
      <alignment vertical="top"/>
    </xf>
    <xf numFmtId="0" fontId="17" fillId="0" borderId="3" xfId="0" applyFont="1" applyBorder="1" applyAlignment="1">
      <alignment vertical="top"/>
    </xf>
    <xf numFmtId="1" fontId="17" fillId="0" borderId="3" xfId="0" applyNumberFormat="1" applyFont="1" applyBorder="1"/>
    <xf numFmtId="1" fontId="17" fillId="0" borderId="3" xfId="0" applyNumberFormat="1" applyFont="1" applyBorder="1" applyAlignment="1"/>
    <xf numFmtId="1" fontId="17" fillId="0" borderId="3" xfId="0" applyNumberFormat="1" applyFont="1" applyBorder="1" applyAlignment="1">
      <alignment vertical="top"/>
    </xf>
    <xf numFmtId="2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right" vertical="top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right" vertical="top"/>
    </xf>
    <xf numFmtId="165" fontId="0" fillId="10" borderId="3" xfId="0" applyNumberFormat="1" applyFont="1" applyFill="1" applyBorder="1" applyAlignment="1">
      <alignment horizontal="center"/>
    </xf>
    <xf numFmtId="165" fontId="0" fillId="0" borderId="11" xfId="0" applyNumberFormat="1" applyFont="1" applyBorder="1" applyAlignment="1">
      <alignment horizontal="right" vertical="top"/>
    </xf>
    <xf numFmtId="167" fontId="3" fillId="9" borderId="11" xfId="0" applyNumberFormat="1" applyFont="1" applyFill="1" applyBorder="1" applyAlignment="1">
      <alignment horizontal="center"/>
    </xf>
    <xf numFmtId="0" fontId="17" fillId="5" borderId="3" xfId="0" applyFont="1" applyFill="1" applyBorder="1"/>
    <xf numFmtId="164" fontId="0" fillId="0" borderId="3" xfId="0" applyNumberFormat="1" applyFont="1" applyBorder="1" applyAlignment="1">
      <alignment horizontal="center"/>
    </xf>
    <xf numFmtId="166" fontId="0" fillId="0" borderId="3" xfId="0" applyNumberFormat="1" applyFont="1" applyBorder="1" applyAlignment="1">
      <alignment horizontal="center"/>
    </xf>
    <xf numFmtId="164" fontId="17" fillId="0" borderId="3" xfId="0" applyNumberFormat="1" applyFont="1" applyBorder="1"/>
    <xf numFmtId="166" fontId="17" fillId="0" borderId="3" xfId="0" applyNumberFormat="1" applyFont="1" applyBorder="1"/>
    <xf numFmtId="166" fontId="17" fillId="0" borderId="3" xfId="0" applyNumberFormat="1" applyFont="1" applyBorder="1" applyAlignment="1">
      <alignment vertical="top"/>
    </xf>
    <xf numFmtId="0" fontId="0" fillId="0" borderId="17" xfId="0" applyFont="1" applyBorder="1" applyAlignment="1">
      <alignment horizontal="right" vertical="top"/>
    </xf>
    <xf numFmtId="0" fontId="18" fillId="0" borderId="11" xfId="0" applyFont="1" applyBorder="1"/>
    <xf numFmtId="0" fontId="0" fillId="0" borderId="11" xfId="0" applyFont="1" applyBorder="1" applyAlignment="1">
      <alignment vertical="top"/>
    </xf>
    <xf numFmtId="165" fontId="0" fillId="9" borderId="3" xfId="0" applyNumberFormat="1" applyFont="1" applyFill="1" applyBorder="1" applyAlignment="1">
      <alignment horizontal="center"/>
    </xf>
    <xf numFmtId="167" fontId="0" fillId="0" borderId="11" xfId="0" applyNumberFormat="1" applyFont="1" applyBorder="1" applyAlignment="1">
      <alignment horizontal="center" vertical="center"/>
    </xf>
    <xf numFmtId="167" fontId="3" fillId="9" borderId="0" xfId="0" applyNumberFormat="1" applyFont="1" applyFill="1"/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4" fillId="0" borderId="17" xfId="0" applyFont="1" applyBorder="1"/>
    <xf numFmtId="0" fontId="4" fillId="0" borderId="18" xfId="0" applyFont="1" applyBorder="1"/>
    <xf numFmtId="0" fontId="0" fillId="0" borderId="12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/>
    <xf numFmtId="164" fontId="4" fillId="25" borderId="0" xfId="0" applyNumberFormat="1" applyFont="1" applyFill="1" applyAlignment="1">
      <alignment horizontal="center"/>
    </xf>
    <xf numFmtId="14" fontId="0" fillId="0" borderId="3" xfId="0" applyNumberFormat="1" applyFont="1" applyBorder="1" applyAlignment="1">
      <alignment horizontal="right"/>
    </xf>
    <xf numFmtId="20" fontId="0" fillId="0" borderId="14" xfId="0" applyNumberFormat="1" applyFont="1" applyBorder="1" applyAlignment="1">
      <alignment vertical="top"/>
    </xf>
    <xf numFmtId="0" fontId="19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1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0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2" fillId="3" borderId="1" xfId="0" applyFont="1" applyFill="1" applyBorder="1" applyAlignment="1">
      <alignment horizontal="center"/>
    </xf>
    <xf numFmtId="0" fontId="4" fillId="0" borderId="6" xfId="0" applyFont="1" applyBorder="1"/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0" fillId="7" borderId="10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0" fillId="6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center" vertical="center"/>
    </xf>
    <xf numFmtId="0" fontId="20" fillId="24" borderId="3" xfId="0" applyFont="1" applyFill="1" applyBorder="1" applyAlignment="1">
      <alignment horizontal="center" vertical="center"/>
    </xf>
    <xf numFmtId="0" fontId="4" fillId="24" borderId="5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2" fillId="8" borderId="3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/>
    </xf>
    <xf numFmtId="0" fontId="4" fillId="0" borderId="17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ze.com/he/livemap/directions?latlng=31.794541%2C35.249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6699"/>
  </sheetPr>
  <dimension ref="A1:I1000"/>
  <sheetViews>
    <sheetView rightToLeft="1" workbookViewId="0">
      <selection activeCell="I25" sqref="I25"/>
    </sheetView>
  </sheetViews>
  <sheetFormatPr defaultColWidth="14.42578125" defaultRowHeight="15" customHeight="1" x14ac:dyDescent="0.25"/>
  <cols>
    <col min="1" max="1" width="10.42578125" customWidth="1"/>
    <col min="2" max="3" width="33.42578125" customWidth="1"/>
    <col min="4" max="5" width="8" customWidth="1"/>
    <col min="6" max="6" width="11.42578125" customWidth="1"/>
    <col min="7" max="8" width="8" customWidth="1"/>
    <col min="9" max="9" width="10.42578125" customWidth="1"/>
  </cols>
  <sheetData>
    <row r="1" spans="1:9" x14ac:dyDescent="0.25">
      <c r="A1" s="1" t="s">
        <v>0</v>
      </c>
      <c r="F1" s="1" t="s">
        <v>2</v>
      </c>
      <c r="I1" s="1" t="s">
        <v>3</v>
      </c>
    </row>
    <row r="2" spans="1:9" x14ac:dyDescent="0.25">
      <c r="A2" s="2">
        <v>1</v>
      </c>
      <c r="B2" s="3" t="s">
        <v>5</v>
      </c>
      <c r="C2" s="2"/>
      <c r="F2" s="2">
        <v>1</v>
      </c>
      <c r="G2" s="3" t="s">
        <v>7</v>
      </c>
      <c r="I2" s="2">
        <v>3</v>
      </c>
    </row>
    <row r="3" spans="1:9" x14ac:dyDescent="0.25">
      <c r="A3" s="2">
        <v>2</v>
      </c>
      <c r="B3" s="3" t="s">
        <v>8</v>
      </c>
      <c r="C3" s="2"/>
      <c r="F3" s="2">
        <v>2</v>
      </c>
      <c r="G3" s="3" t="s">
        <v>9</v>
      </c>
      <c r="I3" s="2">
        <v>6</v>
      </c>
    </row>
    <row r="4" spans="1:9" x14ac:dyDescent="0.25">
      <c r="A4" s="2">
        <v>3</v>
      </c>
      <c r="B4" s="3" t="s">
        <v>10</v>
      </c>
      <c r="C4" s="2"/>
      <c r="F4" s="2">
        <v>3</v>
      </c>
      <c r="G4" s="3" t="s">
        <v>11</v>
      </c>
      <c r="I4" s="2">
        <v>10</v>
      </c>
    </row>
    <row r="5" spans="1:9" x14ac:dyDescent="0.25">
      <c r="A5" s="2">
        <v>4</v>
      </c>
      <c r="B5" s="3" t="s">
        <v>12</v>
      </c>
      <c r="C5" s="2"/>
      <c r="F5" s="2">
        <v>4</v>
      </c>
      <c r="G5" s="3" t="s">
        <v>13</v>
      </c>
    </row>
    <row r="6" spans="1:9" x14ac:dyDescent="0.25">
      <c r="A6" s="2">
        <v>5</v>
      </c>
      <c r="B6" s="3" t="s">
        <v>14</v>
      </c>
      <c r="C6" s="2"/>
    </row>
    <row r="7" spans="1:9" x14ac:dyDescent="0.25">
      <c r="A7" s="2">
        <v>6</v>
      </c>
      <c r="B7" s="3" t="s">
        <v>15</v>
      </c>
      <c r="C7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69696"/>
  </sheetPr>
  <dimension ref="A1:BA1000"/>
  <sheetViews>
    <sheetView rightToLeft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9" sqref="H29"/>
    </sheetView>
  </sheetViews>
  <sheetFormatPr defaultColWidth="14.42578125" defaultRowHeight="15" customHeight="1" x14ac:dyDescent="0.25"/>
  <cols>
    <col min="1" max="1" width="8" customWidth="1"/>
    <col min="2" max="2" width="9.5703125" customWidth="1"/>
    <col min="3" max="3" width="8.140625" customWidth="1"/>
    <col min="4" max="4" width="7.28515625" customWidth="1"/>
    <col min="5" max="5" width="7.42578125" customWidth="1"/>
    <col min="6" max="6" width="9.5703125" customWidth="1"/>
    <col min="7" max="7" width="10.28515625" customWidth="1"/>
    <col min="8" max="8" width="9.85546875" customWidth="1"/>
    <col min="9" max="9" width="23.85546875" customWidth="1"/>
    <col min="10" max="10" width="9.7109375" customWidth="1"/>
    <col min="11" max="11" width="7.42578125" customWidth="1"/>
    <col min="12" max="12" width="12.42578125" customWidth="1"/>
    <col min="13" max="13" width="14" customWidth="1"/>
    <col min="14" max="14" width="12.42578125" customWidth="1"/>
    <col min="15" max="15" width="8" customWidth="1"/>
    <col min="16" max="16" width="6.85546875" customWidth="1"/>
    <col min="17" max="17" width="18" customWidth="1"/>
    <col min="18" max="18" width="8" customWidth="1"/>
    <col min="19" max="19" width="14.42578125" customWidth="1"/>
    <col min="20" max="20" width="8" customWidth="1"/>
    <col min="21" max="21" width="7.5703125" customWidth="1"/>
    <col min="22" max="22" width="11.42578125" customWidth="1"/>
    <col min="23" max="23" width="8" customWidth="1"/>
    <col min="24" max="24" width="25" customWidth="1"/>
    <col min="25" max="25" width="8" customWidth="1"/>
    <col min="26" max="26" width="7" customWidth="1"/>
    <col min="27" max="27" width="12.5703125" customWidth="1"/>
    <col min="28" max="28" width="8" customWidth="1"/>
    <col min="29" max="29" width="11.42578125" customWidth="1"/>
    <col min="30" max="30" width="8" customWidth="1"/>
    <col min="31" max="31" width="6.28515625" customWidth="1"/>
    <col min="32" max="32" width="10.28515625" customWidth="1"/>
    <col min="33" max="33" width="9.28515625" customWidth="1"/>
    <col min="34" max="34" width="11.42578125" customWidth="1"/>
    <col min="35" max="35" width="11.5703125" customWidth="1"/>
    <col min="36" max="36" width="8" customWidth="1"/>
    <col min="37" max="37" width="14.140625" customWidth="1"/>
    <col min="38" max="41" width="8" customWidth="1"/>
    <col min="42" max="42" width="11.28515625" customWidth="1"/>
    <col min="43" max="47" width="8" customWidth="1"/>
    <col min="48" max="48" width="11.42578125" customWidth="1"/>
    <col min="49" max="49" width="11.28515625" customWidth="1"/>
    <col min="50" max="50" width="10" customWidth="1"/>
    <col min="51" max="53" width="8" customWidth="1"/>
  </cols>
  <sheetData>
    <row r="1" spans="1:53" ht="15.75" customHeight="1" x14ac:dyDescent="0.25">
      <c r="A1" s="176" t="s">
        <v>1</v>
      </c>
      <c r="B1" s="177"/>
      <c r="C1" s="177"/>
      <c r="D1" s="177"/>
      <c r="E1" s="177"/>
      <c r="F1" s="177"/>
      <c r="G1" s="178" t="s">
        <v>6</v>
      </c>
      <c r="H1" s="177"/>
      <c r="I1" s="179"/>
      <c r="J1" s="172" t="s">
        <v>17</v>
      </c>
      <c r="K1" s="173"/>
      <c r="L1" s="173"/>
      <c r="M1" s="173"/>
      <c r="N1" s="174"/>
      <c r="O1" s="172" t="s">
        <v>19</v>
      </c>
      <c r="P1" s="173"/>
      <c r="Q1" s="173"/>
      <c r="R1" s="173"/>
      <c r="S1" s="174"/>
      <c r="T1" s="172" t="s">
        <v>20</v>
      </c>
      <c r="U1" s="173"/>
      <c r="V1" s="173"/>
      <c r="W1" s="173"/>
      <c r="X1" s="174"/>
      <c r="Y1" s="172" t="s">
        <v>21</v>
      </c>
      <c r="Z1" s="173"/>
      <c r="AA1" s="173"/>
      <c r="AB1" s="173"/>
      <c r="AC1" s="174"/>
      <c r="AD1" s="172" t="s">
        <v>23</v>
      </c>
      <c r="AE1" s="173"/>
      <c r="AF1" s="173"/>
      <c r="AG1" s="173"/>
      <c r="AH1" s="174"/>
      <c r="AI1" s="180" t="s">
        <v>24</v>
      </c>
      <c r="AJ1" s="173"/>
      <c r="AK1" s="174"/>
      <c r="AL1" s="181" t="s">
        <v>26</v>
      </c>
      <c r="AM1" s="174"/>
      <c r="AN1" s="182" t="s">
        <v>27</v>
      </c>
      <c r="AO1" s="173"/>
      <c r="AP1" s="174"/>
      <c r="AQ1" s="183" t="s">
        <v>25</v>
      </c>
      <c r="AR1" s="173"/>
      <c r="AS1" s="173"/>
      <c r="AT1" s="173"/>
      <c r="AU1" s="173"/>
      <c r="AV1" s="173"/>
      <c r="AW1" s="173"/>
      <c r="AX1" s="174"/>
      <c r="AY1" s="184" t="s">
        <v>28</v>
      </c>
      <c r="AZ1" s="173"/>
      <c r="BA1" s="174"/>
    </row>
    <row r="2" spans="1:53" ht="28.5" customHeight="1" x14ac:dyDescent="0.25">
      <c r="A2" s="175" t="s">
        <v>29</v>
      </c>
      <c r="B2" s="175" t="s">
        <v>30</v>
      </c>
      <c r="C2" s="175" t="s">
        <v>31</v>
      </c>
      <c r="D2" s="175" t="s">
        <v>32</v>
      </c>
      <c r="E2" s="175" t="s">
        <v>33</v>
      </c>
      <c r="F2" s="175" t="s">
        <v>34</v>
      </c>
      <c r="G2" s="175" t="s">
        <v>35</v>
      </c>
      <c r="H2" s="175" t="s">
        <v>37</v>
      </c>
      <c r="I2" s="175" t="s">
        <v>38</v>
      </c>
      <c r="J2" s="170" t="s">
        <v>39</v>
      </c>
      <c r="K2" s="170" t="s">
        <v>37</v>
      </c>
      <c r="L2" s="170" t="s">
        <v>40</v>
      </c>
      <c r="M2" s="170" t="s">
        <v>41</v>
      </c>
      <c r="N2" s="170" t="s">
        <v>42</v>
      </c>
      <c r="O2" s="170" t="s">
        <v>39</v>
      </c>
      <c r="P2" s="170" t="s">
        <v>37</v>
      </c>
      <c r="Q2" s="170" t="s">
        <v>40</v>
      </c>
      <c r="R2" s="170" t="s">
        <v>41</v>
      </c>
      <c r="S2" s="170" t="s">
        <v>42</v>
      </c>
      <c r="T2" s="170" t="s">
        <v>39</v>
      </c>
      <c r="U2" s="170" t="s">
        <v>37</v>
      </c>
      <c r="V2" s="170" t="s">
        <v>40</v>
      </c>
      <c r="W2" s="170" t="s">
        <v>41</v>
      </c>
      <c r="X2" s="170" t="s">
        <v>42</v>
      </c>
      <c r="Y2" s="170" t="s">
        <v>39</v>
      </c>
      <c r="Z2" s="170" t="s">
        <v>37</v>
      </c>
      <c r="AA2" s="170" t="s">
        <v>40</v>
      </c>
      <c r="AB2" s="170" t="s">
        <v>41</v>
      </c>
      <c r="AC2" s="170" t="s">
        <v>42</v>
      </c>
      <c r="AD2" s="170" t="s">
        <v>39</v>
      </c>
      <c r="AE2" s="170" t="s">
        <v>37</v>
      </c>
      <c r="AF2" s="170" t="s">
        <v>40</v>
      </c>
      <c r="AG2" s="170" t="s">
        <v>41</v>
      </c>
      <c r="AH2" s="170" t="s">
        <v>42</v>
      </c>
      <c r="AI2" s="170" t="s">
        <v>40</v>
      </c>
      <c r="AJ2" s="170" t="s">
        <v>52</v>
      </c>
      <c r="AK2" s="170" t="s">
        <v>42</v>
      </c>
      <c r="AL2" s="191" t="s">
        <v>53</v>
      </c>
      <c r="AM2" s="192" t="s">
        <v>57</v>
      </c>
      <c r="AN2" s="193" t="s">
        <v>60</v>
      </c>
      <c r="AO2" s="193" t="s">
        <v>61</v>
      </c>
      <c r="AP2" s="193" t="s">
        <v>42</v>
      </c>
      <c r="AQ2" s="188" t="s">
        <v>70</v>
      </c>
      <c r="AR2" s="190" t="s">
        <v>75</v>
      </c>
      <c r="AS2" s="188" t="s">
        <v>79</v>
      </c>
      <c r="AT2" s="190" t="s">
        <v>75</v>
      </c>
      <c r="AU2" s="188" t="s">
        <v>80</v>
      </c>
      <c r="AV2" s="188" t="s">
        <v>81</v>
      </c>
      <c r="AW2" s="188" t="s">
        <v>82</v>
      </c>
      <c r="AX2" s="190" t="s">
        <v>84</v>
      </c>
      <c r="AY2" s="187" t="s">
        <v>86</v>
      </c>
      <c r="AZ2" s="185" t="s">
        <v>89</v>
      </c>
      <c r="BA2" s="187" t="s">
        <v>42</v>
      </c>
    </row>
    <row r="3" spans="1:53" x14ac:dyDescent="0.25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86"/>
      <c r="AO3" s="186"/>
      <c r="AP3" s="186"/>
      <c r="AQ3" s="189"/>
      <c r="AR3" s="171"/>
      <c r="AS3" s="189"/>
      <c r="AT3" s="171"/>
      <c r="AU3" s="189"/>
      <c r="AV3" s="189"/>
      <c r="AW3" s="189"/>
      <c r="AX3" s="171"/>
      <c r="AY3" s="186"/>
      <c r="AZ3" s="186"/>
      <c r="BA3" s="186"/>
    </row>
    <row r="4" spans="1:53" x14ac:dyDescent="0.25">
      <c r="A4" s="12">
        <v>11</v>
      </c>
      <c r="B4" s="22">
        <v>43832</v>
      </c>
      <c r="C4" s="12">
        <v>2</v>
      </c>
      <c r="D4" s="12">
        <v>1</v>
      </c>
      <c r="E4" s="22"/>
      <c r="F4" s="24">
        <v>960</v>
      </c>
      <c r="G4" s="22">
        <v>43832</v>
      </c>
      <c r="H4" s="25">
        <v>0.5</v>
      </c>
      <c r="I4" s="13" t="s">
        <v>114</v>
      </c>
      <c r="J4" s="22"/>
      <c r="K4" s="25"/>
      <c r="L4" s="15" t="s">
        <v>116</v>
      </c>
      <c r="M4" s="24">
        <v>1550</v>
      </c>
      <c r="N4" s="15" t="s">
        <v>118</v>
      </c>
      <c r="O4" s="22">
        <v>43832</v>
      </c>
      <c r="P4" s="25">
        <v>0.52083333333333337</v>
      </c>
      <c r="Q4" s="27" t="s">
        <v>123</v>
      </c>
      <c r="R4" s="24">
        <v>0</v>
      </c>
      <c r="S4" s="15" t="s">
        <v>128</v>
      </c>
      <c r="T4" s="22"/>
      <c r="U4" s="29"/>
      <c r="V4" s="13" t="s">
        <v>129</v>
      </c>
      <c r="W4" s="24"/>
      <c r="X4" s="21"/>
      <c r="Y4" s="22">
        <v>43835</v>
      </c>
      <c r="Z4" s="25">
        <v>0.33333333333333331</v>
      </c>
      <c r="AA4" s="15" t="s">
        <v>130</v>
      </c>
      <c r="AB4" s="24">
        <v>900</v>
      </c>
      <c r="AC4" s="21"/>
      <c r="AD4" s="22"/>
      <c r="AE4" s="25"/>
      <c r="AF4" s="15" t="s">
        <v>133</v>
      </c>
      <c r="AG4" s="33">
        <v>895</v>
      </c>
      <c r="AH4" s="21"/>
      <c r="AI4" s="34" t="str">
        <f t="shared" ref="AI4:AJ4" si="0">AF4</f>
        <v>אגד היסעים</v>
      </c>
      <c r="AJ4" s="24">
        <f t="shared" si="0"/>
        <v>895</v>
      </c>
      <c r="AK4" s="21"/>
      <c r="AL4" s="36">
        <f t="shared" ref="AL4:AL9" si="1">F4-AJ4</f>
        <v>65</v>
      </c>
      <c r="AM4" s="38">
        <f t="shared" ref="AM4:AM9" si="2">AL4/F4</f>
        <v>6.7708333333333329E-2</v>
      </c>
      <c r="AN4" s="22"/>
      <c r="AO4" s="21"/>
      <c r="AP4" s="21"/>
      <c r="AQ4" s="22"/>
      <c r="AR4" s="25"/>
      <c r="AS4" s="22"/>
      <c r="AT4" s="25"/>
      <c r="AU4" s="21"/>
      <c r="AV4" s="21"/>
      <c r="AW4" s="21"/>
      <c r="AX4" s="21"/>
      <c r="AY4" s="22"/>
      <c r="AZ4" s="21"/>
      <c r="BA4" s="21"/>
    </row>
    <row r="5" spans="1:53" x14ac:dyDescent="0.25">
      <c r="A5" s="12">
        <v>17</v>
      </c>
      <c r="B5" s="22">
        <v>43835</v>
      </c>
      <c r="C5" s="12">
        <v>1</v>
      </c>
      <c r="D5" s="12">
        <v>1</v>
      </c>
      <c r="E5" s="22"/>
      <c r="F5" s="24">
        <v>970</v>
      </c>
      <c r="G5" s="22">
        <v>43835</v>
      </c>
      <c r="H5" s="40">
        <v>0.54166666666666663</v>
      </c>
      <c r="I5" s="22"/>
      <c r="J5" s="22">
        <v>43835</v>
      </c>
      <c r="K5" s="12">
        <v>1430</v>
      </c>
      <c r="L5" s="15" t="s">
        <v>116</v>
      </c>
      <c r="M5" s="33">
        <v>900</v>
      </c>
      <c r="N5" s="21"/>
      <c r="O5" s="22"/>
      <c r="P5" s="25"/>
      <c r="Q5" s="15" t="s">
        <v>123</v>
      </c>
      <c r="R5" s="24"/>
      <c r="S5" s="21"/>
      <c r="T5" s="22"/>
      <c r="U5" s="25"/>
      <c r="V5" s="15" t="s">
        <v>144</v>
      </c>
      <c r="W5" s="24"/>
      <c r="X5" s="21"/>
      <c r="Y5" s="22">
        <v>43835</v>
      </c>
      <c r="Z5" s="12">
        <v>1400</v>
      </c>
      <c r="AA5" s="15" t="s">
        <v>130</v>
      </c>
      <c r="AB5" s="33">
        <v>900</v>
      </c>
      <c r="AC5" s="21"/>
      <c r="AD5" s="22">
        <v>43835</v>
      </c>
      <c r="AE5" s="12">
        <v>1000</v>
      </c>
      <c r="AF5" s="15" t="s">
        <v>133</v>
      </c>
      <c r="AG5" s="41">
        <v>920</v>
      </c>
      <c r="AH5" s="21"/>
      <c r="AI5" s="21" t="str">
        <f t="shared" ref="AI5:AJ5" si="3">AA5</f>
        <v>מסיעי שדרות</v>
      </c>
      <c r="AJ5" s="24">
        <f t="shared" si="3"/>
        <v>900</v>
      </c>
      <c r="AK5" s="21"/>
      <c r="AL5" s="42">
        <f t="shared" si="1"/>
        <v>70</v>
      </c>
      <c r="AM5" s="38">
        <f t="shared" si="2"/>
        <v>7.2164948453608241E-2</v>
      </c>
      <c r="AN5" s="22"/>
      <c r="AO5" s="21"/>
      <c r="AP5" s="21"/>
      <c r="AQ5" s="22"/>
      <c r="AR5" s="25"/>
      <c r="AS5" s="22"/>
      <c r="AT5" s="25"/>
      <c r="AU5" s="21"/>
      <c r="AV5" s="21"/>
      <c r="AW5" s="21"/>
      <c r="AX5" s="21"/>
      <c r="AY5" s="22"/>
      <c r="AZ5" s="21"/>
      <c r="BA5" s="21"/>
    </row>
    <row r="6" spans="1:53" x14ac:dyDescent="0.25">
      <c r="A6" s="12">
        <v>17</v>
      </c>
      <c r="B6" s="22">
        <v>43835</v>
      </c>
      <c r="C6" s="12">
        <v>1</v>
      </c>
      <c r="D6" s="12">
        <v>1</v>
      </c>
      <c r="E6" s="22"/>
      <c r="F6" s="24">
        <v>900</v>
      </c>
      <c r="G6" s="22">
        <v>43835</v>
      </c>
      <c r="H6" s="40">
        <v>0.54166666666666663</v>
      </c>
      <c r="I6" s="22"/>
      <c r="J6" s="22">
        <v>43835</v>
      </c>
      <c r="K6" s="25">
        <v>0.64583333333333337</v>
      </c>
      <c r="L6" s="15" t="s">
        <v>116</v>
      </c>
      <c r="M6" s="24">
        <v>890</v>
      </c>
      <c r="N6" s="21"/>
      <c r="O6" s="22"/>
      <c r="P6" s="25"/>
      <c r="Q6" s="15" t="s">
        <v>123</v>
      </c>
      <c r="R6" s="24"/>
      <c r="S6" s="21"/>
      <c r="T6" s="22"/>
      <c r="U6" s="25"/>
      <c r="V6" s="15" t="s">
        <v>144</v>
      </c>
      <c r="W6" s="24"/>
      <c r="X6" s="21"/>
      <c r="Y6" s="22"/>
      <c r="Z6" s="25"/>
      <c r="AA6" s="15" t="s">
        <v>130</v>
      </c>
      <c r="AB6" s="24">
        <v>875</v>
      </c>
      <c r="AC6" s="21"/>
      <c r="AD6" s="22"/>
      <c r="AE6" s="25"/>
      <c r="AF6" s="15" t="s">
        <v>133</v>
      </c>
      <c r="AG6" s="33">
        <v>855</v>
      </c>
      <c r="AH6" s="21"/>
      <c r="AI6" s="21" t="str">
        <f t="shared" ref="AI6:AJ6" si="4">AF6</f>
        <v>אגד היסעים</v>
      </c>
      <c r="AJ6" s="24">
        <f t="shared" si="4"/>
        <v>855</v>
      </c>
      <c r="AK6" s="21"/>
      <c r="AL6" s="42">
        <f t="shared" si="1"/>
        <v>45</v>
      </c>
      <c r="AM6" s="38">
        <f t="shared" si="2"/>
        <v>0.05</v>
      </c>
      <c r="AN6" s="22"/>
      <c r="AO6" s="21"/>
      <c r="AP6" s="21"/>
      <c r="AQ6" s="22"/>
      <c r="AR6" s="25"/>
      <c r="AS6" s="22"/>
      <c r="AT6" s="25"/>
      <c r="AU6" s="21"/>
      <c r="AV6" s="21"/>
      <c r="AW6" s="21"/>
      <c r="AX6" s="21"/>
      <c r="AY6" s="22"/>
      <c r="AZ6" s="21"/>
      <c r="BA6" s="21"/>
    </row>
    <row r="7" spans="1:53" ht="45" x14ac:dyDescent="0.25">
      <c r="A7" s="9">
        <v>19</v>
      </c>
      <c r="B7" s="22">
        <v>43836</v>
      </c>
      <c r="C7" s="12">
        <v>2</v>
      </c>
      <c r="D7" s="12">
        <v>1</v>
      </c>
      <c r="E7" s="22"/>
      <c r="F7" s="44" t="e">
        <f>#REF!/150*#REF!</f>
        <v>#REF!</v>
      </c>
      <c r="G7" s="22"/>
      <c r="H7" s="22"/>
      <c r="I7" s="22"/>
      <c r="J7" s="22">
        <v>43837</v>
      </c>
      <c r="K7" s="25">
        <v>0.52083333333333337</v>
      </c>
      <c r="L7" s="15" t="s">
        <v>161</v>
      </c>
      <c r="M7" s="24">
        <v>2800</v>
      </c>
      <c r="N7" s="21"/>
      <c r="O7" s="22"/>
      <c r="P7" s="25"/>
      <c r="Q7" s="15" t="s">
        <v>162</v>
      </c>
      <c r="R7" s="24">
        <v>2600</v>
      </c>
      <c r="S7" s="15" t="s">
        <v>163</v>
      </c>
      <c r="T7" s="22"/>
      <c r="U7" s="25"/>
      <c r="V7" s="21"/>
      <c r="W7" s="24"/>
      <c r="X7" s="21"/>
      <c r="Y7" s="22"/>
      <c r="Z7" s="25"/>
      <c r="AA7" s="21"/>
      <c r="AB7" s="24"/>
      <c r="AC7" s="21"/>
      <c r="AD7" s="22"/>
      <c r="AE7" s="25"/>
      <c r="AF7" s="21"/>
      <c r="AG7" s="24"/>
      <c r="AH7" s="21"/>
      <c r="AI7" s="32" t="s">
        <v>166</v>
      </c>
      <c r="AJ7" s="46">
        <v>2600</v>
      </c>
      <c r="AK7" s="21"/>
      <c r="AL7" s="42" t="e">
        <f t="shared" si="1"/>
        <v>#REF!</v>
      </c>
      <c r="AM7" s="38" t="e">
        <f t="shared" si="2"/>
        <v>#REF!</v>
      </c>
      <c r="AN7" s="35" t="s">
        <v>167</v>
      </c>
      <c r="AO7" s="28" t="s">
        <v>168</v>
      </c>
      <c r="AP7" s="47" t="s">
        <v>169</v>
      </c>
      <c r="AQ7" s="22"/>
      <c r="AR7" s="25"/>
      <c r="AS7" s="22"/>
      <c r="AT7" s="25"/>
      <c r="AU7" s="21"/>
      <c r="AV7" s="21"/>
      <c r="AW7" s="21"/>
      <c r="AX7" s="21"/>
      <c r="AY7" s="22"/>
      <c r="AZ7" s="21"/>
      <c r="BA7" s="21"/>
    </row>
    <row r="8" spans="1:53" x14ac:dyDescent="0.25">
      <c r="A8" s="9">
        <v>29</v>
      </c>
      <c r="B8" s="22">
        <v>43838</v>
      </c>
      <c r="C8" s="12">
        <v>1</v>
      </c>
      <c r="D8" s="12">
        <v>1</v>
      </c>
      <c r="E8" s="22"/>
      <c r="F8" s="24">
        <v>1450</v>
      </c>
      <c r="G8" s="22"/>
      <c r="H8" s="22"/>
      <c r="I8" s="22"/>
      <c r="J8" s="22">
        <v>43838</v>
      </c>
      <c r="K8" s="25">
        <v>0.54166666666666663</v>
      </c>
      <c r="L8" s="15" t="s">
        <v>133</v>
      </c>
      <c r="M8" s="24">
        <v>1448</v>
      </c>
      <c r="N8" s="21"/>
      <c r="O8" s="22">
        <v>43838</v>
      </c>
      <c r="P8" s="25">
        <v>0.60416666666666663</v>
      </c>
      <c r="Q8" s="15" t="s">
        <v>123</v>
      </c>
      <c r="R8" s="24">
        <v>0</v>
      </c>
      <c r="S8" s="15" t="s">
        <v>128</v>
      </c>
      <c r="T8" s="22"/>
      <c r="U8" s="25"/>
      <c r="V8" s="15" t="s">
        <v>144</v>
      </c>
      <c r="W8" s="24">
        <v>0</v>
      </c>
      <c r="X8" s="15" t="s">
        <v>171</v>
      </c>
      <c r="Y8" s="22"/>
      <c r="Z8" s="25"/>
      <c r="AA8" s="21"/>
      <c r="AB8" s="24"/>
      <c r="AC8" s="21"/>
      <c r="AD8" s="22"/>
      <c r="AE8" s="25"/>
      <c r="AF8" s="21"/>
      <c r="AG8" s="24"/>
      <c r="AH8" s="21"/>
      <c r="AI8" s="21" t="str">
        <f t="shared" ref="AI8:AI9" si="5">L8</f>
        <v>אגד היסעים</v>
      </c>
      <c r="AJ8" s="46">
        <v>1448</v>
      </c>
      <c r="AK8" s="21"/>
      <c r="AL8" s="42">
        <f t="shared" si="1"/>
        <v>2</v>
      </c>
      <c r="AM8" s="38">
        <f t="shared" si="2"/>
        <v>1.3793103448275861E-3</v>
      </c>
      <c r="AN8" s="22"/>
      <c r="AO8" s="21"/>
      <c r="AP8" s="21"/>
      <c r="AQ8" s="22"/>
      <c r="AR8" s="25"/>
      <c r="AS8" s="22"/>
      <c r="AT8" s="25"/>
      <c r="AU8" s="21"/>
      <c r="AV8" s="21"/>
      <c r="AW8" s="21"/>
      <c r="AX8" s="21"/>
      <c r="AY8" s="22"/>
      <c r="AZ8" s="21"/>
      <c r="BA8" s="21"/>
    </row>
    <row r="9" spans="1:53" x14ac:dyDescent="0.25">
      <c r="A9" s="9">
        <v>48</v>
      </c>
      <c r="B9" s="12" t="s">
        <v>173</v>
      </c>
      <c r="C9" s="12">
        <v>2</v>
      </c>
      <c r="D9" s="12">
        <v>1</v>
      </c>
      <c r="E9" s="22"/>
      <c r="F9" s="24">
        <v>1270</v>
      </c>
      <c r="G9" s="22">
        <v>43844</v>
      </c>
      <c r="H9" s="40">
        <v>0.54166666666666663</v>
      </c>
      <c r="I9" s="22"/>
      <c r="J9" s="22">
        <v>43844</v>
      </c>
      <c r="K9" s="25">
        <v>0.66666666666666663</v>
      </c>
      <c r="L9" s="15" t="s">
        <v>130</v>
      </c>
      <c r="M9" s="24">
        <v>1200</v>
      </c>
      <c r="N9" s="21"/>
      <c r="O9" s="22">
        <v>43844</v>
      </c>
      <c r="P9" s="25">
        <v>0.625</v>
      </c>
      <c r="Q9" s="15" t="s">
        <v>116</v>
      </c>
      <c r="R9" s="24">
        <v>1250</v>
      </c>
      <c r="S9" s="21"/>
      <c r="T9" s="22">
        <v>43844</v>
      </c>
      <c r="U9" s="25">
        <v>0.625</v>
      </c>
      <c r="V9" s="15" t="s">
        <v>123</v>
      </c>
      <c r="W9" s="24">
        <v>0</v>
      </c>
      <c r="X9" s="15" t="s">
        <v>171</v>
      </c>
      <c r="Y9" s="22"/>
      <c r="Z9" s="25"/>
      <c r="AA9" s="21"/>
      <c r="AB9" s="24"/>
      <c r="AC9" s="21"/>
      <c r="AD9" s="22"/>
      <c r="AE9" s="25"/>
      <c r="AF9" s="21"/>
      <c r="AG9" s="24"/>
      <c r="AH9" s="21"/>
      <c r="AI9" s="21" t="str">
        <f t="shared" si="5"/>
        <v>מסיעי שדרות</v>
      </c>
      <c r="AJ9" s="46">
        <v>1200</v>
      </c>
      <c r="AK9" s="21"/>
      <c r="AL9" s="42">
        <f t="shared" si="1"/>
        <v>70</v>
      </c>
      <c r="AM9" s="38">
        <f t="shared" si="2"/>
        <v>5.5118110236220472E-2</v>
      </c>
      <c r="AN9" s="22"/>
      <c r="AO9" s="21"/>
      <c r="AP9" s="21"/>
      <c r="AQ9" s="22"/>
      <c r="AR9" s="25"/>
      <c r="AS9" s="22"/>
      <c r="AT9" s="25"/>
      <c r="AU9" s="21"/>
      <c r="AV9" s="21"/>
      <c r="AW9" s="21"/>
      <c r="AX9" s="21"/>
      <c r="AY9" s="22"/>
      <c r="AZ9" s="21"/>
      <c r="BA9" s="21"/>
    </row>
    <row r="10" spans="1:53" x14ac:dyDescent="0.25">
      <c r="A10" s="51">
        <v>60</v>
      </c>
      <c r="B10" s="52">
        <v>43851</v>
      </c>
      <c r="C10" s="35">
        <v>1</v>
      </c>
      <c r="D10" s="35">
        <v>1</v>
      </c>
      <c r="E10" s="22"/>
      <c r="F10" s="53"/>
      <c r="G10" s="52">
        <v>43865</v>
      </c>
      <c r="H10" s="54">
        <v>0.35416666666666669</v>
      </c>
      <c r="I10" s="55" t="s">
        <v>178</v>
      </c>
      <c r="J10" s="22"/>
      <c r="K10" s="25"/>
      <c r="L10" s="21" t="e">
        <f>#REF!</f>
        <v>#REF!</v>
      </c>
      <c r="M10" s="24" t="e">
        <f>#REF!</f>
        <v>#REF!</v>
      </c>
      <c r="N10" s="21"/>
      <c r="O10" s="22"/>
      <c r="P10" s="25"/>
      <c r="Q10" s="21" t="e">
        <f>#REF!</f>
        <v>#REF!</v>
      </c>
      <c r="R10" s="46">
        <v>1506</v>
      </c>
      <c r="S10" s="21"/>
      <c r="T10" s="22"/>
      <c r="U10" s="25"/>
      <c r="V10" s="28" t="s">
        <v>144</v>
      </c>
      <c r="W10" s="46">
        <v>800</v>
      </c>
      <c r="X10" s="21"/>
      <c r="Y10" s="22"/>
      <c r="Z10" s="25"/>
      <c r="AA10" s="28" t="s">
        <v>145</v>
      </c>
      <c r="AB10" s="46">
        <v>1800</v>
      </c>
      <c r="AC10" s="21"/>
      <c r="AD10" s="22"/>
      <c r="AE10" s="25"/>
      <c r="AF10" s="28" t="s">
        <v>129</v>
      </c>
      <c r="AG10" s="46">
        <v>1650</v>
      </c>
      <c r="AH10" s="21"/>
      <c r="AI10" s="28" t="s">
        <v>144</v>
      </c>
      <c r="AJ10" s="46">
        <v>800</v>
      </c>
      <c r="AK10" s="21"/>
      <c r="AL10" s="60">
        <v>404</v>
      </c>
      <c r="AM10" s="61">
        <f>404/800</f>
        <v>0.505</v>
      </c>
      <c r="AN10" s="22"/>
      <c r="AO10" s="21"/>
      <c r="AP10" s="21"/>
      <c r="AQ10" s="22"/>
      <c r="AR10" s="25"/>
      <c r="AS10" s="22"/>
      <c r="AT10" s="25"/>
      <c r="AU10" s="21"/>
      <c r="AV10" s="21"/>
      <c r="AW10" s="21"/>
      <c r="AX10" s="21"/>
      <c r="AY10" s="22"/>
      <c r="AZ10" s="21"/>
      <c r="BA10" s="21"/>
    </row>
    <row r="11" spans="1:53" x14ac:dyDescent="0.25">
      <c r="A11" s="51">
        <v>84</v>
      </c>
      <c r="B11" s="52">
        <v>43856</v>
      </c>
      <c r="C11" s="35">
        <v>1</v>
      </c>
      <c r="D11" s="35">
        <v>1</v>
      </c>
      <c r="E11" s="22"/>
      <c r="F11" s="46">
        <v>1306</v>
      </c>
      <c r="G11" s="52">
        <v>43856</v>
      </c>
      <c r="H11" s="54">
        <v>0.71875</v>
      </c>
      <c r="I11" s="22"/>
      <c r="J11" s="22"/>
      <c r="K11" s="25"/>
      <c r="L11" s="21"/>
      <c r="M11" s="24"/>
      <c r="N11" s="21"/>
      <c r="O11" s="22"/>
      <c r="P11" s="25"/>
      <c r="Q11" s="21"/>
      <c r="R11" s="24"/>
      <c r="S11" s="21"/>
      <c r="T11" s="22"/>
      <c r="U11" s="25"/>
      <c r="V11" s="21"/>
      <c r="W11" s="24"/>
      <c r="X11" s="21"/>
      <c r="Y11" s="22"/>
      <c r="Z11" s="25"/>
      <c r="AA11" s="21"/>
      <c r="AB11" s="24"/>
      <c r="AC11" s="21"/>
      <c r="AD11" s="22"/>
      <c r="AE11" s="25"/>
      <c r="AF11" s="21"/>
      <c r="AG11" s="24"/>
      <c r="AH11" s="21"/>
      <c r="AI11" s="21"/>
      <c r="AJ11" s="24"/>
      <c r="AK11" s="21"/>
      <c r="AL11" s="42"/>
      <c r="AM11" s="61"/>
      <c r="AN11" s="22"/>
      <c r="AO11" s="21"/>
      <c r="AP11" s="21"/>
      <c r="AQ11" s="22"/>
      <c r="AR11" s="25"/>
      <c r="AS11" s="22"/>
      <c r="AT11" s="25"/>
      <c r="AU11" s="21"/>
      <c r="AV11" s="21"/>
      <c r="AW11" s="21"/>
      <c r="AX11" s="21"/>
      <c r="AY11" s="22"/>
      <c r="AZ11" s="21"/>
      <c r="BA11" s="21"/>
    </row>
    <row r="12" spans="1:53" x14ac:dyDescent="0.25">
      <c r="A12" s="51">
        <v>89</v>
      </c>
      <c r="B12" s="52">
        <v>43858</v>
      </c>
      <c r="C12" s="35">
        <v>2</v>
      </c>
      <c r="D12" s="35">
        <v>1</v>
      </c>
      <c r="E12" s="22"/>
      <c r="F12" s="46">
        <v>1450</v>
      </c>
      <c r="G12" s="52">
        <v>43858</v>
      </c>
      <c r="H12" s="54">
        <v>0.64583333333333337</v>
      </c>
      <c r="I12" s="22"/>
      <c r="J12" s="22"/>
      <c r="K12" s="25"/>
      <c r="L12" s="21"/>
      <c r="M12" s="24"/>
      <c r="N12" s="21"/>
      <c r="O12" s="22"/>
      <c r="P12" s="25"/>
      <c r="Q12" s="21"/>
      <c r="R12" s="24"/>
      <c r="S12" s="21"/>
      <c r="T12" s="22"/>
      <c r="U12" s="25"/>
      <c r="V12" s="21"/>
      <c r="W12" s="24"/>
      <c r="X12" s="21"/>
      <c r="Y12" s="22"/>
      <c r="Z12" s="25"/>
      <c r="AA12" s="21"/>
      <c r="AB12" s="24"/>
      <c r="AC12" s="21"/>
      <c r="AD12" s="22"/>
      <c r="AE12" s="25"/>
      <c r="AF12" s="21"/>
      <c r="AG12" s="24"/>
      <c r="AH12" s="21"/>
      <c r="AI12" s="21"/>
      <c r="AJ12" s="24"/>
      <c r="AK12" s="21"/>
      <c r="AL12" s="42"/>
      <c r="AM12" s="61"/>
      <c r="AN12" s="22"/>
      <c r="AO12" s="21"/>
      <c r="AP12" s="21"/>
      <c r="AQ12" s="22"/>
      <c r="AR12" s="25"/>
      <c r="AS12" s="22"/>
      <c r="AT12" s="25"/>
      <c r="AU12" s="21"/>
      <c r="AV12" s="21"/>
      <c r="AW12" s="21"/>
      <c r="AX12" s="21"/>
      <c r="AY12" s="22"/>
      <c r="AZ12" s="21"/>
      <c r="BA12" s="21"/>
    </row>
    <row r="13" spans="1:53" x14ac:dyDescent="0.25">
      <c r="A13" s="9"/>
      <c r="B13" s="22"/>
      <c r="C13" s="22"/>
      <c r="D13" s="22"/>
      <c r="E13" s="22"/>
      <c r="F13" s="24"/>
      <c r="G13" s="22"/>
      <c r="H13" s="22"/>
      <c r="I13" s="22"/>
      <c r="J13" s="22"/>
      <c r="K13" s="25"/>
      <c r="L13" s="21"/>
      <c r="M13" s="24"/>
      <c r="N13" s="21"/>
      <c r="O13" s="22"/>
      <c r="P13" s="25"/>
      <c r="Q13" s="21"/>
      <c r="R13" s="24"/>
      <c r="S13" s="21"/>
      <c r="T13" s="22"/>
      <c r="U13" s="25"/>
      <c r="V13" s="21"/>
      <c r="W13" s="24"/>
      <c r="X13" s="21"/>
      <c r="Y13" s="22"/>
      <c r="Z13" s="25"/>
      <c r="AA13" s="21"/>
      <c r="AB13" s="24"/>
      <c r="AC13" s="21"/>
      <c r="AD13" s="22"/>
      <c r="AE13" s="25"/>
      <c r="AF13" s="21"/>
      <c r="AG13" s="24"/>
      <c r="AH13" s="21"/>
      <c r="AI13" s="21"/>
      <c r="AJ13" s="24"/>
      <c r="AK13" s="21"/>
      <c r="AL13" s="42"/>
      <c r="AM13" s="61"/>
      <c r="AN13" s="22"/>
      <c r="AO13" s="21"/>
      <c r="AP13" s="21"/>
      <c r="AQ13" s="22"/>
      <c r="AR13" s="25"/>
      <c r="AS13" s="22"/>
      <c r="AT13" s="25"/>
      <c r="AU13" s="21"/>
      <c r="AV13" s="21"/>
      <c r="AW13" s="21"/>
      <c r="AX13" s="21"/>
      <c r="AY13" s="22"/>
      <c r="AZ13" s="21"/>
      <c r="BA13" s="21"/>
    </row>
    <row r="14" spans="1:53" x14ac:dyDescent="0.25">
      <c r="A14" s="9"/>
      <c r="B14" s="22"/>
      <c r="C14" s="22"/>
      <c r="D14" s="22"/>
      <c r="E14" s="22"/>
      <c r="F14" s="24"/>
      <c r="G14" s="22"/>
      <c r="H14" s="22"/>
      <c r="I14" s="22"/>
      <c r="J14" s="22"/>
      <c r="K14" s="25"/>
      <c r="L14" s="21"/>
      <c r="M14" s="24"/>
      <c r="N14" s="21"/>
      <c r="O14" s="22"/>
      <c r="P14" s="25"/>
      <c r="Q14" s="21"/>
      <c r="R14" s="24"/>
      <c r="S14" s="21"/>
      <c r="T14" s="22"/>
      <c r="U14" s="25"/>
      <c r="V14" s="21"/>
      <c r="W14" s="24"/>
      <c r="X14" s="21"/>
      <c r="Y14" s="22"/>
      <c r="Z14" s="25"/>
      <c r="AA14" s="21"/>
      <c r="AB14" s="24"/>
      <c r="AC14" s="21"/>
      <c r="AD14" s="22"/>
      <c r="AE14" s="25"/>
      <c r="AF14" s="21"/>
      <c r="AG14" s="24"/>
      <c r="AH14" s="21"/>
      <c r="AI14" s="21"/>
      <c r="AJ14" s="24"/>
      <c r="AK14" s="21"/>
      <c r="AL14" s="42"/>
      <c r="AM14" s="61"/>
      <c r="AN14" s="22"/>
      <c r="AO14" s="21"/>
      <c r="AP14" s="21"/>
      <c r="AQ14" s="22"/>
      <c r="AR14" s="25"/>
      <c r="AS14" s="22"/>
      <c r="AT14" s="25"/>
      <c r="AU14" s="21"/>
      <c r="AV14" s="21"/>
      <c r="AW14" s="21"/>
      <c r="AX14" s="21"/>
      <c r="AY14" s="22"/>
      <c r="AZ14" s="21"/>
      <c r="BA14" s="21"/>
    </row>
    <row r="15" spans="1:53" x14ac:dyDescent="0.25">
      <c r="A15" s="9"/>
      <c r="B15" s="22"/>
      <c r="C15" s="22"/>
      <c r="D15" s="22"/>
      <c r="E15" s="22"/>
      <c r="F15" s="24"/>
      <c r="G15" s="22"/>
      <c r="H15" s="22"/>
      <c r="I15" s="22"/>
      <c r="J15" s="22"/>
      <c r="K15" s="25"/>
      <c r="L15" s="21"/>
      <c r="M15" s="24"/>
      <c r="N15" s="21"/>
      <c r="O15" s="22"/>
      <c r="P15" s="25"/>
      <c r="Q15" s="21"/>
      <c r="R15" s="24"/>
      <c r="S15" s="21"/>
      <c r="T15" s="22"/>
      <c r="U15" s="25"/>
      <c r="V15" s="21"/>
      <c r="W15" s="24"/>
      <c r="X15" s="21"/>
      <c r="Y15" s="22"/>
      <c r="Z15" s="25"/>
      <c r="AA15" s="21"/>
      <c r="AB15" s="24"/>
      <c r="AC15" s="21"/>
      <c r="AD15" s="22"/>
      <c r="AE15" s="25"/>
      <c r="AF15" s="21"/>
      <c r="AG15" s="24"/>
      <c r="AH15" s="21"/>
      <c r="AI15" s="21"/>
      <c r="AJ15" s="24"/>
      <c r="AK15" s="21"/>
      <c r="AL15" s="42"/>
      <c r="AM15" s="61"/>
      <c r="AN15" s="22"/>
      <c r="AO15" s="21"/>
      <c r="AP15" s="21"/>
      <c r="AQ15" s="22"/>
      <c r="AR15" s="25"/>
      <c r="AS15" s="22"/>
      <c r="AT15" s="25"/>
      <c r="AU15" s="21"/>
      <c r="AV15" s="21"/>
      <c r="AW15" s="21"/>
      <c r="AX15" s="21"/>
      <c r="AY15" s="22"/>
      <c r="AZ15" s="21"/>
      <c r="BA15" s="21"/>
    </row>
    <row r="16" spans="1:53" x14ac:dyDescent="0.25">
      <c r="A16" s="9"/>
      <c r="B16" s="22"/>
      <c r="C16" s="22"/>
      <c r="D16" s="22"/>
      <c r="E16" s="22"/>
      <c r="F16" s="24"/>
      <c r="G16" s="22"/>
      <c r="H16" s="22"/>
      <c r="I16" s="22"/>
      <c r="J16" s="22"/>
      <c r="K16" s="25"/>
      <c r="L16" s="21"/>
      <c r="M16" s="24"/>
      <c r="N16" s="21"/>
      <c r="O16" s="22"/>
      <c r="P16" s="25"/>
      <c r="Q16" s="21"/>
      <c r="R16" s="24"/>
      <c r="S16" s="21"/>
      <c r="T16" s="22"/>
      <c r="U16" s="25"/>
      <c r="V16" s="21"/>
      <c r="W16" s="24"/>
      <c r="X16" s="21"/>
      <c r="Y16" s="22"/>
      <c r="Z16" s="25"/>
      <c r="AA16" s="21"/>
      <c r="AB16" s="24"/>
      <c r="AC16" s="21"/>
      <c r="AD16" s="22"/>
      <c r="AE16" s="25"/>
      <c r="AF16" s="21"/>
      <c r="AG16" s="24"/>
      <c r="AH16" s="21"/>
      <c r="AI16" s="21"/>
      <c r="AJ16" s="24"/>
      <c r="AK16" s="21"/>
      <c r="AL16" s="42"/>
      <c r="AM16" s="61"/>
      <c r="AN16" s="22"/>
      <c r="AO16" s="21"/>
      <c r="AP16" s="21"/>
      <c r="AQ16" s="22"/>
      <c r="AR16" s="25"/>
      <c r="AS16" s="22"/>
      <c r="AT16" s="25"/>
      <c r="AU16" s="21"/>
      <c r="AV16" s="21"/>
      <c r="AW16" s="21"/>
      <c r="AX16" s="21"/>
      <c r="AY16" s="22"/>
      <c r="AZ16" s="21"/>
      <c r="BA16" s="21"/>
    </row>
    <row r="17" spans="1:53" x14ac:dyDescent="0.25">
      <c r="A17" s="9"/>
      <c r="B17" s="22"/>
      <c r="C17" s="22"/>
      <c r="D17" s="22"/>
      <c r="E17" s="22"/>
      <c r="F17" s="24"/>
      <c r="G17" s="22"/>
      <c r="H17" s="22"/>
      <c r="I17" s="22"/>
      <c r="J17" s="22"/>
      <c r="K17" s="25"/>
      <c r="L17" s="21"/>
      <c r="M17" s="24"/>
      <c r="N17" s="21"/>
      <c r="O17" s="22"/>
      <c r="P17" s="25"/>
      <c r="Q17" s="21"/>
      <c r="R17" s="24"/>
      <c r="S17" s="21"/>
      <c r="T17" s="22"/>
      <c r="U17" s="25"/>
      <c r="V17" s="21"/>
      <c r="W17" s="24"/>
      <c r="X17" s="21"/>
      <c r="Y17" s="22"/>
      <c r="Z17" s="25"/>
      <c r="AA17" s="21"/>
      <c r="AB17" s="24"/>
      <c r="AC17" s="21"/>
      <c r="AD17" s="22"/>
      <c r="AE17" s="25"/>
      <c r="AF17" s="21"/>
      <c r="AG17" s="24"/>
      <c r="AH17" s="21"/>
      <c r="AI17" s="21"/>
      <c r="AJ17" s="24"/>
      <c r="AK17" s="21"/>
      <c r="AL17" s="42"/>
      <c r="AM17" s="61"/>
      <c r="AN17" s="22"/>
      <c r="AO17" s="21"/>
      <c r="AP17" s="21"/>
      <c r="AQ17" s="22"/>
      <c r="AR17" s="25"/>
      <c r="AS17" s="22"/>
      <c r="AT17" s="25"/>
      <c r="AU17" s="21"/>
      <c r="AV17" s="21"/>
      <c r="AW17" s="21"/>
      <c r="AX17" s="21"/>
      <c r="AY17" s="22"/>
      <c r="AZ17" s="21"/>
      <c r="BA17" s="21"/>
    </row>
    <row r="18" spans="1:53" x14ac:dyDescent="0.25">
      <c r="A18" s="9"/>
      <c r="B18" s="22"/>
      <c r="C18" s="22"/>
      <c r="D18" s="22"/>
      <c r="E18" s="22"/>
      <c r="F18" s="24"/>
      <c r="G18" s="22"/>
      <c r="H18" s="22"/>
      <c r="I18" s="22"/>
      <c r="J18" s="22"/>
      <c r="K18" s="25"/>
      <c r="L18" s="21"/>
      <c r="M18" s="24"/>
      <c r="N18" s="21"/>
      <c r="O18" s="22"/>
      <c r="P18" s="25"/>
      <c r="Q18" s="21"/>
      <c r="R18" s="24"/>
      <c r="S18" s="21"/>
      <c r="T18" s="22"/>
      <c r="U18" s="25"/>
      <c r="V18" s="21"/>
      <c r="W18" s="24"/>
      <c r="X18" s="21"/>
      <c r="Y18" s="22"/>
      <c r="Z18" s="25"/>
      <c r="AA18" s="21"/>
      <c r="AB18" s="24"/>
      <c r="AC18" s="21"/>
      <c r="AD18" s="22"/>
      <c r="AE18" s="25"/>
      <c r="AF18" s="21"/>
      <c r="AG18" s="24"/>
      <c r="AH18" s="21"/>
      <c r="AI18" s="21"/>
      <c r="AJ18" s="24"/>
      <c r="AK18" s="21"/>
      <c r="AL18" s="42"/>
      <c r="AM18" s="61"/>
      <c r="AN18" s="22"/>
      <c r="AO18" s="21"/>
      <c r="AP18" s="21"/>
      <c r="AQ18" s="22"/>
      <c r="AR18" s="25"/>
      <c r="AS18" s="22"/>
      <c r="AT18" s="25"/>
      <c r="AU18" s="21"/>
      <c r="AV18" s="21"/>
      <c r="AW18" s="21"/>
      <c r="AX18" s="21"/>
      <c r="AY18" s="22"/>
      <c r="AZ18" s="21"/>
      <c r="BA18" s="21"/>
    </row>
    <row r="19" spans="1:53" x14ac:dyDescent="0.25">
      <c r="A19" s="9"/>
      <c r="B19" s="22"/>
      <c r="C19" s="22"/>
      <c r="D19" s="22"/>
      <c r="E19" s="22"/>
      <c r="F19" s="24"/>
      <c r="G19" s="22"/>
      <c r="H19" s="22"/>
      <c r="I19" s="22"/>
      <c r="J19" s="22"/>
      <c r="K19" s="25"/>
      <c r="L19" s="21"/>
      <c r="M19" s="24"/>
      <c r="N19" s="21"/>
      <c r="O19" s="22"/>
      <c r="P19" s="25"/>
      <c r="Q19" s="21"/>
      <c r="R19" s="24"/>
      <c r="S19" s="21"/>
      <c r="T19" s="22"/>
      <c r="U19" s="25"/>
      <c r="V19" s="21"/>
      <c r="W19" s="24"/>
      <c r="X19" s="21"/>
      <c r="Y19" s="22"/>
      <c r="Z19" s="25"/>
      <c r="AA19" s="21"/>
      <c r="AB19" s="24"/>
      <c r="AC19" s="21"/>
      <c r="AD19" s="22"/>
      <c r="AE19" s="25"/>
      <c r="AF19" s="21"/>
      <c r="AG19" s="24"/>
      <c r="AH19" s="21"/>
      <c r="AI19" s="21"/>
      <c r="AJ19" s="24"/>
      <c r="AK19" s="68" t="s">
        <v>209</v>
      </c>
      <c r="AL19" s="42" t="e">
        <f>SUM(AL4:AL17)</f>
        <v>#REF!</v>
      </c>
      <c r="AM19" s="61" t="e">
        <f>AVERAGE(AM4:AM10)</f>
        <v>#REF!</v>
      </c>
      <c r="AN19" s="22"/>
      <c r="AO19" s="21"/>
      <c r="AP19" s="21"/>
      <c r="AQ19" s="22"/>
      <c r="AR19" s="25"/>
      <c r="AS19" s="22"/>
      <c r="AT19" s="25"/>
      <c r="AU19" s="21"/>
      <c r="AV19" s="21"/>
      <c r="AW19" s="21"/>
      <c r="AX19" s="21"/>
      <c r="AY19" s="22"/>
      <c r="AZ19" s="21"/>
      <c r="BA19" s="21"/>
    </row>
    <row r="21" spans="1:53" ht="15.75" customHeight="1" x14ac:dyDescent="0.25"/>
    <row r="22" spans="1:53" ht="15.75" customHeight="1" x14ac:dyDescent="0.25"/>
    <row r="23" spans="1:53" ht="15.75" customHeight="1" x14ac:dyDescent="0.25"/>
    <row r="24" spans="1:53" ht="15.75" customHeight="1" x14ac:dyDescent="0.25"/>
    <row r="25" spans="1:53" ht="15.75" customHeight="1" x14ac:dyDescent="0.25"/>
    <row r="26" spans="1:53" ht="15.75" customHeight="1" x14ac:dyDescent="0.25"/>
    <row r="27" spans="1:53" ht="15.75" customHeight="1" x14ac:dyDescent="0.25"/>
    <row r="28" spans="1:53" ht="15.75" customHeight="1" x14ac:dyDescent="0.25"/>
    <row r="29" spans="1:53" ht="15.75" customHeight="1" x14ac:dyDescent="0.25"/>
    <row r="30" spans="1:53" ht="15.75" customHeight="1" x14ac:dyDescent="0.25"/>
    <row r="31" spans="1:53" ht="15.75" customHeight="1" x14ac:dyDescent="0.25"/>
    <row r="32" spans="1:5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5">
    <mergeCell ref="AQ2:AQ3"/>
    <mergeCell ref="AR2:AR3"/>
    <mergeCell ref="AJ2:AJ3"/>
    <mergeCell ref="AK2:AK3"/>
    <mergeCell ref="AL2:AL3"/>
    <mergeCell ref="AM2:AM3"/>
    <mergeCell ref="AN2:AN3"/>
    <mergeCell ref="AO2:AO3"/>
    <mergeCell ref="AP2:AP3"/>
    <mergeCell ref="AZ2:AZ3"/>
    <mergeCell ref="BA2:BA3"/>
    <mergeCell ref="AS2:AS3"/>
    <mergeCell ref="AT2:AT3"/>
    <mergeCell ref="AU2:AU3"/>
    <mergeCell ref="AV2:AV3"/>
    <mergeCell ref="AW2:AW3"/>
    <mergeCell ref="AX2:AX3"/>
    <mergeCell ref="AY2:AY3"/>
    <mergeCell ref="AI1:AK1"/>
    <mergeCell ref="AL1:AM1"/>
    <mergeCell ref="AN1:AP1"/>
    <mergeCell ref="AQ1:AX1"/>
    <mergeCell ref="AY1:BA1"/>
    <mergeCell ref="A1:F1"/>
    <mergeCell ref="G1:I1"/>
    <mergeCell ref="J1:N1"/>
    <mergeCell ref="O1:S1"/>
    <mergeCell ref="T1:X1"/>
    <mergeCell ref="Y1:AC1"/>
    <mergeCell ref="AD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I2:AI3"/>
    <mergeCell ref="AD2:AD3"/>
    <mergeCell ref="AE2:AE3"/>
    <mergeCell ref="AF2:AF3"/>
    <mergeCell ref="AG2:AG3"/>
    <mergeCell ref="AH2:AH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86DF-0906-4B95-A22E-0DEFACCC497B}">
  <dimension ref="A1:CC930"/>
  <sheetViews>
    <sheetView rightToLeft="1" workbookViewId="0">
      <pane ySplit="3" topLeftCell="A4" activePane="bottomLeft" state="frozen"/>
      <selection pane="bottomLeft" activeCell="D42" sqref="D42"/>
    </sheetView>
  </sheetViews>
  <sheetFormatPr defaultColWidth="14.42578125" defaultRowHeight="15" x14ac:dyDescent="0.25"/>
  <cols>
    <col min="1" max="1" width="9.85546875" style="158" customWidth="1"/>
    <col min="2" max="2" width="10.42578125" style="158" customWidth="1"/>
    <col min="3" max="3" width="23.42578125" style="158" customWidth="1"/>
    <col min="4" max="4" width="28.5703125" style="158" customWidth="1"/>
    <col min="5" max="5" width="13.85546875" style="158" customWidth="1"/>
    <col min="6" max="6" width="14.5703125" style="158" customWidth="1"/>
    <col min="7" max="7" width="6.7109375" style="158" customWidth="1"/>
    <col min="8" max="8" width="6.85546875" style="158" customWidth="1"/>
    <col min="9" max="9" width="13.85546875" style="158" customWidth="1"/>
    <col min="10" max="10" width="0.42578125" style="158" customWidth="1"/>
    <col min="11" max="11" width="9.28515625" style="158" customWidth="1"/>
    <col min="12" max="12" width="7.85546875" style="158" customWidth="1"/>
    <col min="13" max="13" width="7.5703125" style="158" customWidth="1"/>
    <col min="14" max="14" width="17.42578125" style="158" customWidth="1"/>
    <col min="15" max="15" width="23" style="158" customWidth="1"/>
    <col min="16" max="17" width="11.7109375" style="158" customWidth="1"/>
    <col min="18" max="18" width="14.85546875" style="158" customWidth="1"/>
    <col min="19" max="19" width="10.85546875" style="158" customWidth="1"/>
    <col min="20" max="20" width="13.28515625" style="158" customWidth="1"/>
    <col min="21" max="21" width="6.7109375" style="158" customWidth="1"/>
    <col min="22" max="22" width="9.85546875" style="158" customWidth="1"/>
    <col min="23" max="23" width="7.42578125" style="158" customWidth="1"/>
    <col min="24" max="24" width="11.7109375" style="158" customWidth="1"/>
    <col min="25" max="25" width="13.85546875" style="158" customWidth="1"/>
    <col min="26" max="27" width="11.42578125" style="158" customWidth="1"/>
    <col min="28" max="28" width="9.85546875" style="158" customWidth="1"/>
    <col min="29" max="29" width="12" style="158" customWidth="1"/>
    <col min="30" max="30" width="49.85546875" style="158" customWidth="1"/>
    <col min="31" max="31" width="15" style="158" customWidth="1"/>
    <col min="32" max="32" width="19.42578125" style="158" customWidth="1"/>
    <col min="33" max="33" width="9.42578125" style="158" customWidth="1"/>
    <col min="34" max="34" width="9.7109375" style="158" customWidth="1"/>
    <col min="35" max="35" width="9.85546875" style="158" customWidth="1"/>
    <col min="36" max="36" width="12" style="158" customWidth="1"/>
    <col min="37" max="37" width="47" style="158" customWidth="1"/>
    <col min="38" max="38" width="8.85546875" style="158" customWidth="1"/>
    <col min="39" max="39" width="9.85546875" style="158" customWidth="1"/>
    <col min="40" max="40" width="15.42578125" style="158" customWidth="1"/>
    <col min="41" max="41" width="43.28515625" style="158" customWidth="1"/>
    <col min="42" max="42" width="8.28515625" style="158" customWidth="1"/>
    <col min="43" max="45" width="8" style="158" customWidth="1"/>
    <col min="46" max="46" width="8.42578125" style="158" customWidth="1"/>
    <col min="47" max="47" width="10.140625" style="158" customWidth="1"/>
    <col min="48" max="48" width="9.85546875" style="158" customWidth="1"/>
    <col min="49" max="49" width="12.140625" style="158" customWidth="1"/>
    <col min="50" max="52" width="8" style="158" customWidth="1"/>
    <col min="53" max="53" width="13.140625" style="158" customWidth="1"/>
    <col min="54" max="56" width="8" style="158" customWidth="1"/>
    <col min="57" max="57" width="16.85546875" style="158" customWidth="1"/>
    <col min="58" max="60" width="8" style="158" customWidth="1"/>
    <col min="61" max="61" width="13.7109375" style="158" customWidth="1"/>
    <col min="62" max="64" width="8" style="158" customWidth="1"/>
    <col min="65" max="65" width="13.140625" style="158" customWidth="1"/>
    <col min="66" max="68" width="8" style="158" customWidth="1"/>
    <col min="69" max="69" width="7.5703125" style="158" customWidth="1"/>
    <col min="70" max="71" width="11.7109375" style="165" customWidth="1"/>
    <col min="72" max="81" width="14.42578125" style="165"/>
    <col min="82" max="16384" width="14.42578125" style="158"/>
  </cols>
  <sheetData>
    <row r="1" spans="1:71" ht="18.75" customHeight="1" x14ac:dyDescent="0.25">
      <c r="A1" s="198" t="s">
        <v>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182" t="s">
        <v>16</v>
      </c>
      <c r="AN1" s="173"/>
      <c r="AO1" s="174"/>
      <c r="AP1" s="201" t="s">
        <v>18</v>
      </c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202" t="s">
        <v>22</v>
      </c>
      <c r="BR1" s="163"/>
      <c r="BS1" s="163"/>
    </row>
    <row r="2" spans="1:71" ht="18" customHeight="1" x14ac:dyDescent="0.25">
      <c r="A2" s="175" t="s">
        <v>29</v>
      </c>
      <c r="B2" s="170" t="s">
        <v>30</v>
      </c>
      <c r="C2" s="172" t="s">
        <v>36</v>
      </c>
      <c r="D2" s="173"/>
      <c r="E2" s="173"/>
      <c r="F2" s="174"/>
      <c r="G2" s="5"/>
      <c r="H2" s="175" t="s">
        <v>43</v>
      </c>
      <c r="I2" s="196" t="s">
        <v>44</v>
      </c>
      <c r="J2" s="173"/>
      <c r="K2" s="174"/>
      <c r="L2" s="175" t="s">
        <v>46</v>
      </c>
      <c r="M2" s="175" t="s">
        <v>47</v>
      </c>
      <c r="N2" s="197" t="s">
        <v>49</v>
      </c>
      <c r="O2" s="173"/>
      <c r="P2" s="174"/>
      <c r="Q2" s="159"/>
      <c r="R2" s="194" t="s">
        <v>569</v>
      </c>
      <c r="S2" s="195"/>
      <c r="T2" s="188" t="s">
        <v>77</v>
      </c>
      <c r="U2" s="190" t="s">
        <v>75</v>
      </c>
      <c r="V2" s="188" t="s">
        <v>79</v>
      </c>
      <c r="W2" s="190" t="s">
        <v>75</v>
      </c>
      <c r="X2" s="188" t="s">
        <v>80</v>
      </c>
      <c r="Y2" s="188" t="s">
        <v>81</v>
      </c>
      <c r="Z2" s="188" t="s">
        <v>82</v>
      </c>
      <c r="AA2" s="190" t="s">
        <v>84</v>
      </c>
      <c r="AB2" s="187" t="s">
        <v>86</v>
      </c>
      <c r="AC2" s="185" t="s">
        <v>89</v>
      </c>
      <c r="AD2" s="187" t="s">
        <v>42</v>
      </c>
      <c r="AE2" s="197" t="s">
        <v>51</v>
      </c>
      <c r="AF2" s="173"/>
      <c r="AG2" s="174"/>
      <c r="AH2" s="204" t="s">
        <v>54</v>
      </c>
      <c r="AI2" s="173"/>
      <c r="AJ2" s="174"/>
      <c r="AK2" s="175" t="s">
        <v>58</v>
      </c>
      <c r="AL2" s="175" t="s">
        <v>59</v>
      </c>
      <c r="AM2" s="193" t="s">
        <v>60</v>
      </c>
      <c r="AN2" s="193" t="s">
        <v>61</v>
      </c>
      <c r="AO2" s="193" t="s">
        <v>42</v>
      </c>
      <c r="AP2" s="197" t="s">
        <v>62</v>
      </c>
      <c r="AQ2" s="173"/>
      <c r="AR2" s="173"/>
      <c r="AS2" s="173"/>
      <c r="AT2" s="173"/>
      <c r="AU2" s="174"/>
      <c r="AV2" s="175" t="s">
        <v>63</v>
      </c>
      <c r="AW2" s="196" t="s">
        <v>64</v>
      </c>
      <c r="AX2" s="173"/>
      <c r="AY2" s="173"/>
      <c r="AZ2" s="174"/>
      <c r="BA2" s="196" t="s">
        <v>68</v>
      </c>
      <c r="BB2" s="173"/>
      <c r="BC2" s="173"/>
      <c r="BD2" s="174"/>
      <c r="BE2" s="196" t="s">
        <v>72</v>
      </c>
      <c r="BF2" s="173"/>
      <c r="BG2" s="173"/>
      <c r="BH2" s="174"/>
      <c r="BI2" s="196" t="s">
        <v>73</v>
      </c>
      <c r="BJ2" s="173"/>
      <c r="BK2" s="173"/>
      <c r="BL2" s="174"/>
      <c r="BM2" s="196" t="s">
        <v>74</v>
      </c>
      <c r="BN2" s="173"/>
      <c r="BO2" s="173"/>
      <c r="BP2" s="174"/>
      <c r="BQ2" s="203"/>
      <c r="BR2" s="162"/>
      <c r="BS2" s="162"/>
    </row>
    <row r="3" spans="1:71" ht="38.25" customHeight="1" x14ac:dyDescent="0.25">
      <c r="A3" s="171"/>
      <c r="B3" s="171"/>
      <c r="C3" s="17" t="s">
        <v>48</v>
      </c>
      <c r="D3" s="8" t="s">
        <v>97</v>
      </c>
      <c r="E3" s="19" t="s">
        <v>50</v>
      </c>
      <c r="F3" s="19" t="s">
        <v>55</v>
      </c>
      <c r="G3" s="4" t="s">
        <v>98</v>
      </c>
      <c r="H3" s="171"/>
      <c r="I3" s="55" t="s">
        <v>99</v>
      </c>
      <c r="J3" s="55" t="s">
        <v>100</v>
      </c>
      <c r="K3" s="23" t="s">
        <v>101</v>
      </c>
      <c r="L3" s="171"/>
      <c r="M3" s="171"/>
      <c r="N3" s="8" t="s">
        <v>106</v>
      </c>
      <c r="O3" s="8" t="s">
        <v>107</v>
      </c>
      <c r="P3" s="17" t="s">
        <v>108</v>
      </c>
      <c r="Q3" s="169" t="s">
        <v>568</v>
      </c>
      <c r="R3" s="4" t="s">
        <v>40</v>
      </c>
      <c r="S3" s="4" t="s">
        <v>52</v>
      </c>
      <c r="T3" s="189"/>
      <c r="U3" s="171"/>
      <c r="V3" s="189"/>
      <c r="W3" s="171"/>
      <c r="X3" s="189"/>
      <c r="Y3" s="189"/>
      <c r="Z3" s="189"/>
      <c r="AA3" s="171"/>
      <c r="AB3" s="186"/>
      <c r="AC3" s="186"/>
      <c r="AD3" s="186"/>
      <c r="AE3" s="8" t="s">
        <v>106</v>
      </c>
      <c r="AF3" s="8" t="s">
        <v>107</v>
      </c>
      <c r="AG3" s="4" t="s">
        <v>109</v>
      </c>
      <c r="AH3" s="8" t="s">
        <v>110</v>
      </c>
      <c r="AI3" s="8" t="s">
        <v>111</v>
      </c>
      <c r="AJ3" s="4" t="s">
        <v>112</v>
      </c>
      <c r="AK3" s="171"/>
      <c r="AL3" s="171"/>
      <c r="AM3" s="186"/>
      <c r="AN3" s="186"/>
      <c r="AO3" s="186"/>
      <c r="AP3" s="26" t="s">
        <v>113</v>
      </c>
      <c r="AQ3" s="26" t="s">
        <v>117</v>
      </c>
      <c r="AR3" s="26" t="s">
        <v>119</v>
      </c>
      <c r="AS3" s="26" t="s">
        <v>120</v>
      </c>
      <c r="AT3" s="26" t="s">
        <v>121</v>
      </c>
      <c r="AU3" s="8" t="s">
        <v>122</v>
      </c>
      <c r="AV3" s="171"/>
      <c r="AW3" s="4" t="s">
        <v>40</v>
      </c>
      <c r="AX3" s="4" t="s">
        <v>124</v>
      </c>
      <c r="AY3" s="4" t="s">
        <v>125</v>
      </c>
      <c r="AZ3" s="4" t="s">
        <v>126</v>
      </c>
      <c r="BA3" s="4" t="s">
        <v>40</v>
      </c>
      <c r="BB3" s="4" t="s">
        <v>124</v>
      </c>
      <c r="BC3" s="4" t="s">
        <v>125</v>
      </c>
      <c r="BD3" s="4" t="s">
        <v>126</v>
      </c>
      <c r="BE3" s="4" t="s">
        <v>40</v>
      </c>
      <c r="BF3" s="4" t="s">
        <v>124</v>
      </c>
      <c r="BG3" s="4" t="s">
        <v>125</v>
      </c>
      <c r="BH3" s="4" t="s">
        <v>126</v>
      </c>
      <c r="BI3" s="4" t="s">
        <v>40</v>
      </c>
      <c r="BJ3" s="4" t="s">
        <v>124</v>
      </c>
      <c r="BK3" s="4" t="s">
        <v>125</v>
      </c>
      <c r="BL3" s="4" t="s">
        <v>126</v>
      </c>
      <c r="BM3" s="4" t="s">
        <v>40</v>
      </c>
      <c r="BN3" s="4" t="s">
        <v>124</v>
      </c>
      <c r="BO3" s="4" t="s">
        <v>125</v>
      </c>
      <c r="BP3" s="4" t="s">
        <v>126</v>
      </c>
      <c r="BQ3" s="203"/>
      <c r="BR3" s="162"/>
      <c r="BS3" s="162"/>
    </row>
    <row r="4" spans="1:71" ht="15.75" customHeight="1" x14ac:dyDescent="0.25">
      <c r="A4" s="90">
        <v>3</v>
      </c>
      <c r="B4" s="99">
        <v>43831</v>
      </c>
      <c r="C4" s="32" t="s">
        <v>158</v>
      </c>
      <c r="D4" s="32" t="s">
        <v>159</v>
      </c>
      <c r="E4" s="32" t="s">
        <v>160</v>
      </c>
      <c r="F4" s="45">
        <v>508456642</v>
      </c>
      <c r="G4" s="32">
        <v>1</v>
      </c>
      <c r="H4" s="97">
        <v>1</v>
      </c>
      <c r="I4" s="103">
        <v>43835</v>
      </c>
      <c r="J4" s="52">
        <v>43835</v>
      </c>
      <c r="K4" s="91" t="s">
        <v>152</v>
      </c>
      <c r="L4" s="93">
        <v>0.48958333333333331</v>
      </c>
      <c r="M4" s="97">
        <v>31</v>
      </c>
      <c r="N4" s="32" t="s">
        <v>164</v>
      </c>
      <c r="O4" s="32" t="s">
        <v>165</v>
      </c>
      <c r="P4" s="117">
        <v>0.64583333333333337</v>
      </c>
      <c r="Q4" s="117"/>
      <c r="R4" s="32" t="s">
        <v>129</v>
      </c>
      <c r="S4" s="48">
        <v>758</v>
      </c>
      <c r="T4" s="52"/>
      <c r="U4" s="93"/>
      <c r="V4" s="52">
        <v>43832</v>
      </c>
      <c r="W4" s="93">
        <v>0.66666666666666663</v>
      </c>
      <c r="X4" s="32" t="s">
        <v>172</v>
      </c>
      <c r="Y4" s="32">
        <v>732224328</v>
      </c>
      <c r="Z4" s="32"/>
      <c r="AA4" s="32"/>
      <c r="AB4" s="5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52">
        <v>43831</v>
      </c>
      <c r="AN4" s="32" t="s">
        <v>83</v>
      </c>
      <c r="AO4" s="32"/>
      <c r="AP4" s="97"/>
      <c r="AQ4" s="97">
        <v>1</v>
      </c>
      <c r="AR4" s="97"/>
      <c r="AS4" s="97"/>
      <c r="AT4" s="97"/>
      <c r="AU4" s="32"/>
      <c r="AV4" s="105">
        <v>23.2</v>
      </c>
      <c r="AW4" s="32" t="s">
        <v>133</v>
      </c>
      <c r="AX4" s="105">
        <v>53</v>
      </c>
      <c r="AY4" s="105">
        <f>AX4+AV4</f>
        <v>76.2</v>
      </c>
      <c r="AZ4" s="48" t="s">
        <v>170</v>
      </c>
      <c r="BA4" s="32" t="s">
        <v>123</v>
      </c>
      <c r="BB4" s="105">
        <v>54.5</v>
      </c>
      <c r="BC4" s="105">
        <f>BB4+AV4</f>
        <v>77.7</v>
      </c>
      <c r="BD4" s="48">
        <v>1241</v>
      </c>
      <c r="BE4" s="32" t="s">
        <v>145</v>
      </c>
      <c r="BF4" s="105">
        <v>58.7</v>
      </c>
      <c r="BG4" s="105">
        <f>BF4+AV4</f>
        <v>81.900000000000006</v>
      </c>
      <c r="BH4" s="48">
        <v>1600</v>
      </c>
      <c r="BI4" s="32" t="s">
        <v>144</v>
      </c>
      <c r="BJ4" s="105">
        <v>55.9</v>
      </c>
      <c r="BK4" s="105">
        <f>BJ4+23.2</f>
        <v>79.099999999999994</v>
      </c>
      <c r="BL4" s="48">
        <v>1450</v>
      </c>
      <c r="BM4" s="32" t="s">
        <v>129</v>
      </c>
      <c r="BN4" s="105">
        <v>1.7</v>
      </c>
      <c r="BO4" s="105">
        <f>BN4+23.2</f>
        <v>24.9</v>
      </c>
      <c r="BP4" s="107">
        <v>758</v>
      </c>
      <c r="BQ4" s="113"/>
      <c r="BR4" s="164"/>
      <c r="BS4" s="164"/>
    </row>
    <row r="5" spans="1:71" ht="15.75" customHeight="1" x14ac:dyDescent="0.25">
      <c r="A5" s="90">
        <v>20</v>
      </c>
      <c r="B5" s="99">
        <v>43837</v>
      </c>
      <c r="C5" s="158" t="s">
        <v>301</v>
      </c>
      <c r="D5" s="32" t="s">
        <v>302</v>
      </c>
      <c r="E5" s="32" t="s">
        <v>103</v>
      </c>
      <c r="F5" s="32">
        <v>544463787</v>
      </c>
      <c r="G5" s="32">
        <v>3</v>
      </c>
      <c r="H5" s="72">
        <v>1</v>
      </c>
      <c r="I5" s="103">
        <v>43846</v>
      </c>
      <c r="J5" s="52">
        <v>43860</v>
      </c>
      <c r="K5" s="91" t="s">
        <v>260</v>
      </c>
      <c r="L5" s="93">
        <v>0.33333333333333331</v>
      </c>
      <c r="M5" s="97">
        <v>21</v>
      </c>
      <c r="N5" s="32" t="s">
        <v>303</v>
      </c>
      <c r="O5" s="32" t="s">
        <v>304</v>
      </c>
      <c r="P5" s="94">
        <v>0.60416666666666663</v>
      </c>
      <c r="Q5" s="94"/>
      <c r="R5" s="32" t="s">
        <v>123</v>
      </c>
      <c r="S5" s="48">
        <v>323</v>
      </c>
      <c r="T5" s="52">
        <v>43837</v>
      </c>
      <c r="U5" s="93">
        <v>0.6875</v>
      </c>
      <c r="V5" s="52">
        <v>43844</v>
      </c>
      <c r="W5" s="93">
        <v>0.33333333333333331</v>
      </c>
      <c r="X5" s="32" t="s">
        <v>228</v>
      </c>
      <c r="Y5" s="32" t="s">
        <v>307</v>
      </c>
      <c r="Z5" s="32"/>
      <c r="AA5" s="32"/>
      <c r="AB5" s="52"/>
      <c r="AC5" s="32"/>
      <c r="AD5" s="32"/>
      <c r="AE5" s="32"/>
      <c r="AF5" s="32"/>
      <c r="AG5" s="93"/>
      <c r="AH5" s="32"/>
      <c r="AI5" s="32"/>
      <c r="AJ5" s="93"/>
      <c r="AK5" s="32"/>
      <c r="AL5" s="32"/>
      <c r="AM5" s="52">
        <v>43837</v>
      </c>
      <c r="AN5" s="32" t="s">
        <v>103</v>
      </c>
      <c r="AO5" s="86" t="s">
        <v>305</v>
      </c>
      <c r="AP5" s="97"/>
      <c r="AQ5" s="97"/>
      <c r="AR5" s="97">
        <v>1</v>
      </c>
      <c r="AS5" s="97"/>
      <c r="AT5" s="97"/>
      <c r="AU5" s="32"/>
      <c r="AV5" s="105">
        <v>22</v>
      </c>
      <c r="AW5" s="32" t="s">
        <v>179</v>
      </c>
      <c r="AX5" s="105">
        <v>24</v>
      </c>
      <c r="AY5" s="105">
        <v>46</v>
      </c>
      <c r="AZ5" s="48">
        <v>500</v>
      </c>
      <c r="BA5" s="32" t="s">
        <v>186</v>
      </c>
      <c r="BB5" s="105">
        <v>19</v>
      </c>
      <c r="BC5" s="105">
        <f>BB5+AV5</f>
        <v>41</v>
      </c>
      <c r="BD5" s="48">
        <v>879</v>
      </c>
      <c r="BE5" s="32" t="s">
        <v>123</v>
      </c>
      <c r="BF5" s="105">
        <v>17</v>
      </c>
      <c r="BG5" s="105">
        <v>39</v>
      </c>
      <c r="BH5" s="108">
        <v>323</v>
      </c>
      <c r="BI5" s="32" t="s">
        <v>133</v>
      </c>
      <c r="BJ5" s="105">
        <v>19</v>
      </c>
      <c r="BK5" s="105">
        <v>41</v>
      </c>
      <c r="BL5" s="48">
        <v>1100</v>
      </c>
      <c r="BM5" s="32" t="s">
        <v>306</v>
      </c>
      <c r="BN5" s="105">
        <v>30</v>
      </c>
      <c r="BO5" s="105">
        <v>52</v>
      </c>
      <c r="BP5" s="48">
        <v>1200</v>
      </c>
      <c r="BQ5" s="113"/>
      <c r="BR5" s="164"/>
      <c r="BS5" s="164"/>
    </row>
    <row r="6" spans="1:71" ht="15.75" customHeight="1" x14ac:dyDescent="0.25">
      <c r="A6" s="90">
        <v>21</v>
      </c>
      <c r="B6" s="99">
        <v>43837</v>
      </c>
      <c r="C6" s="32" t="s">
        <v>308</v>
      </c>
      <c r="D6" s="32" t="s">
        <v>309</v>
      </c>
      <c r="E6" s="32" t="s">
        <v>103</v>
      </c>
      <c r="F6" s="32">
        <v>544463787</v>
      </c>
      <c r="G6" s="32">
        <v>3</v>
      </c>
      <c r="H6" s="72">
        <v>1</v>
      </c>
      <c r="I6" s="115">
        <v>43845</v>
      </c>
      <c r="J6" s="52">
        <v>43859</v>
      </c>
      <c r="K6" s="91" t="s">
        <v>288</v>
      </c>
      <c r="L6" s="93">
        <v>0.33333333333333331</v>
      </c>
      <c r="M6" s="97">
        <v>21</v>
      </c>
      <c r="N6" s="32" t="s">
        <v>303</v>
      </c>
      <c r="O6" s="32" t="s">
        <v>304</v>
      </c>
      <c r="P6" s="94">
        <v>0.60416666666666663</v>
      </c>
      <c r="Q6" s="94"/>
      <c r="R6" s="32" t="s">
        <v>123</v>
      </c>
      <c r="S6" s="48">
        <v>459</v>
      </c>
      <c r="T6" s="52">
        <v>43837</v>
      </c>
      <c r="U6" s="93">
        <v>0.6875</v>
      </c>
      <c r="V6" s="52">
        <v>43844</v>
      </c>
      <c r="W6" s="93">
        <v>0.33333333333333331</v>
      </c>
      <c r="X6" s="32" t="s">
        <v>228</v>
      </c>
      <c r="Y6" s="32" t="s">
        <v>307</v>
      </c>
      <c r="Z6" s="32"/>
      <c r="AA6" s="32"/>
      <c r="AB6" s="5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52">
        <v>43837</v>
      </c>
      <c r="AN6" s="32" t="s">
        <v>103</v>
      </c>
      <c r="AO6" s="32"/>
      <c r="AP6" s="97"/>
      <c r="AQ6" s="97"/>
      <c r="AR6" s="97">
        <v>1</v>
      </c>
      <c r="AS6" s="97"/>
      <c r="AT6" s="97"/>
      <c r="AU6" s="32"/>
      <c r="AV6" s="105">
        <v>35</v>
      </c>
      <c r="AW6" s="32" t="s">
        <v>179</v>
      </c>
      <c r="AX6" s="105">
        <v>64</v>
      </c>
      <c r="AY6" s="105">
        <v>99</v>
      </c>
      <c r="AZ6" s="48">
        <v>680</v>
      </c>
      <c r="BA6" s="32" t="s">
        <v>186</v>
      </c>
      <c r="BB6" s="105">
        <v>37</v>
      </c>
      <c r="BC6" s="105">
        <v>72</v>
      </c>
      <c r="BD6" s="48">
        <v>1159</v>
      </c>
      <c r="BE6" s="32" t="s">
        <v>123</v>
      </c>
      <c r="BF6" s="105">
        <v>35</v>
      </c>
      <c r="BG6" s="105">
        <v>72</v>
      </c>
      <c r="BH6" s="108">
        <v>459</v>
      </c>
      <c r="BI6" s="32" t="s">
        <v>133</v>
      </c>
      <c r="BJ6" s="105">
        <v>38</v>
      </c>
      <c r="BK6" s="105">
        <v>75</v>
      </c>
      <c r="BL6" s="48">
        <v>1327</v>
      </c>
      <c r="BM6" s="32" t="s">
        <v>306</v>
      </c>
      <c r="BN6" s="105">
        <v>65</v>
      </c>
      <c r="BO6" s="105">
        <v>100</v>
      </c>
      <c r="BP6" s="48">
        <v>1200</v>
      </c>
      <c r="BQ6" s="113"/>
      <c r="BR6" s="164"/>
      <c r="BS6" s="164"/>
    </row>
    <row r="7" spans="1:71" ht="15.75" customHeight="1" x14ac:dyDescent="0.25">
      <c r="A7" s="90">
        <v>22</v>
      </c>
      <c r="B7" s="99">
        <v>43837</v>
      </c>
      <c r="C7" s="32" t="s">
        <v>140</v>
      </c>
      <c r="D7" s="32" t="s">
        <v>310</v>
      </c>
      <c r="E7" s="32" t="s">
        <v>103</v>
      </c>
      <c r="F7" s="32">
        <v>544463787</v>
      </c>
      <c r="G7" s="32">
        <v>3</v>
      </c>
      <c r="H7" s="72">
        <v>1</v>
      </c>
      <c r="I7" s="103">
        <v>43845</v>
      </c>
      <c r="J7" s="52">
        <v>43859</v>
      </c>
      <c r="K7" s="91" t="s">
        <v>288</v>
      </c>
      <c r="L7" s="93">
        <v>0.33333333333333331</v>
      </c>
      <c r="M7" s="97">
        <v>15</v>
      </c>
      <c r="N7" s="32" t="s">
        <v>311</v>
      </c>
      <c r="O7" s="32" t="s">
        <v>312</v>
      </c>
      <c r="P7" s="117">
        <v>0.60416666666666663</v>
      </c>
      <c r="Q7" s="117"/>
      <c r="R7" s="32" t="s">
        <v>123</v>
      </c>
      <c r="S7" s="48">
        <v>296</v>
      </c>
      <c r="T7" s="52">
        <v>43837</v>
      </c>
      <c r="U7" s="93">
        <v>0.6875</v>
      </c>
      <c r="V7" s="52">
        <v>43844</v>
      </c>
      <c r="W7" s="93">
        <v>0.33333333333333331</v>
      </c>
      <c r="X7" s="32" t="s">
        <v>228</v>
      </c>
      <c r="Y7" s="32" t="s">
        <v>307</v>
      </c>
      <c r="Z7" s="32"/>
      <c r="AA7" s="32"/>
      <c r="AB7" s="5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52">
        <v>43837</v>
      </c>
      <c r="AN7" s="32" t="s">
        <v>103</v>
      </c>
      <c r="AO7" s="32"/>
      <c r="AP7" s="97"/>
      <c r="AQ7" s="97"/>
      <c r="AR7" s="97"/>
      <c r="AS7" s="97">
        <v>1</v>
      </c>
      <c r="AT7" s="97"/>
      <c r="AU7" s="32"/>
      <c r="AV7" s="105">
        <v>3</v>
      </c>
      <c r="AW7" s="32" t="s">
        <v>179</v>
      </c>
      <c r="AX7" s="105">
        <v>67</v>
      </c>
      <c r="AY7" s="105">
        <v>70</v>
      </c>
      <c r="AZ7" s="48">
        <v>600</v>
      </c>
      <c r="BA7" s="32" t="s">
        <v>186</v>
      </c>
      <c r="BB7" s="105">
        <v>35</v>
      </c>
      <c r="BC7" s="105">
        <v>38</v>
      </c>
      <c r="BD7" s="48" t="s">
        <v>170</v>
      </c>
      <c r="BE7" s="32" t="s">
        <v>123</v>
      </c>
      <c r="BF7" s="105">
        <v>43</v>
      </c>
      <c r="BG7" s="105">
        <v>46</v>
      </c>
      <c r="BH7" s="108">
        <v>296</v>
      </c>
      <c r="BI7" s="32" t="s">
        <v>180</v>
      </c>
      <c r="BJ7" s="105">
        <v>0</v>
      </c>
      <c r="BK7" s="105">
        <v>3</v>
      </c>
      <c r="BL7" s="48">
        <v>360</v>
      </c>
      <c r="BM7" s="32" t="s">
        <v>306</v>
      </c>
      <c r="BN7" s="105">
        <v>69</v>
      </c>
      <c r="BO7" s="105">
        <v>72</v>
      </c>
      <c r="BP7" s="48">
        <v>1080</v>
      </c>
      <c r="BQ7" s="113"/>
      <c r="BR7" s="164"/>
      <c r="BS7" s="164"/>
    </row>
    <row r="8" spans="1:71" ht="15.75" customHeight="1" x14ac:dyDescent="0.25">
      <c r="A8" s="90">
        <v>23</v>
      </c>
      <c r="B8" s="99">
        <v>43837</v>
      </c>
      <c r="C8" s="32" t="s">
        <v>115</v>
      </c>
      <c r="D8" s="32" t="s">
        <v>313</v>
      </c>
      <c r="E8" s="32" t="s">
        <v>103</v>
      </c>
      <c r="F8" s="32">
        <v>544463787</v>
      </c>
      <c r="G8" s="32">
        <v>3</v>
      </c>
      <c r="H8" s="72">
        <v>1</v>
      </c>
      <c r="I8" s="103">
        <v>43844</v>
      </c>
      <c r="J8" s="52">
        <v>43858</v>
      </c>
      <c r="K8" s="91" t="s">
        <v>268</v>
      </c>
      <c r="L8" s="93">
        <v>0.33333333333333331</v>
      </c>
      <c r="M8" s="97">
        <v>15</v>
      </c>
      <c r="N8" s="32" t="s">
        <v>303</v>
      </c>
      <c r="O8" s="32" t="s">
        <v>314</v>
      </c>
      <c r="P8" s="117">
        <v>0.60416666666666663</v>
      </c>
      <c r="Q8" s="117"/>
      <c r="R8" s="32" t="s">
        <v>144</v>
      </c>
      <c r="S8" s="48">
        <v>250</v>
      </c>
      <c r="T8" s="52">
        <v>43837</v>
      </c>
      <c r="U8" s="93">
        <v>0.6875</v>
      </c>
      <c r="V8" s="52">
        <v>43838</v>
      </c>
      <c r="W8" s="93"/>
      <c r="X8" s="32" t="s">
        <v>316</v>
      </c>
      <c r="Y8" s="32" t="s">
        <v>317</v>
      </c>
      <c r="Z8" s="32"/>
      <c r="AA8" s="32"/>
      <c r="AB8" s="5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52">
        <v>43837</v>
      </c>
      <c r="AN8" s="32" t="s">
        <v>103</v>
      </c>
      <c r="AO8" s="32"/>
      <c r="AP8" s="97"/>
      <c r="AQ8" s="97"/>
      <c r="AR8" s="97"/>
      <c r="AS8" s="97">
        <v>1</v>
      </c>
      <c r="AT8" s="97"/>
      <c r="AU8" s="32"/>
      <c r="AV8" s="105">
        <v>15</v>
      </c>
      <c r="AW8" s="32" t="s">
        <v>179</v>
      </c>
      <c r="AX8" s="105">
        <v>19</v>
      </c>
      <c r="AY8" s="105">
        <v>34</v>
      </c>
      <c r="AZ8" s="48">
        <v>400</v>
      </c>
      <c r="BA8" s="32" t="s">
        <v>144</v>
      </c>
      <c r="BB8" s="105">
        <v>0</v>
      </c>
      <c r="BC8" s="105">
        <v>15</v>
      </c>
      <c r="BD8" s="108">
        <v>250</v>
      </c>
      <c r="BE8" s="32" t="s">
        <v>123</v>
      </c>
      <c r="BF8" s="105">
        <v>12</v>
      </c>
      <c r="BG8" s="105">
        <v>27</v>
      </c>
      <c r="BH8" s="48">
        <v>296</v>
      </c>
      <c r="BI8" s="32" t="s">
        <v>180</v>
      </c>
      <c r="BJ8" s="105">
        <v>0</v>
      </c>
      <c r="BK8" s="105">
        <v>15</v>
      </c>
      <c r="BL8" s="48">
        <v>360</v>
      </c>
      <c r="BM8" s="32" t="s">
        <v>315</v>
      </c>
      <c r="BN8" s="105">
        <v>5</v>
      </c>
      <c r="BO8" s="105">
        <v>20</v>
      </c>
      <c r="BP8" s="48">
        <v>752</v>
      </c>
      <c r="BQ8" s="113"/>
      <c r="BR8" s="164"/>
      <c r="BS8" s="164"/>
    </row>
    <row r="9" spans="1:71" ht="15.75" customHeight="1" x14ac:dyDescent="0.25">
      <c r="A9" s="90">
        <v>24</v>
      </c>
      <c r="B9" s="99">
        <v>43832</v>
      </c>
      <c r="C9" s="32" t="s">
        <v>91</v>
      </c>
      <c r="D9" s="32" t="s">
        <v>318</v>
      </c>
      <c r="E9" s="32" t="s">
        <v>103</v>
      </c>
      <c r="F9" s="32">
        <v>544463787</v>
      </c>
      <c r="G9" s="32">
        <v>3</v>
      </c>
      <c r="H9" s="72">
        <v>1</v>
      </c>
      <c r="I9" s="103">
        <v>43843</v>
      </c>
      <c r="J9" s="52">
        <v>43857</v>
      </c>
      <c r="K9" s="91" t="s">
        <v>138</v>
      </c>
      <c r="L9" s="93">
        <v>0.33333333333333331</v>
      </c>
      <c r="M9" s="97">
        <v>6</v>
      </c>
      <c r="N9" s="32" t="s">
        <v>319</v>
      </c>
      <c r="O9" s="32" t="s">
        <v>320</v>
      </c>
      <c r="P9" s="117">
        <v>0.60416666666666663</v>
      </c>
      <c r="Q9" s="117"/>
      <c r="R9" s="32" t="s">
        <v>180</v>
      </c>
      <c r="S9" s="48">
        <v>360</v>
      </c>
      <c r="T9" s="52">
        <v>43837</v>
      </c>
      <c r="U9" s="93">
        <v>0.6875</v>
      </c>
      <c r="V9" s="52">
        <v>43843</v>
      </c>
      <c r="W9" s="93">
        <v>0.625</v>
      </c>
      <c r="X9" s="32" t="s">
        <v>321</v>
      </c>
      <c r="Y9" s="32" t="s">
        <v>322</v>
      </c>
      <c r="Z9" s="32"/>
      <c r="AA9" s="32"/>
      <c r="AB9" s="5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52">
        <v>43837</v>
      </c>
      <c r="AN9" s="32" t="s">
        <v>103</v>
      </c>
      <c r="AO9" s="32"/>
      <c r="AP9" s="97"/>
      <c r="AQ9" s="97"/>
      <c r="AR9" s="97"/>
      <c r="AS9" s="97">
        <v>1</v>
      </c>
      <c r="AT9" s="97"/>
      <c r="AU9" s="32"/>
      <c r="AV9" s="105">
        <v>7.1</v>
      </c>
      <c r="AW9" s="32" t="s">
        <v>179</v>
      </c>
      <c r="AX9" s="105">
        <v>38</v>
      </c>
      <c r="AY9" s="105">
        <v>45.1</v>
      </c>
      <c r="AZ9" s="48">
        <v>400</v>
      </c>
      <c r="BA9" s="32" t="s">
        <v>129</v>
      </c>
      <c r="BB9" s="105">
        <v>73</v>
      </c>
      <c r="BC9" s="105">
        <v>80.099999999999994</v>
      </c>
      <c r="BD9" s="48">
        <v>1289</v>
      </c>
      <c r="BE9" s="32" t="s">
        <v>123</v>
      </c>
      <c r="BF9" s="105">
        <v>102</v>
      </c>
      <c r="BG9" s="105">
        <v>109.1</v>
      </c>
      <c r="BH9" s="48">
        <v>635</v>
      </c>
      <c r="BI9" s="32" t="s">
        <v>180</v>
      </c>
      <c r="BJ9" s="105">
        <v>0</v>
      </c>
      <c r="BK9" s="105">
        <v>7.1</v>
      </c>
      <c r="BL9" s="108">
        <v>360</v>
      </c>
      <c r="BM9" s="32" t="s">
        <v>315</v>
      </c>
      <c r="BN9" s="105">
        <v>5</v>
      </c>
      <c r="BO9" s="105">
        <v>12.1</v>
      </c>
      <c r="BP9" s="48">
        <v>452</v>
      </c>
      <c r="BQ9" s="113"/>
      <c r="BR9" s="164"/>
      <c r="BS9" s="164"/>
    </row>
    <row r="10" spans="1:71" ht="15.75" customHeight="1" x14ac:dyDescent="0.25">
      <c r="A10" s="90">
        <v>25</v>
      </c>
      <c r="B10" s="99">
        <v>43832</v>
      </c>
      <c r="C10" s="32" t="s">
        <v>105</v>
      </c>
      <c r="D10" s="32" t="s">
        <v>323</v>
      </c>
      <c r="E10" s="32" t="s">
        <v>103</v>
      </c>
      <c r="F10" s="32">
        <v>544463787</v>
      </c>
      <c r="G10" s="32">
        <v>3</v>
      </c>
      <c r="H10" s="72">
        <v>1</v>
      </c>
      <c r="I10" s="103">
        <v>43843</v>
      </c>
      <c r="J10" s="52">
        <v>43857</v>
      </c>
      <c r="K10" s="91" t="s">
        <v>138</v>
      </c>
      <c r="L10" s="93">
        <v>0.33333333333333331</v>
      </c>
      <c r="M10" s="97">
        <v>20</v>
      </c>
      <c r="N10" s="32" t="s">
        <v>311</v>
      </c>
      <c r="O10" s="32" t="s">
        <v>312</v>
      </c>
      <c r="P10" s="117">
        <v>0.60416666666666663</v>
      </c>
      <c r="Q10" s="117"/>
      <c r="R10" s="32" t="s">
        <v>144</v>
      </c>
      <c r="S10" s="48">
        <v>600</v>
      </c>
      <c r="T10" s="52">
        <v>43837</v>
      </c>
      <c r="U10" s="93">
        <v>0.6875</v>
      </c>
      <c r="V10" s="52">
        <v>43838</v>
      </c>
      <c r="W10" s="93"/>
      <c r="X10" s="32" t="s">
        <v>316</v>
      </c>
      <c r="Y10" s="32" t="s">
        <v>317</v>
      </c>
      <c r="Z10" s="32"/>
      <c r="AA10" s="32"/>
      <c r="AB10" s="5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52">
        <v>43837</v>
      </c>
      <c r="AN10" s="32" t="s">
        <v>103</v>
      </c>
      <c r="AO10" s="32"/>
      <c r="AP10" s="97"/>
      <c r="AQ10" s="97"/>
      <c r="AR10" s="97">
        <v>1</v>
      </c>
      <c r="AS10" s="97"/>
      <c r="AT10" s="97"/>
      <c r="AU10" s="32"/>
      <c r="AV10" s="105">
        <v>19</v>
      </c>
      <c r="AW10" s="32" t="s">
        <v>179</v>
      </c>
      <c r="AX10" s="105">
        <v>61</v>
      </c>
      <c r="AY10" s="105">
        <v>80</v>
      </c>
      <c r="AZ10" s="48">
        <v>680</v>
      </c>
      <c r="BA10" s="32" t="s">
        <v>129</v>
      </c>
      <c r="BB10" s="105">
        <v>33</v>
      </c>
      <c r="BC10" s="105">
        <v>51</v>
      </c>
      <c r="BD10" s="48">
        <v>940</v>
      </c>
      <c r="BE10" s="32" t="s">
        <v>144</v>
      </c>
      <c r="BF10" s="105">
        <v>0</v>
      </c>
      <c r="BG10" s="105">
        <v>19</v>
      </c>
      <c r="BH10" s="108">
        <v>600</v>
      </c>
      <c r="BI10" s="32" t="s">
        <v>180</v>
      </c>
      <c r="BJ10" s="105">
        <v>0</v>
      </c>
      <c r="BK10" s="105">
        <v>19</v>
      </c>
      <c r="BL10" s="48">
        <v>770</v>
      </c>
      <c r="BM10" s="32" t="s">
        <v>315</v>
      </c>
      <c r="BN10" s="105">
        <v>5</v>
      </c>
      <c r="BO10" s="105">
        <v>24</v>
      </c>
      <c r="BP10" s="48">
        <v>783</v>
      </c>
      <c r="BQ10" s="113"/>
      <c r="BR10" s="164"/>
      <c r="BS10" s="164"/>
    </row>
    <row r="11" spans="1:71" ht="15.75" customHeight="1" x14ac:dyDescent="0.25">
      <c r="A11" s="90">
        <v>27</v>
      </c>
      <c r="B11" s="99">
        <v>43832</v>
      </c>
      <c r="C11" s="32" t="s">
        <v>102</v>
      </c>
      <c r="D11" s="32" t="s">
        <v>330</v>
      </c>
      <c r="E11" s="32" t="s">
        <v>103</v>
      </c>
      <c r="F11" s="32">
        <v>544463787</v>
      </c>
      <c r="G11" s="32">
        <v>3</v>
      </c>
      <c r="H11" s="72">
        <v>1</v>
      </c>
      <c r="I11" s="103">
        <v>43842</v>
      </c>
      <c r="J11" s="52">
        <v>43856</v>
      </c>
      <c r="K11" s="91" t="s">
        <v>152</v>
      </c>
      <c r="L11" s="93">
        <v>0.33333333333333331</v>
      </c>
      <c r="M11" s="97">
        <v>12</v>
      </c>
      <c r="N11" s="32" t="s">
        <v>331</v>
      </c>
      <c r="O11" s="32" t="s">
        <v>332</v>
      </c>
      <c r="P11" s="117">
        <v>0.60416666666666663</v>
      </c>
      <c r="Q11" s="117"/>
      <c r="R11" s="32" t="s">
        <v>144</v>
      </c>
      <c r="S11" s="48">
        <v>500</v>
      </c>
      <c r="T11" s="52">
        <v>43837</v>
      </c>
      <c r="U11" s="93">
        <v>0.75</v>
      </c>
      <c r="V11" s="52">
        <v>43838</v>
      </c>
      <c r="W11" s="93"/>
      <c r="X11" s="32" t="s">
        <v>316</v>
      </c>
      <c r="Y11" s="32" t="s">
        <v>317</v>
      </c>
      <c r="Z11" s="32"/>
      <c r="AA11" s="32"/>
      <c r="AB11" s="5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52">
        <v>43832</v>
      </c>
      <c r="AN11" s="32" t="s">
        <v>103</v>
      </c>
      <c r="AO11" s="32"/>
      <c r="AP11" s="97"/>
      <c r="AQ11" s="97"/>
      <c r="AR11" s="97"/>
      <c r="AS11" s="97">
        <v>1</v>
      </c>
      <c r="AT11" s="97"/>
      <c r="AU11" s="32"/>
      <c r="AV11" s="105">
        <v>18</v>
      </c>
      <c r="AW11" s="32" t="s">
        <v>179</v>
      </c>
      <c r="AX11" s="105">
        <v>46</v>
      </c>
      <c r="AY11" s="105">
        <v>64</v>
      </c>
      <c r="AZ11" s="48">
        <v>600</v>
      </c>
      <c r="BA11" s="32" t="s">
        <v>129</v>
      </c>
      <c r="BB11" s="105">
        <v>19</v>
      </c>
      <c r="BC11" s="105">
        <v>37</v>
      </c>
      <c r="BD11" s="48">
        <v>815</v>
      </c>
      <c r="BE11" s="32" t="s">
        <v>144</v>
      </c>
      <c r="BF11" s="105">
        <v>0</v>
      </c>
      <c r="BG11" s="105">
        <v>18</v>
      </c>
      <c r="BH11" s="108">
        <v>500</v>
      </c>
      <c r="BI11" s="32" t="s">
        <v>180</v>
      </c>
      <c r="BJ11" s="105">
        <v>0</v>
      </c>
      <c r="BK11" s="105">
        <v>18</v>
      </c>
      <c r="BL11" s="48">
        <v>660</v>
      </c>
      <c r="BM11" s="32" t="s">
        <v>315</v>
      </c>
      <c r="BN11" s="105">
        <v>5</v>
      </c>
      <c r="BO11" s="105">
        <v>23</v>
      </c>
      <c r="BP11" s="48">
        <v>752</v>
      </c>
      <c r="BQ11" s="113"/>
      <c r="BR11" s="164"/>
      <c r="BS11" s="164"/>
    </row>
    <row r="12" spans="1:71" ht="15.75" customHeight="1" x14ac:dyDescent="0.25">
      <c r="A12" s="90">
        <v>28</v>
      </c>
      <c r="B12" s="99">
        <v>43832</v>
      </c>
      <c r="C12" s="32" t="s">
        <v>102</v>
      </c>
      <c r="D12" s="32" t="s">
        <v>330</v>
      </c>
      <c r="E12" s="32" t="s">
        <v>103</v>
      </c>
      <c r="F12" s="32">
        <v>544463787</v>
      </c>
      <c r="G12" s="32">
        <v>3</v>
      </c>
      <c r="H12" s="72">
        <v>1</v>
      </c>
      <c r="I12" s="103">
        <v>43843</v>
      </c>
      <c r="J12" s="52">
        <v>43857</v>
      </c>
      <c r="K12" s="91" t="s">
        <v>138</v>
      </c>
      <c r="L12" s="93">
        <v>0.33333333333333331</v>
      </c>
      <c r="M12" s="97">
        <v>12</v>
      </c>
      <c r="N12" s="32" t="s">
        <v>331</v>
      </c>
      <c r="O12" s="32" t="s">
        <v>332</v>
      </c>
      <c r="P12" s="117">
        <v>0.60416666666666663</v>
      </c>
      <c r="Q12" s="117"/>
      <c r="R12" s="32" t="s">
        <v>144</v>
      </c>
      <c r="S12" s="48">
        <v>500</v>
      </c>
      <c r="T12" s="52">
        <v>43837</v>
      </c>
      <c r="U12" s="93">
        <v>0.75</v>
      </c>
      <c r="V12" s="52">
        <v>43838</v>
      </c>
      <c r="W12" s="93"/>
      <c r="X12" s="32" t="s">
        <v>316</v>
      </c>
      <c r="Y12" s="32" t="s">
        <v>317</v>
      </c>
      <c r="Z12" s="32"/>
      <c r="AA12" s="32"/>
      <c r="AB12" s="5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52">
        <v>43832</v>
      </c>
      <c r="AN12" s="32" t="s">
        <v>103</v>
      </c>
      <c r="AO12" s="32"/>
      <c r="AP12" s="97"/>
      <c r="AQ12" s="97"/>
      <c r="AR12" s="97"/>
      <c r="AS12" s="97">
        <v>1</v>
      </c>
      <c r="AT12" s="97"/>
      <c r="AU12" s="32"/>
      <c r="AV12" s="105">
        <v>18</v>
      </c>
      <c r="AW12" s="32" t="s">
        <v>179</v>
      </c>
      <c r="AX12" s="105">
        <v>46</v>
      </c>
      <c r="AY12" s="105">
        <v>64</v>
      </c>
      <c r="AZ12" s="48">
        <v>600</v>
      </c>
      <c r="BA12" s="32" t="s">
        <v>129</v>
      </c>
      <c r="BB12" s="105">
        <v>19</v>
      </c>
      <c r="BC12" s="105">
        <v>37</v>
      </c>
      <c r="BD12" s="48">
        <v>815</v>
      </c>
      <c r="BE12" s="32" t="s">
        <v>144</v>
      </c>
      <c r="BF12" s="105">
        <v>0</v>
      </c>
      <c r="BG12" s="105">
        <v>18</v>
      </c>
      <c r="BH12" s="108">
        <v>500</v>
      </c>
      <c r="BI12" s="32" t="s">
        <v>180</v>
      </c>
      <c r="BJ12" s="105">
        <v>0</v>
      </c>
      <c r="BK12" s="105">
        <v>18</v>
      </c>
      <c r="BL12" s="48">
        <v>660</v>
      </c>
      <c r="BM12" s="32" t="s">
        <v>315</v>
      </c>
      <c r="BN12" s="105">
        <v>5</v>
      </c>
      <c r="BO12" s="105">
        <v>23</v>
      </c>
      <c r="BP12" s="48">
        <v>752</v>
      </c>
      <c r="BQ12" s="113"/>
      <c r="BR12" s="164"/>
      <c r="BS12" s="164"/>
    </row>
    <row r="13" spans="1:71" ht="15.75" customHeight="1" x14ac:dyDescent="0.25">
      <c r="A13" s="90">
        <v>37</v>
      </c>
      <c r="B13" s="99">
        <v>43838</v>
      </c>
      <c r="C13" s="32" t="s">
        <v>158</v>
      </c>
      <c r="D13" s="32" t="s">
        <v>159</v>
      </c>
      <c r="E13" s="32" t="s">
        <v>83</v>
      </c>
      <c r="F13" s="32" t="s">
        <v>374</v>
      </c>
      <c r="G13" s="32">
        <v>1</v>
      </c>
      <c r="H13" s="97">
        <v>1</v>
      </c>
      <c r="I13" s="103">
        <v>43846</v>
      </c>
      <c r="J13" s="52">
        <v>43846</v>
      </c>
      <c r="K13" s="91" t="s">
        <v>260</v>
      </c>
      <c r="L13" s="93">
        <v>0.38541666666666669</v>
      </c>
      <c r="M13" s="97">
        <v>26</v>
      </c>
      <c r="N13" s="32" t="s">
        <v>375</v>
      </c>
      <c r="O13" s="32" t="s">
        <v>376</v>
      </c>
      <c r="P13" s="117">
        <v>0.51041666666666663</v>
      </c>
      <c r="Q13" s="117"/>
      <c r="R13" s="32" t="s">
        <v>144</v>
      </c>
      <c r="S13" s="48">
        <v>360</v>
      </c>
      <c r="T13" s="52">
        <v>43840</v>
      </c>
      <c r="U13" s="93">
        <v>0.625</v>
      </c>
      <c r="V13" s="52">
        <v>43842</v>
      </c>
      <c r="W13" s="93">
        <v>0.33333333333333331</v>
      </c>
      <c r="X13" s="32" t="s">
        <v>316</v>
      </c>
      <c r="Y13" s="32" t="s">
        <v>317</v>
      </c>
      <c r="Z13" s="32"/>
      <c r="AA13" s="32"/>
      <c r="AB13" s="55" t="s">
        <v>94</v>
      </c>
      <c r="AC13" s="32" t="s">
        <v>83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52">
        <v>43838</v>
      </c>
      <c r="AN13" s="32" t="s">
        <v>83</v>
      </c>
      <c r="AO13" s="32"/>
      <c r="AP13" s="97"/>
      <c r="AQ13" s="97">
        <v>1</v>
      </c>
      <c r="AR13" s="97"/>
      <c r="AS13" s="97"/>
      <c r="AT13" s="97"/>
      <c r="AU13" s="32"/>
      <c r="AV13" s="105">
        <v>9.1</v>
      </c>
      <c r="AW13" s="32" t="s">
        <v>123</v>
      </c>
      <c r="AX13" s="105">
        <v>54.3</v>
      </c>
      <c r="AY13" s="105">
        <f t="shared" ref="AY13" si="0">AX13+AV13</f>
        <v>63.4</v>
      </c>
      <c r="AZ13" s="48">
        <v>1241</v>
      </c>
      <c r="BA13" s="32" t="s">
        <v>129</v>
      </c>
      <c r="BB13" s="105">
        <v>1.7</v>
      </c>
      <c r="BC13" s="105">
        <v>10.8</v>
      </c>
      <c r="BD13" s="48">
        <v>812</v>
      </c>
      <c r="BE13" s="32" t="s">
        <v>144</v>
      </c>
      <c r="BF13" s="105">
        <v>0</v>
      </c>
      <c r="BG13" s="105">
        <v>9.1</v>
      </c>
      <c r="BH13" s="108">
        <v>360</v>
      </c>
      <c r="BI13" s="32" t="s">
        <v>315</v>
      </c>
      <c r="BJ13" s="105">
        <v>5</v>
      </c>
      <c r="BK13" s="105">
        <v>14.1</v>
      </c>
      <c r="BL13" s="48">
        <v>514</v>
      </c>
      <c r="BM13" s="32" t="s">
        <v>180</v>
      </c>
      <c r="BN13" s="105">
        <v>0</v>
      </c>
      <c r="BO13" s="105">
        <v>9.1</v>
      </c>
      <c r="BP13" s="48">
        <v>540</v>
      </c>
      <c r="BQ13" s="113"/>
      <c r="BR13" s="164"/>
      <c r="BS13" s="164"/>
    </row>
    <row r="14" spans="1:71" ht="15.75" customHeight="1" x14ac:dyDescent="0.25">
      <c r="A14" s="90">
        <v>43</v>
      </c>
      <c r="B14" s="99">
        <v>43843</v>
      </c>
      <c r="C14" s="32" t="s">
        <v>143</v>
      </c>
      <c r="D14" s="32" t="s">
        <v>309</v>
      </c>
      <c r="E14" s="32" t="s">
        <v>103</v>
      </c>
      <c r="F14" s="32">
        <v>544463787</v>
      </c>
      <c r="G14" s="32">
        <v>2</v>
      </c>
      <c r="H14" s="97">
        <v>1</v>
      </c>
      <c r="I14" s="103">
        <v>43846</v>
      </c>
      <c r="J14" s="52">
        <v>43846</v>
      </c>
      <c r="K14" s="91" t="s">
        <v>260</v>
      </c>
      <c r="L14" s="93">
        <v>0.33333333333333331</v>
      </c>
      <c r="M14" s="97">
        <v>15</v>
      </c>
      <c r="N14" s="32" t="s">
        <v>397</v>
      </c>
      <c r="O14" s="32" t="s">
        <v>398</v>
      </c>
      <c r="P14" s="117">
        <v>0.625</v>
      </c>
      <c r="Q14" s="117"/>
      <c r="R14" s="32" t="s">
        <v>144</v>
      </c>
      <c r="S14" s="48">
        <v>500</v>
      </c>
      <c r="T14" s="52">
        <v>43844</v>
      </c>
      <c r="U14" s="93">
        <v>0.39583333333333331</v>
      </c>
      <c r="V14" s="52">
        <v>43844</v>
      </c>
      <c r="W14" s="93">
        <v>0.42708333333333331</v>
      </c>
      <c r="X14" s="32" t="s">
        <v>316</v>
      </c>
      <c r="Y14" s="32" t="s">
        <v>317</v>
      </c>
      <c r="Z14" s="32"/>
      <c r="AA14" s="32"/>
      <c r="AB14" s="5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52">
        <v>43843</v>
      </c>
      <c r="AN14" s="32" t="s">
        <v>103</v>
      </c>
      <c r="AO14" s="32"/>
      <c r="AP14" s="97"/>
      <c r="AQ14" s="97"/>
      <c r="AR14" s="97"/>
      <c r="AS14" s="97">
        <v>1</v>
      </c>
      <c r="AT14" s="97"/>
      <c r="AU14" s="32"/>
      <c r="AV14" s="105">
        <v>37.1</v>
      </c>
      <c r="AW14" s="32" t="s">
        <v>144</v>
      </c>
      <c r="AX14" s="105">
        <v>0</v>
      </c>
      <c r="AY14" s="105">
        <v>37.1</v>
      </c>
      <c r="AZ14" s="108">
        <v>500</v>
      </c>
      <c r="BA14" s="32" t="s">
        <v>402</v>
      </c>
      <c r="BB14" s="105">
        <v>36.700000000000003</v>
      </c>
      <c r="BC14" s="105">
        <f t="shared" ref="BC14:BC15" si="1">BB14+AV14</f>
        <v>73.800000000000011</v>
      </c>
      <c r="BD14" s="48" t="s">
        <v>170</v>
      </c>
      <c r="BE14" s="32" t="s">
        <v>403</v>
      </c>
      <c r="BF14" s="105">
        <v>0</v>
      </c>
      <c r="BG14" s="105">
        <v>37.1</v>
      </c>
      <c r="BH14" s="48">
        <v>660</v>
      </c>
      <c r="BI14" s="32" t="s">
        <v>315</v>
      </c>
      <c r="BJ14" s="105">
        <v>5</v>
      </c>
      <c r="BK14" s="105">
        <v>42.1</v>
      </c>
      <c r="BL14" s="48">
        <v>752</v>
      </c>
      <c r="BM14" s="32" t="s">
        <v>404</v>
      </c>
      <c r="BN14" s="105">
        <v>39.4</v>
      </c>
      <c r="BO14" s="105">
        <f>BN14+37.1</f>
        <v>76.5</v>
      </c>
      <c r="BP14" s="48">
        <v>600</v>
      </c>
      <c r="BQ14" s="113"/>
      <c r="BR14" s="164"/>
      <c r="BS14" s="164"/>
    </row>
    <row r="15" spans="1:71" ht="15.75" customHeight="1" x14ac:dyDescent="0.25">
      <c r="A15" s="90">
        <v>44</v>
      </c>
      <c r="B15" s="99">
        <v>43844</v>
      </c>
      <c r="C15" s="32" t="s">
        <v>405</v>
      </c>
      <c r="D15" s="32" t="s">
        <v>323</v>
      </c>
      <c r="E15" s="32" t="s">
        <v>83</v>
      </c>
      <c r="F15" s="45">
        <v>545457721</v>
      </c>
      <c r="G15" s="32">
        <v>2</v>
      </c>
      <c r="H15" s="97">
        <v>1</v>
      </c>
      <c r="I15" s="103">
        <v>43850</v>
      </c>
      <c r="J15" s="52">
        <v>43850</v>
      </c>
      <c r="K15" s="91" t="s">
        <v>138</v>
      </c>
      <c r="L15" s="93">
        <v>0.35416666666666669</v>
      </c>
      <c r="M15" s="97">
        <v>23</v>
      </c>
      <c r="N15" s="32" t="s">
        <v>406</v>
      </c>
      <c r="O15" s="32" t="s">
        <v>407</v>
      </c>
      <c r="P15" s="117">
        <v>0.5</v>
      </c>
      <c r="Q15" s="117"/>
      <c r="R15" s="32" t="s">
        <v>144</v>
      </c>
      <c r="S15" s="48">
        <v>720</v>
      </c>
      <c r="T15" s="52">
        <v>43844</v>
      </c>
      <c r="U15" s="93">
        <v>0.4375</v>
      </c>
      <c r="V15" s="52">
        <v>43844</v>
      </c>
      <c r="W15" s="93">
        <v>0.44791666666666669</v>
      </c>
      <c r="X15" s="32" t="s">
        <v>316</v>
      </c>
      <c r="Y15" s="32" t="s">
        <v>317</v>
      </c>
      <c r="Z15" s="32"/>
      <c r="AA15" s="32"/>
      <c r="AB15" s="5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52">
        <v>43844</v>
      </c>
      <c r="AN15" s="32" t="s">
        <v>83</v>
      </c>
      <c r="AO15" s="32"/>
      <c r="AP15" s="97"/>
      <c r="AQ15" s="97">
        <v>1</v>
      </c>
      <c r="AR15" s="97"/>
      <c r="AS15" s="97"/>
      <c r="AT15" s="97"/>
      <c r="AU15" s="32"/>
      <c r="AV15" s="104">
        <v>26.6</v>
      </c>
      <c r="AW15" s="32" t="s">
        <v>144</v>
      </c>
      <c r="AX15" s="105">
        <v>0</v>
      </c>
      <c r="AY15" s="105">
        <v>26.6</v>
      </c>
      <c r="AZ15" s="108">
        <v>720</v>
      </c>
      <c r="BA15" s="32" t="s">
        <v>186</v>
      </c>
      <c r="BB15" s="105">
        <v>44.9</v>
      </c>
      <c r="BC15" s="105">
        <f t="shared" si="1"/>
        <v>71.5</v>
      </c>
      <c r="BD15" s="48">
        <v>1299</v>
      </c>
      <c r="BE15" s="32" t="s">
        <v>403</v>
      </c>
      <c r="BF15" s="105">
        <v>0</v>
      </c>
      <c r="BG15" s="105">
        <v>26.6</v>
      </c>
      <c r="BH15" s="48">
        <v>990</v>
      </c>
      <c r="BI15" s="32" t="s">
        <v>315</v>
      </c>
      <c r="BJ15" s="105">
        <v>5</v>
      </c>
      <c r="BK15" s="105">
        <v>31.6</v>
      </c>
      <c r="BL15" s="48">
        <v>854</v>
      </c>
      <c r="BM15" s="32" t="s">
        <v>179</v>
      </c>
      <c r="BN15" s="105">
        <v>60.6</v>
      </c>
      <c r="BO15" s="105">
        <f>BN15+26.6</f>
        <v>87.2</v>
      </c>
      <c r="BP15" s="48">
        <v>900</v>
      </c>
      <c r="BQ15" s="113"/>
      <c r="BR15" s="164"/>
      <c r="BS15" s="164"/>
    </row>
    <row r="16" spans="1:71" ht="15.75" customHeight="1" x14ac:dyDescent="0.25">
      <c r="A16" s="90">
        <v>46</v>
      </c>
      <c r="B16" s="99">
        <v>43843</v>
      </c>
      <c r="C16" s="32" t="s">
        <v>409</v>
      </c>
      <c r="D16" s="32" t="s">
        <v>410</v>
      </c>
      <c r="E16" s="32" t="s">
        <v>83</v>
      </c>
      <c r="F16" s="45">
        <v>545457721</v>
      </c>
      <c r="G16" s="32">
        <v>2</v>
      </c>
      <c r="H16" s="97">
        <v>1</v>
      </c>
      <c r="I16" s="103">
        <v>43851</v>
      </c>
      <c r="J16" s="52">
        <v>43851</v>
      </c>
      <c r="K16" s="91" t="s">
        <v>268</v>
      </c>
      <c r="L16" s="93">
        <v>0.35416666666666669</v>
      </c>
      <c r="M16" s="97">
        <v>40</v>
      </c>
      <c r="N16" s="32" t="s">
        <v>411</v>
      </c>
      <c r="O16" s="32" t="s">
        <v>412</v>
      </c>
      <c r="P16" s="117">
        <v>0.5</v>
      </c>
      <c r="Q16" s="117"/>
      <c r="R16" s="32" t="s">
        <v>144</v>
      </c>
      <c r="S16" s="48">
        <v>800</v>
      </c>
      <c r="T16" s="52">
        <v>43844</v>
      </c>
      <c r="U16" s="93">
        <v>0.46180555555555558</v>
      </c>
      <c r="V16" s="52">
        <v>43844</v>
      </c>
      <c r="W16" s="93">
        <v>0.46875</v>
      </c>
      <c r="X16" s="32" t="s">
        <v>316</v>
      </c>
      <c r="Y16" s="32" t="s">
        <v>317</v>
      </c>
      <c r="Z16" s="32"/>
      <c r="AA16" s="32"/>
      <c r="AB16" s="5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52">
        <v>43843</v>
      </c>
      <c r="AN16" s="32" t="s">
        <v>83</v>
      </c>
      <c r="AO16" s="32"/>
      <c r="AP16" s="97">
        <v>1</v>
      </c>
      <c r="AQ16" s="97"/>
      <c r="AR16" s="97"/>
      <c r="AS16" s="97"/>
      <c r="AT16" s="97"/>
      <c r="AU16" s="32"/>
      <c r="AV16" s="105">
        <v>35.700000000000003</v>
      </c>
      <c r="AW16" s="32" t="s">
        <v>144</v>
      </c>
      <c r="AX16" s="105">
        <v>0</v>
      </c>
      <c r="AY16" s="105">
        <v>35.700000000000003</v>
      </c>
      <c r="AZ16" s="108">
        <v>800</v>
      </c>
      <c r="BA16" s="32" t="s">
        <v>186</v>
      </c>
      <c r="BB16" s="105">
        <v>17</v>
      </c>
      <c r="BC16" s="105">
        <f>BB16+AV16</f>
        <v>52.7</v>
      </c>
      <c r="BD16" s="48">
        <v>1459</v>
      </c>
      <c r="BE16" s="32" t="s">
        <v>403</v>
      </c>
      <c r="BF16" s="105">
        <v>0</v>
      </c>
      <c r="BG16" s="105">
        <v>35.700000000000003</v>
      </c>
      <c r="BH16" s="48">
        <v>1100</v>
      </c>
      <c r="BI16" s="32" t="s">
        <v>315</v>
      </c>
      <c r="BJ16" s="105">
        <v>5</v>
      </c>
      <c r="BK16" s="105">
        <v>40.700000000000003</v>
      </c>
      <c r="BL16" s="48">
        <v>940</v>
      </c>
      <c r="BM16" s="32" t="s">
        <v>179</v>
      </c>
      <c r="BN16" s="105">
        <v>38.4</v>
      </c>
      <c r="BO16" s="105">
        <f>BN16+35.7</f>
        <v>74.099999999999994</v>
      </c>
      <c r="BP16" s="48">
        <v>950</v>
      </c>
      <c r="BQ16" s="113"/>
      <c r="BR16" s="164"/>
      <c r="BS16" s="164"/>
    </row>
    <row r="17" spans="1:71" ht="15.75" customHeight="1" x14ac:dyDescent="0.25">
      <c r="A17" s="90">
        <v>50</v>
      </c>
      <c r="B17" s="99">
        <v>43844</v>
      </c>
      <c r="C17" s="32" t="s">
        <v>143</v>
      </c>
      <c r="D17" s="32" t="s">
        <v>309</v>
      </c>
      <c r="E17" s="32" t="s">
        <v>103</v>
      </c>
      <c r="F17" s="32">
        <v>544463787</v>
      </c>
      <c r="G17" s="32">
        <v>2</v>
      </c>
      <c r="H17" s="97">
        <v>1</v>
      </c>
      <c r="I17" s="103">
        <v>43850</v>
      </c>
      <c r="J17" s="52">
        <v>43850</v>
      </c>
      <c r="K17" s="91" t="s">
        <v>260</v>
      </c>
      <c r="L17" s="93">
        <v>0.33333333333333331</v>
      </c>
      <c r="M17" s="97">
        <v>30</v>
      </c>
      <c r="N17" s="32" t="s">
        <v>397</v>
      </c>
      <c r="O17" s="32" t="s">
        <v>398</v>
      </c>
      <c r="P17" s="117">
        <v>0.625</v>
      </c>
      <c r="Q17" s="117"/>
      <c r="R17" s="32" t="s">
        <v>144</v>
      </c>
      <c r="S17" s="48">
        <v>720</v>
      </c>
      <c r="T17" s="52">
        <v>43845</v>
      </c>
      <c r="U17" s="93">
        <v>0.33333333333333331</v>
      </c>
      <c r="V17" s="52">
        <v>43845</v>
      </c>
      <c r="W17" s="93">
        <v>0.52083333333333337</v>
      </c>
      <c r="X17" s="32" t="s">
        <v>316</v>
      </c>
      <c r="Y17" s="32" t="s">
        <v>317</v>
      </c>
      <c r="Z17" s="32"/>
      <c r="AA17" s="32"/>
      <c r="AB17" s="5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52">
        <v>43844</v>
      </c>
      <c r="AN17" s="32" t="s">
        <v>103</v>
      </c>
      <c r="AO17" s="32"/>
      <c r="AP17" s="97"/>
      <c r="AQ17" s="97">
        <v>1</v>
      </c>
      <c r="AR17" s="97"/>
      <c r="AS17" s="97"/>
      <c r="AT17" s="97"/>
      <c r="AU17" s="32"/>
      <c r="AV17" s="105">
        <v>37.1</v>
      </c>
      <c r="AW17" s="32" t="s">
        <v>144</v>
      </c>
      <c r="AX17" s="105">
        <v>0</v>
      </c>
      <c r="AY17" s="105">
        <v>37.1</v>
      </c>
      <c r="AZ17" s="108">
        <v>500</v>
      </c>
      <c r="BA17" s="32" t="s">
        <v>123</v>
      </c>
      <c r="BB17" s="105">
        <v>50.3</v>
      </c>
      <c r="BC17" s="105">
        <f t="shared" ref="BC17:BC18" si="2">BB17+AV17</f>
        <v>87.4</v>
      </c>
      <c r="BD17" s="48">
        <v>1241</v>
      </c>
      <c r="BE17" s="32" t="s">
        <v>403</v>
      </c>
      <c r="BF17" s="105">
        <v>0</v>
      </c>
      <c r="BG17" s="105">
        <v>37.1</v>
      </c>
      <c r="BH17" s="48">
        <v>660</v>
      </c>
      <c r="BI17" s="32" t="s">
        <v>315</v>
      </c>
      <c r="BJ17" s="105">
        <v>5</v>
      </c>
      <c r="BK17" s="105">
        <v>42.1</v>
      </c>
      <c r="BL17" s="48">
        <v>752</v>
      </c>
      <c r="BM17" s="32" t="s">
        <v>404</v>
      </c>
      <c r="BN17" s="105">
        <v>39.4</v>
      </c>
      <c r="BO17" s="105">
        <f t="shared" ref="BO17:BO18" si="3">BN17+37.1</f>
        <v>76.5</v>
      </c>
      <c r="BP17" s="48">
        <v>600</v>
      </c>
      <c r="BQ17" s="113"/>
      <c r="BR17" s="164"/>
      <c r="BS17" s="164"/>
    </row>
    <row r="18" spans="1:71" ht="15.75" customHeight="1" x14ac:dyDescent="0.25">
      <c r="A18" s="90">
        <v>49</v>
      </c>
      <c r="B18" s="39">
        <v>43844</v>
      </c>
      <c r="C18" s="32" t="s">
        <v>143</v>
      </c>
      <c r="D18" s="32" t="s">
        <v>309</v>
      </c>
      <c r="E18" s="32" t="s">
        <v>103</v>
      </c>
      <c r="F18" s="32">
        <v>544463787</v>
      </c>
      <c r="G18" s="32">
        <v>2</v>
      </c>
      <c r="H18" s="97">
        <v>1</v>
      </c>
      <c r="I18" s="103">
        <v>43849</v>
      </c>
      <c r="J18" s="52">
        <v>43849</v>
      </c>
      <c r="K18" s="91" t="s">
        <v>260</v>
      </c>
      <c r="L18" s="93">
        <v>0.33333333333333331</v>
      </c>
      <c r="M18" s="97">
        <v>30</v>
      </c>
      <c r="N18" s="32" t="s">
        <v>397</v>
      </c>
      <c r="O18" s="32" t="s">
        <v>398</v>
      </c>
      <c r="P18" s="117">
        <v>0.625</v>
      </c>
      <c r="Q18" s="117"/>
      <c r="R18" s="32" t="s">
        <v>144</v>
      </c>
      <c r="S18" s="48">
        <v>720</v>
      </c>
      <c r="T18" s="52">
        <v>43845</v>
      </c>
      <c r="U18" s="93">
        <v>0.33333333333333331</v>
      </c>
      <c r="V18" s="52">
        <v>43845</v>
      </c>
      <c r="W18" s="93">
        <v>0.52083333333333337</v>
      </c>
      <c r="X18" s="32" t="s">
        <v>316</v>
      </c>
      <c r="Y18" s="32" t="s">
        <v>317</v>
      </c>
      <c r="Z18" s="32"/>
      <c r="AA18" s="32"/>
      <c r="AB18" s="5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52">
        <v>43844</v>
      </c>
      <c r="AN18" s="32" t="s">
        <v>103</v>
      </c>
      <c r="AO18" s="32"/>
      <c r="AP18" s="97"/>
      <c r="AQ18" s="97">
        <v>1</v>
      </c>
      <c r="AR18" s="97"/>
      <c r="AS18" s="97"/>
      <c r="AT18" s="97"/>
      <c r="AU18" s="32"/>
      <c r="AV18" s="105">
        <v>37.1</v>
      </c>
      <c r="AW18" s="32" t="s">
        <v>144</v>
      </c>
      <c r="AX18" s="105">
        <v>0</v>
      </c>
      <c r="AY18" s="105">
        <v>37.1</v>
      </c>
      <c r="AZ18" s="108">
        <v>500</v>
      </c>
      <c r="BA18" s="32" t="s">
        <v>123</v>
      </c>
      <c r="BB18" s="105">
        <v>50.3</v>
      </c>
      <c r="BC18" s="105">
        <f t="shared" si="2"/>
        <v>87.4</v>
      </c>
      <c r="BD18" s="48">
        <v>1241</v>
      </c>
      <c r="BE18" s="32" t="s">
        <v>403</v>
      </c>
      <c r="BF18" s="105">
        <v>0</v>
      </c>
      <c r="BG18" s="105">
        <v>37.1</v>
      </c>
      <c r="BH18" s="48">
        <v>660</v>
      </c>
      <c r="BI18" s="32" t="s">
        <v>315</v>
      </c>
      <c r="BJ18" s="105">
        <v>5</v>
      </c>
      <c r="BK18" s="105">
        <v>42.1</v>
      </c>
      <c r="BL18" s="48">
        <v>752</v>
      </c>
      <c r="BM18" s="32" t="s">
        <v>404</v>
      </c>
      <c r="BN18" s="105">
        <v>39.4</v>
      </c>
      <c r="BO18" s="105">
        <f t="shared" si="3"/>
        <v>76.5</v>
      </c>
      <c r="BP18" s="48">
        <v>600</v>
      </c>
      <c r="BQ18" s="113"/>
      <c r="BR18" s="164"/>
      <c r="BS18" s="164"/>
    </row>
    <row r="19" spans="1:71" ht="15.75" customHeight="1" x14ac:dyDescent="0.25">
      <c r="A19" s="90">
        <v>58</v>
      </c>
      <c r="B19" s="99">
        <v>43849</v>
      </c>
      <c r="C19" s="32" t="s">
        <v>143</v>
      </c>
      <c r="D19" s="32" t="s">
        <v>309</v>
      </c>
      <c r="E19" s="32" t="s">
        <v>103</v>
      </c>
      <c r="F19" s="32">
        <v>544463787</v>
      </c>
      <c r="G19" s="32">
        <v>2</v>
      </c>
      <c r="H19" s="97">
        <v>1</v>
      </c>
      <c r="I19" s="103">
        <v>43853</v>
      </c>
      <c r="J19" s="52">
        <v>43853</v>
      </c>
      <c r="K19" s="91" t="s">
        <v>260</v>
      </c>
      <c r="L19" s="93">
        <v>0.33333333333333331</v>
      </c>
      <c r="M19" s="97">
        <v>15</v>
      </c>
      <c r="N19" s="32" t="s">
        <v>397</v>
      </c>
      <c r="O19" s="32" t="s">
        <v>398</v>
      </c>
      <c r="P19" s="117">
        <v>0.625</v>
      </c>
      <c r="Q19" s="117"/>
      <c r="R19" s="32" t="s">
        <v>123</v>
      </c>
      <c r="S19" s="48">
        <v>419</v>
      </c>
      <c r="T19" s="52">
        <v>43849</v>
      </c>
      <c r="U19" s="93">
        <v>0.64583333333333337</v>
      </c>
      <c r="V19" s="52">
        <v>43850</v>
      </c>
      <c r="W19" s="93">
        <v>0.625</v>
      </c>
      <c r="X19" s="32" t="s">
        <v>228</v>
      </c>
      <c r="Y19" s="32" t="s">
        <v>307</v>
      </c>
      <c r="Z19" s="32"/>
      <c r="AA19" s="32"/>
      <c r="AB19" s="5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52">
        <v>43849</v>
      </c>
      <c r="AN19" s="32" t="s">
        <v>103</v>
      </c>
      <c r="AO19" s="32"/>
      <c r="AP19" s="97"/>
      <c r="AQ19" s="97"/>
      <c r="AR19" s="97"/>
      <c r="AS19" s="97">
        <v>1</v>
      </c>
      <c r="AT19" s="97"/>
      <c r="AU19" s="32"/>
      <c r="AV19" s="105">
        <v>37.1</v>
      </c>
      <c r="AW19" s="32" t="s">
        <v>144</v>
      </c>
      <c r="AX19" s="105">
        <v>0</v>
      </c>
      <c r="AY19" s="105">
        <v>37.1</v>
      </c>
      <c r="AZ19" s="106">
        <v>500</v>
      </c>
      <c r="BA19" s="32" t="s">
        <v>123</v>
      </c>
      <c r="BB19" s="105">
        <v>50.3</v>
      </c>
      <c r="BC19" s="105">
        <f>BB19+AV19</f>
        <v>87.4</v>
      </c>
      <c r="BD19" s="108">
        <v>419</v>
      </c>
      <c r="BE19" s="32" t="s">
        <v>403</v>
      </c>
      <c r="BF19" s="105">
        <v>0</v>
      </c>
      <c r="BG19" s="105">
        <v>37.1</v>
      </c>
      <c r="BH19" s="48">
        <v>660</v>
      </c>
      <c r="BI19" s="32" t="s">
        <v>315</v>
      </c>
      <c r="BJ19" s="105">
        <v>5</v>
      </c>
      <c r="BK19" s="105">
        <v>42.1</v>
      </c>
      <c r="BL19" s="48">
        <v>752</v>
      </c>
      <c r="BM19" s="32" t="s">
        <v>404</v>
      </c>
      <c r="BN19" s="105">
        <v>39.4</v>
      </c>
      <c r="BO19" s="105">
        <f>BN19+37.1</f>
        <v>76.5</v>
      </c>
      <c r="BP19" s="48">
        <v>600</v>
      </c>
      <c r="BQ19" s="113"/>
      <c r="BR19" s="164"/>
      <c r="BS19" s="164"/>
    </row>
    <row r="20" spans="1:71" ht="15.75" customHeight="1" x14ac:dyDescent="0.25">
      <c r="A20" s="90">
        <v>59</v>
      </c>
      <c r="B20" s="99">
        <v>43849</v>
      </c>
      <c r="C20" s="32" t="s">
        <v>91</v>
      </c>
      <c r="D20" s="32" t="s">
        <v>318</v>
      </c>
      <c r="E20" s="32" t="s">
        <v>103</v>
      </c>
      <c r="F20" s="32">
        <v>544463787</v>
      </c>
      <c r="G20" s="32">
        <v>2</v>
      </c>
      <c r="H20" s="72">
        <v>1</v>
      </c>
      <c r="I20" s="103">
        <v>43852</v>
      </c>
      <c r="J20" s="52">
        <v>43852</v>
      </c>
      <c r="K20" s="91" t="s">
        <v>438</v>
      </c>
      <c r="L20" s="93">
        <v>0.33333333333333331</v>
      </c>
      <c r="M20" s="97">
        <v>7</v>
      </c>
      <c r="N20" s="32" t="s">
        <v>439</v>
      </c>
      <c r="O20" s="32" t="s">
        <v>398</v>
      </c>
      <c r="P20" s="117">
        <v>0.60416666666666663</v>
      </c>
      <c r="Q20" s="117"/>
      <c r="R20" s="32" t="s">
        <v>179</v>
      </c>
      <c r="S20" s="109">
        <v>1160</v>
      </c>
      <c r="T20" s="52">
        <v>43849</v>
      </c>
      <c r="U20" s="93">
        <v>0.66666666666666663</v>
      </c>
      <c r="V20" s="52">
        <v>43850</v>
      </c>
      <c r="W20" s="93">
        <v>0.70833333333333337</v>
      </c>
      <c r="X20" s="32" t="s">
        <v>442</v>
      </c>
      <c r="Y20" s="110" t="s">
        <v>443</v>
      </c>
      <c r="Z20" s="32"/>
      <c r="AA20" s="32"/>
      <c r="AB20" s="52"/>
      <c r="AC20" s="32"/>
      <c r="AD20" s="32"/>
      <c r="AE20" s="32"/>
      <c r="AF20" s="32"/>
      <c r="AG20" s="32"/>
      <c r="AH20" s="32"/>
      <c r="AI20" s="32"/>
      <c r="AJ20" s="32"/>
      <c r="AK20" s="32" t="s">
        <v>440</v>
      </c>
      <c r="AL20" s="32">
        <v>27.8</v>
      </c>
      <c r="AM20" s="52">
        <v>43849</v>
      </c>
      <c r="AN20" s="32" t="s">
        <v>103</v>
      </c>
      <c r="AO20" s="32" t="s">
        <v>441</v>
      </c>
      <c r="AP20" s="97"/>
      <c r="AQ20" s="97"/>
      <c r="AR20" s="97"/>
      <c r="AS20" s="97">
        <v>1</v>
      </c>
      <c r="AT20" s="97"/>
      <c r="AU20" s="32"/>
      <c r="AV20" s="105">
        <v>104</v>
      </c>
      <c r="AW20" s="32" t="s">
        <v>179</v>
      </c>
      <c r="AX20" s="105">
        <v>39.299999999999997</v>
      </c>
      <c r="AY20" s="105">
        <f>143.3+27.8</f>
        <v>171.10000000000002</v>
      </c>
      <c r="AZ20" s="108">
        <v>1160</v>
      </c>
      <c r="BA20" s="32" t="s">
        <v>129</v>
      </c>
      <c r="BB20" s="105">
        <v>15</v>
      </c>
      <c r="BC20" s="105">
        <f>119+27.8</f>
        <v>146.80000000000001</v>
      </c>
      <c r="BD20" s="48">
        <v>1459</v>
      </c>
      <c r="BE20" s="32" t="s">
        <v>144</v>
      </c>
      <c r="BF20" s="105">
        <v>0</v>
      </c>
      <c r="BG20" s="105">
        <f>104+27.8</f>
        <v>131.80000000000001</v>
      </c>
      <c r="BH20" s="48">
        <v>1500</v>
      </c>
      <c r="BI20" s="32" t="s">
        <v>180</v>
      </c>
      <c r="BJ20" s="105">
        <v>0</v>
      </c>
      <c r="BK20" s="105">
        <f>104+27.8</f>
        <v>131.80000000000001</v>
      </c>
      <c r="BL20" s="106">
        <v>1300</v>
      </c>
      <c r="BM20" s="32" t="s">
        <v>315</v>
      </c>
      <c r="BN20" s="105">
        <v>5</v>
      </c>
      <c r="BO20" s="105">
        <f>109+27.8</f>
        <v>136.80000000000001</v>
      </c>
      <c r="BP20" s="48">
        <v>1541</v>
      </c>
      <c r="BQ20" s="113"/>
      <c r="BR20" s="164"/>
      <c r="BS20" s="164"/>
    </row>
    <row r="21" spans="1:71" ht="15.75" customHeight="1" x14ac:dyDescent="0.25">
      <c r="A21" s="90">
        <v>62</v>
      </c>
      <c r="B21" s="116">
        <v>43849</v>
      </c>
      <c r="C21" s="32" t="s">
        <v>458</v>
      </c>
      <c r="D21" s="32" t="s">
        <v>459</v>
      </c>
      <c r="E21" s="32" t="s">
        <v>83</v>
      </c>
      <c r="F21" s="32" t="s">
        <v>374</v>
      </c>
      <c r="G21" s="32">
        <v>1</v>
      </c>
      <c r="H21" s="97">
        <v>1</v>
      </c>
      <c r="I21" s="103">
        <v>43860</v>
      </c>
      <c r="J21" s="52">
        <v>43860</v>
      </c>
      <c r="K21" s="91" t="s">
        <v>433</v>
      </c>
      <c r="L21" s="93">
        <v>0.34375</v>
      </c>
      <c r="M21" s="97">
        <v>26</v>
      </c>
      <c r="N21" s="32" t="s">
        <v>460</v>
      </c>
      <c r="O21" s="32" t="s">
        <v>461</v>
      </c>
      <c r="P21" s="117">
        <v>0.45833333333333331</v>
      </c>
      <c r="Q21" s="117"/>
      <c r="R21" s="32" t="s">
        <v>144</v>
      </c>
      <c r="S21" s="48">
        <v>720</v>
      </c>
      <c r="T21" s="52">
        <v>43851</v>
      </c>
      <c r="U21" s="93">
        <v>0.39583333333333331</v>
      </c>
      <c r="V21" s="52">
        <v>43851</v>
      </c>
      <c r="W21" s="93">
        <v>0.41666666666666669</v>
      </c>
      <c r="X21" s="32" t="s">
        <v>316</v>
      </c>
      <c r="Y21" s="32" t="s">
        <v>317</v>
      </c>
      <c r="Z21" s="32"/>
      <c r="AA21" s="32"/>
      <c r="AB21" s="55" t="s">
        <v>462</v>
      </c>
      <c r="AC21" s="32" t="s">
        <v>463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52">
        <v>43849</v>
      </c>
      <c r="AN21" s="32" t="s">
        <v>83</v>
      </c>
      <c r="AO21" s="32"/>
      <c r="AP21" s="97"/>
      <c r="AQ21" s="97">
        <v>1</v>
      </c>
      <c r="AR21" s="97"/>
      <c r="AS21" s="97"/>
      <c r="AT21" s="97"/>
      <c r="AU21" s="32"/>
      <c r="AV21" s="105">
        <v>25.1</v>
      </c>
      <c r="AW21" s="32" t="s">
        <v>180</v>
      </c>
      <c r="AX21" s="105">
        <v>0</v>
      </c>
      <c r="AY21" s="105">
        <v>25.1</v>
      </c>
      <c r="AZ21" s="48">
        <v>990</v>
      </c>
      <c r="BA21" s="32" t="s">
        <v>315</v>
      </c>
      <c r="BB21" s="105">
        <v>5</v>
      </c>
      <c r="BC21" s="105">
        <v>30.1</v>
      </c>
      <c r="BD21" s="48">
        <v>854</v>
      </c>
      <c r="BE21" s="32" t="s">
        <v>129</v>
      </c>
      <c r="BF21" s="105">
        <v>15</v>
      </c>
      <c r="BG21" s="105">
        <v>40.1</v>
      </c>
      <c r="BH21" s="48">
        <v>1128</v>
      </c>
      <c r="BI21" s="32" t="s">
        <v>144</v>
      </c>
      <c r="BJ21" s="105">
        <v>0</v>
      </c>
      <c r="BK21" s="105">
        <v>25.1</v>
      </c>
      <c r="BL21" s="107">
        <v>720</v>
      </c>
      <c r="BM21" s="32" t="s">
        <v>179</v>
      </c>
      <c r="BN21" s="105">
        <v>46.7</v>
      </c>
      <c r="BO21" s="105">
        <f>BN21+25.1</f>
        <v>71.800000000000011</v>
      </c>
      <c r="BP21" s="48">
        <v>900</v>
      </c>
      <c r="BQ21" s="113"/>
      <c r="BR21" s="164"/>
      <c r="BS21" s="164"/>
    </row>
    <row r="22" spans="1:71" ht="15.75" customHeight="1" x14ac:dyDescent="0.25">
      <c r="A22" s="114">
        <v>63</v>
      </c>
      <c r="B22" s="99">
        <v>43849</v>
      </c>
      <c r="C22" s="32" t="s">
        <v>464</v>
      </c>
      <c r="D22" s="32" t="s">
        <v>465</v>
      </c>
      <c r="E22" s="32" t="s">
        <v>83</v>
      </c>
      <c r="F22" s="32" t="s">
        <v>374</v>
      </c>
      <c r="G22" s="32">
        <v>1</v>
      </c>
      <c r="H22" s="97">
        <v>1</v>
      </c>
      <c r="I22" s="103">
        <v>43860</v>
      </c>
      <c r="J22" s="52">
        <v>43860</v>
      </c>
      <c r="K22" s="91" t="s">
        <v>433</v>
      </c>
      <c r="L22" s="93">
        <v>0.35416666666666669</v>
      </c>
      <c r="M22" s="97">
        <v>33</v>
      </c>
      <c r="N22" s="32" t="s">
        <v>466</v>
      </c>
      <c r="O22" s="32" t="s">
        <v>467</v>
      </c>
      <c r="P22" s="117">
        <v>0.5</v>
      </c>
      <c r="Q22" s="117"/>
      <c r="R22" s="32" t="s">
        <v>144</v>
      </c>
      <c r="S22" s="48">
        <v>720</v>
      </c>
      <c r="T22" s="52">
        <v>43851</v>
      </c>
      <c r="U22" s="93">
        <v>0.41666666666666669</v>
      </c>
      <c r="V22" s="52">
        <v>43851</v>
      </c>
      <c r="W22" s="93">
        <v>0.625</v>
      </c>
      <c r="X22" s="32" t="s">
        <v>316</v>
      </c>
      <c r="Y22" s="32" t="s">
        <v>317</v>
      </c>
      <c r="Z22" s="32"/>
      <c r="AA22" s="32"/>
      <c r="AB22" s="55" t="s">
        <v>468</v>
      </c>
      <c r="AC22" s="32" t="s">
        <v>463</v>
      </c>
      <c r="AD22" s="32" t="s">
        <v>469</v>
      </c>
      <c r="AE22" s="32"/>
      <c r="AF22" s="32"/>
      <c r="AG22" s="32"/>
      <c r="AH22" s="32"/>
      <c r="AI22" s="32"/>
      <c r="AJ22" s="32"/>
      <c r="AK22" s="32"/>
      <c r="AL22" s="32"/>
      <c r="AM22" s="52">
        <v>43849</v>
      </c>
      <c r="AN22" s="32" t="s">
        <v>83</v>
      </c>
      <c r="AO22" s="32"/>
      <c r="AP22" s="97"/>
      <c r="AQ22" s="97">
        <v>1</v>
      </c>
      <c r="AR22" s="97"/>
      <c r="AS22" s="97"/>
      <c r="AT22" s="97"/>
      <c r="AU22" s="32"/>
      <c r="AV22" s="105">
        <v>3.9</v>
      </c>
      <c r="AW22" s="32" t="s">
        <v>180</v>
      </c>
      <c r="AX22" s="105">
        <v>0</v>
      </c>
      <c r="AY22" s="105">
        <v>3.9</v>
      </c>
      <c r="AZ22" s="48">
        <v>540</v>
      </c>
      <c r="BA22" s="32" t="s">
        <v>315</v>
      </c>
      <c r="BB22" s="105">
        <v>5</v>
      </c>
      <c r="BC22" s="105">
        <v>8.9</v>
      </c>
      <c r="BD22" s="48">
        <v>854</v>
      </c>
      <c r="BE22" s="32" t="s">
        <v>129</v>
      </c>
      <c r="BF22" s="105">
        <v>15</v>
      </c>
      <c r="BG22" s="105">
        <v>18.899999999999999</v>
      </c>
      <c r="BH22" s="48">
        <v>1128</v>
      </c>
      <c r="BI22" s="32" t="s">
        <v>144</v>
      </c>
      <c r="BJ22" s="105">
        <v>0</v>
      </c>
      <c r="BK22" s="105">
        <v>3.9</v>
      </c>
      <c r="BL22" s="108">
        <v>360</v>
      </c>
      <c r="BM22" s="32" t="s">
        <v>186</v>
      </c>
      <c r="BN22" s="105">
        <v>20</v>
      </c>
      <c r="BO22" s="105">
        <v>23.9</v>
      </c>
      <c r="BP22" s="48">
        <v>989</v>
      </c>
      <c r="BQ22" s="113"/>
      <c r="BR22" s="164"/>
      <c r="BS22" s="164"/>
    </row>
    <row r="23" spans="1:71" ht="15.75" customHeight="1" x14ac:dyDescent="0.25">
      <c r="A23" s="90">
        <v>68</v>
      </c>
      <c r="B23" s="99">
        <v>43852</v>
      </c>
      <c r="C23" s="158" t="s">
        <v>301</v>
      </c>
      <c r="D23" s="32" t="s">
        <v>302</v>
      </c>
      <c r="E23" s="32" t="s">
        <v>103</v>
      </c>
      <c r="F23" s="32">
        <v>544463787</v>
      </c>
      <c r="G23" s="32">
        <v>2</v>
      </c>
      <c r="H23" s="72">
        <v>1</v>
      </c>
      <c r="I23" s="103">
        <v>43859</v>
      </c>
      <c r="J23" s="52">
        <v>43860</v>
      </c>
      <c r="K23" s="91" t="s">
        <v>288</v>
      </c>
      <c r="L23" s="93">
        <v>0.33333333333333331</v>
      </c>
      <c r="M23" s="97">
        <v>20</v>
      </c>
      <c r="N23" s="32" t="s">
        <v>397</v>
      </c>
      <c r="O23" s="32" t="s">
        <v>398</v>
      </c>
      <c r="P23" s="94">
        <v>0.60416666666666663</v>
      </c>
      <c r="Q23" s="94"/>
      <c r="R23" s="32" t="s">
        <v>123</v>
      </c>
      <c r="S23" s="48">
        <v>323</v>
      </c>
      <c r="T23" s="52">
        <v>43852</v>
      </c>
      <c r="U23" s="93">
        <v>0.75</v>
      </c>
      <c r="V23" s="52">
        <v>43853</v>
      </c>
      <c r="W23" s="93">
        <v>0.5</v>
      </c>
      <c r="X23" s="32" t="s">
        <v>490</v>
      </c>
      <c r="Y23" s="32" t="s">
        <v>491</v>
      </c>
      <c r="Z23" s="32"/>
      <c r="AA23" s="32"/>
      <c r="AB23" s="52"/>
      <c r="AC23" s="32"/>
      <c r="AD23" s="32"/>
      <c r="AE23" s="32"/>
      <c r="AF23" s="32"/>
      <c r="AG23" s="93"/>
      <c r="AH23" s="32"/>
      <c r="AI23" s="32"/>
      <c r="AJ23" s="93"/>
      <c r="AK23" s="32"/>
      <c r="AL23" s="32"/>
      <c r="AM23" s="52">
        <v>43852</v>
      </c>
      <c r="AN23" s="32" t="s">
        <v>103</v>
      </c>
      <c r="AO23" s="83"/>
      <c r="AP23" s="97"/>
      <c r="AQ23" s="97"/>
      <c r="AR23" s="97">
        <v>1</v>
      </c>
      <c r="AS23" s="97"/>
      <c r="AT23" s="97"/>
      <c r="AU23" s="32"/>
      <c r="AV23" s="105">
        <v>16.100000000000001</v>
      </c>
      <c r="AW23" s="32" t="s">
        <v>179</v>
      </c>
      <c r="AX23" s="105">
        <v>17.100000000000001</v>
      </c>
      <c r="AY23" s="105">
        <f>AX23+AV23</f>
        <v>33.200000000000003</v>
      </c>
      <c r="AZ23" s="48">
        <v>500</v>
      </c>
      <c r="BA23" s="32" t="s">
        <v>186</v>
      </c>
      <c r="BB23" s="105">
        <v>20.399999999999999</v>
      </c>
      <c r="BC23" s="105">
        <f t="shared" ref="BC23:BC25" si="4">BB23+AV23</f>
        <v>36.5</v>
      </c>
      <c r="BD23" s="48">
        <v>879</v>
      </c>
      <c r="BE23" s="32" t="s">
        <v>123</v>
      </c>
      <c r="BF23" s="105">
        <v>19.899999999999999</v>
      </c>
      <c r="BG23" s="105">
        <f>BF23+16.1</f>
        <v>36</v>
      </c>
      <c r="BH23" s="108">
        <v>323</v>
      </c>
      <c r="BI23" s="32" t="s">
        <v>133</v>
      </c>
      <c r="BJ23" s="105">
        <v>18.7</v>
      </c>
      <c r="BK23" s="105">
        <f>BJ23+16.1</f>
        <v>34.799999999999997</v>
      </c>
      <c r="BL23" s="48">
        <v>1100</v>
      </c>
      <c r="BM23" s="32" t="s">
        <v>306</v>
      </c>
      <c r="BN23" s="105">
        <v>17.100000000000001</v>
      </c>
      <c r="BO23" s="105">
        <f>BN23+16.1</f>
        <v>33.200000000000003</v>
      </c>
      <c r="BP23" s="48">
        <v>900</v>
      </c>
      <c r="BQ23" s="113"/>
      <c r="BR23" s="164"/>
      <c r="BS23" s="164"/>
    </row>
    <row r="24" spans="1:71" ht="15.75" customHeight="1" x14ac:dyDescent="0.25">
      <c r="A24" s="90">
        <v>69</v>
      </c>
      <c r="B24" s="99">
        <v>43852</v>
      </c>
      <c r="C24" s="158" t="s">
        <v>301</v>
      </c>
      <c r="D24" s="32" t="s">
        <v>302</v>
      </c>
      <c r="E24" s="32" t="s">
        <v>103</v>
      </c>
      <c r="F24" s="32">
        <v>544463787</v>
      </c>
      <c r="G24" s="32">
        <v>2</v>
      </c>
      <c r="H24" s="72">
        <v>1</v>
      </c>
      <c r="I24" s="103">
        <v>43858</v>
      </c>
      <c r="J24" s="52">
        <v>43860</v>
      </c>
      <c r="K24" s="91" t="s">
        <v>268</v>
      </c>
      <c r="L24" s="93">
        <v>0.33333333333333331</v>
      </c>
      <c r="M24" s="97">
        <v>20</v>
      </c>
      <c r="N24" s="32" t="s">
        <v>397</v>
      </c>
      <c r="O24" s="32" t="s">
        <v>398</v>
      </c>
      <c r="P24" s="94">
        <v>0.60416666666666663</v>
      </c>
      <c r="Q24" s="94"/>
      <c r="R24" s="32" t="s">
        <v>179</v>
      </c>
      <c r="S24" s="48">
        <v>800</v>
      </c>
      <c r="T24" s="52">
        <v>43852</v>
      </c>
      <c r="U24" s="93">
        <v>0.75</v>
      </c>
      <c r="V24" s="52">
        <v>43853</v>
      </c>
      <c r="W24" s="93">
        <v>0.54166666666666663</v>
      </c>
      <c r="X24" s="32" t="s">
        <v>442</v>
      </c>
      <c r="Y24" s="118" t="s">
        <v>492</v>
      </c>
      <c r="Z24" s="32"/>
      <c r="AA24" s="32"/>
      <c r="AB24" s="52"/>
      <c r="AC24" s="32"/>
      <c r="AD24" s="32"/>
      <c r="AE24" s="32"/>
      <c r="AF24" s="32"/>
      <c r="AG24" s="93"/>
      <c r="AH24" s="32"/>
      <c r="AI24" s="32"/>
      <c r="AJ24" s="93"/>
      <c r="AK24" s="32"/>
      <c r="AL24" s="32"/>
      <c r="AM24" s="52">
        <v>43852</v>
      </c>
      <c r="AN24" s="32" t="s">
        <v>103</v>
      </c>
      <c r="AO24" s="83"/>
      <c r="AP24" s="97">
        <v>1</v>
      </c>
      <c r="AQ24" s="97"/>
      <c r="AR24" s="97"/>
      <c r="AS24" s="97"/>
      <c r="AT24" s="97"/>
      <c r="AU24" s="32"/>
      <c r="AV24" s="105">
        <v>16.100000000000001</v>
      </c>
      <c r="AW24" s="32" t="s">
        <v>179</v>
      </c>
      <c r="AX24" s="105">
        <v>17.100000000000001</v>
      </c>
      <c r="AY24" s="105">
        <v>33.200000000000003</v>
      </c>
      <c r="AZ24" s="107">
        <v>800</v>
      </c>
      <c r="BA24" s="32" t="s">
        <v>186</v>
      </c>
      <c r="BB24" s="105">
        <v>20.399999999999999</v>
      </c>
      <c r="BC24" s="105">
        <f t="shared" si="4"/>
        <v>36.5</v>
      </c>
      <c r="BD24" s="48">
        <v>1099</v>
      </c>
      <c r="BE24" s="32" t="s">
        <v>123</v>
      </c>
      <c r="BF24" s="105">
        <v>19.899999999999999</v>
      </c>
      <c r="BG24" s="105">
        <v>36</v>
      </c>
      <c r="BH24" s="106">
        <v>871</v>
      </c>
      <c r="BI24" s="32" t="s">
        <v>133</v>
      </c>
      <c r="BJ24" s="105">
        <v>18.7</v>
      </c>
      <c r="BK24" s="105">
        <v>34.799999999999997</v>
      </c>
      <c r="BL24" s="48">
        <v>1260</v>
      </c>
      <c r="BM24" s="32" t="s">
        <v>306</v>
      </c>
      <c r="BN24" s="105">
        <v>17.100000000000001</v>
      </c>
      <c r="BO24" s="105">
        <v>33.200000000000003</v>
      </c>
      <c r="BP24" s="48">
        <v>1200</v>
      </c>
      <c r="BQ24" s="113"/>
      <c r="BR24" s="164"/>
      <c r="BS24" s="164"/>
    </row>
    <row r="25" spans="1:71" ht="15.75" customHeight="1" x14ac:dyDescent="0.25">
      <c r="A25" s="90">
        <v>70</v>
      </c>
      <c r="B25" s="99">
        <v>43852</v>
      </c>
      <c r="C25" s="32" t="s">
        <v>143</v>
      </c>
      <c r="D25" s="32" t="s">
        <v>309</v>
      </c>
      <c r="E25" s="32" t="s">
        <v>103</v>
      </c>
      <c r="F25" s="32">
        <v>544463787</v>
      </c>
      <c r="G25" s="32">
        <v>2</v>
      </c>
      <c r="H25" s="97">
        <v>1</v>
      </c>
      <c r="I25" s="103">
        <v>43857</v>
      </c>
      <c r="J25" s="52">
        <v>43846</v>
      </c>
      <c r="K25" s="91" t="s">
        <v>138</v>
      </c>
      <c r="L25" s="93">
        <v>0.33333333333333331</v>
      </c>
      <c r="M25" s="97">
        <v>15</v>
      </c>
      <c r="N25" s="32" t="s">
        <v>397</v>
      </c>
      <c r="O25" s="32" t="s">
        <v>398</v>
      </c>
      <c r="P25" s="117">
        <v>0.625</v>
      </c>
      <c r="Q25" s="117"/>
      <c r="R25" s="32" t="s">
        <v>144</v>
      </c>
      <c r="S25" s="48">
        <v>500</v>
      </c>
      <c r="T25" s="52">
        <v>43852</v>
      </c>
      <c r="U25" s="93">
        <v>0.75</v>
      </c>
      <c r="V25" s="52">
        <v>43856</v>
      </c>
      <c r="W25" s="93">
        <v>0.625</v>
      </c>
      <c r="X25" s="32" t="s">
        <v>457</v>
      </c>
      <c r="Y25" s="32" t="s">
        <v>401</v>
      </c>
      <c r="Z25" s="32"/>
      <c r="AA25" s="32"/>
      <c r="AB25" s="5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52">
        <v>43852</v>
      </c>
      <c r="AN25" s="32" t="s">
        <v>103</v>
      </c>
      <c r="AO25" s="32"/>
      <c r="AP25" s="97"/>
      <c r="AQ25" s="97"/>
      <c r="AR25" s="97"/>
      <c r="AS25" s="97">
        <v>1</v>
      </c>
      <c r="AT25" s="97"/>
      <c r="AU25" s="32"/>
      <c r="AV25" s="105">
        <v>37.1</v>
      </c>
      <c r="AW25" s="32" t="s">
        <v>144</v>
      </c>
      <c r="AX25" s="105">
        <v>0</v>
      </c>
      <c r="AY25" s="105">
        <v>37.1</v>
      </c>
      <c r="AZ25" s="108">
        <v>500</v>
      </c>
      <c r="BA25" s="32" t="s">
        <v>402</v>
      </c>
      <c r="BB25" s="105">
        <v>36.700000000000003</v>
      </c>
      <c r="BC25" s="105">
        <f t="shared" si="4"/>
        <v>73.800000000000011</v>
      </c>
      <c r="BD25" s="48" t="s">
        <v>170</v>
      </c>
      <c r="BE25" s="32" t="s">
        <v>403</v>
      </c>
      <c r="BF25" s="105">
        <v>0</v>
      </c>
      <c r="BG25" s="105">
        <v>37.1</v>
      </c>
      <c r="BH25" s="48">
        <v>660</v>
      </c>
      <c r="BI25" s="32" t="s">
        <v>315</v>
      </c>
      <c r="BJ25" s="105">
        <v>5</v>
      </c>
      <c r="BK25" s="105">
        <v>42.1</v>
      </c>
      <c r="BL25" s="48">
        <v>752</v>
      </c>
      <c r="BM25" s="32" t="s">
        <v>404</v>
      </c>
      <c r="BN25" s="105">
        <v>39.4</v>
      </c>
      <c r="BO25" s="105">
        <f>BN25+37.1</f>
        <v>76.5</v>
      </c>
      <c r="BP25" s="48">
        <v>600</v>
      </c>
      <c r="BQ25" s="113"/>
      <c r="BR25" s="164"/>
      <c r="BS25" s="164"/>
    </row>
    <row r="26" spans="1:71" ht="15.75" customHeight="1" x14ac:dyDescent="0.25">
      <c r="A26" s="90">
        <v>71</v>
      </c>
      <c r="B26" s="99">
        <v>43852</v>
      </c>
      <c r="C26" s="32" t="s">
        <v>140</v>
      </c>
      <c r="D26" s="32" t="s">
        <v>310</v>
      </c>
      <c r="E26" s="32" t="s">
        <v>103</v>
      </c>
      <c r="F26" s="32">
        <v>544463787</v>
      </c>
      <c r="G26" s="32">
        <v>3</v>
      </c>
      <c r="H26" s="72">
        <v>1</v>
      </c>
      <c r="I26" s="103">
        <v>43857</v>
      </c>
      <c r="J26" s="52">
        <v>43859</v>
      </c>
      <c r="K26" s="91" t="s">
        <v>138</v>
      </c>
      <c r="L26" s="93">
        <v>0.33333333333333331</v>
      </c>
      <c r="M26" s="97">
        <v>8</v>
      </c>
      <c r="N26" s="32" t="s">
        <v>397</v>
      </c>
      <c r="O26" s="32" t="s">
        <v>398</v>
      </c>
      <c r="P26" s="117">
        <v>0.60416666666666663</v>
      </c>
      <c r="Q26" s="117"/>
      <c r="R26" s="32" t="s">
        <v>180</v>
      </c>
      <c r="S26" s="48">
        <v>770</v>
      </c>
      <c r="T26" s="52">
        <v>43852</v>
      </c>
      <c r="U26" s="93">
        <v>0.75</v>
      </c>
      <c r="V26" s="52">
        <v>43856</v>
      </c>
      <c r="W26" s="93">
        <v>0.64583333333333337</v>
      </c>
      <c r="X26" s="32" t="s">
        <v>321</v>
      </c>
      <c r="Y26" s="32" t="s">
        <v>322</v>
      </c>
      <c r="Z26" s="32"/>
      <c r="AA26" s="32"/>
      <c r="AB26" s="5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2">
        <v>43852</v>
      </c>
      <c r="AN26" s="32" t="s">
        <v>103</v>
      </c>
      <c r="AO26" s="32"/>
      <c r="AP26" s="97"/>
      <c r="AQ26" s="97"/>
      <c r="AR26" s="97"/>
      <c r="AS26" s="97">
        <v>1</v>
      </c>
      <c r="AT26" s="97"/>
      <c r="AU26" s="32"/>
      <c r="AV26" s="105">
        <v>40</v>
      </c>
      <c r="AW26" s="32" t="s">
        <v>179</v>
      </c>
      <c r="AX26" s="105">
        <v>50.5</v>
      </c>
      <c r="AY26" s="105">
        <v>90.5</v>
      </c>
      <c r="AZ26" s="48">
        <v>1080</v>
      </c>
      <c r="BA26" s="32" t="s">
        <v>180</v>
      </c>
      <c r="BB26" s="105">
        <v>0</v>
      </c>
      <c r="BC26" s="105">
        <v>40</v>
      </c>
      <c r="BD26" s="108">
        <v>770</v>
      </c>
      <c r="BE26" s="32" t="s">
        <v>315</v>
      </c>
      <c r="BF26" s="105">
        <v>5</v>
      </c>
      <c r="BG26" s="105">
        <v>45</v>
      </c>
      <c r="BH26" s="106">
        <v>852</v>
      </c>
      <c r="BI26" s="32" t="s">
        <v>306</v>
      </c>
      <c r="BJ26" s="105">
        <v>50.5</v>
      </c>
      <c r="BK26" s="105">
        <v>90.5</v>
      </c>
      <c r="BL26" s="48">
        <v>1080</v>
      </c>
      <c r="BM26" s="32" t="s">
        <v>129</v>
      </c>
      <c r="BN26" s="105">
        <v>15</v>
      </c>
      <c r="BO26" s="105">
        <v>55</v>
      </c>
      <c r="BP26" s="48">
        <v>1289</v>
      </c>
      <c r="BQ26" s="113"/>
      <c r="BR26" s="164"/>
      <c r="BS26" s="164"/>
    </row>
    <row r="27" spans="1:71" ht="15.75" customHeight="1" x14ac:dyDescent="0.25">
      <c r="A27" s="90">
        <v>72</v>
      </c>
      <c r="B27" s="99">
        <v>43852</v>
      </c>
      <c r="C27" s="158" t="s">
        <v>301</v>
      </c>
      <c r="D27" s="32" t="s">
        <v>302</v>
      </c>
      <c r="E27" s="32" t="s">
        <v>103</v>
      </c>
      <c r="F27" s="32">
        <v>544463787</v>
      </c>
      <c r="G27" s="32">
        <v>2</v>
      </c>
      <c r="H27" s="72">
        <v>1</v>
      </c>
      <c r="I27" s="103">
        <v>43856</v>
      </c>
      <c r="J27" s="52">
        <v>43860</v>
      </c>
      <c r="K27" s="91" t="s">
        <v>152</v>
      </c>
      <c r="L27" s="93">
        <v>0.33333333333333331</v>
      </c>
      <c r="M27" s="97">
        <v>20</v>
      </c>
      <c r="N27" s="32" t="s">
        <v>397</v>
      </c>
      <c r="O27" s="32" t="s">
        <v>398</v>
      </c>
      <c r="P27" s="94">
        <v>0.60416666666666663</v>
      </c>
      <c r="Q27" s="94"/>
      <c r="R27" s="32" t="s">
        <v>123</v>
      </c>
      <c r="S27" s="48">
        <v>323</v>
      </c>
      <c r="T27" s="52">
        <v>43852</v>
      </c>
      <c r="U27" s="93">
        <v>0.75</v>
      </c>
      <c r="V27" s="52">
        <v>43853</v>
      </c>
      <c r="W27" s="93">
        <v>0.5</v>
      </c>
      <c r="X27" s="32" t="s">
        <v>490</v>
      </c>
      <c r="Y27" s="32" t="s">
        <v>491</v>
      </c>
      <c r="Z27" s="32"/>
      <c r="AA27" s="32"/>
      <c r="AB27" s="52"/>
      <c r="AC27" s="32"/>
      <c r="AD27" s="32"/>
      <c r="AE27" s="32"/>
      <c r="AF27" s="32"/>
      <c r="AG27" s="93"/>
      <c r="AH27" s="32"/>
      <c r="AI27" s="32"/>
      <c r="AJ27" s="93"/>
      <c r="AK27" s="32"/>
      <c r="AL27" s="32"/>
      <c r="AM27" s="52">
        <v>43852</v>
      </c>
      <c r="AN27" s="32" t="s">
        <v>103</v>
      </c>
      <c r="AO27" s="83"/>
      <c r="AP27" s="97"/>
      <c r="AQ27" s="97"/>
      <c r="AR27" s="97">
        <v>1</v>
      </c>
      <c r="AS27" s="97"/>
      <c r="AT27" s="97"/>
      <c r="AU27" s="32"/>
      <c r="AV27" s="105">
        <v>16.100000000000001</v>
      </c>
      <c r="AW27" s="32" t="s">
        <v>179</v>
      </c>
      <c r="AX27" s="105">
        <v>17.100000000000001</v>
      </c>
      <c r="AY27" s="105">
        <f t="shared" ref="AY27" si="5">AX27+AV27</f>
        <v>33.200000000000003</v>
      </c>
      <c r="AZ27" s="48">
        <v>500</v>
      </c>
      <c r="BA27" s="32" t="s">
        <v>186</v>
      </c>
      <c r="BB27" s="105">
        <v>20.399999999999999</v>
      </c>
      <c r="BC27" s="105">
        <f t="shared" ref="BC27" si="6">BB27+AV27</f>
        <v>36.5</v>
      </c>
      <c r="BD27" s="48">
        <v>879</v>
      </c>
      <c r="BE27" s="32" t="s">
        <v>123</v>
      </c>
      <c r="BF27" s="105">
        <v>19.899999999999999</v>
      </c>
      <c r="BG27" s="105">
        <f>BF27+16.1</f>
        <v>36</v>
      </c>
      <c r="BH27" s="108">
        <v>323</v>
      </c>
      <c r="BI27" s="32" t="s">
        <v>133</v>
      </c>
      <c r="BJ27" s="105">
        <v>18.7</v>
      </c>
      <c r="BK27" s="105">
        <f>BJ27+16.1</f>
        <v>34.799999999999997</v>
      </c>
      <c r="BL27" s="48">
        <v>1100</v>
      </c>
      <c r="BM27" s="32" t="s">
        <v>306</v>
      </c>
      <c r="BN27" s="105">
        <v>17.100000000000001</v>
      </c>
      <c r="BO27" s="105">
        <f>BN27+16.1</f>
        <v>33.200000000000003</v>
      </c>
      <c r="BP27" s="48">
        <v>900</v>
      </c>
      <c r="BQ27" s="113"/>
      <c r="BR27" s="164"/>
      <c r="BS27" s="164"/>
    </row>
    <row r="28" spans="1:71" ht="15.75" customHeight="1" x14ac:dyDescent="0.25">
      <c r="A28" s="90">
        <v>80</v>
      </c>
      <c r="B28" s="99">
        <v>43853</v>
      </c>
      <c r="C28" s="32" t="s">
        <v>503</v>
      </c>
      <c r="D28" s="32" t="s">
        <v>504</v>
      </c>
      <c r="E28" s="32" t="s">
        <v>83</v>
      </c>
      <c r="F28" s="32" t="s">
        <v>374</v>
      </c>
      <c r="G28" s="32">
        <v>1</v>
      </c>
      <c r="H28" s="97">
        <v>1</v>
      </c>
      <c r="I28" s="103">
        <v>43859</v>
      </c>
      <c r="J28" s="52"/>
      <c r="K28" s="91" t="s">
        <v>438</v>
      </c>
      <c r="L28" s="93">
        <v>0.35416666666666669</v>
      </c>
      <c r="M28" s="97">
        <v>29</v>
      </c>
      <c r="N28" s="32" t="s">
        <v>505</v>
      </c>
      <c r="O28" s="32" t="s">
        <v>506</v>
      </c>
      <c r="P28" s="117">
        <v>0.47916666666666669</v>
      </c>
      <c r="Q28" s="117"/>
      <c r="R28" s="32" t="s">
        <v>315</v>
      </c>
      <c r="S28" s="48">
        <v>854</v>
      </c>
      <c r="T28" s="52">
        <v>43854</v>
      </c>
      <c r="U28" s="93">
        <v>0.625</v>
      </c>
      <c r="V28" s="52">
        <v>43857</v>
      </c>
      <c r="W28" s="93">
        <v>0.625</v>
      </c>
      <c r="X28" s="32" t="s">
        <v>507</v>
      </c>
      <c r="Y28" s="32" t="s">
        <v>508</v>
      </c>
      <c r="Z28" s="32"/>
      <c r="AA28" s="32"/>
      <c r="AB28" s="55" t="s">
        <v>509</v>
      </c>
      <c r="AC28" s="32" t="s">
        <v>463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52">
        <v>43853</v>
      </c>
      <c r="AN28" s="32" t="s">
        <v>83</v>
      </c>
      <c r="AO28" s="32"/>
      <c r="AP28" s="97"/>
      <c r="AQ28" s="97">
        <v>1</v>
      </c>
      <c r="AR28" s="97"/>
      <c r="AS28" s="97"/>
      <c r="AT28" s="97"/>
      <c r="AU28" s="32"/>
      <c r="AV28" s="105">
        <v>45.3</v>
      </c>
      <c r="AW28" s="32" t="s">
        <v>123</v>
      </c>
      <c r="AX28" s="105">
        <v>25.4</v>
      </c>
      <c r="AY28" s="105">
        <f>AX28+AV28</f>
        <v>70.699999999999989</v>
      </c>
      <c r="AZ28" s="48">
        <v>1241</v>
      </c>
      <c r="BA28" s="32" t="s">
        <v>306</v>
      </c>
      <c r="BB28" s="105">
        <v>35.299999999999997</v>
      </c>
      <c r="BC28" s="105">
        <f>BB28+AV28</f>
        <v>80.599999999999994</v>
      </c>
      <c r="BD28" s="48">
        <v>1440</v>
      </c>
      <c r="BE28" s="32" t="s">
        <v>180</v>
      </c>
      <c r="BF28" s="105">
        <v>0</v>
      </c>
      <c r="BG28" s="105">
        <v>45.3</v>
      </c>
      <c r="BH28" s="48">
        <v>990</v>
      </c>
      <c r="BI28" s="32" t="s">
        <v>315</v>
      </c>
      <c r="BJ28" s="105">
        <v>5</v>
      </c>
      <c r="BK28" s="105">
        <v>50.3</v>
      </c>
      <c r="BL28" s="107">
        <v>854</v>
      </c>
      <c r="BM28" s="32" t="s">
        <v>179</v>
      </c>
      <c r="BN28" s="105">
        <v>18.8</v>
      </c>
      <c r="BO28" s="105">
        <f>BN28+45.3</f>
        <v>64.099999999999994</v>
      </c>
      <c r="BP28" s="48">
        <v>900</v>
      </c>
      <c r="BQ28" s="113"/>
      <c r="BR28" s="164"/>
      <c r="BS28" s="164"/>
    </row>
    <row r="29" spans="1:71" ht="15.75" customHeight="1" x14ac:dyDescent="0.25">
      <c r="A29" s="90">
        <v>81</v>
      </c>
      <c r="B29" s="99">
        <v>43853</v>
      </c>
      <c r="C29" s="32" t="s">
        <v>158</v>
      </c>
      <c r="D29" s="32" t="s">
        <v>159</v>
      </c>
      <c r="E29" s="32" t="s">
        <v>160</v>
      </c>
      <c r="F29" s="45">
        <v>508456642</v>
      </c>
      <c r="G29" s="32">
        <v>1</v>
      </c>
      <c r="H29" s="97">
        <v>1</v>
      </c>
      <c r="I29" s="103">
        <v>43858</v>
      </c>
      <c r="J29" s="52"/>
      <c r="K29" s="91" t="s">
        <v>479</v>
      </c>
      <c r="L29" s="93">
        <v>0.40625</v>
      </c>
      <c r="M29" s="97">
        <v>20</v>
      </c>
      <c r="N29" s="32" t="s">
        <v>510</v>
      </c>
      <c r="O29" s="32" t="s">
        <v>376</v>
      </c>
      <c r="P29" s="117">
        <v>0.52083333333333337</v>
      </c>
      <c r="Q29" s="117"/>
      <c r="R29" s="32" t="s">
        <v>144</v>
      </c>
      <c r="S29" s="48">
        <v>360</v>
      </c>
      <c r="T29" s="52">
        <v>43854</v>
      </c>
      <c r="U29" s="93">
        <v>0.625</v>
      </c>
      <c r="V29" s="52">
        <v>43857</v>
      </c>
      <c r="W29" s="93">
        <v>0.72916666666666663</v>
      </c>
      <c r="X29" s="32" t="s">
        <v>511</v>
      </c>
      <c r="Y29" s="32" t="s">
        <v>401</v>
      </c>
      <c r="Z29" s="32"/>
      <c r="AA29" s="32"/>
      <c r="AB29" s="5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52">
        <v>43853</v>
      </c>
      <c r="AN29" s="32" t="s">
        <v>83</v>
      </c>
      <c r="AO29" s="32"/>
      <c r="AP29" s="97"/>
      <c r="AQ29" s="97">
        <v>1</v>
      </c>
      <c r="AR29" s="97"/>
      <c r="AS29" s="97"/>
      <c r="AT29" s="97"/>
      <c r="AU29" s="32"/>
      <c r="AV29" s="105">
        <v>9.1</v>
      </c>
      <c r="AW29" s="32" t="s">
        <v>129</v>
      </c>
      <c r="AX29" s="105">
        <v>15</v>
      </c>
      <c r="AY29" s="105">
        <v>24.1</v>
      </c>
      <c r="AZ29" s="48">
        <v>1128</v>
      </c>
      <c r="BA29" s="32" t="s">
        <v>180</v>
      </c>
      <c r="BB29" s="105">
        <v>0</v>
      </c>
      <c r="BC29" s="105">
        <v>9.1</v>
      </c>
      <c r="BD29" s="48">
        <v>540</v>
      </c>
      <c r="BE29" s="32" t="s">
        <v>315</v>
      </c>
      <c r="BF29" s="105">
        <v>5</v>
      </c>
      <c r="BG29" s="105">
        <v>14.1</v>
      </c>
      <c r="BH29" s="48">
        <v>514</v>
      </c>
      <c r="BI29" s="32" t="s">
        <v>144</v>
      </c>
      <c r="BJ29" s="105">
        <v>0</v>
      </c>
      <c r="BK29" s="105">
        <v>9.1</v>
      </c>
      <c r="BL29" s="107">
        <v>360</v>
      </c>
      <c r="BM29" s="32" t="s">
        <v>123</v>
      </c>
      <c r="BN29" s="105">
        <v>54.3</v>
      </c>
      <c r="BO29" s="105">
        <v>54.3</v>
      </c>
      <c r="BP29" s="48">
        <v>1241</v>
      </c>
      <c r="BQ29" s="113"/>
      <c r="BR29" s="164"/>
      <c r="BS29" s="164"/>
    </row>
    <row r="30" spans="1:71" ht="15.75" customHeight="1" x14ac:dyDescent="0.25">
      <c r="A30" s="90">
        <v>83</v>
      </c>
      <c r="B30" s="99">
        <v>43853</v>
      </c>
      <c r="C30" s="32" t="s">
        <v>518</v>
      </c>
      <c r="D30" s="32" t="s">
        <v>519</v>
      </c>
      <c r="E30" s="32" t="s">
        <v>83</v>
      </c>
      <c r="F30" s="32" t="s">
        <v>374</v>
      </c>
      <c r="G30" s="32">
        <v>1</v>
      </c>
      <c r="H30" s="97">
        <v>1</v>
      </c>
      <c r="I30" s="103">
        <v>43858</v>
      </c>
      <c r="J30" s="52"/>
      <c r="K30" s="91" t="s">
        <v>479</v>
      </c>
      <c r="L30" s="93">
        <v>0.38541666666666669</v>
      </c>
      <c r="M30" s="97">
        <v>23</v>
      </c>
      <c r="N30" s="32" t="s">
        <v>520</v>
      </c>
      <c r="O30" s="32" t="s">
        <v>521</v>
      </c>
      <c r="P30" s="117">
        <v>0.5</v>
      </c>
      <c r="Q30" s="117"/>
      <c r="R30" s="32" t="s">
        <v>180</v>
      </c>
      <c r="S30" s="123">
        <v>540</v>
      </c>
      <c r="T30" s="52">
        <v>43854</v>
      </c>
      <c r="U30" s="93">
        <v>0.64583333333333337</v>
      </c>
      <c r="V30" s="52">
        <v>43856</v>
      </c>
      <c r="W30" s="93">
        <v>0.64583333333333337</v>
      </c>
      <c r="X30" s="32" t="s">
        <v>321</v>
      </c>
      <c r="Y30" s="118" t="s">
        <v>322</v>
      </c>
      <c r="Z30" s="32"/>
      <c r="AA30" s="32"/>
      <c r="AB30" s="55" t="s">
        <v>509</v>
      </c>
      <c r="AC30" s="32" t="s">
        <v>463</v>
      </c>
      <c r="AD30" s="32" t="s">
        <v>88</v>
      </c>
      <c r="AE30" s="32"/>
      <c r="AF30" s="32"/>
      <c r="AG30" s="32"/>
      <c r="AH30" s="32"/>
      <c r="AI30" s="32"/>
      <c r="AJ30" s="32"/>
      <c r="AK30" s="32"/>
      <c r="AL30" s="32"/>
      <c r="AM30" s="52">
        <v>43853</v>
      </c>
      <c r="AN30" s="32" t="s">
        <v>83</v>
      </c>
      <c r="AO30" s="32"/>
      <c r="AP30" s="97"/>
      <c r="AQ30" s="97">
        <v>1</v>
      </c>
      <c r="AR30" s="97"/>
      <c r="AS30" s="97"/>
      <c r="AT30" s="97"/>
      <c r="AU30" s="32"/>
      <c r="AV30" s="105">
        <v>12.1</v>
      </c>
      <c r="AW30" s="32" t="s">
        <v>129</v>
      </c>
      <c r="AX30" s="105">
        <v>15</v>
      </c>
      <c r="AY30" s="105">
        <v>27.1</v>
      </c>
      <c r="AZ30" s="48">
        <v>1128</v>
      </c>
      <c r="BA30" s="32" t="s">
        <v>315</v>
      </c>
      <c r="BB30" s="105">
        <v>5</v>
      </c>
      <c r="BC30" s="105">
        <v>17.100000000000001</v>
      </c>
      <c r="BD30" s="48">
        <v>854</v>
      </c>
      <c r="BE30" s="32" t="s">
        <v>180</v>
      </c>
      <c r="BF30" s="105">
        <v>0</v>
      </c>
      <c r="BG30" s="105">
        <v>12.1</v>
      </c>
      <c r="BH30" s="107">
        <v>540</v>
      </c>
      <c r="BI30" s="32" t="s">
        <v>179</v>
      </c>
      <c r="BJ30" s="105">
        <v>39.9</v>
      </c>
      <c r="BK30" s="105">
        <v>57</v>
      </c>
      <c r="BL30" s="48">
        <v>900</v>
      </c>
      <c r="BM30" s="32" t="s">
        <v>186</v>
      </c>
      <c r="BN30" s="105">
        <v>13.4</v>
      </c>
      <c r="BO30" s="105">
        <v>25.5</v>
      </c>
      <c r="BP30" s="48">
        <v>1425</v>
      </c>
      <c r="BQ30" s="113"/>
      <c r="BR30" s="164"/>
      <c r="BS30" s="164"/>
    </row>
    <row r="31" spans="1:71" ht="15.75" customHeight="1" x14ac:dyDescent="0.25">
      <c r="A31" s="114">
        <v>84</v>
      </c>
      <c r="B31" s="99">
        <v>43856</v>
      </c>
      <c r="C31" s="32" t="s">
        <v>522</v>
      </c>
      <c r="D31" s="32" t="s">
        <v>302</v>
      </c>
      <c r="E31" s="32" t="s">
        <v>523</v>
      </c>
      <c r="F31" s="120" t="s">
        <v>524</v>
      </c>
      <c r="G31" s="32">
        <v>1</v>
      </c>
      <c r="H31" s="97">
        <v>1</v>
      </c>
      <c r="I31" s="103">
        <v>43874</v>
      </c>
      <c r="J31" s="52"/>
      <c r="K31" s="91" t="s">
        <v>433</v>
      </c>
      <c r="L31" s="93">
        <v>0.35416666666666669</v>
      </c>
      <c r="M31" s="97">
        <v>40</v>
      </c>
      <c r="N31" s="32" t="s">
        <v>525</v>
      </c>
      <c r="O31" s="32" t="s">
        <v>526</v>
      </c>
      <c r="P31" s="117">
        <v>0.54166666666666663</v>
      </c>
      <c r="Q31" s="117"/>
      <c r="R31" s="32" t="s">
        <v>123</v>
      </c>
      <c r="S31" s="155">
        <v>1306</v>
      </c>
      <c r="T31" s="52"/>
      <c r="U31" s="93"/>
      <c r="V31" s="52"/>
      <c r="W31" s="93"/>
      <c r="X31" s="32"/>
      <c r="Y31" s="32"/>
      <c r="Z31" s="32"/>
      <c r="AA31" s="32"/>
      <c r="AB31" s="5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52">
        <v>43856</v>
      </c>
      <c r="AN31" s="32" t="s">
        <v>527</v>
      </c>
      <c r="AO31" s="32"/>
      <c r="AP31" s="97">
        <v>1</v>
      </c>
      <c r="AQ31" s="97"/>
      <c r="AR31" s="97"/>
      <c r="AS31" s="97"/>
      <c r="AT31" s="97"/>
      <c r="AU31" s="32"/>
      <c r="AV31" s="105">
        <v>76.7</v>
      </c>
      <c r="AW31" s="32" t="s">
        <v>180</v>
      </c>
      <c r="AX31" s="105">
        <v>0</v>
      </c>
      <c r="AY31" s="105">
        <v>76.7</v>
      </c>
      <c r="AZ31" s="48">
        <v>1370</v>
      </c>
      <c r="BA31" s="32" t="s">
        <v>315</v>
      </c>
      <c r="BB31" s="105">
        <v>5</v>
      </c>
      <c r="BC31" s="105">
        <v>81.7</v>
      </c>
      <c r="BD31" s="48">
        <v>1580</v>
      </c>
      <c r="BE31" s="32" t="s">
        <v>123</v>
      </c>
      <c r="BF31" s="105">
        <v>20.8</v>
      </c>
      <c r="BG31" s="105">
        <v>97.5</v>
      </c>
      <c r="BH31" s="107">
        <v>1306</v>
      </c>
      <c r="BI31" s="32" t="s">
        <v>186</v>
      </c>
      <c r="BJ31" s="105">
        <v>28.3</v>
      </c>
      <c r="BK31" s="105">
        <v>116</v>
      </c>
      <c r="BL31" s="48">
        <v>1459</v>
      </c>
      <c r="BM31" s="32" t="s">
        <v>179</v>
      </c>
      <c r="BN31" s="105">
        <v>24.7</v>
      </c>
      <c r="BO31" s="105">
        <v>104.4</v>
      </c>
      <c r="BP31" s="48">
        <v>1580</v>
      </c>
      <c r="BQ31" s="113" t="s">
        <v>187</v>
      </c>
      <c r="BR31" s="164"/>
      <c r="BS31" s="164"/>
    </row>
    <row r="32" spans="1:71" ht="15.75" customHeight="1" x14ac:dyDescent="0.25">
      <c r="A32" s="152"/>
      <c r="B32" s="99"/>
      <c r="C32" s="32"/>
      <c r="D32" s="32"/>
      <c r="E32" s="32"/>
      <c r="F32" s="32"/>
      <c r="G32" s="32"/>
      <c r="H32" s="97"/>
      <c r="I32" s="103"/>
      <c r="J32" s="52"/>
      <c r="K32" s="99"/>
      <c r="L32" s="93"/>
      <c r="M32" s="97"/>
      <c r="N32" s="32"/>
      <c r="O32" s="32"/>
      <c r="P32" s="153"/>
      <c r="Q32" s="153"/>
      <c r="R32" s="143"/>
      <c r="S32" s="144"/>
      <c r="T32" s="146"/>
      <c r="U32" s="147"/>
      <c r="V32" s="52"/>
      <c r="W32" s="93"/>
      <c r="X32" s="32"/>
      <c r="Y32" s="32"/>
      <c r="Z32" s="32"/>
      <c r="AA32" s="32"/>
      <c r="AB32" s="5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52"/>
      <c r="AN32" s="32"/>
      <c r="AO32" s="32"/>
      <c r="AP32" s="97"/>
      <c r="AQ32" s="97"/>
      <c r="AR32" s="97"/>
      <c r="AS32" s="97"/>
      <c r="AT32" s="97"/>
      <c r="AU32" s="32"/>
      <c r="AV32" s="138"/>
      <c r="AW32" s="139"/>
      <c r="AX32" s="138"/>
      <c r="AY32" s="138"/>
      <c r="AZ32" s="140"/>
      <c r="BA32" s="141"/>
      <c r="BB32" s="138"/>
      <c r="BC32" s="138"/>
      <c r="BD32" s="140"/>
      <c r="BE32" s="141"/>
      <c r="BF32" s="138"/>
      <c r="BG32" s="138"/>
      <c r="BH32" s="154"/>
      <c r="BI32" s="141"/>
      <c r="BJ32" s="138"/>
      <c r="BK32" s="138"/>
      <c r="BL32" s="140"/>
      <c r="BM32" s="141"/>
      <c r="BN32" s="138"/>
      <c r="BO32" s="138"/>
      <c r="BP32" s="140"/>
      <c r="BQ32" s="145"/>
      <c r="BR32" s="164"/>
      <c r="BS32" s="164"/>
    </row>
    <row r="33" spans="1:71" ht="15.75" customHeight="1" x14ac:dyDescent="0.25">
      <c r="A33" s="152"/>
      <c r="B33" s="99"/>
      <c r="C33" s="32"/>
      <c r="D33" s="32"/>
      <c r="E33" s="32"/>
      <c r="F33" s="32"/>
      <c r="G33" s="32"/>
      <c r="H33" s="97"/>
      <c r="I33" s="103"/>
      <c r="J33" s="52"/>
      <c r="K33" s="99"/>
      <c r="L33" s="93"/>
      <c r="M33" s="97"/>
      <c r="N33" s="32"/>
      <c r="O33" s="32"/>
      <c r="P33" s="153"/>
      <c r="Q33" s="153"/>
      <c r="R33" s="32"/>
      <c r="S33" s="155"/>
      <c r="T33" s="52"/>
      <c r="U33" s="93"/>
      <c r="V33" s="52"/>
      <c r="W33" s="93"/>
      <c r="X33" s="32"/>
      <c r="Y33" s="32"/>
      <c r="Z33" s="32"/>
      <c r="AA33" s="32"/>
      <c r="AB33" s="5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52"/>
      <c r="AN33" s="32"/>
      <c r="AO33" s="32"/>
      <c r="AP33" s="97"/>
      <c r="AQ33" s="97"/>
      <c r="AR33" s="97"/>
      <c r="AS33" s="97"/>
      <c r="AT33" s="97"/>
      <c r="AU33" s="32"/>
      <c r="AV33" s="105"/>
      <c r="AW33" s="32"/>
      <c r="AX33" s="105"/>
      <c r="AY33" s="105"/>
      <c r="AZ33" s="48"/>
      <c r="BA33" s="32"/>
      <c r="BB33" s="105"/>
      <c r="BC33" s="105"/>
      <c r="BD33" s="48"/>
      <c r="BE33" s="32"/>
      <c r="BF33" s="105"/>
      <c r="BG33" s="105"/>
      <c r="BH33" s="48"/>
      <c r="BI33" s="32"/>
      <c r="BJ33" s="105"/>
      <c r="BK33" s="105"/>
      <c r="BL33" s="48"/>
      <c r="BM33" s="32"/>
      <c r="BN33" s="105"/>
      <c r="BO33" s="105"/>
      <c r="BP33" s="48"/>
      <c r="BQ33" s="113"/>
      <c r="BR33" s="164"/>
      <c r="BS33" s="164"/>
    </row>
    <row r="34" spans="1:71" ht="15.75" customHeight="1" x14ac:dyDescent="0.25">
      <c r="A34" s="152"/>
      <c r="B34" s="99"/>
      <c r="C34" s="32"/>
      <c r="D34" s="32"/>
      <c r="E34" s="32"/>
      <c r="F34" s="32"/>
      <c r="G34" s="32"/>
      <c r="H34" s="97"/>
      <c r="I34" s="103"/>
      <c r="J34" s="52"/>
      <c r="K34" s="99"/>
      <c r="L34" s="93"/>
      <c r="M34" s="97"/>
      <c r="N34" s="32"/>
      <c r="O34" s="32"/>
      <c r="P34" s="153"/>
      <c r="Q34" s="153"/>
      <c r="R34" s="32"/>
      <c r="S34" s="123"/>
      <c r="T34" s="52"/>
      <c r="U34" s="93"/>
      <c r="V34" s="52"/>
      <c r="W34" s="93"/>
      <c r="X34" s="32"/>
      <c r="Y34" s="32"/>
      <c r="Z34" s="32"/>
      <c r="AA34" s="32"/>
      <c r="AB34" s="5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52"/>
      <c r="AN34" s="32"/>
      <c r="AO34" s="32"/>
      <c r="AP34" s="97"/>
      <c r="AQ34" s="97"/>
      <c r="AR34" s="97"/>
      <c r="AS34" s="97"/>
      <c r="AT34" s="97"/>
      <c r="AU34" s="32"/>
      <c r="AV34" s="105"/>
      <c r="AW34" s="32"/>
      <c r="AX34" s="105"/>
      <c r="AY34" s="105"/>
      <c r="AZ34" s="48"/>
      <c r="BA34" s="32"/>
      <c r="BB34" s="105"/>
      <c r="BC34" s="105"/>
      <c r="BD34" s="48"/>
      <c r="BE34" s="32"/>
      <c r="BF34" s="105"/>
      <c r="BG34" s="105"/>
      <c r="BH34" s="48"/>
      <c r="BI34" s="32"/>
      <c r="BJ34" s="105"/>
      <c r="BK34" s="105"/>
      <c r="BL34" s="48"/>
      <c r="BM34" s="32"/>
      <c r="BN34" s="105"/>
      <c r="BO34" s="105"/>
      <c r="BP34" s="48"/>
      <c r="BQ34" s="113"/>
      <c r="BR34" s="164"/>
      <c r="BS34" s="164"/>
    </row>
    <row r="35" spans="1:71" ht="15.75" customHeight="1" x14ac:dyDescent="0.25">
      <c r="A35" s="152"/>
      <c r="B35" s="99"/>
      <c r="C35" s="32"/>
      <c r="D35" s="32"/>
      <c r="E35" s="32"/>
      <c r="F35" s="32"/>
      <c r="G35" s="32"/>
      <c r="H35" s="97"/>
      <c r="I35" s="103"/>
      <c r="J35" s="52"/>
      <c r="K35" s="99"/>
      <c r="L35" s="93"/>
      <c r="M35" s="97"/>
      <c r="N35" s="32"/>
      <c r="O35" s="32"/>
      <c r="P35" s="153"/>
      <c r="Q35" s="153"/>
      <c r="R35" s="32"/>
      <c r="S35" s="123"/>
      <c r="T35" s="52"/>
      <c r="U35" s="93"/>
      <c r="V35" s="52"/>
      <c r="W35" s="93"/>
      <c r="X35" s="32"/>
      <c r="Y35" s="32"/>
      <c r="Z35" s="32"/>
      <c r="AA35" s="32"/>
      <c r="AB35" s="5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52"/>
      <c r="AN35" s="32"/>
      <c r="AO35" s="32"/>
      <c r="AP35" s="97"/>
      <c r="AQ35" s="97"/>
      <c r="AR35" s="97"/>
      <c r="AS35" s="97"/>
      <c r="AT35" s="97"/>
      <c r="AU35" s="32"/>
      <c r="AV35" s="105"/>
      <c r="AW35" s="32"/>
      <c r="AX35" s="105"/>
      <c r="AY35" s="105"/>
      <c r="AZ35" s="48"/>
      <c r="BA35" s="32"/>
      <c r="BB35" s="105"/>
      <c r="BC35" s="105"/>
      <c r="BD35" s="48"/>
      <c r="BE35" s="32"/>
      <c r="BF35" s="105"/>
      <c r="BG35" s="105"/>
      <c r="BH35" s="48"/>
      <c r="BI35" s="32"/>
      <c r="BJ35" s="105"/>
      <c r="BK35" s="105"/>
      <c r="BL35" s="48"/>
      <c r="BM35" s="32"/>
      <c r="BN35" s="105"/>
      <c r="BO35" s="105"/>
      <c r="BP35" s="48"/>
      <c r="BQ35" s="113"/>
      <c r="BR35" s="164"/>
      <c r="BS35" s="164"/>
    </row>
    <row r="36" spans="1:71" ht="15.75" customHeight="1" x14ac:dyDescent="0.25">
      <c r="A36" s="152"/>
      <c r="B36" s="99"/>
      <c r="C36" s="32"/>
      <c r="D36" s="32"/>
      <c r="E36" s="32"/>
      <c r="F36" s="32"/>
      <c r="G36" s="32"/>
      <c r="H36" s="97"/>
      <c r="I36" s="103"/>
      <c r="J36" s="52"/>
      <c r="K36" s="99"/>
      <c r="L36" s="93"/>
      <c r="M36" s="97"/>
      <c r="N36" s="32"/>
      <c r="O36" s="32"/>
      <c r="P36" s="153"/>
      <c r="Q36" s="153"/>
      <c r="R36" s="32"/>
      <c r="S36" s="123"/>
      <c r="T36" s="52"/>
      <c r="U36" s="93"/>
      <c r="V36" s="52"/>
      <c r="W36" s="93"/>
      <c r="X36" s="32"/>
      <c r="Y36" s="32"/>
      <c r="Z36" s="32"/>
      <c r="AA36" s="32"/>
      <c r="AB36" s="5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2"/>
      <c r="AN36" s="32"/>
      <c r="AO36" s="32"/>
      <c r="AP36" s="97"/>
      <c r="AQ36" s="97"/>
      <c r="AR36" s="97"/>
      <c r="AS36" s="97"/>
      <c r="AT36" s="97"/>
      <c r="AU36" s="32"/>
      <c r="AV36" s="105"/>
      <c r="AW36" s="32"/>
      <c r="AX36" s="105"/>
      <c r="AY36" s="105"/>
      <c r="AZ36" s="48"/>
      <c r="BA36" s="32"/>
      <c r="BB36" s="105"/>
      <c r="BC36" s="105"/>
      <c r="BD36" s="48"/>
      <c r="BE36" s="32"/>
      <c r="BF36" s="105"/>
      <c r="BG36" s="105"/>
      <c r="BH36" s="48"/>
      <c r="BI36" s="32"/>
      <c r="BJ36" s="105"/>
      <c r="BK36" s="105"/>
      <c r="BL36" s="48"/>
      <c r="BM36" s="32"/>
      <c r="BN36" s="105"/>
      <c r="BO36" s="105"/>
      <c r="BP36" s="48"/>
      <c r="BQ36" s="113"/>
      <c r="BR36" s="164"/>
      <c r="BS36" s="164"/>
    </row>
    <row r="37" spans="1:71" ht="15.75" customHeight="1" x14ac:dyDescent="0.25">
      <c r="A37" s="152"/>
      <c r="B37" s="99"/>
      <c r="C37" s="32"/>
      <c r="D37" s="32"/>
      <c r="E37" s="32"/>
      <c r="F37" s="32"/>
      <c r="G37" s="32"/>
      <c r="H37" s="97"/>
      <c r="I37" s="103"/>
      <c r="J37" s="52"/>
      <c r="K37" s="99"/>
      <c r="L37" s="93"/>
      <c r="M37" s="97"/>
      <c r="N37" s="32"/>
      <c r="O37" s="32"/>
      <c r="P37" s="153"/>
      <c r="Q37" s="153"/>
      <c r="R37" s="32"/>
      <c r="S37" s="123"/>
      <c r="T37" s="52"/>
      <c r="U37" s="93"/>
      <c r="V37" s="52"/>
      <c r="W37" s="93"/>
      <c r="X37" s="32"/>
      <c r="Y37" s="32"/>
      <c r="Z37" s="32"/>
      <c r="AA37" s="32"/>
      <c r="AB37" s="5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2"/>
      <c r="AN37" s="32"/>
      <c r="AO37" s="32"/>
      <c r="AP37" s="97"/>
      <c r="AQ37" s="97"/>
      <c r="AR37" s="97"/>
      <c r="AS37" s="97"/>
      <c r="AT37" s="97"/>
      <c r="AU37" s="32"/>
      <c r="AV37" s="105"/>
      <c r="AW37" s="32"/>
      <c r="AX37" s="105"/>
      <c r="AY37" s="105"/>
      <c r="AZ37" s="48"/>
      <c r="BA37" s="32"/>
      <c r="BB37" s="105"/>
      <c r="BC37" s="105"/>
      <c r="BD37" s="48"/>
      <c r="BE37" s="32"/>
      <c r="BF37" s="105"/>
      <c r="BG37" s="105"/>
      <c r="BH37" s="48"/>
      <c r="BI37" s="32"/>
      <c r="BJ37" s="105"/>
      <c r="BK37" s="105"/>
      <c r="BL37" s="48"/>
      <c r="BM37" s="32"/>
      <c r="BN37" s="105"/>
      <c r="BO37" s="105"/>
      <c r="BP37" s="48"/>
      <c r="BQ37" s="113"/>
      <c r="BR37" s="164"/>
      <c r="BS37" s="164"/>
    </row>
    <row r="38" spans="1:71" ht="15.75" customHeight="1" x14ac:dyDescent="0.25">
      <c r="A38" s="152"/>
      <c r="B38" s="99"/>
      <c r="C38" s="32"/>
      <c r="D38" s="32"/>
      <c r="E38" s="32"/>
      <c r="F38" s="32"/>
      <c r="G38" s="32"/>
      <c r="H38" s="97"/>
      <c r="I38" s="103"/>
      <c r="J38" s="52"/>
      <c r="K38" s="99"/>
      <c r="L38" s="93"/>
      <c r="M38" s="97"/>
      <c r="N38" s="32"/>
      <c r="O38" s="32"/>
      <c r="P38" s="153"/>
      <c r="Q38" s="153"/>
      <c r="R38" s="32"/>
      <c r="S38" s="155"/>
      <c r="T38" s="52"/>
      <c r="U38" s="93"/>
      <c r="V38" s="52"/>
      <c r="W38" s="93"/>
      <c r="X38" s="32"/>
      <c r="Y38" s="32"/>
      <c r="Z38" s="32"/>
      <c r="AA38" s="32"/>
      <c r="AB38" s="5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52"/>
      <c r="AN38" s="32"/>
      <c r="AO38" s="32"/>
      <c r="AP38" s="97"/>
      <c r="AQ38" s="97"/>
      <c r="AR38" s="97"/>
      <c r="AS38" s="97"/>
      <c r="AT38" s="97"/>
      <c r="AU38" s="32"/>
      <c r="AV38" s="105"/>
      <c r="AW38" s="32"/>
      <c r="AX38" s="105"/>
      <c r="AY38" s="105"/>
      <c r="AZ38" s="48"/>
      <c r="BA38" s="32"/>
      <c r="BB38" s="105"/>
      <c r="BC38" s="105"/>
      <c r="BD38" s="48"/>
      <c r="BE38" s="32"/>
      <c r="BF38" s="105"/>
      <c r="BG38" s="105"/>
      <c r="BH38" s="48"/>
      <c r="BI38" s="32"/>
      <c r="BJ38" s="105"/>
      <c r="BK38" s="105"/>
      <c r="BL38" s="48"/>
      <c r="BM38" s="32"/>
      <c r="BN38" s="105"/>
      <c r="BO38" s="105"/>
      <c r="BP38" s="48"/>
      <c r="BQ38" s="113"/>
      <c r="BR38" s="164"/>
      <c r="BS38" s="164"/>
    </row>
    <row r="39" spans="1:71" ht="15.75" customHeight="1" x14ac:dyDescent="0.25">
      <c r="A39" s="152"/>
      <c r="B39" s="99"/>
      <c r="C39" s="32"/>
      <c r="D39" s="32"/>
      <c r="E39" s="32"/>
      <c r="F39" s="32"/>
      <c r="G39" s="32"/>
      <c r="H39" s="97"/>
      <c r="I39" s="103"/>
      <c r="J39" s="52"/>
      <c r="K39" s="99"/>
      <c r="L39" s="93"/>
      <c r="M39" s="97"/>
      <c r="N39" s="32"/>
      <c r="O39" s="32"/>
      <c r="P39" s="153"/>
      <c r="Q39" s="153"/>
      <c r="R39" s="32"/>
      <c r="S39" s="123"/>
      <c r="T39" s="52"/>
      <c r="U39" s="93"/>
      <c r="V39" s="52"/>
      <c r="W39" s="93"/>
      <c r="X39" s="32"/>
      <c r="Y39" s="32"/>
      <c r="Z39" s="32"/>
      <c r="AA39" s="32"/>
      <c r="AB39" s="5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52"/>
      <c r="AN39" s="32"/>
      <c r="AO39" s="32"/>
      <c r="AP39" s="97"/>
      <c r="AQ39" s="97"/>
      <c r="AR39" s="97"/>
      <c r="AS39" s="97"/>
      <c r="AT39" s="97"/>
      <c r="AU39" s="32"/>
      <c r="AV39" s="105"/>
      <c r="AW39" s="32"/>
      <c r="AX39" s="105"/>
      <c r="AY39" s="105"/>
      <c r="AZ39" s="48"/>
      <c r="BA39" s="32"/>
      <c r="BB39" s="105"/>
      <c r="BC39" s="105"/>
      <c r="BD39" s="48"/>
      <c r="BE39" s="32"/>
      <c r="BF39" s="105"/>
      <c r="BG39" s="105"/>
      <c r="BH39" s="48"/>
      <c r="BI39" s="32"/>
      <c r="BJ39" s="105"/>
      <c r="BK39" s="105"/>
      <c r="BL39" s="48"/>
      <c r="BM39" s="32"/>
      <c r="BN39" s="105"/>
      <c r="BO39" s="105"/>
      <c r="BP39" s="48"/>
      <c r="BQ39" s="113"/>
      <c r="BR39" s="164"/>
      <c r="BS39" s="164"/>
    </row>
    <row r="40" spans="1:71" ht="15.75" customHeight="1" x14ac:dyDescent="0.25">
      <c r="A40" s="152"/>
      <c r="B40" s="99"/>
      <c r="C40" s="32"/>
      <c r="D40" s="32"/>
      <c r="E40" s="32"/>
      <c r="F40" s="32"/>
      <c r="G40" s="32"/>
      <c r="H40" s="97"/>
      <c r="I40" s="103"/>
      <c r="J40" s="52"/>
      <c r="K40" s="99"/>
      <c r="L40" s="93"/>
      <c r="M40" s="97"/>
      <c r="N40" s="32"/>
      <c r="O40" s="32"/>
      <c r="P40" s="153"/>
      <c r="Q40" s="153"/>
      <c r="R40" s="32"/>
      <c r="S40" s="155"/>
      <c r="T40" s="52"/>
      <c r="U40" s="93"/>
      <c r="V40" s="52"/>
      <c r="W40" s="93"/>
      <c r="X40" s="32"/>
      <c r="Y40" s="32"/>
      <c r="Z40" s="32"/>
      <c r="AA40" s="32"/>
      <c r="AB40" s="5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52"/>
      <c r="AN40" s="32"/>
      <c r="AO40" s="32"/>
      <c r="AP40" s="97"/>
      <c r="AQ40" s="97"/>
      <c r="AR40" s="97"/>
      <c r="AS40" s="97"/>
      <c r="AT40" s="97"/>
      <c r="AU40" s="32"/>
      <c r="AV40" s="105"/>
      <c r="AW40" s="32"/>
      <c r="AX40" s="105"/>
      <c r="AY40" s="105"/>
      <c r="AZ40" s="48"/>
      <c r="BA40" s="32"/>
      <c r="BB40" s="105"/>
      <c r="BC40" s="105"/>
      <c r="BD40" s="48"/>
      <c r="BE40" s="32"/>
      <c r="BF40" s="105"/>
      <c r="BG40" s="105"/>
      <c r="BH40" s="48"/>
      <c r="BI40" s="32"/>
      <c r="BJ40" s="105"/>
      <c r="BK40" s="105"/>
      <c r="BL40" s="48"/>
      <c r="BM40" s="32"/>
      <c r="BN40" s="105"/>
      <c r="BO40" s="105"/>
      <c r="BP40" s="48"/>
      <c r="BQ40" s="113"/>
      <c r="BR40" s="164"/>
      <c r="BS40" s="164"/>
    </row>
    <row r="41" spans="1:71" ht="15.75" customHeight="1" x14ac:dyDescent="0.25">
      <c r="A41" s="152"/>
      <c r="B41" s="99"/>
      <c r="C41" s="32"/>
      <c r="D41" s="32"/>
      <c r="E41" s="32"/>
      <c r="F41" s="32"/>
      <c r="G41" s="32"/>
      <c r="H41" s="97"/>
      <c r="I41" s="103"/>
      <c r="J41" s="52"/>
      <c r="K41" s="99"/>
      <c r="L41" s="93"/>
      <c r="M41" s="97"/>
      <c r="N41" s="32"/>
      <c r="O41" s="32"/>
      <c r="P41" s="153"/>
      <c r="Q41" s="153"/>
      <c r="R41" s="32"/>
      <c r="S41" s="156"/>
      <c r="T41" s="52"/>
      <c r="U41" s="93"/>
      <c r="V41" s="52"/>
      <c r="W41" s="93"/>
      <c r="X41" s="32"/>
      <c r="Y41" s="32"/>
      <c r="Z41" s="32"/>
      <c r="AA41" s="32"/>
      <c r="AB41" s="5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52"/>
      <c r="AN41" s="32"/>
      <c r="AO41" s="32"/>
      <c r="AP41" s="97"/>
      <c r="AQ41" s="97"/>
      <c r="AR41" s="97"/>
      <c r="AS41" s="97"/>
      <c r="AT41" s="97"/>
      <c r="AU41" s="32"/>
      <c r="AV41" s="105"/>
      <c r="AW41" s="32"/>
      <c r="AX41" s="105"/>
      <c r="AY41" s="105"/>
      <c r="AZ41" s="48"/>
      <c r="BA41" s="32"/>
      <c r="BB41" s="105"/>
      <c r="BC41" s="105"/>
      <c r="BD41" s="48"/>
      <c r="BE41" s="32"/>
      <c r="BF41" s="105"/>
      <c r="BG41" s="105"/>
      <c r="BH41" s="48"/>
      <c r="BI41" s="32"/>
      <c r="BJ41" s="105"/>
      <c r="BK41" s="105"/>
      <c r="BL41" s="48"/>
      <c r="BM41" s="32"/>
      <c r="BN41" s="105"/>
      <c r="BO41" s="105"/>
      <c r="BP41" s="48"/>
      <c r="BQ41" s="113"/>
      <c r="BR41" s="164"/>
      <c r="BS41" s="164"/>
    </row>
    <row r="42" spans="1:71" ht="15.75" customHeight="1" x14ac:dyDescent="0.25">
      <c r="A42" s="152"/>
      <c r="B42" s="99"/>
      <c r="C42" s="32"/>
      <c r="D42" s="32"/>
      <c r="E42" s="32"/>
      <c r="F42" s="32"/>
      <c r="G42" s="32"/>
      <c r="H42" s="97"/>
      <c r="I42" s="103"/>
      <c r="J42" s="52"/>
      <c r="K42" s="99"/>
      <c r="L42" s="93"/>
      <c r="M42" s="97"/>
      <c r="N42" s="32"/>
      <c r="O42" s="32"/>
      <c r="P42" s="153"/>
      <c r="Q42" s="153"/>
      <c r="R42" s="32"/>
      <c r="S42" s="155"/>
      <c r="T42" s="52"/>
      <c r="U42" s="93"/>
      <c r="V42" s="52"/>
      <c r="W42" s="93"/>
      <c r="X42" s="32"/>
      <c r="Y42" s="32"/>
      <c r="Z42" s="32"/>
      <c r="AA42" s="32"/>
      <c r="AB42" s="5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52"/>
      <c r="AN42" s="32"/>
      <c r="AO42" s="32"/>
      <c r="AP42" s="97"/>
      <c r="AQ42" s="97"/>
      <c r="AR42" s="97"/>
      <c r="AS42" s="97"/>
      <c r="AT42" s="97"/>
      <c r="AU42" s="32"/>
      <c r="AV42" s="105"/>
      <c r="AW42" s="32"/>
      <c r="AX42" s="105"/>
      <c r="AY42" s="105"/>
      <c r="AZ42" s="48"/>
      <c r="BA42" s="32"/>
      <c r="BB42" s="105"/>
      <c r="BC42" s="105"/>
      <c r="BD42" s="48"/>
      <c r="BE42" s="32"/>
      <c r="BF42" s="105"/>
      <c r="BG42" s="105"/>
      <c r="BH42" s="48"/>
      <c r="BI42" s="32"/>
      <c r="BJ42" s="105"/>
      <c r="BK42" s="105"/>
      <c r="BL42" s="48"/>
      <c r="BM42" s="32"/>
      <c r="BN42" s="105"/>
      <c r="BO42" s="105"/>
      <c r="BP42" s="48"/>
      <c r="BQ42" s="113"/>
      <c r="BR42" s="164"/>
      <c r="BS42" s="164"/>
    </row>
    <row r="43" spans="1:71" ht="15.75" customHeight="1" x14ac:dyDescent="0.25">
      <c r="A43" s="152"/>
      <c r="B43" s="99"/>
      <c r="C43" s="32"/>
      <c r="D43" s="32"/>
      <c r="E43" s="32"/>
      <c r="F43" s="32"/>
      <c r="G43" s="32"/>
      <c r="H43" s="97"/>
      <c r="I43" s="103"/>
      <c r="J43" s="52"/>
      <c r="K43" s="99"/>
      <c r="L43" s="93"/>
      <c r="M43" s="97"/>
      <c r="N43" s="32"/>
      <c r="O43" s="32"/>
      <c r="P43" s="153"/>
      <c r="Q43" s="153"/>
      <c r="R43" s="32"/>
      <c r="S43" s="156"/>
      <c r="T43" s="52"/>
      <c r="U43" s="93"/>
      <c r="V43" s="52"/>
      <c r="W43" s="93"/>
      <c r="X43" s="32"/>
      <c r="Y43" s="32"/>
      <c r="Z43" s="32"/>
      <c r="AA43" s="32"/>
      <c r="AB43" s="5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52"/>
      <c r="AN43" s="32"/>
      <c r="AO43" s="32"/>
      <c r="AP43" s="97"/>
      <c r="AQ43" s="97"/>
      <c r="AR43" s="97"/>
      <c r="AS43" s="97"/>
      <c r="AT43" s="97"/>
      <c r="AU43" s="32"/>
      <c r="AV43" s="105"/>
      <c r="AW43" s="32"/>
      <c r="AX43" s="105"/>
      <c r="AY43" s="105"/>
      <c r="AZ43" s="48"/>
      <c r="BA43" s="32"/>
      <c r="BB43" s="105"/>
      <c r="BC43" s="105"/>
      <c r="BD43" s="48"/>
      <c r="BE43" s="32"/>
      <c r="BF43" s="105"/>
      <c r="BG43" s="105"/>
      <c r="BH43" s="48"/>
      <c r="BI43" s="32"/>
      <c r="BJ43" s="105"/>
      <c r="BK43" s="105"/>
      <c r="BL43" s="48"/>
      <c r="BM43" s="32"/>
      <c r="BN43" s="105"/>
      <c r="BO43" s="105"/>
      <c r="BP43" s="48"/>
      <c r="BQ43" s="113"/>
      <c r="BR43" s="164"/>
      <c r="BS43" s="164"/>
    </row>
    <row r="44" spans="1:71" ht="15.75" customHeight="1" x14ac:dyDescent="0.25">
      <c r="I44" s="157"/>
      <c r="AV44" s="157"/>
    </row>
    <row r="45" spans="1:71" ht="15.75" customHeight="1" x14ac:dyDescent="0.25">
      <c r="I45" s="157"/>
      <c r="AV45" s="157"/>
    </row>
    <row r="46" spans="1:71" ht="15.75" customHeight="1" x14ac:dyDescent="0.25">
      <c r="I46" s="157"/>
      <c r="AV46" s="157"/>
    </row>
    <row r="47" spans="1:71" ht="15.75" customHeight="1" x14ac:dyDescent="0.25">
      <c r="I47" s="157"/>
      <c r="AV47" s="157"/>
    </row>
    <row r="48" spans="1:71" ht="15.75" customHeight="1" x14ac:dyDescent="0.25">
      <c r="I48" s="157"/>
      <c r="AV48" s="157"/>
    </row>
    <row r="49" spans="9:48" ht="15.75" customHeight="1" x14ac:dyDescent="0.25">
      <c r="I49" s="157"/>
      <c r="AV49" s="157"/>
    </row>
    <row r="50" spans="9:48" ht="15.75" customHeight="1" x14ac:dyDescent="0.25">
      <c r="I50" s="157"/>
      <c r="AV50" s="157"/>
    </row>
    <row r="51" spans="9:48" ht="15.75" customHeight="1" x14ac:dyDescent="0.25">
      <c r="I51" s="157"/>
      <c r="AV51" s="157"/>
    </row>
    <row r="52" spans="9:48" ht="15.75" customHeight="1" x14ac:dyDescent="0.25">
      <c r="I52" s="157"/>
      <c r="AV52" s="157"/>
    </row>
    <row r="53" spans="9:48" ht="15.75" customHeight="1" x14ac:dyDescent="0.25">
      <c r="I53" s="157"/>
      <c r="AV53" s="157"/>
    </row>
    <row r="54" spans="9:48" ht="15.75" customHeight="1" x14ac:dyDescent="0.25">
      <c r="I54" s="157"/>
      <c r="AV54" s="157"/>
    </row>
    <row r="55" spans="9:48" ht="15.75" customHeight="1" x14ac:dyDescent="0.25">
      <c r="I55" s="157"/>
      <c r="AV55" s="157"/>
    </row>
    <row r="56" spans="9:48" ht="15.75" customHeight="1" x14ac:dyDescent="0.25">
      <c r="I56" s="157"/>
      <c r="AV56" s="157"/>
    </row>
    <row r="57" spans="9:48" ht="15.75" customHeight="1" x14ac:dyDescent="0.25">
      <c r="I57" s="157"/>
      <c r="AV57" s="157"/>
    </row>
    <row r="58" spans="9:48" ht="15.75" customHeight="1" x14ac:dyDescent="0.25">
      <c r="I58" s="157"/>
      <c r="AV58" s="157"/>
    </row>
    <row r="59" spans="9:48" ht="15.75" customHeight="1" x14ac:dyDescent="0.25">
      <c r="I59" s="157"/>
      <c r="AV59" s="157"/>
    </row>
    <row r="60" spans="9:48" ht="15.75" customHeight="1" x14ac:dyDescent="0.25">
      <c r="I60" s="157"/>
      <c r="AV60" s="157"/>
    </row>
    <row r="61" spans="9:48" ht="15.75" customHeight="1" x14ac:dyDescent="0.25">
      <c r="I61" s="157"/>
      <c r="AV61" s="157"/>
    </row>
    <row r="62" spans="9:48" ht="15.75" customHeight="1" x14ac:dyDescent="0.25">
      <c r="I62" s="157"/>
      <c r="AV62" s="157"/>
    </row>
    <row r="63" spans="9:48" ht="15.75" customHeight="1" x14ac:dyDescent="0.25">
      <c r="I63" s="157"/>
      <c r="AV63" s="157"/>
    </row>
    <row r="64" spans="9:48" ht="15.75" customHeight="1" x14ac:dyDescent="0.25">
      <c r="I64" s="157"/>
      <c r="AV64" s="157"/>
    </row>
    <row r="65" spans="9:48" ht="15.75" customHeight="1" x14ac:dyDescent="0.25">
      <c r="I65" s="157"/>
      <c r="AV65" s="157"/>
    </row>
    <row r="66" spans="9:48" ht="15.75" customHeight="1" x14ac:dyDescent="0.25">
      <c r="I66" s="157"/>
      <c r="AV66" s="157"/>
    </row>
    <row r="67" spans="9:48" ht="15.75" customHeight="1" x14ac:dyDescent="0.25">
      <c r="I67" s="157"/>
      <c r="AV67" s="157"/>
    </row>
    <row r="68" spans="9:48" ht="15.75" customHeight="1" x14ac:dyDescent="0.25">
      <c r="I68" s="157"/>
      <c r="AV68" s="157"/>
    </row>
    <row r="69" spans="9:48" ht="15.75" customHeight="1" x14ac:dyDescent="0.25">
      <c r="I69" s="157"/>
      <c r="AV69" s="157"/>
    </row>
    <row r="70" spans="9:48" ht="15.75" customHeight="1" x14ac:dyDescent="0.25">
      <c r="I70" s="157"/>
      <c r="AV70" s="157"/>
    </row>
    <row r="71" spans="9:48" ht="15.75" customHeight="1" x14ac:dyDescent="0.25">
      <c r="I71" s="157"/>
      <c r="AV71" s="157"/>
    </row>
    <row r="72" spans="9:48" ht="15.75" customHeight="1" x14ac:dyDescent="0.25">
      <c r="I72" s="157"/>
      <c r="AV72" s="157"/>
    </row>
    <row r="73" spans="9:48" ht="15.75" customHeight="1" x14ac:dyDescent="0.25">
      <c r="I73" s="157"/>
      <c r="AV73" s="157"/>
    </row>
    <row r="74" spans="9:48" ht="15.75" customHeight="1" x14ac:dyDescent="0.25">
      <c r="I74" s="157"/>
      <c r="AV74" s="157"/>
    </row>
    <row r="75" spans="9:48" ht="15.75" customHeight="1" x14ac:dyDescent="0.25">
      <c r="I75" s="157"/>
      <c r="AV75" s="157"/>
    </row>
    <row r="76" spans="9:48" ht="15.75" customHeight="1" x14ac:dyDescent="0.25">
      <c r="I76" s="157"/>
      <c r="AV76" s="157"/>
    </row>
    <row r="77" spans="9:48" ht="15.75" customHeight="1" x14ac:dyDescent="0.25">
      <c r="I77" s="157"/>
      <c r="AV77" s="157"/>
    </row>
    <row r="78" spans="9:48" ht="15.75" customHeight="1" x14ac:dyDescent="0.25">
      <c r="I78" s="157"/>
      <c r="AV78" s="157"/>
    </row>
    <row r="79" spans="9:48" ht="15.75" customHeight="1" x14ac:dyDescent="0.25">
      <c r="I79" s="157"/>
      <c r="AV79" s="157"/>
    </row>
    <row r="80" spans="9:48" ht="15.75" customHeight="1" x14ac:dyDescent="0.25">
      <c r="I80" s="157"/>
      <c r="AV80" s="157"/>
    </row>
    <row r="81" spans="9:48" ht="15.75" customHeight="1" x14ac:dyDescent="0.25">
      <c r="I81" s="157"/>
      <c r="AV81" s="157"/>
    </row>
    <row r="82" spans="9:48" ht="15.75" customHeight="1" x14ac:dyDescent="0.25">
      <c r="I82" s="157"/>
      <c r="AV82" s="157"/>
    </row>
    <row r="83" spans="9:48" ht="15.75" customHeight="1" x14ac:dyDescent="0.25">
      <c r="I83" s="157"/>
      <c r="AV83" s="157"/>
    </row>
    <row r="84" spans="9:48" ht="15.75" customHeight="1" x14ac:dyDescent="0.25">
      <c r="I84" s="157"/>
      <c r="AV84" s="157"/>
    </row>
    <row r="85" spans="9:48" ht="15.75" customHeight="1" x14ac:dyDescent="0.25">
      <c r="I85" s="157"/>
      <c r="AV85" s="157"/>
    </row>
    <row r="86" spans="9:48" ht="15.75" customHeight="1" x14ac:dyDescent="0.25">
      <c r="I86" s="157"/>
      <c r="AV86" s="157"/>
    </row>
    <row r="87" spans="9:48" ht="15.75" customHeight="1" x14ac:dyDescent="0.25">
      <c r="I87" s="157"/>
      <c r="AV87" s="157"/>
    </row>
    <row r="88" spans="9:48" ht="15.75" customHeight="1" x14ac:dyDescent="0.25">
      <c r="I88" s="157"/>
      <c r="AV88" s="157"/>
    </row>
    <row r="89" spans="9:48" ht="15.75" customHeight="1" x14ac:dyDescent="0.25">
      <c r="I89" s="157"/>
      <c r="AV89" s="157"/>
    </row>
    <row r="90" spans="9:48" ht="15.75" customHeight="1" x14ac:dyDescent="0.25">
      <c r="I90" s="157"/>
      <c r="AV90" s="157"/>
    </row>
    <row r="91" spans="9:48" ht="15.75" customHeight="1" x14ac:dyDescent="0.25">
      <c r="I91" s="157"/>
      <c r="AV91" s="157"/>
    </row>
    <row r="92" spans="9:48" ht="15.75" customHeight="1" x14ac:dyDescent="0.25">
      <c r="I92" s="157"/>
      <c r="AV92" s="157"/>
    </row>
    <row r="93" spans="9:48" ht="15.75" customHeight="1" x14ac:dyDescent="0.25">
      <c r="I93" s="157"/>
      <c r="AV93" s="157"/>
    </row>
    <row r="94" spans="9:48" ht="15.75" customHeight="1" x14ac:dyDescent="0.25">
      <c r="I94" s="157"/>
      <c r="AV94" s="157"/>
    </row>
    <row r="95" spans="9:48" ht="15.75" customHeight="1" x14ac:dyDescent="0.25">
      <c r="I95" s="157"/>
      <c r="AV95" s="157"/>
    </row>
    <row r="96" spans="9:48" ht="15.75" customHeight="1" x14ac:dyDescent="0.25">
      <c r="I96" s="157"/>
      <c r="AV96" s="157"/>
    </row>
    <row r="97" spans="9:48" ht="15.75" customHeight="1" x14ac:dyDescent="0.25">
      <c r="I97" s="157"/>
      <c r="AV97" s="157"/>
    </row>
    <row r="98" spans="9:48" ht="15.75" customHeight="1" x14ac:dyDescent="0.25">
      <c r="I98" s="157"/>
      <c r="AV98" s="157"/>
    </row>
    <row r="99" spans="9:48" ht="15.75" customHeight="1" x14ac:dyDescent="0.25">
      <c r="I99" s="157"/>
      <c r="AV99" s="157"/>
    </row>
    <row r="100" spans="9:48" ht="15.75" customHeight="1" x14ac:dyDescent="0.25">
      <c r="I100" s="157"/>
      <c r="AV100" s="157"/>
    </row>
    <row r="101" spans="9:48" ht="15.75" customHeight="1" x14ac:dyDescent="0.25">
      <c r="I101" s="157"/>
      <c r="AV101" s="157"/>
    </row>
    <row r="102" spans="9:48" ht="15.75" customHeight="1" x14ac:dyDescent="0.25">
      <c r="I102" s="157"/>
      <c r="AV102" s="157"/>
    </row>
    <row r="103" spans="9:48" ht="15.75" customHeight="1" x14ac:dyDescent="0.25">
      <c r="I103" s="157"/>
      <c r="AV103" s="157"/>
    </row>
    <row r="104" spans="9:48" ht="15.75" customHeight="1" x14ac:dyDescent="0.25">
      <c r="I104" s="157"/>
      <c r="AV104" s="157"/>
    </row>
    <row r="105" spans="9:48" ht="15.75" customHeight="1" x14ac:dyDescent="0.25">
      <c r="I105" s="157"/>
      <c r="AV105" s="157"/>
    </row>
    <row r="106" spans="9:48" ht="15.75" customHeight="1" x14ac:dyDescent="0.25">
      <c r="I106" s="157"/>
      <c r="AV106" s="157"/>
    </row>
    <row r="107" spans="9:48" ht="15.75" customHeight="1" x14ac:dyDescent="0.25">
      <c r="I107" s="157"/>
      <c r="AV107" s="157"/>
    </row>
    <row r="108" spans="9:48" ht="15.75" customHeight="1" x14ac:dyDescent="0.25">
      <c r="I108" s="157"/>
      <c r="AV108" s="157"/>
    </row>
    <row r="109" spans="9:48" ht="15.75" customHeight="1" x14ac:dyDescent="0.25">
      <c r="I109" s="157"/>
      <c r="AV109" s="157"/>
    </row>
    <row r="110" spans="9:48" ht="15.75" customHeight="1" x14ac:dyDescent="0.25">
      <c r="I110" s="157"/>
      <c r="AV110" s="157"/>
    </row>
    <row r="111" spans="9:48" ht="15.75" customHeight="1" x14ac:dyDescent="0.25">
      <c r="I111" s="157"/>
      <c r="AV111" s="157"/>
    </row>
    <row r="112" spans="9:48" ht="15.75" customHeight="1" x14ac:dyDescent="0.25">
      <c r="I112" s="157"/>
      <c r="AV112" s="157"/>
    </row>
    <row r="113" spans="9:48" ht="15.75" customHeight="1" x14ac:dyDescent="0.25">
      <c r="I113" s="157"/>
      <c r="AV113" s="157"/>
    </row>
    <row r="114" spans="9:48" ht="15.75" customHeight="1" x14ac:dyDescent="0.25">
      <c r="I114" s="157"/>
      <c r="AV114" s="157"/>
    </row>
    <row r="115" spans="9:48" ht="15.75" customHeight="1" x14ac:dyDescent="0.25">
      <c r="I115" s="157"/>
      <c r="AV115" s="157"/>
    </row>
    <row r="116" spans="9:48" ht="15.75" customHeight="1" x14ac:dyDescent="0.25">
      <c r="I116" s="157"/>
      <c r="AV116" s="157"/>
    </row>
    <row r="117" spans="9:48" ht="15.75" customHeight="1" x14ac:dyDescent="0.25">
      <c r="I117" s="157"/>
      <c r="AV117" s="157"/>
    </row>
    <row r="118" spans="9:48" ht="15.75" customHeight="1" x14ac:dyDescent="0.25">
      <c r="I118" s="157"/>
      <c r="AV118" s="157"/>
    </row>
    <row r="119" spans="9:48" ht="15.75" customHeight="1" x14ac:dyDescent="0.25">
      <c r="I119" s="157"/>
      <c r="AV119" s="157"/>
    </row>
    <row r="120" spans="9:48" ht="15.75" customHeight="1" x14ac:dyDescent="0.25">
      <c r="I120" s="157"/>
      <c r="AV120" s="157"/>
    </row>
    <row r="121" spans="9:48" ht="15.75" customHeight="1" x14ac:dyDescent="0.25">
      <c r="I121" s="157"/>
      <c r="AV121" s="157"/>
    </row>
    <row r="122" spans="9:48" ht="15.75" customHeight="1" x14ac:dyDescent="0.25">
      <c r="I122" s="157"/>
      <c r="AV122" s="157"/>
    </row>
    <row r="123" spans="9:48" ht="15.75" customHeight="1" x14ac:dyDescent="0.25">
      <c r="I123" s="157"/>
      <c r="AV123" s="157"/>
    </row>
    <row r="124" spans="9:48" ht="15.75" customHeight="1" x14ac:dyDescent="0.25">
      <c r="I124" s="157"/>
      <c r="AV124" s="157"/>
    </row>
    <row r="125" spans="9:48" ht="15.75" customHeight="1" x14ac:dyDescent="0.25">
      <c r="I125" s="157"/>
      <c r="AV125" s="157"/>
    </row>
    <row r="126" spans="9:48" ht="15.75" customHeight="1" x14ac:dyDescent="0.25">
      <c r="I126" s="157"/>
      <c r="AV126" s="157"/>
    </row>
    <row r="127" spans="9:48" ht="15.75" customHeight="1" x14ac:dyDescent="0.25">
      <c r="I127" s="157"/>
      <c r="AV127" s="157"/>
    </row>
    <row r="128" spans="9:48" ht="15.75" customHeight="1" x14ac:dyDescent="0.25">
      <c r="I128" s="157"/>
      <c r="AV128" s="157"/>
    </row>
    <row r="129" spans="9:48" ht="15.75" customHeight="1" x14ac:dyDescent="0.25">
      <c r="I129" s="157"/>
      <c r="AV129" s="157"/>
    </row>
    <row r="130" spans="9:48" ht="15.75" customHeight="1" x14ac:dyDescent="0.25">
      <c r="I130" s="157"/>
      <c r="AV130" s="157"/>
    </row>
    <row r="131" spans="9:48" ht="15.75" customHeight="1" x14ac:dyDescent="0.25">
      <c r="I131" s="157"/>
      <c r="AV131" s="157"/>
    </row>
    <row r="132" spans="9:48" ht="15.75" customHeight="1" x14ac:dyDescent="0.25">
      <c r="I132" s="157"/>
      <c r="AV132" s="157"/>
    </row>
    <row r="133" spans="9:48" ht="15.75" customHeight="1" x14ac:dyDescent="0.25">
      <c r="I133" s="157"/>
      <c r="AV133" s="157"/>
    </row>
    <row r="134" spans="9:48" ht="15.75" customHeight="1" x14ac:dyDescent="0.25">
      <c r="I134" s="157"/>
      <c r="AV134" s="157"/>
    </row>
    <row r="135" spans="9:48" ht="15.75" customHeight="1" x14ac:dyDescent="0.25">
      <c r="I135" s="157"/>
      <c r="AV135" s="157"/>
    </row>
    <row r="136" spans="9:48" ht="15.75" customHeight="1" x14ac:dyDescent="0.25">
      <c r="I136" s="157"/>
      <c r="AV136" s="157"/>
    </row>
    <row r="137" spans="9:48" ht="15.75" customHeight="1" x14ac:dyDescent="0.25">
      <c r="I137" s="157"/>
      <c r="AV137" s="157"/>
    </row>
    <row r="138" spans="9:48" ht="15.75" customHeight="1" x14ac:dyDescent="0.25">
      <c r="I138" s="157"/>
      <c r="AV138" s="157"/>
    </row>
    <row r="139" spans="9:48" ht="15.75" customHeight="1" x14ac:dyDescent="0.25">
      <c r="I139" s="157"/>
      <c r="AV139" s="157"/>
    </row>
    <row r="140" spans="9:48" ht="15.75" customHeight="1" x14ac:dyDescent="0.25">
      <c r="I140" s="157"/>
      <c r="AV140" s="157"/>
    </row>
    <row r="141" spans="9:48" ht="15.75" customHeight="1" x14ac:dyDescent="0.25">
      <c r="I141" s="157"/>
      <c r="AV141" s="157"/>
    </row>
    <row r="142" spans="9:48" ht="15.75" customHeight="1" x14ac:dyDescent="0.25">
      <c r="I142" s="157"/>
      <c r="AV142" s="157"/>
    </row>
    <row r="143" spans="9:48" ht="15.75" customHeight="1" x14ac:dyDescent="0.25">
      <c r="I143" s="157"/>
      <c r="AV143" s="157"/>
    </row>
    <row r="144" spans="9:48" ht="15.75" customHeight="1" x14ac:dyDescent="0.25">
      <c r="I144" s="157"/>
      <c r="AV144" s="157"/>
    </row>
    <row r="145" spans="9:48" ht="15.75" customHeight="1" x14ac:dyDescent="0.25">
      <c r="I145" s="157"/>
      <c r="AV145" s="157"/>
    </row>
    <row r="146" spans="9:48" ht="15.75" customHeight="1" x14ac:dyDescent="0.25">
      <c r="I146" s="157"/>
      <c r="AV146" s="157"/>
    </row>
    <row r="147" spans="9:48" ht="15.75" customHeight="1" x14ac:dyDescent="0.25">
      <c r="I147" s="157"/>
      <c r="AV147" s="157"/>
    </row>
    <row r="148" spans="9:48" ht="15.75" customHeight="1" x14ac:dyDescent="0.25">
      <c r="I148" s="157"/>
      <c r="AV148" s="157"/>
    </row>
    <row r="149" spans="9:48" ht="15.75" customHeight="1" x14ac:dyDescent="0.25">
      <c r="I149" s="157"/>
      <c r="AV149" s="157"/>
    </row>
    <row r="150" spans="9:48" ht="15.75" customHeight="1" x14ac:dyDescent="0.25">
      <c r="I150" s="157"/>
      <c r="AV150" s="157"/>
    </row>
    <row r="151" spans="9:48" ht="15.75" customHeight="1" x14ac:dyDescent="0.25">
      <c r="I151" s="157"/>
      <c r="AV151" s="157"/>
    </row>
    <row r="152" spans="9:48" ht="15.75" customHeight="1" x14ac:dyDescent="0.25">
      <c r="I152" s="157"/>
      <c r="AV152" s="157"/>
    </row>
    <row r="153" spans="9:48" ht="15.75" customHeight="1" x14ac:dyDescent="0.25">
      <c r="I153" s="157"/>
      <c r="AV153" s="157"/>
    </row>
    <row r="154" spans="9:48" ht="15.75" customHeight="1" x14ac:dyDescent="0.25">
      <c r="I154" s="157"/>
      <c r="AV154" s="157"/>
    </row>
    <row r="155" spans="9:48" ht="15.75" customHeight="1" x14ac:dyDescent="0.25">
      <c r="I155" s="157"/>
      <c r="AV155" s="157"/>
    </row>
    <row r="156" spans="9:48" ht="15.75" customHeight="1" x14ac:dyDescent="0.25">
      <c r="I156" s="157"/>
      <c r="AV156" s="157"/>
    </row>
    <row r="157" spans="9:48" ht="15.75" customHeight="1" x14ac:dyDescent="0.25">
      <c r="I157" s="157"/>
      <c r="AV157" s="157"/>
    </row>
    <row r="158" spans="9:48" ht="15.75" customHeight="1" x14ac:dyDescent="0.25">
      <c r="I158" s="157"/>
      <c r="AV158" s="157"/>
    </row>
    <row r="159" spans="9:48" ht="15.75" customHeight="1" x14ac:dyDescent="0.25">
      <c r="I159" s="157"/>
      <c r="AV159" s="157"/>
    </row>
    <row r="160" spans="9:48" ht="15.75" customHeight="1" x14ac:dyDescent="0.25">
      <c r="I160" s="157"/>
      <c r="AV160" s="157"/>
    </row>
    <row r="161" spans="9:48" ht="15.75" customHeight="1" x14ac:dyDescent="0.25">
      <c r="I161" s="157"/>
      <c r="AV161" s="157"/>
    </row>
    <row r="162" spans="9:48" ht="15.75" customHeight="1" x14ac:dyDescent="0.25">
      <c r="I162" s="157"/>
      <c r="AV162" s="157"/>
    </row>
    <row r="163" spans="9:48" ht="15.75" customHeight="1" x14ac:dyDescent="0.25">
      <c r="I163" s="157"/>
      <c r="AV163" s="157"/>
    </row>
    <row r="164" spans="9:48" ht="15.75" customHeight="1" x14ac:dyDescent="0.25">
      <c r="I164" s="157"/>
      <c r="AV164" s="157"/>
    </row>
    <row r="165" spans="9:48" ht="15.75" customHeight="1" x14ac:dyDescent="0.25">
      <c r="I165" s="157"/>
      <c r="AV165" s="157"/>
    </row>
    <row r="166" spans="9:48" ht="15.75" customHeight="1" x14ac:dyDescent="0.25">
      <c r="I166" s="157"/>
      <c r="AV166" s="157"/>
    </row>
    <row r="167" spans="9:48" ht="15.75" customHeight="1" x14ac:dyDescent="0.25">
      <c r="I167" s="157"/>
      <c r="AV167" s="157"/>
    </row>
    <row r="168" spans="9:48" ht="15.75" customHeight="1" x14ac:dyDescent="0.25">
      <c r="I168" s="157"/>
      <c r="AV168" s="157"/>
    </row>
    <row r="169" spans="9:48" ht="15.75" customHeight="1" x14ac:dyDescent="0.25">
      <c r="I169" s="157"/>
      <c r="AV169" s="157"/>
    </row>
    <row r="170" spans="9:48" ht="15.75" customHeight="1" x14ac:dyDescent="0.25">
      <c r="I170" s="157"/>
      <c r="AV170" s="157"/>
    </row>
    <row r="171" spans="9:48" ht="15.75" customHeight="1" x14ac:dyDescent="0.25">
      <c r="I171" s="157"/>
      <c r="AV171" s="157"/>
    </row>
    <row r="172" spans="9:48" ht="15.75" customHeight="1" x14ac:dyDescent="0.25">
      <c r="I172" s="157"/>
      <c r="AV172" s="157"/>
    </row>
    <row r="173" spans="9:48" ht="15.75" customHeight="1" x14ac:dyDescent="0.25">
      <c r="I173" s="157"/>
      <c r="AV173" s="157"/>
    </row>
    <row r="174" spans="9:48" ht="15.75" customHeight="1" x14ac:dyDescent="0.25">
      <c r="I174" s="157"/>
      <c r="AV174" s="157"/>
    </row>
    <row r="175" spans="9:48" ht="15.75" customHeight="1" x14ac:dyDescent="0.25">
      <c r="I175" s="157"/>
      <c r="AV175" s="157"/>
    </row>
    <row r="176" spans="9:48" ht="15.75" customHeight="1" x14ac:dyDescent="0.25">
      <c r="I176" s="157"/>
      <c r="AV176" s="157"/>
    </row>
    <row r="177" spans="9:48" ht="15.75" customHeight="1" x14ac:dyDescent="0.25">
      <c r="I177" s="157"/>
      <c r="AV177" s="157"/>
    </row>
    <row r="178" spans="9:48" ht="15.75" customHeight="1" x14ac:dyDescent="0.25">
      <c r="I178" s="157"/>
      <c r="AV178" s="157"/>
    </row>
    <row r="179" spans="9:48" ht="15.75" customHeight="1" x14ac:dyDescent="0.25">
      <c r="I179" s="157"/>
      <c r="AV179" s="157"/>
    </row>
    <row r="180" spans="9:48" ht="15.75" customHeight="1" x14ac:dyDescent="0.25">
      <c r="I180" s="157"/>
      <c r="AV180" s="157"/>
    </row>
    <row r="181" spans="9:48" ht="15.75" customHeight="1" x14ac:dyDescent="0.25">
      <c r="I181" s="157"/>
      <c r="AV181" s="157"/>
    </row>
    <row r="182" spans="9:48" ht="15.75" customHeight="1" x14ac:dyDescent="0.25">
      <c r="I182" s="157"/>
      <c r="AV182" s="157"/>
    </row>
    <row r="183" spans="9:48" ht="15.75" customHeight="1" x14ac:dyDescent="0.25">
      <c r="I183" s="157"/>
      <c r="AV183" s="157"/>
    </row>
    <row r="184" spans="9:48" ht="15.75" customHeight="1" x14ac:dyDescent="0.25">
      <c r="I184" s="157"/>
      <c r="AV184" s="157"/>
    </row>
    <row r="185" spans="9:48" ht="15.75" customHeight="1" x14ac:dyDescent="0.25">
      <c r="I185" s="157"/>
      <c r="AV185" s="157"/>
    </row>
    <row r="186" spans="9:48" ht="15.75" customHeight="1" x14ac:dyDescent="0.25">
      <c r="I186" s="157"/>
      <c r="AV186" s="157"/>
    </row>
    <row r="187" spans="9:48" ht="15.75" customHeight="1" x14ac:dyDescent="0.25">
      <c r="I187" s="157"/>
      <c r="AV187" s="157"/>
    </row>
    <row r="188" spans="9:48" ht="15.75" customHeight="1" x14ac:dyDescent="0.25">
      <c r="I188" s="157"/>
      <c r="AV188" s="157"/>
    </row>
    <row r="189" spans="9:48" ht="15.75" customHeight="1" x14ac:dyDescent="0.25">
      <c r="I189" s="157"/>
      <c r="AV189" s="157"/>
    </row>
    <row r="190" spans="9:48" ht="15.75" customHeight="1" x14ac:dyDescent="0.25">
      <c r="I190" s="157"/>
      <c r="AV190" s="157"/>
    </row>
    <row r="191" spans="9:48" ht="15.75" customHeight="1" x14ac:dyDescent="0.25">
      <c r="I191" s="157"/>
      <c r="AV191" s="157"/>
    </row>
    <row r="192" spans="9:48" ht="15.75" customHeight="1" x14ac:dyDescent="0.25">
      <c r="I192" s="157"/>
      <c r="AV192" s="157"/>
    </row>
    <row r="193" spans="9:48" ht="15.75" customHeight="1" x14ac:dyDescent="0.25">
      <c r="I193" s="157"/>
      <c r="AV193" s="157"/>
    </row>
    <row r="194" spans="9:48" ht="15.75" customHeight="1" x14ac:dyDescent="0.25">
      <c r="I194" s="157"/>
      <c r="AV194" s="157"/>
    </row>
    <row r="195" spans="9:48" ht="15.75" customHeight="1" x14ac:dyDescent="0.25">
      <c r="I195" s="157"/>
      <c r="AV195" s="157"/>
    </row>
    <row r="196" spans="9:48" ht="15.75" customHeight="1" x14ac:dyDescent="0.25">
      <c r="I196" s="157"/>
      <c r="AV196" s="157"/>
    </row>
    <row r="197" spans="9:48" ht="15.75" customHeight="1" x14ac:dyDescent="0.25">
      <c r="I197" s="157"/>
      <c r="AV197" s="157"/>
    </row>
    <row r="198" spans="9:48" ht="15.75" customHeight="1" x14ac:dyDescent="0.25">
      <c r="I198" s="157"/>
      <c r="AV198" s="157"/>
    </row>
    <row r="199" spans="9:48" ht="15.75" customHeight="1" x14ac:dyDescent="0.25">
      <c r="I199" s="157"/>
      <c r="AV199" s="157"/>
    </row>
    <row r="200" spans="9:48" ht="15.75" customHeight="1" x14ac:dyDescent="0.25">
      <c r="I200" s="157"/>
      <c r="AV200" s="157"/>
    </row>
    <row r="201" spans="9:48" ht="15.75" customHeight="1" x14ac:dyDescent="0.25">
      <c r="I201" s="157"/>
      <c r="AV201" s="157"/>
    </row>
    <row r="202" spans="9:48" ht="15.75" customHeight="1" x14ac:dyDescent="0.25">
      <c r="I202" s="157"/>
      <c r="AV202" s="157"/>
    </row>
    <row r="203" spans="9:48" ht="15.75" customHeight="1" x14ac:dyDescent="0.25">
      <c r="I203" s="157"/>
      <c r="AV203" s="157"/>
    </row>
    <row r="204" spans="9:48" ht="15.75" customHeight="1" x14ac:dyDescent="0.25">
      <c r="I204" s="157"/>
      <c r="AV204" s="157"/>
    </row>
    <row r="205" spans="9:48" ht="15.75" customHeight="1" x14ac:dyDescent="0.25">
      <c r="I205" s="157"/>
      <c r="AV205" s="157"/>
    </row>
    <row r="206" spans="9:48" ht="15.75" customHeight="1" x14ac:dyDescent="0.25">
      <c r="I206" s="157"/>
      <c r="AV206" s="157"/>
    </row>
    <row r="207" spans="9:48" ht="15.75" customHeight="1" x14ac:dyDescent="0.25">
      <c r="I207" s="157"/>
      <c r="AV207" s="157"/>
    </row>
    <row r="208" spans="9:48" ht="15.75" customHeight="1" x14ac:dyDescent="0.25">
      <c r="I208" s="157"/>
      <c r="AV208" s="157"/>
    </row>
    <row r="209" spans="9:48" ht="15.75" customHeight="1" x14ac:dyDescent="0.25">
      <c r="I209" s="157"/>
      <c r="AV209" s="157"/>
    </row>
    <row r="210" spans="9:48" ht="15.75" customHeight="1" x14ac:dyDescent="0.25">
      <c r="I210" s="157"/>
      <c r="AV210" s="157"/>
    </row>
    <row r="211" spans="9:48" ht="15.75" customHeight="1" x14ac:dyDescent="0.25">
      <c r="I211" s="157"/>
      <c r="AV211" s="157"/>
    </row>
    <row r="212" spans="9:48" ht="15.75" customHeight="1" x14ac:dyDescent="0.25">
      <c r="I212" s="157"/>
      <c r="AV212" s="157"/>
    </row>
    <row r="213" spans="9:48" ht="15.75" customHeight="1" x14ac:dyDescent="0.25">
      <c r="I213" s="157"/>
      <c r="AV213" s="157"/>
    </row>
    <row r="214" spans="9:48" ht="15.75" customHeight="1" x14ac:dyDescent="0.25">
      <c r="I214" s="157"/>
      <c r="AV214" s="157"/>
    </row>
    <row r="215" spans="9:48" ht="15.75" customHeight="1" x14ac:dyDescent="0.25">
      <c r="I215" s="157"/>
      <c r="AV215" s="157"/>
    </row>
    <row r="216" spans="9:48" ht="15.75" customHeight="1" x14ac:dyDescent="0.25">
      <c r="I216" s="157"/>
      <c r="AV216" s="157"/>
    </row>
    <row r="217" spans="9:48" ht="15.75" customHeight="1" x14ac:dyDescent="0.25">
      <c r="I217" s="157"/>
      <c r="AV217" s="157"/>
    </row>
    <row r="218" spans="9:48" ht="15.75" customHeight="1" x14ac:dyDescent="0.25">
      <c r="I218" s="157"/>
      <c r="AV218" s="157"/>
    </row>
    <row r="219" spans="9:48" ht="15.75" customHeight="1" x14ac:dyDescent="0.25">
      <c r="I219" s="157"/>
      <c r="AV219" s="157"/>
    </row>
    <row r="220" spans="9:48" ht="15.75" customHeight="1" x14ac:dyDescent="0.25">
      <c r="I220" s="157"/>
      <c r="AV220" s="157"/>
    </row>
    <row r="221" spans="9:48" ht="15.75" customHeight="1" x14ac:dyDescent="0.25">
      <c r="I221" s="157"/>
      <c r="AV221" s="157"/>
    </row>
    <row r="222" spans="9:48" ht="15.75" customHeight="1" x14ac:dyDescent="0.25">
      <c r="I222" s="157"/>
      <c r="AV222" s="157"/>
    </row>
    <row r="223" spans="9:48" ht="15.75" customHeight="1" x14ac:dyDescent="0.25">
      <c r="I223" s="157"/>
      <c r="AV223" s="157"/>
    </row>
    <row r="224" spans="9:48" ht="15.75" customHeight="1" x14ac:dyDescent="0.25">
      <c r="I224" s="157"/>
      <c r="AV224" s="157"/>
    </row>
    <row r="225" spans="9:48" ht="15.75" customHeight="1" x14ac:dyDescent="0.25">
      <c r="I225" s="157"/>
      <c r="AV225" s="157"/>
    </row>
    <row r="226" spans="9:48" ht="15.75" customHeight="1" x14ac:dyDescent="0.25">
      <c r="I226" s="157"/>
      <c r="AV226" s="157"/>
    </row>
    <row r="227" spans="9:48" ht="15.75" customHeight="1" x14ac:dyDescent="0.25">
      <c r="I227" s="157"/>
      <c r="AV227" s="157"/>
    </row>
    <row r="228" spans="9:48" ht="15.75" customHeight="1" x14ac:dyDescent="0.25">
      <c r="I228" s="157"/>
      <c r="AV228" s="157"/>
    </row>
    <row r="229" spans="9:48" ht="15.75" customHeight="1" x14ac:dyDescent="0.25">
      <c r="I229" s="157"/>
      <c r="AV229" s="157"/>
    </row>
    <row r="230" spans="9:48" ht="15.75" customHeight="1" x14ac:dyDescent="0.25">
      <c r="I230" s="157"/>
      <c r="AV230" s="157"/>
    </row>
    <row r="231" spans="9:48" ht="15.75" customHeight="1" x14ac:dyDescent="0.25">
      <c r="I231" s="157"/>
      <c r="AV231" s="157"/>
    </row>
    <row r="232" spans="9:48" ht="15.75" customHeight="1" x14ac:dyDescent="0.25">
      <c r="I232" s="157"/>
      <c r="AV232" s="157"/>
    </row>
    <row r="233" spans="9:48" ht="15.75" customHeight="1" x14ac:dyDescent="0.25">
      <c r="I233" s="157"/>
      <c r="AV233" s="157"/>
    </row>
    <row r="234" spans="9:48" ht="15.75" customHeight="1" x14ac:dyDescent="0.25">
      <c r="I234" s="157"/>
      <c r="AV234" s="157"/>
    </row>
    <row r="235" spans="9:48" ht="15.75" customHeight="1" x14ac:dyDescent="0.25">
      <c r="I235" s="157"/>
      <c r="AV235" s="157"/>
    </row>
    <row r="236" spans="9:48" ht="15.75" customHeight="1" x14ac:dyDescent="0.25">
      <c r="I236" s="157"/>
      <c r="AV236" s="157"/>
    </row>
    <row r="237" spans="9:48" ht="15.75" customHeight="1" x14ac:dyDescent="0.25">
      <c r="I237" s="157"/>
      <c r="AV237" s="157"/>
    </row>
    <row r="238" spans="9:48" ht="15.75" customHeight="1" x14ac:dyDescent="0.25">
      <c r="I238" s="157"/>
      <c r="AV238" s="157"/>
    </row>
    <row r="239" spans="9:48" ht="15.75" customHeight="1" x14ac:dyDescent="0.25">
      <c r="I239" s="157"/>
      <c r="AV239" s="157"/>
    </row>
    <row r="240" spans="9:48" ht="15.75" customHeight="1" x14ac:dyDescent="0.25">
      <c r="I240" s="157"/>
      <c r="AV240" s="157"/>
    </row>
    <row r="241" spans="9:48" ht="15.75" customHeight="1" x14ac:dyDescent="0.25">
      <c r="I241" s="157"/>
      <c r="AV241" s="157"/>
    </row>
    <row r="242" spans="9:48" ht="15.75" customHeight="1" x14ac:dyDescent="0.25">
      <c r="I242" s="157"/>
      <c r="AV242" s="157"/>
    </row>
    <row r="243" spans="9:48" ht="15.75" customHeight="1" x14ac:dyDescent="0.25">
      <c r="I243" s="157"/>
      <c r="AV243" s="157"/>
    </row>
    <row r="244" spans="9:48" ht="15.75" customHeight="1" x14ac:dyDescent="0.25">
      <c r="I244" s="157"/>
      <c r="AV244" s="157"/>
    </row>
    <row r="245" spans="9:48" ht="15.75" customHeight="1" x14ac:dyDescent="0.25">
      <c r="I245" s="157"/>
      <c r="AV245" s="157"/>
    </row>
    <row r="246" spans="9:48" ht="15.75" customHeight="1" x14ac:dyDescent="0.25">
      <c r="I246" s="157"/>
      <c r="AV246" s="157"/>
    </row>
    <row r="247" spans="9:48" ht="15.75" customHeight="1" x14ac:dyDescent="0.25">
      <c r="I247" s="157"/>
      <c r="AV247" s="157"/>
    </row>
    <row r="248" spans="9:48" ht="15.75" customHeight="1" x14ac:dyDescent="0.25">
      <c r="I248" s="157"/>
      <c r="AV248" s="157"/>
    </row>
    <row r="249" spans="9:48" ht="15.75" customHeight="1" x14ac:dyDescent="0.25">
      <c r="I249" s="157"/>
      <c r="AV249" s="157"/>
    </row>
    <row r="250" spans="9:48" ht="15.75" customHeight="1" x14ac:dyDescent="0.25">
      <c r="I250" s="157"/>
      <c r="AV250" s="157"/>
    </row>
    <row r="251" spans="9:48" ht="15.75" customHeight="1" x14ac:dyDescent="0.25">
      <c r="I251" s="157"/>
      <c r="AV251" s="157"/>
    </row>
    <row r="252" spans="9:48" ht="15.75" customHeight="1" x14ac:dyDescent="0.25">
      <c r="I252" s="157"/>
      <c r="AV252" s="157"/>
    </row>
    <row r="253" spans="9:48" ht="15.75" customHeight="1" x14ac:dyDescent="0.25">
      <c r="I253" s="157"/>
      <c r="AV253" s="157"/>
    </row>
    <row r="254" spans="9:48" ht="15.75" customHeight="1" x14ac:dyDescent="0.25">
      <c r="I254" s="157"/>
      <c r="AV254" s="157"/>
    </row>
    <row r="255" spans="9:48" ht="15.75" customHeight="1" x14ac:dyDescent="0.25">
      <c r="I255" s="157"/>
      <c r="AV255" s="157"/>
    </row>
    <row r="256" spans="9:48" ht="15.75" customHeight="1" x14ac:dyDescent="0.25">
      <c r="I256" s="157"/>
      <c r="AV256" s="157"/>
    </row>
    <row r="257" spans="9:48" ht="15.75" customHeight="1" x14ac:dyDescent="0.25">
      <c r="I257" s="157"/>
      <c r="AV257" s="157"/>
    </row>
    <row r="258" spans="9:48" ht="15.75" customHeight="1" x14ac:dyDescent="0.25">
      <c r="I258" s="157"/>
      <c r="AV258" s="157"/>
    </row>
    <row r="259" spans="9:48" ht="15.75" customHeight="1" x14ac:dyDescent="0.25">
      <c r="I259" s="157"/>
      <c r="AV259" s="157"/>
    </row>
    <row r="260" spans="9:48" ht="15.75" customHeight="1" x14ac:dyDescent="0.25">
      <c r="I260" s="157"/>
      <c r="AV260" s="157"/>
    </row>
    <row r="261" spans="9:48" ht="15.75" customHeight="1" x14ac:dyDescent="0.25">
      <c r="I261" s="157"/>
      <c r="AV261" s="157"/>
    </row>
    <row r="262" spans="9:48" ht="15.75" customHeight="1" x14ac:dyDescent="0.25">
      <c r="I262" s="157"/>
      <c r="AV262" s="157"/>
    </row>
    <row r="263" spans="9:48" ht="15.75" customHeight="1" x14ac:dyDescent="0.25">
      <c r="I263" s="157"/>
      <c r="AV263" s="157"/>
    </row>
    <row r="264" spans="9:48" ht="15.75" customHeight="1" x14ac:dyDescent="0.25">
      <c r="I264" s="157"/>
      <c r="AV264" s="157"/>
    </row>
    <row r="265" spans="9:48" ht="15.75" customHeight="1" x14ac:dyDescent="0.25">
      <c r="I265" s="157"/>
      <c r="AV265" s="157"/>
    </row>
    <row r="266" spans="9:48" ht="15.75" customHeight="1" x14ac:dyDescent="0.25">
      <c r="I266" s="157"/>
      <c r="AV266" s="157"/>
    </row>
    <row r="267" spans="9:48" ht="15.75" customHeight="1" x14ac:dyDescent="0.25">
      <c r="I267" s="157"/>
      <c r="AV267" s="157"/>
    </row>
    <row r="268" spans="9:48" ht="15.75" customHeight="1" x14ac:dyDescent="0.25">
      <c r="I268" s="157"/>
      <c r="AV268" s="157"/>
    </row>
    <row r="269" spans="9:48" ht="15.75" customHeight="1" x14ac:dyDescent="0.25">
      <c r="I269" s="157"/>
      <c r="AV269" s="157"/>
    </row>
    <row r="270" spans="9:48" ht="15.75" customHeight="1" x14ac:dyDescent="0.25">
      <c r="I270" s="157"/>
      <c r="AV270" s="157"/>
    </row>
    <row r="271" spans="9:48" ht="15.75" customHeight="1" x14ac:dyDescent="0.25">
      <c r="I271" s="157"/>
      <c r="AV271" s="157"/>
    </row>
    <row r="272" spans="9:48" ht="15.75" customHeight="1" x14ac:dyDescent="0.25">
      <c r="I272" s="157"/>
      <c r="AV272" s="157"/>
    </row>
    <row r="273" spans="9:48" ht="15.75" customHeight="1" x14ac:dyDescent="0.25">
      <c r="I273" s="157"/>
      <c r="AV273" s="157"/>
    </row>
    <row r="274" spans="9:48" ht="15.75" customHeight="1" x14ac:dyDescent="0.25">
      <c r="I274" s="157"/>
      <c r="AV274" s="157"/>
    </row>
    <row r="275" spans="9:48" ht="15.75" customHeight="1" x14ac:dyDescent="0.25">
      <c r="I275" s="157"/>
      <c r="AV275" s="157"/>
    </row>
    <row r="276" spans="9:48" ht="15.75" customHeight="1" x14ac:dyDescent="0.25">
      <c r="I276" s="157"/>
      <c r="AV276" s="157"/>
    </row>
    <row r="277" spans="9:48" ht="15.75" customHeight="1" x14ac:dyDescent="0.25">
      <c r="I277" s="157"/>
      <c r="AV277" s="157"/>
    </row>
    <row r="278" spans="9:48" ht="15.75" customHeight="1" x14ac:dyDescent="0.25">
      <c r="I278" s="157"/>
      <c r="AV278" s="157"/>
    </row>
    <row r="279" spans="9:48" ht="15.75" customHeight="1" x14ac:dyDescent="0.25">
      <c r="I279" s="157"/>
      <c r="AV279" s="157"/>
    </row>
    <row r="280" spans="9:48" ht="15.75" customHeight="1" x14ac:dyDescent="0.25">
      <c r="I280" s="157"/>
      <c r="AV280" s="157"/>
    </row>
    <row r="281" spans="9:48" ht="15.75" customHeight="1" x14ac:dyDescent="0.25">
      <c r="I281" s="157"/>
      <c r="AV281" s="157"/>
    </row>
    <row r="282" spans="9:48" ht="15.75" customHeight="1" x14ac:dyDescent="0.25">
      <c r="I282" s="157"/>
      <c r="AV282" s="157"/>
    </row>
    <row r="283" spans="9:48" ht="15.75" customHeight="1" x14ac:dyDescent="0.25">
      <c r="I283" s="157"/>
      <c r="AV283" s="157"/>
    </row>
    <row r="284" spans="9:48" ht="15.75" customHeight="1" x14ac:dyDescent="0.25">
      <c r="I284" s="157"/>
      <c r="AV284" s="157"/>
    </row>
    <row r="285" spans="9:48" ht="15.75" customHeight="1" x14ac:dyDescent="0.25">
      <c r="I285" s="157"/>
      <c r="AV285" s="157"/>
    </row>
    <row r="286" spans="9:48" ht="15.75" customHeight="1" x14ac:dyDescent="0.25">
      <c r="I286" s="157"/>
      <c r="AV286" s="157"/>
    </row>
    <row r="287" spans="9:48" ht="15.75" customHeight="1" x14ac:dyDescent="0.25">
      <c r="I287" s="157"/>
      <c r="AV287" s="157"/>
    </row>
    <row r="288" spans="9:48" ht="15.75" customHeight="1" x14ac:dyDescent="0.25">
      <c r="I288" s="157"/>
      <c r="AV288" s="157"/>
    </row>
    <row r="289" spans="9:48" ht="15.75" customHeight="1" x14ac:dyDescent="0.25">
      <c r="I289" s="157"/>
      <c r="AV289" s="157"/>
    </row>
    <row r="290" spans="9:48" ht="15.75" customHeight="1" x14ac:dyDescent="0.25">
      <c r="I290" s="157"/>
      <c r="AV290" s="157"/>
    </row>
    <row r="291" spans="9:48" ht="15.75" customHeight="1" x14ac:dyDescent="0.25">
      <c r="I291" s="157"/>
      <c r="AV291" s="157"/>
    </row>
    <row r="292" spans="9:48" ht="15.75" customHeight="1" x14ac:dyDescent="0.25">
      <c r="I292" s="157"/>
      <c r="AV292" s="157"/>
    </row>
    <row r="293" spans="9:48" ht="15.75" customHeight="1" x14ac:dyDescent="0.25">
      <c r="I293" s="157"/>
      <c r="AV293" s="157"/>
    </row>
    <row r="294" spans="9:48" ht="15.75" customHeight="1" x14ac:dyDescent="0.25">
      <c r="I294" s="157"/>
      <c r="AV294" s="157"/>
    </row>
    <row r="295" spans="9:48" ht="15.75" customHeight="1" x14ac:dyDescent="0.25">
      <c r="I295" s="157"/>
      <c r="AV295" s="157"/>
    </row>
    <row r="296" spans="9:48" ht="15.75" customHeight="1" x14ac:dyDescent="0.25">
      <c r="I296" s="157"/>
      <c r="AV296" s="157"/>
    </row>
    <row r="297" spans="9:48" ht="15.75" customHeight="1" x14ac:dyDescent="0.25">
      <c r="I297" s="157"/>
      <c r="AV297" s="157"/>
    </row>
    <row r="298" spans="9:48" ht="15.75" customHeight="1" x14ac:dyDescent="0.25">
      <c r="I298" s="157"/>
      <c r="AV298" s="157"/>
    </row>
    <row r="299" spans="9:48" ht="15.75" customHeight="1" x14ac:dyDescent="0.25">
      <c r="I299" s="157"/>
      <c r="AV299" s="157"/>
    </row>
    <row r="300" spans="9:48" ht="15.75" customHeight="1" x14ac:dyDescent="0.25">
      <c r="I300" s="157"/>
      <c r="AV300" s="157"/>
    </row>
    <row r="301" spans="9:48" ht="15.75" customHeight="1" x14ac:dyDescent="0.25">
      <c r="I301" s="157"/>
      <c r="AV301" s="157"/>
    </row>
    <row r="302" spans="9:48" ht="15.75" customHeight="1" x14ac:dyDescent="0.25">
      <c r="I302" s="157"/>
      <c r="AV302" s="157"/>
    </row>
    <row r="303" spans="9:48" ht="15.75" customHeight="1" x14ac:dyDescent="0.25">
      <c r="I303" s="157"/>
      <c r="AV303" s="157"/>
    </row>
    <row r="304" spans="9:48" ht="15.75" customHeight="1" x14ac:dyDescent="0.25">
      <c r="I304" s="157"/>
      <c r="AV304" s="157"/>
    </row>
    <row r="305" spans="9:48" ht="15.75" customHeight="1" x14ac:dyDescent="0.25">
      <c r="I305" s="157"/>
      <c r="AV305" s="157"/>
    </row>
    <row r="306" spans="9:48" ht="15.75" customHeight="1" x14ac:dyDescent="0.25">
      <c r="I306" s="157"/>
      <c r="AV306" s="157"/>
    </row>
    <row r="307" spans="9:48" ht="15.75" customHeight="1" x14ac:dyDescent="0.25">
      <c r="I307" s="157"/>
      <c r="AV307" s="157"/>
    </row>
    <row r="308" spans="9:48" ht="15.75" customHeight="1" x14ac:dyDescent="0.25">
      <c r="I308" s="157"/>
      <c r="AV308" s="157"/>
    </row>
    <row r="309" spans="9:48" ht="15.75" customHeight="1" x14ac:dyDescent="0.25">
      <c r="I309" s="157"/>
      <c r="AV309" s="157"/>
    </row>
    <row r="310" spans="9:48" ht="15.75" customHeight="1" x14ac:dyDescent="0.25">
      <c r="I310" s="157"/>
      <c r="AV310" s="157"/>
    </row>
    <row r="311" spans="9:48" ht="15.75" customHeight="1" x14ac:dyDescent="0.25">
      <c r="I311" s="157"/>
      <c r="AV311" s="157"/>
    </row>
    <row r="312" spans="9:48" ht="15.75" customHeight="1" x14ac:dyDescent="0.25">
      <c r="I312" s="157"/>
      <c r="AV312" s="157"/>
    </row>
    <row r="313" spans="9:48" ht="15.75" customHeight="1" x14ac:dyDescent="0.25">
      <c r="I313" s="157"/>
      <c r="AV313" s="157"/>
    </row>
    <row r="314" spans="9:48" ht="15.75" customHeight="1" x14ac:dyDescent="0.25">
      <c r="I314" s="157"/>
      <c r="AV314" s="157"/>
    </row>
    <row r="315" spans="9:48" ht="15.75" customHeight="1" x14ac:dyDescent="0.25">
      <c r="I315" s="157"/>
      <c r="AV315" s="157"/>
    </row>
    <row r="316" spans="9:48" ht="15.75" customHeight="1" x14ac:dyDescent="0.25">
      <c r="I316" s="157"/>
      <c r="AV316" s="157"/>
    </row>
    <row r="317" spans="9:48" ht="15.75" customHeight="1" x14ac:dyDescent="0.25">
      <c r="I317" s="157"/>
      <c r="AV317" s="157"/>
    </row>
    <row r="318" spans="9:48" ht="15.75" customHeight="1" x14ac:dyDescent="0.25">
      <c r="I318" s="157"/>
      <c r="AV318" s="157"/>
    </row>
    <row r="319" spans="9:48" ht="15.75" customHeight="1" x14ac:dyDescent="0.25">
      <c r="I319" s="157"/>
      <c r="AV319" s="157"/>
    </row>
    <row r="320" spans="9:48" ht="15.75" customHeight="1" x14ac:dyDescent="0.25">
      <c r="I320" s="157"/>
      <c r="AV320" s="157"/>
    </row>
    <row r="321" spans="9:48" ht="15.75" customHeight="1" x14ac:dyDescent="0.25">
      <c r="I321" s="157"/>
      <c r="AV321" s="157"/>
    </row>
    <row r="322" spans="9:48" ht="15.75" customHeight="1" x14ac:dyDescent="0.25">
      <c r="I322" s="157"/>
      <c r="AV322" s="157"/>
    </row>
    <row r="323" spans="9:48" ht="15.75" customHeight="1" x14ac:dyDescent="0.25">
      <c r="I323" s="157"/>
      <c r="AV323" s="157"/>
    </row>
    <row r="324" spans="9:48" ht="15.75" customHeight="1" x14ac:dyDescent="0.25">
      <c r="I324" s="157"/>
      <c r="AV324" s="157"/>
    </row>
    <row r="325" spans="9:48" ht="15.75" customHeight="1" x14ac:dyDescent="0.25">
      <c r="I325" s="157"/>
      <c r="AV325" s="157"/>
    </row>
    <row r="326" spans="9:48" ht="15.75" customHeight="1" x14ac:dyDescent="0.25">
      <c r="I326" s="157"/>
      <c r="AV326" s="157"/>
    </row>
    <row r="327" spans="9:48" ht="15.75" customHeight="1" x14ac:dyDescent="0.25">
      <c r="I327" s="157"/>
      <c r="AV327" s="157"/>
    </row>
    <row r="328" spans="9:48" ht="15.75" customHeight="1" x14ac:dyDescent="0.25">
      <c r="I328" s="157"/>
      <c r="AV328" s="157"/>
    </row>
    <row r="329" spans="9:48" ht="15.75" customHeight="1" x14ac:dyDescent="0.25">
      <c r="I329" s="157"/>
      <c r="AV329" s="157"/>
    </row>
    <row r="330" spans="9:48" ht="15.75" customHeight="1" x14ac:dyDescent="0.25">
      <c r="I330" s="157"/>
      <c r="AV330" s="157"/>
    </row>
    <row r="331" spans="9:48" ht="15.75" customHeight="1" x14ac:dyDescent="0.25">
      <c r="I331" s="157"/>
      <c r="AV331" s="157"/>
    </row>
    <row r="332" spans="9:48" ht="15.75" customHeight="1" x14ac:dyDescent="0.25">
      <c r="I332" s="157"/>
      <c r="AV332" s="157"/>
    </row>
    <row r="333" spans="9:48" ht="15.75" customHeight="1" x14ac:dyDescent="0.25">
      <c r="I333" s="157"/>
      <c r="AV333" s="157"/>
    </row>
    <row r="334" spans="9:48" ht="15.75" customHeight="1" x14ac:dyDescent="0.25">
      <c r="I334" s="157"/>
      <c r="AV334" s="157"/>
    </row>
    <row r="335" spans="9:48" ht="15.75" customHeight="1" x14ac:dyDescent="0.25">
      <c r="I335" s="157"/>
      <c r="AV335" s="157"/>
    </row>
    <row r="336" spans="9:48" ht="15.75" customHeight="1" x14ac:dyDescent="0.25">
      <c r="I336" s="157"/>
      <c r="AV336" s="157"/>
    </row>
    <row r="337" spans="9:48" ht="15.75" customHeight="1" x14ac:dyDescent="0.25">
      <c r="I337" s="157"/>
      <c r="AV337" s="157"/>
    </row>
    <row r="338" spans="9:48" ht="15.75" customHeight="1" x14ac:dyDescent="0.25">
      <c r="I338" s="157"/>
      <c r="AV338" s="157"/>
    </row>
    <row r="339" spans="9:48" ht="15.75" customHeight="1" x14ac:dyDescent="0.25">
      <c r="I339" s="157"/>
      <c r="AV339" s="157"/>
    </row>
    <row r="340" spans="9:48" ht="15.75" customHeight="1" x14ac:dyDescent="0.25">
      <c r="I340" s="157"/>
      <c r="AV340" s="157"/>
    </row>
    <row r="341" spans="9:48" ht="15.75" customHeight="1" x14ac:dyDescent="0.25">
      <c r="I341" s="157"/>
      <c r="AV341" s="157"/>
    </row>
    <row r="342" spans="9:48" ht="15.75" customHeight="1" x14ac:dyDescent="0.25">
      <c r="I342" s="157"/>
      <c r="AV342" s="157"/>
    </row>
    <row r="343" spans="9:48" ht="15.75" customHeight="1" x14ac:dyDescent="0.25">
      <c r="I343" s="157"/>
      <c r="AV343" s="157"/>
    </row>
    <row r="344" spans="9:48" ht="15.75" customHeight="1" x14ac:dyDescent="0.25">
      <c r="I344" s="157"/>
      <c r="AV344" s="157"/>
    </row>
    <row r="345" spans="9:48" ht="15.75" customHeight="1" x14ac:dyDescent="0.25">
      <c r="I345" s="157"/>
      <c r="AV345" s="157"/>
    </row>
    <row r="346" spans="9:48" ht="15.75" customHeight="1" x14ac:dyDescent="0.25">
      <c r="I346" s="157"/>
      <c r="AV346" s="157"/>
    </row>
    <row r="347" spans="9:48" ht="15.75" customHeight="1" x14ac:dyDescent="0.25">
      <c r="I347" s="157"/>
      <c r="AV347" s="157"/>
    </row>
    <row r="348" spans="9:48" ht="15.75" customHeight="1" x14ac:dyDescent="0.25">
      <c r="I348" s="157"/>
      <c r="AV348" s="157"/>
    </row>
    <row r="349" spans="9:48" ht="15.75" customHeight="1" x14ac:dyDescent="0.25">
      <c r="I349" s="157"/>
      <c r="AV349" s="157"/>
    </row>
    <row r="350" spans="9:48" ht="15.75" customHeight="1" x14ac:dyDescent="0.25">
      <c r="I350" s="157"/>
      <c r="AV350" s="157"/>
    </row>
    <row r="351" spans="9:48" ht="15.75" customHeight="1" x14ac:dyDescent="0.25">
      <c r="I351" s="157"/>
      <c r="AV351" s="157"/>
    </row>
    <row r="352" spans="9:48" ht="15.75" customHeight="1" x14ac:dyDescent="0.25">
      <c r="I352" s="157"/>
      <c r="AV352" s="157"/>
    </row>
    <row r="353" spans="9:48" ht="15.75" customHeight="1" x14ac:dyDescent="0.25">
      <c r="I353" s="157"/>
      <c r="AV353" s="157"/>
    </row>
    <row r="354" spans="9:48" ht="15.75" customHeight="1" x14ac:dyDescent="0.25">
      <c r="I354" s="157"/>
      <c r="AV354" s="157"/>
    </row>
    <row r="355" spans="9:48" ht="15.75" customHeight="1" x14ac:dyDescent="0.25">
      <c r="I355" s="157"/>
      <c r="AV355" s="157"/>
    </row>
    <row r="356" spans="9:48" ht="15.75" customHeight="1" x14ac:dyDescent="0.25">
      <c r="I356" s="157"/>
      <c r="AV356" s="157"/>
    </row>
    <row r="357" spans="9:48" ht="15.75" customHeight="1" x14ac:dyDescent="0.25">
      <c r="I357" s="157"/>
      <c r="AV357" s="157"/>
    </row>
    <row r="358" spans="9:48" ht="15.75" customHeight="1" x14ac:dyDescent="0.25">
      <c r="I358" s="157"/>
      <c r="AV358" s="157"/>
    </row>
    <row r="359" spans="9:48" ht="15.75" customHeight="1" x14ac:dyDescent="0.25">
      <c r="I359" s="157"/>
      <c r="AV359" s="157"/>
    </row>
    <row r="360" spans="9:48" ht="15.75" customHeight="1" x14ac:dyDescent="0.25">
      <c r="I360" s="157"/>
      <c r="AV360" s="157"/>
    </row>
    <row r="361" spans="9:48" ht="15.75" customHeight="1" x14ac:dyDescent="0.25">
      <c r="I361" s="157"/>
      <c r="AV361" s="157"/>
    </row>
    <row r="362" spans="9:48" ht="15.75" customHeight="1" x14ac:dyDescent="0.25">
      <c r="I362" s="157"/>
      <c r="AV362" s="157"/>
    </row>
    <row r="363" spans="9:48" ht="15.75" customHeight="1" x14ac:dyDescent="0.25">
      <c r="I363" s="157"/>
      <c r="AV363" s="157"/>
    </row>
    <row r="364" spans="9:48" ht="15.75" customHeight="1" x14ac:dyDescent="0.25">
      <c r="I364" s="157"/>
      <c r="AV364" s="157"/>
    </row>
    <row r="365" spans="9:48" ht="15.75" customHeight="1" x14ac:dyDescent="0.25">
      <c r="I365" s="157"/>
      <c r="AV365" s="157"/>
    </row>
    <row r="366" spans="9:48" ht="15.75" customHeight="1" x14ac:dyDescent="0.25">
      <c r="I366" s="157"/>
      <c r="AV366" s="157"/>
    </row>
    <row r="367" spans="9:48" ht="15.75" customHeight="1" x14ac:dyDescent="0.25">
      <c r="I367" s="157"/>
      <c r="AV367" s="157"/>
    </row>
    <row r="368" spans="9:48" ht="15.75" customHeight="1" x14ac:dyDescent="0.25">
      <c r="I368" s="157"/>
      <c r="AV368" s="157"/>
    </row>
    <row r="369" spans="9:48" ht="15.75" customHeight="1" x14ac:dyDescent="0.25">
      <c r="I369" s="157"/>
      <c r="AV369" s="157"/>
    </row>
    <row r="370" spans="9:48" ht="15.75" customHeight="1" x14ac:dyDescent="0.25">
      <c r="I370" s="157"/>
      <c r="AV370" s="157"/>
    </row>
    <row r="371" spans="9:48" ht="15.75" customHeight="1" x14ac:dyDescent="0.25">
      <c r="I371" s="157"/>
      <c r="AV371" s="157"/>
    </row>
    <row r="372" spans="9:48" ht="15.75" customHeight="1" x14ac:dyDescent="0.25">
      <c r="I372" s="157"/>
      <c r="AV372" s="157"/>
    </row>
    <row r="373" spans="9:48" ht="15.75" customHeight="1" x14ac:dyDescent="0.25">
      <c r="I373" s="157"/>
      <c r="AV373" s="157"/>
    </row>
    <row r="374" spans="9:48" ht="15.75" customHeight="1" x14ac:dyDescent="0.25">
      <c r="I374" s="157"/>
      <c r="AV374" s="157"/>
    </row>
    <row r="375" spans="9:48" ht="15.75" customHeight="1" x14ac:dyDescent="0.25">
      <c r="I375" s="157"/>
      <c r="AV375" s="157"/>
    </row>
    <row r="376" spans="9:48" ht="15.75" customHeight="1" x14ac:dyDescent="0.25">
      <c r="I376" s="157"/>
      <c r="AV376" s="157"/>
    </row>
    <row r="377" spans="9:48" ht="15.75" customHeight="1" x14ac:dyDescent="0.25">
      <c r="I377" s="157"/>
      <c r="AV377" s="157"/>
    </row>
    <row r="378" spans="9:48" ht="15.75" customHeight="1" x14ac:dyDescent="0.25">
      <c r="I378" s="157"/>
      <c r="AV378" s="157"/>
    </row>
    <row r="379" spans="9:48" ht="15.75" customHeight="1" x14ac:dyDescent="0.25">
      <c r="I379" s="157"/>
      <c r="AV379" s="157"/>
    </row>
    <row r="380" spans="9:48" ht="15.75" customHeight="1" x14ac:dyDescent="0.25">
      <c r="I380" s="157"/>
      <c r="AV380" s="157"/>
    </row>
    <row r="381" spans="9:48" ht="15.75" customHeight="1" x14ac:dyDescent="0.25">
      <c r="I381" s="157"/>
      <c r="AV381" s="157"/>
    </row>
    <row r="382" spans="9:48" ht="15.75" customHeight="1" x14ac:dyDescent="0.25">
      <c r="I382" s="157"/>
      <c r="AV382" s="157"/>
    </row>
    <row r="383" spans="9:48" ht="15.75" customHeight="1" x14ac:dyDescent="0.25">
      <c r="I383" s="157"/>
      <c r="AV383" s="157"/>
    </row>
    <row r="384" spans="9:48" ht="15.75" customHeight="1" x14ac:dyDescent="0.25">
      <c r="I384" s="157"/>
      <c r="AV384" s="157"/>
    </row>
    <row r="385" spans="9:48" ht="15.75" customHeight="1" x14ac:dyDescent="0.25">
      <c r="I385" s="157"/>
      <c r="AV385" s="157"/>
    </row>
    <row r="386" spans="9:48" ht="15.75" customHeight="1" x14ac:dyDescent="0.25">
      <c r="I386" s="157"/>
      <c r="AV386" s="157"/>
    </row>
    <row r="387" spans="9:48" ht="15.75" customHeight="1" x14ac:dyDescent="0.25">
      <c r="I387" s="157"/>
      <c r="AV387" s="157"/>
    </row>
    <row r="388" spans="9:48" ht="15.75" customHeight="1" x14ac:dyDescent="0.25">
      <c r="I388" s="157"/>
      <c r="AV388" s="157"/>
    </row>
    <row r="389" spans="9:48" ht="15.75" customHeight="1" x14ac:dyDescent="0.25">
      <c r="I389" s="157"/>
      <c r="AV389" s="157"/>
    </row>
    <row r="390" spans="9:48" ht="15.75" customHeight="1" x14ac:dyDescent="0.25">
      <c r="I390" s="157"/>
      <c r="AV390" s="157"/>
    </row>
    <row r="391" spans="9:48" ht="15.75" customHeight="1" x14ac:dyDescent="0.25">
      <c r="I391" s="157"/>
      <c r="AV391" s="157"/>
    </row>
    <row r="392" spans="9:48" ht="15.75" customHeight="1" x14ac:dyDescent="0.25">
      <c r="I392" s="157"/>
      <c r="AV392" s="157"/>
    </row>
    <row r="393" spans="9:48" ht="15.75" customHeight="1" x14ac:dyDescent="0.25">
      <c r="I393" s="157"/>
      <c r="AV393" s="157"/>
    </row>
    <row r="394" spans="9:48" ht="15.75" customHeight="1" x14ac:dyDescent="0.25">
      <c r="I394" s="157"/>
      <c r="AV394" s="157"/>
    </row>
    <row r="395" spans="9:48" ht="15.75" customHeight="1" x14ac:dyDescent="0.25">
      <c r="I395" s="157"/>
      <c r="AV395" s="157"/>
    </row>
    <row r="396" spans="9:48" ht="15.75" customHeight="1" x14ac:dyDescent="0.25">
      <c r="I396" s="157"/>
      <c r="AV396" s="157"/>
    </row>
    <row r="397" spans="9:48" ht="15.75" customHeight="1" x14ac:dyDescent="0.25">
      <c r="I397" s="157"/>
      <c r="AV397" s="157"/>
    </row>
    <row r="398" spans="9:48" ht="15.75" customHeight="1" x14ac:dyDescent="0.25">
      <c r="I398" s="157"/>
      <c r="AV398" s="157"/>
    </row>
    <row r="399" spans="9:48" ht="15.75" customHeight="1" x14ac:dyDescent="0.25">
      <c r="I399" s="157"/>
      <c r="AV399" s="157"/>
    </row>
    <row r="400" spans="9:48" ht="15.75" customHeight="1" x14ac:dyDescent="0.25">
      <c r="I400" s="157"/>
      <c r="AV400" s="157"/>
    </row>
    <row r="401" spans="9:48" ht="15.75" customHeight="1" x14ac:dyDescent="0.25">
      <c r="I401" s="157"/>
      <c r="AV401" s="157"/>
    </row>
    <row r="402" spans="9:48" ht="15.75" customHeight="1" x14ac:dyDescent="0.25">
      <c r="I402" s="157"/>
      <c r="AV402" s="157"/>
    </row>
    <row r="403" spans="9:48" ht="15.75" customHeight="1" x14ac:dyDescent="0.25">
      <c r="I403" s="157"/>
      <c r="AV403" s="157"/>
    </row>
    <row r="404" spans="9:48" ht="15.75" customHeight="1" x14ac:dyDescent="0.25">
      <c r="I404" s="157"/>
      <c r="AV404" s="157"/>
    </row>
    <row r="405" spans="9:48" ht="15.75" customHeight="1" x14ac:dyDescent="0.25">
      <c r="I405" s="157"/>
      <c r="AV405" s="157"/>
    </row>
    <row r="406" spans="9:48" ht="15.75" customHeight="1" x14ac:dyDescent="0.25">
      <c r="I406" s="157"/>
      <c r="AV406" s="157"/>
    </row>
    <row r="407" spans="9:48" ht="15.75" customHeight="1" x14ac:dyDescent="0.25">
      <c r="I407" s="157"/>
      <c r="AV407" s="157"/>
    </row>
    <row r="408" spans="9:48" ht="15.75" customHeight="1" x14ac:dyDescent="0.25">
      <c r="I408" s="157"/>
      <c r="AV408" s="157"/>
    </row>
    <row r="409" spans="9:48" ht="15.75" customHeight="1" x14ac:dyDescent="0.25">
      <c r="I409" s="157"/>
      <c r="AV409" s="157"/>
    </row>
    <row r="410" spans="9:48" ht="15.75" customHeight="1" x14ac:dyDescent="0.25">
      <c r="I410" s="157"/>
      <c r="AV410" s="157"/>
    </row>
    <row r="411" spans="9:48" ht="15.75" customHeight="1" x14ac:dyDescent="0.25">
      <c r="I411" s="157"/>
      <c r="AV411" s="157"/>
    </row>
    <row r="412" spans="9:48" ht="15.75" customHeight="1" x14ac:dyDescent="0.25">
      <c r="I412" s="157"/>
      <c r="AV412" s="157"/>
    </row>
    <row r="413" spans="9:48" ht="15.75" customHeight="1" x14ac:dyDescent="0.25">
      <c r="I413" s="157"/>
      <c r="AV413" s="157"/>
    </row>
    <row r="414" spans="9:48" ht="15.75" customHeight="1" x14ac:dyDescent="0.25">
      <c r="I414" s="157"/>
      <c r="AV414" s="157"/>
    </row>
    <row r="415" spans="9:48" ht="15.75" customHeight="1" x14ac:dyDescent="0.25">
      <c r="I415" s="157"/>
      <c r="AV415" s="157"/>
    </row>
    <row r="416" spans="9:48" ht="15.75" customHeight="1" x14ac:dyDescent="0.25">
      <c r="I416" s="157"/>
      <c r="AV416" s="157"/>
    </row>
    <row r="417" spans="9:48" ht="15.75" customHeight="1" x14ac:dyDescent="0.25">
      <c r="I417" s="157"/>
      <c r="AV417" s="157"/>
    </row>
    <row r="418" spans="9:48" ht="15.75" customHeight="1" x14ac:dyDescent="0.25">
      <c r="I418" s="157"/>
      <c r="AV418" s="157"/>
    </row>
    <row r="419" spans="9:48" ht="15.75" customHeight="1" x14ac:dyDescent="0.25">
      <c r="I419" s="157"/>
      <c r="AV419" s="157"/>
    </row>
    <row r="420" spans="9:48" ht="15.75" customHeight="1" x14ac:dyDescent="0.25">
      <c r="I420" s="157"/>
      <c r="AV420" s="157"/>
    </row>
    <row r="421" spans="9:48" ht="15.75" customHeight="1" x14ac:dyDescent="0.25">
      <c r="I421" s="157"/>
      <c r="AV421" s="157"/>
    </row>
    <row r="422" spans="9:48" ht="15.75" customHeight="1" x14ac:dyDescent="0.25">
      <c r="I422" s="157"/>
      <c r="AV422" s="157"/>
    </row>
    <row r="423" spans="9:48" ht="15.75" customHeight="1" x14ac:dyDescent="0.25">
      <c r="I423" s="157"/>
      <c r="AV423" s="157"/>
    </row>
    <row r="424" spans="9:48" ht="15.75" customHeight="1" x14ac:dyDescent="0.25">
      <c r="I424" s="157"/>
      <c r="AV424" s="157"/>
    </row>
    <row r="425" spans="9:48" ht="15.75" customHeight="1" x14ac:dyDescent="0.25">
      <c r="I425" s="157"/>
      <c r="AV425" s="157"/>
    </row>
    <row r="426" spans="9:48" ht="15.75" customHeight="1" x14ac:dyDescent="0.25">
      <c r="I426" s="157"/>
      <c r="AV426" s="157"/>
    </row>
    <row r="427" spans="9:48" ht="15.75" customHeight="1" x14ac:dyDescent="0.25">
      <c r="I427" s="157"/>
      <c r="AV427" s="157"/>
    </row>
    <row r="428" spans="9:48" ht="15.75" customHeight="1" x14ac:dyDescent="0.25">
      <c r="I428" s="157"/>
      <c r="AV428" s="157"/>
    </row>
    <row r="429" spans="9:48" ht="15.75" customHeight="1" x14ac:dyDescent="0.25">
      <c r="I429" s="157"/>
      <c r="AV429" s="157"/>
    </row>
    <row r="430" spans="9:48" ht="15.75" customHeight="1" x14ac:dyDescent="0.25">
      <c r="I430" s="157"/>
      <c r="AV430" s="157"/>
    </row>
    <row r="431" spans="9:48" ht="15.75" customHeight="1" x14ac:dyDescent="0.25">
      <c r="I431" s="157"/>
      <c r="AV431" s="157"/>
    </row>
    <row r="432" spans="9:48" ht="15.75" customHeight="1" x14ac:dyDescent="0.25">
      <c r="I432" s="157"/>
      <c r="AV432" s="157"/>
    </row>
    <row r="433" spans="9:48" ht="15.75" customHeight="1" x14ac:dyDescent="0.25">
      <c r="I433" s="157"/>
      <c r="AV433" s="157"/>
    </row>
    <row r="434" spans="9:48" ht="15.75" customHeight="1" x14ac:dyDescent="0.25">
      <c r="I434" s="157"/>
      <c r="AV434" s="157"/>
    </row>
    <row r="435" spans="9:48" ht="15.75" customHeight="1" x14ac:dyDescent="0.25">
      <c r="I435" s="157"/>
      <c r="AV435" s="157"/>
    </row>
    <row r="436" spans="9:48" ht="15.75" customHeight="1" x14ac:dyDescent="0.25">
      <c r="I436" s="157"/>
      <c r="AV436" s="157"/>
    </row>
    <row r="437" spans="9:48" ht="15.75" customHeight="1" x14ac:dyDescent="0.25">
      <c r="I437" s="157"/>
      <c r="AV437" s="157"/>
    </row>
    <row r="438" spans="9:48" ht="15.75" customHeight="1" x14ac:dyDescent="0.25">
      <c r="I438" s="157"/>
      <c r="AV438" s="157"/>
    </row>
    <row r="439" spans="9:48" ht="15.75" customHeight="1" x14ac:dyDescent="0.25">
      <c r="I439" s="157"/>
      <c r="AV439" s="157"/>
    </row>
    <row r="440" spans="9:48" ht="15.75" customHeight="1" x14ac:dyDescent="0.25">
      <c r="I440" s="157"/>
      <c r="AV440" s="157"/>
    </row>
    <row r="441" spans="9:48" ht="15.75" customHeight="1" x14ac:dyDescent="0.25">
      <c r="I441" s="157"/>
      <c r="AV441" s="157"/>
    </row>
    <row r="442" spans="9:48" ht="15.75" customHeight="1" x14ac:dyDescent="0.25">
      <c r="I442" s="157"/>
      <c r="AV442" s="157"/>
    </row>
    <row r="443" spans="9:48" ht="15.75" customHeight="1" x14ac:dyDescent="0.25">
      <c r="I443" s="157"/>
      <c r="AV443" s="157"/>
    </row>
    <row r="444" spans="9:48" ht="15.75" customHeight="1" x14ac:dyDescent="0.25">
      <c r="I444" s="157"/>
      <c r="AV444" s="157"/>
    </row>
    <row r="445" spans="9:48" ht="15.75" customHeight="1" x14ac:dyDescent="0.25">
      <c r="I445" s="157"/>
      <c r="AV445" s="157"/>
    </row>
    <row r="446" spans="9:48" ht="15.75" customHeight="1" x14ac:dyDescent="0.25">
      <c r="I446" s="157"/>
      <c r="AV446" s="157"/>
    </row>
    <row r="447" spans="9:48" ht="15.75" customHeight="1" x14ac:dyDescent="0.25">
      <c r="I447" s="157"/>
      <c r="AV447" s="157"/>
    </row>
    <row r="448" spans="9:48" ht="15.75" customHeight="1" x14ac:dyDescent="0.25">
      <c r="I448" s="157"/>
      <c r="AV448" s="157"/>
    </row>
    <row r="449" spans="9:48" ht="15.75" customHeight="1" x14ac:dyDescent="0.25">
      <c r="I449" s="157"/>
      <c r="AV449" s="157"/>
    </row>
    <row r="450" spans="9:48" ht="15.75" customHeight="1" x14ac:dyDescent="0.25">
      <c r="I450" s="157"/>
      <c r="AV450" s="157"/>
    </row>
    <row r="451" spans="9:48" ht="15.75" customHeight="1" x14ac:dyDescent="0.25">
      <c r="I451" s="157"/>
      <c r="AV451" s="157"/>
    </row>
    <row r="452" spans="9:48" ht="15.75" customHeight="1" x14ac:dyDescent="0.25">
      <c r="I452" s="157"/>
      <c r="AV452" s="157"/>
    </row>
    <row r="453" spans="9:48" ht="15.75" customHeight="1" x14ac:dyDescent="0.25">
      <c r="I453" s="157"/>
      <c r="AV453" s="157"/>
    </row>
    <row r="454" spans="9:48" ht="15.75" customHeight="1" x14ac:dyDescent="0.25">
      <c r="I454" s="157"/>
      <c r="AV454" s="157"/>
    </row>
    <row r="455" spans="9:48" ht="15.75" customHeight="1" x14ac:dyDescent="0.25">
      <c r="I455" s="157"/>
      <c r="AV455" s="157"/>
    </row>
    <row r="456" spans="9:48" ht="15.75" customHeight="1" x14ac:dyDescent="0.25">
      <c r="I456" s="157"/>
      <c r="AV456" s="157"/>
    </row>
    <row r="457" spans="9:48" ht="15.75" customHeight="1" x14ac:dyDescent="0.25">
      <c r="I457" s="157"/>
      <c r="AV457" s="157"/>
    </row>
    <row r="458" spans="9:48" ht="15.75" customHeight="1" x14ac:dyDescent="0.25">
      <c r="I458" s="157"/>
      <c r="AV458" s="157"/>
    </row>
    <row r="459" spans="9:48" ht="15.75" customHeight="1" x14ac:dyDescent="0.25">
      <c r="I459" s="157"/>
      <c r="AV459" s="157"/>
    </row>
    <row r="460" spans="9:48" ht="15.75" customHeight="1" x14ac:dyDescent="0.25">
      <c r="I460" s="157"/>
      <c r="AV460" s="157"/>
    </row>
    <row r="461" spans="9:48" ht="15.75" customHeight="1" x14ac:dyDescent="0.25">
      <c r="I461" s="157"/>
      <c r="AV461" s="157"/>
    </row>
    <row r="462" spans="9:48" ht="15.75" customHeight="1" x14ac:dyDescent="0.25">
      <c r="I462" s="157"/>
      <c r="AV462" s="157"/>
    </row>
    <row r="463" spans="9:48" ht="15.75" customHeight="1" x14ac:dyDescent="0.25">
      <c r="I463" s="157"/>
      <c r="AV463" s="157"/>
    </row>
    <row r="464" spans="9:48" ht="15.75" customHeight="1" x14ac:dyDescent="0.25">
      <c r="I464" s="157"/>
      <c r="AV464" s="157"/>
    </row>
    <row r="465" spans="9:48" ht="15.75" customHeight="1" x14ac:dyDescent="0.25">
      <c r="I465" s="157"/>
      <c r="AV465" s="157"/>
    </row>
    <row r="466" spans="9:48" ht="15.75" customHeight="1" x14ac:dyDescent="0.25">
      <c r="I466" s="157"/>
      <c r="AV466" s="157"/>
    </row>
    <row r="467" spans="9:48" ht="15.75" customHeight="1" x14ac:dyDescent="0.25">
      <c r="I467" s="157"/>
      <c r="AV467" s="157"/>
    </row>
    <row r="468" spans="9:48" ht="15.75" customHeight="1" x14ac:dyDescent="0.25">
      <c r="I468" s="157"/>
      <c r="AV468" s="157"/>
    </row>
    <row r="469" spans="9:48" ht="15.75" customHeight="1" x14ac:dyDescent="0.25">
      <c r="I469" s="157"/>
      <c r="AV469" s="157"/>
    </row>
    <row r="470" spans="9:48" ht="15.75" customHeight="1" x14ac:dyDescent="0.25">
      <c r="I470" s="157"/>
      <c r="AV470" s="157"/>
    </row>
    <row r="471" spans="9:48" ht="15.75" customHeight="1" x14ac:dyDescent="0.25">
      <c r="I471" s="157"/>
      <c r="AV471" s="157"/>
    </row>
    <row r="472" spans="9:48" ht="15.75" customHeight="1" x14ac:dyDescent="0.25">
      <c r="I472" s="157"/>
      <c r="AV472" s="157"/>
    </row>
    <row r="473" spans="9:48" ht="15.75" customHeight="1" x14ac:dyDescent="0.25">
      <c r="I473" s="157"/>
      <c r="AV473" s="157"/>
    </row>
    <row r="474" spans="9:48" ht="15.75" customHeight="1" x14ac:dyDescent="0.25">
      <c r="I474" s="157"/>
      <c r="AV474" s="157"/>
    </row>
    <row r="475" spans="9:48" ht="15.75" customHeight="1" x14ac:dyDescent="0.25">
      <c r="I475" s="157"/>
      <c r="AV475" s="157"/>
    </row>
    <row r="476" spans="9:48" ht="15.75" customHeight="1" x14ac:dyDescent="0.25">
      <c r="I476" s="157"/>
      <c r="AV476" s="157"/>
    </row>
    <row r="477" spans="9:48" ht="15.75" customHeight="1" x14ac:dyDescent="0.25">
      <c r="I477" s="157"/>
      <c r="AV477" s="157"/>
    </row>
    <row r="478" spans="9:48" ht="15.75" customHeight="1" x14ac:dyDescent="0.25">
      <c r="I478" s="157"/>
      <c r="AV478" s="157"/>
    </row>
    <row r="479" spans="9:48" ht="15.75" customHeight="1" x14ac:dyDescent="0.25">
      <c r="I479" s="157"/>
      <c r="AV479" s="157"/>
    </row>
    <row r="480" spans="9:48" ht="15.75" customHeight="1" x14ac:dyDescent="0.25">
      <c r="I480" s="157"/>
      <c r="AV480" s="157"/>
    </row>
    <row r="481" spans="9:48" ht="15.75" customHeight="1" x14ac:dyDescent="0.25">
      <c r="I481" s="157"/>
      <c r="AV481" s="157"/>
    </row>
    <row r="482" spans="9:48" ht="15.75" customHeight="1" x14ac:dyDescent="0.25">
      <c r="I482" s="157"/>
      <c r="AV482" s="157"/>
    </row>
    <row r="483" spans="9:48" ht="15.75" customHeight="1" x14ac:dyDescent="0.25">
      <c r="I483" s="157"/>
      <c r="AV483" s="157"/>
    </row>
    <row r="484" spans="9:48" ht="15.75" customHeight="1" x14ac:dyDescent="0.25">
      <c r="I484" s="157"/>
      <c r="AV484" s="157"/>
    </row>
    <row r="485" spans="9:48" ht="15.75" customHeight="1" x14ac:dyDescent="0.25">
      <c r="I485" s="157"/>
      <c r="AV485" s="157"/>
    </row>
    <row r="486" spans="9:48" ht="15.75" customHeight="1" x14ac:dyDescent="0.25">
      <c r="I486" s="157"/>
      <c r="AV486" s="157"/>
    </row>
    <row r="487" spans="9:48" ht="15.75" customHeight="1" x14ac:dyDescent="0.25">
      <c r="I487" s="157"/>
      <c r="AV487" s="157"/>
    </row>
    <row r="488" spans="9:48" ht="15.75" customHeight="1" x14ac:dyDescent="0.25">
      <c r="I488" s="157"/>
      <c r="AV488" s="157"/>
    </row>
    <row r="489" spans="9:48" ht="15.75" customHeight="1" x14ac:dyDescent="0.25">
      <c r="I489" s="157"/>
      <c r="AV489" s="157"/>
    </row>
    <row r="490" spans="9:48" ht="15.75" customHeight="1" x14ac:dyDescent="0.25">
      <c r="I490" s="157"/>
      <c r="AV490" s="157"/>
    </row>
    <row r="491" spans="9:48" ht="15.75" customHeight="1" x14ac:dyDescent="0.25">
      <c r="I491" s="157"/>
      <c r="AV491" s="157"/>
    </row>
    <row r="492" spans="9:48" ht="15.75" customHeight="1" x14ac:dyDescent="0.25">
      <c r="I492" s="157"/>
      <c r="AV492" s="157"/>
    </row>
    <row r="493" spans="9:48" ht="15.75" customHeight="1" x14ac:dyDescent="0.25">
      <c r="I493" s="157"/>
      <c r="AV493" s="157"/>
    </row>
    <row r="494" spans="9:48" ht="15.75" customHeight="1" x14ac:dyDescent="0.25">
      <c r="I494" s="157"/>
      <c r="AV494" s="157"/>
    </row>
    <row r="495" spans="9:48" ht="15.75" customHeight="1" x14ac:dyDescent="0.25">
      <c r="I495" s="157"/>
      <c r="AV495" s="157"/>
    </row>
    <row r="496" spans="9:48" ht="15.75" customHeight="1" x14ac:dyDescent="0.25">
      <c r="I496" s="157"/>
      <c r="AV496" s="157"/>
    </row>
    <row r="497" spans="9:48" ht="15.75" customHeight="1" x14ac:dyDescent="0.25">
      <c r="I497" s="157"/>
      <c r="AV497" s="157"/>
    </row>
    <row r="498" spans="9:48" ht="15.75" customHeight="1" x14ac:dyDescent="0.25">
      <c r="I498" s="157"/>
      <c r="AV498" s="157"/>
    </row>
    <row r="499" spans="9:48" ht="15.75" customHeight="1" x14ac:dyDescent="0.25">
      <c r="I499" s="157"/>
      <c r="AV499" s="157"/>
    </row>
    <row r="500" spans="9:48" ht="15.75" customHeight="1" x14ac:dyDescent="0.25">
      <c r="I500" s="157"/>
      <c r="AV500" s="157"/>
    </row>
    <row r="501" spans="9:48" ht="15.75" customHeight="1" x14ac:dyDescent="0.25">
      <c r="I501" s="157"/>
      <c r="AV501" s="157"/>
    </row>
    <row r="502" spans="9:48" ht="15.75" customHeight="1" x14ac:dyDescent="0.25">
      <c r="I502" s="157"/>
      <c r="AV502" s="157"/>
    </row>
    <row r="503" spans="9:48" ht="15.75" customHeight="1" x14ac:dyDescent="0.25">
      <c r="I503" s="157"/>
      <c r="AV503" s="157"/>
    </row>
    <row r="504" spans="9:48" ht="15.75" customHeight="1" x14ac:dyDescent="0.25">
      <c r="I504" s="157"/>
      <c r="AV504" s="157"/>
    </row>
    <row r="505" spans="9:48" ht="15.75" customHeight="1" x14ac:dyDescent="0.25">
      <c r="I505" s="157"/>
      <c r="AV505" s="157"/>
    </row>
    <row r="506" spans="9:48" ht="15.75" customHeight="1" x14ac:dyDescent="0.25">
      <c r="I506" s="157"/>
      <c r="AV506" s="157"/>
    </row>
    <row r="507" spans="9:48" ht="15.75" customHeight="1" x14ac:dyDescent="0.25">
      <c r="I507" s="157"/>
      <c r="AV507" s="157"/>
    </row>
    <row r="508" spans="9:48" ht="15.75" customHeight="1" x14ac:dyDescent="0.25">
      <c r="I508" s="157"/>
      <c r="AV508" s="157"/>
    </row>
    <row r="509" spans="9:48" ht="15.75" customHeight="1" x14ac:dyDescent="0.25">
      <c r="I509" s="157"/>
      <c r="AV509" s="157"/>
    </row>
    <row r="510" spans="9:48" ht="15.75" customHeight="1" x14ac:dyDescent="0.25">
      <c r="I510" s="157"/>
      <c r="AV510" s="157"/>
    </row>
    <row r="511" spans="9:48" ht="15.75" customHeight="1" x14ac:dyDescent="0.25">
      <c r="I511" s="157"/>
      <c r="AV511" s="157"/>
    </row>
    <row r="512" spans="9:48" ht="15.75" customHeight="1" x14ac:dyDescent="0.25">
      <c r="I512" s="157"/>
      <c r="AV512" s="157"/>
    </row>
    <row r="513" spans="9:48" ht="15.75" customHeight="1" x14ac:dyDescent="0.25">
      <c r="I513" s="157"/>
      <c r="AV513" s="157"/>
    </row>
    <row r="514" spans="9:48" ht="15.75" customHeight="1" x14ac:dyDescent="0.25">
      <c r="I514" s="157"/>
      <c r="AV514" s="157"/>
    </row>
    <row r="515" spans="9:48" ht="15.75" customHeight="1" x14ac:dyDescent="0.25">
      <c r="I515" s="157"/>
      <c r="AV515" s="157"/>
    </row>
    <row r="516" spans="9:48" ht="15.75" customHeight="1" x14ac:dyDescent="0.25">
      <c r="I516" s="157"/>
      <c r="AV516" s="157"/>
    </row>
    <row r="517" spans="9:48" ht="15.75" customHeight="1" x14ac:dyDescent="0.25">
      <c r="I517" s="157"/>
      <c r="AV517" s="157"/>
    </row>
    <row r="518" spans="9:48" ht="15.75" customHeight="1" x14ac:dyDescent="0.25">
      <c r="I518" s="157"/>
      <c r="AV518" s="157"/>
    </row>
    <row r="519" spans="9:48" ht="15.75" customHeight="1" x14ac:dyDescent="0.25">
      <c r="I519" s="157"/>
      <c r="AV519" s="157"/>
    </row>
    <row r="520" spans="9:48" ht="15.75" customHeight="1" x14ac:dyDescent="0.25">
      <c r="I520" s="157"/>
      <c r="AV520" s="157"/>
    </row>
    <row r="521" spans="9:48" ht="15.75" customHeight="1" x14ac:dyDescent="0.25">
      <c r="I521" s="157"/>
      <c r="AV521" s="157"/>
    </row>
    <row r="522" spans="9:48" ht="15.75" customHeight="1" x14ac:dyDescent="0.25">
      <c r="I522" s="157"/>
      <c r="AV522" s="157"/>
    </row>
    <row r="523" spans="9:48" ht="15.75" customHeight="1" x14ac:dyDescent="0.25">
      <c r="I523" s="157"/>
      <c r="AV523" s="157"/>
    </row>
    <row r="524" spans="9:48" ht="15.75" customHeight="1" x14ac:dyDescent="0.25">
      <c r="I524" s="157"/>
      <c r="AV524" s="157"/>
    </row>
    <row r="525" spans="9:48" ht="15.75" customHeight="1" x14ac:dyDescent="0.25">
      <c r="I525" s="157"/>
      <c r="AV525" s="157"/>
    </row>
    <row r="526" spans="9:48" ht="15.75" customHeight="1" x14ac:dyDescent="0.25">
      <c r="I526" s="157"/>
      <c r="AV526" s="157"/>
    </row>
    <row r="527" spans="9:48" ht="15.75" customHeight="1" x14ac:dyDescent="0.25">
      <c r="I527" s="157"/>
      <c r="AV527" s="157"/>
    </row>
    <row r="528" spans="9:48" ht="15.75" customHeight="1" x14ac:dyDescent="0.25">
      <c r="I528" s="157"/>
      <c r="AV528" s="157"/>
    </row>
    <row r="529" spans="9:48" ht="15.75" customHeight="1" x14ac:dyDescent="0.25">
      <c r="I529" s="157"/>
      <c r="AV529" s="157"/>
    </row>
    <row r="530" spans="9:48" ht="15.75" customHeight="1" x14ac:dyDescent="0.25">
      <c r="I530" s="157"/>
      <c r="AV530" s="157"/>
    </row>
    <row r="531" spans="9:48" ht="15.75" customHeight="1" x14ac:dyDescent="0.25">
      <c r="I531" s="157"/>
      <c r="AV531" s="157"/>
    </row>
    <row r="532" spans="9:48" ht="15.75" customHeight="1" x14ac:dyDescent="0.25">
      <c r="I532" s="157"/>
      <c r="AV532" s="157"/>
    </row>
    <row r="533" spans="9:48" ht="15.75" customHeight="1" x14ac:dyDescent="0.25">
      <c r="I533" s="157"/>
      <c r="AV533" s="157"/>
    </row>
    <row r="534" spans="9:48" ht="15.75" customHeight="1" x14ac:dyDescent="0.25">
      <c r="I534" s="157"/>
      <c r="AV534" s="157"/>
    </row>
    <row r="535" spans="9:48" ht="15.75" customHeight="1" x14ac:dyDescent="0.25">
      <c r="I535" s="157"/>
      <c r="AV535" s="157"/>
    </row>
    <row r="536" spans="9:48" ht="15.75" customHeight="1" x14ac:dyDescent="0.25">
      <c r="I536" s="157"/>
      <c r="AV536" s="157"/>
    </row>
    <row r="537" spans="9:48" ht="15.75" customHeight="1" x14ac:dyDescent="0.25">
      <c r="I537" s="157"/>
      <c r="AV537" s="157"/>
    </row>
    <row r="538" spans="9:48" ht="15.75" customHeight="1" x14ac:dyDescent="0.25">
      <c r="I538" s="157"/>
      <c r="AV538" s="157"/>
    </row>
    <row r="539" spans="9:48" ht="15.75" customHeight="1" x14ac:dyDescent="0.25">
      <c r="I539" s="157"/>
      <c r="AV539" s="157"/>
    </row>
    <row r="540" spans="9:48" ht="15.75" customHeight="1" x14ac:dyDescent="0.25">
      <c r="I540" s="157"/>
      <c r="AV540" s="157"/>
    </row>
    <row r="541" spans="9:48" ht="15.75" customHeight="1" x14ac:dyDescent="0.25">
      <c r="I541" s="157"/>
      <c r="AV541" s="157"/>
    </row>
    <row r="542" spans="9:48" ht="15.75" customHeight="1" x14ac:dyDescent="0.25">
      <c r="I542" s="157"/>
      <c r="AV542" s="157"/>
    </row>
    <row r="543" spans="9:48" ht="15.75" customHeight="1" x14ac:dyDescent="0.25">
      <c r="I543" s="157"/>
      <c r="AV543" s="157"/>
    </row>
    <row r="544" spans="9:48" ht="15.75" customHeight="1" x14ac:dyDescent="0.25">
      <c r="I544" s="157"/>
      <c r="AV544" s="157"/>
    </row>
    <row r="545" spans="9:48" ht="15.75" customHeight="1" x14ac:dyDescent="0.25">
      <c r="I545" s="157"/>
      <c r="AV545" s="157"/>
    </row>
    <row r="546" spans="9:48" ht="15.75" customHeight="1" x14ac:dyDescent="0.25">
      <c r="I546" s="157"/>
      <c r="AV546" s="157"/>
    </row>
    <row r="547" spans="9:48" ht="15.75" customHeight="1" x14ac:dyDescent="0.25">
      <c r="I547" s="157"/>
      <c r="AV547" s="157"/>
    </row>
    <row r="548" spans="9:48" ht="15.75" customHeight="1" x14ac:dyDescent="0.25">
      <c r="I548" s="157"/>
      <c r="AV548" s="157"/>
    </row>
    <row r="549" spans="9:48" ht="15.75" customHeight="1" x14ac:dyDescent="0.25">
      <c r="I549" s="157"/>
      <c r="AV549" s="157"/>
    </row>
    <row r="550" spans="9:48" ht="15.75" customHeight="1" x14ac:dyDescent="0.25">
      <c r="I550" s="157"/>
      <c r="AV550" s="157"/>
    </row>
    <row r="551" spans="9:48" ht="15.75" customHeight="1" x14ac:dyDescent="0.25">
      <c r="I551" s="157"/>
      <c r="AV551" s="157"/>
    </row>
    <row r="552" spans="9:48" ht="15.75" customHeight="1" x14ac:dyDescent="0.25">
      <c r="I552" s="157"/>
      <c r="AV552" s="157"/>
    </row>
    <row r="553" spans="9:48" ht="15.75" customHeight="1" x14ac:dyDescent="0.25">
      <c r="I553" s="157"/>
      <c r="AV553" s="157"/>
    </row>
    <row r="554" spans="9:48" ht="15.75" customHeight="1" x14ac:dyDescent="0.25">
      <c r="I554" s="157"/>
      <c r="AV554" s="157"/>
    </row>
    <row r="555" spans="9:48" ht="15.75" customHeight="1" x14ac:dyDescent="0.25">
      <c r="I555" s="157"/>
      <c r="AV555" s="157"/>
    </row>
    <row r="556" spans="9:48" ht="15.75" customHeight="1" x14ac:dyDescent="0.25">
      <c r="I556" s="157"/>
      <c r="AV556" s="157"/>
    </row>
    <row r="557" spans="9:48" ht="15.75" customHeight="1" x14ac:dyDescent="0.25">
      <c r="I557" s="157"/>
      <c r="AV557" s="157"/>
    </row>
    <row r="558" spans="9:48" ht="15.75" customHeight="1" x14ac:dyDescent="0.25">
      <c r="I558" s="157"/>
      <c r="AV558" s="157"/>
    </row>
    <row r="559" spans="9:48" ht="15.75" customHeight="1" x14ac:dyDescent="0.25">
      <c r="I559" s="157"/>
      <c r="AV559" s="157"/>
    </row>
    <row r="560" spans="9:48" ht="15.75" customHeight="1" x14ac:dyDescent="0.25">
      <c r="I560" s="157"/>
      <c r="AV560" s="157"/>
    </row>
    <row r="561" spans="9:48" ht="15.75" customHeight="1" x14ac:dyDescent="0.25">
      <c r="I561" s="157"/>
      <c r="AV561" s="157"/>
    </row>
    <row r="562" spans="9:48" ht="15.75" customHeight="1" x14ac:dyDescent="0.25">
      <c r="I562" s="157"/>
      <c r="AV562" s="157"/>
    </row>
    <row r="563" spans="9:48" ht="15.75" customHeight="1" x14ac:dyDescent="0.25">
      <c r="I563" s="157"/>
      <c r="AV563" s="157"/>
    </row>
    <row r="564" spans="9:48" ht="15.75" customHeight="1" x14ac:dyDescent="0.25">
      <c r="I564" s="157"/>
      <c r="AV564" s="157"/>
    </row>
    <row r="565" spans="9:48" ht="15.75" customHeight="1" x14ac:dyDescent="0.25">
      <c r="I565" s="157"/>
      <c r="AV565" s="157"/>
    </row>
    <row r="566" spans="9:48" ht="15.75" customHeight="1" x14ac:dyDescent="0.25">
      <c r="I566" s="157"/>
      <c r="AV566" s="157"/>
    </row>
    <row r="567" spans="9:48" ht="15.75" customHeight="1" x14ac:dyDescent="0.25">
      <c r="I567" s="157"/>
      <c r="AV567" s="157"/>
    </row>
    <row r="568" spans="9:48" ht="15.75" customHeight="1" x14ac:dyDescent="0.25">
      <c r="I568" s="157"/>
      <c r="AV568" s="157"/>
    </row>
    <row r="569" spans="9:48" ht="15.75" customHeight="1" x14ac:dyDescent="0.25">
      <c r="I569" s="157"/>
      <c r="AV569" s="157"/>
    </row>
    <row r="570" spans="9:48" ht="15.75" customHeight="1" x14ac:dyDescent="0.25">
      <c r="I570" s="157"/>
      <c r="AV570" s="157"/>
    </row>
    <row r="571" spans="9:48" ht="15.75" customHeight="1" x14ac:dyDescent="0.25">
      <c r="I571" s="157"/>
      <c r="AV571" s="157"/>
    </row>
    <row r="572" spans="9:48" ht="15.75" customHeight="1" x14ac:dyDescent="0.25">
      <c r="I572" s="157"/>
      <c r="AV572" s="157"/>
    </row>
    <row r="573" spans="9:48" ht="15.75" customHeight="1" x14ac:dyDescent="0.25">
      <c r="I573" s="157"/>
      <c r="AV573" s="157"/>
    </row>
    <row r="574" spans="9:48" ht="15.75" customHeight="1" x14ac:dyDescent="0.25">
      <c r="I574" s="157"/>
      <c r="AV574" s="157"/>
    </row>
    <row r="575" spans="9:48" ht="15.75" customHeight="1" x14ac:dyDescent="0.25">
      <c r="I575" s="157"/>
      <c r="AV575" s="157"/>
    </row>
    <row r="576" spans="9:48" ht="15.75" customHeight="1" x14ac:dyDescent="0.25">
      <c r="I576" s="157"/>
      <c r="AV576" s="157"/>
    </row>
    <row r="577" spans="9:48" ht="15.75" customHeight="1" x14ac:dyDescent="0.25">
      <c r="I577" s="157"/>
      <c r="AV577" s="157"/>
    </row>
    <row r="578" spans="9:48" ht="15.75" customHeight="1" x14ac:dyDescent="0.25">
      <c r="I578" s="157"/>
      <c r="AV578" s="157"/>
    </row>
    <row r="579" spans="9:48" ht="15.75" customHeight="1" x14ac:dyDescent="0.25">
      <c r="I579" s="157"/>
      <c r="AV579" s="157"/>
    </row>
    <row r="580" spans="9:48" ht="15.75" customHeight="1" x14ac:dyDescent="0.25">
      <c r="I580" s="157"/>
      <c r="AV580" s="157"/>
    </row>
    <row r="581" spans="9:48" ht="15.75" customHeight="1" x14ac:dyDescent="0.25">
      <c r="I581" s="157"/>
      <c r="AV581" s="157"/>
    </row>
    <row r="582" spans="9:48" ht="15.75" customHeight="1" x14ac:dyDescent="0.25">
      <c r="I582" s="157"/>
      <c r="AV582" s="157"/>
    </row>
    <row r="583" spans="9:48" ht="15.75" customHeight="1" x14ac:dyDescent="0.25">
      <c r="I583" s="157"/>
      <c r="AV583" s="157"/>
    </row>
    <row r="584" spans="9:48" ht="15.75" customHeight="1" x14ac:dyDescent="0.25">
      <c r="I584" s="157"/>
      <c r="AV584" s="157"/>
    </row>
    <row r="585" spans="9:48" ht="15.75" customHeight="1" x14ac:dyDescent="0.25">
      <c r="I585" s="157"/>
      <c r="AV585" s="157"/>
    </row>
    <row r="586" spans="9:48" ht="15.75" customHeight="1" x14ac:dyDescent="0.25">
      <c r="I586" s="157"/>
      <c r="AV586" s="157"/>
    </row>
    <row r="587" spans="9:48" ht="15.75" customHeight="1" x14ac:dyDescent="0.25">
      <c r="I587" s="157"/>
      <c r="AV587" s="157"/>
    </row>
    <row r="588" spans="9:48" ht="15.75" customHeight="1" x14ac:dyDescent="0.25">
      <c r="I588" s="157"/>
      <c r="AV588" s="157"/>
    </row>
    <row r="589" spans="9:48" ht="15.75" customHeight="1" x14ac:dyDescent="0.25">
      <c r="I589" s="157"/>
      <c r="AV589" s="157"/>
    </row>
    <row r="590" spans="9:48" ht="15.75" customHeight="1" x14ac:dyDescent="0.25">
      <c r="I590" s="157"/>
      <c r="AV590" s="157"/>
    </row>
    <row r="591" spans="9:48" ht="15.75" customHeight="1" x14ac:dyDescent="0.25">
      <c r="I591" s="157"/>
      <c r="AV591" s="157"/>
    </row>
    <row r="592" spans="9:48" ht="15.75" customHeight="1" x14ac:dyDescent="0.25">
      <c r="I592" s="157"/>
      <c r="AV592" s="157"/>
    </row>
    <row r="593" spans="9:48" ht="15.75" customHeight="1" x14ac:dyDescent="0.25">
      <c r="I593" s="157"/>
      <c r="AV593" s="157"/>
    </row>
    <row r="594" spans="9:48" ht="15.75" customHeight="1" x14ac:dyDescent="0.25">
      <c r="I594" s="157"/>
      <c r="AV594" s="157"/>
    </row>
    <row r="595" spans="9:48" ht="15.75" customHeight="1" x14ac:dyDescent="0.25">
      <c r="I595" s="157"/>
      <c r="AV595" s="157"/>
    </row>
    <row r="596" spans="9:48" ht="15.75" customHeight="1" x14ac:dyDescent="0.25">
      <c r="I596" s="157"/>
      <c r="AV596" s="157"/>
    </row>
    <row r="597" spans="9:48" ht="15.75" customHeight="1" x14ac:dyDescent="0.25">
      <c r="I597" s="157"/>
      <c r="AV597" s="157"/>
    </row>
    <row r="598" spans="9:48" ht="15.75" customHeight="1" x14ac:dyDescent="0.25">
      <c r="I598" s="157"/>
      <c r="AV598" s="157"/>
    </row>
    <row r="599" spans="9:48" ht="15.75" customHeight="1" x14ac:dyDescent="0.25">
      <c r="I599" s="157"/>
      <c r="AV599" s="157"/>
    </row>
    <row r="600" spans="9:48" ht="15.75" customHeight="1" x14ac:dyDescent="0.25">
      <c r="I600" s="157"/>
      <c r="AV600" s="157"/>
    </row>
    <row r="601" spans="9:48" ht="15.75" customHeight="1" x14ac:dyDescent="0.25">
      <c r="I601" s="157"/>
      <c r="AV601" s="157"/>
    </row>
    <row r="602" spans="9:48" ht="15.75" customHeight="1" x14ac:dyDescent="0.25">
      <c r="I602" s="157"/>
      <c r="AV602" s="157"/>
    </row>
    <row r="603" spans="9:48" ht="15.75" customHeight="1" x14ac:dyDescent="0.25">
      <c r="I603" s="157"/>
      <c r="AV603" s="157"/>
    </row>
    <row r="604" spans="9:48" ht="15.75" customHeight="1" x14ac:dyDescent="0.25">
      <c r="I604" s="157"/>
      <c r="AV604" s="157"/>
    </row>
    <row r="605" spans="9:48" ht="15.75" customHeight="1" x14ac:dyDescent="0.25">
      <c r="I605" s="157"/>
      <c r="AV605" s="157"/>
    </row>
    <row r="606" spans="9:48" ht="15.75" customHeight="1" x14ac:dyDescent="0.25">
      <c r="I606" s="157"/>
      <c r="AV606" s="157"/>
    </row>
    <row r="607" spans="9:48" ht="15.75" customHeight="1" x14ac:dyDescent="0.25">
      <c r="I607" s="157"/>
      <c r="AV607" s="157"/>
    </row>
    <row r="608" spans="9:48" ht="15.75" customHeight="1" x14ac:dyDescent="0.25">
      <c r="I608" s="157"/>
      <c r="AV608" s="157"/>
    </row>
    <row r="609" spans="9:48" ht="15.75" customHeight="1" x14ac:dyDescent="0.25">
      <c r="I609" s="157"/>
      <c r="AV609" s="157"/>
    </row>
    <row r="610" spans="9:48" ht="15.75" customHeight="1" x14ac:dyDescent="0.25">
      <c r="I610" s="157"/>
      <c r="AV610" s="157"/>
    </row>
    <row r="611" spans="9:48" ht="15.75" customHeight="1" x14ac:dyDescent="0.25">
      <c r="I611" s="157"/>
      <c r="AV611" s="157"/>
    </row>
    <row r="612" spans="9:48" ht="15.75" customHeight="1" x14ac:dyDescent="0.25">
      <c r="I612" s="157"/>
      <c r="AV612" s="157"/>
    </row>
    <row r="613" spans="9:48" ht="15.75" customHeight="1" x14ac:dyDescent="0.25">
      <c r="I613" s="157"/>
      <c r="AV613" s="157"/>
    </row>
    <row r="614" spans="9:48" ht="15.75" customHeight="1" x14ac:dyDescent="0.25">
      <c r="I614" s="157"/>
      <c r="AV614" s="157"/>
    </row>
    <row r="615" spans="9:48" ht="15.75" customHeight="1" x14ac:dyDescent="0.25">
      <c r="I615" s="157"/>
      <c r="AV615" s="157"/>
    </row>
    <row r="616" spans="9:48" ht="15.75" customHeight="1" x14ac:dyDescent="0.25">
      <c r="I616" s="157"/>
      <c r="AV616" s="157"/>
    </row>
    <row r="617" spans="9:48" ht="15.75" customHeight="1" x14ac:dyDescent="0.25">
      <c r="I617" s="157"/>
      <c r="AV617" s="157"/>
    </row>
    <row r="618" spans="9:48" ht="15.75" customHeight="1" x14ac:dyDescent="0.25">
      <c r="I618" s="157"/>
      <c r="AV618" s="157"/>
    </row>
    <row r="619" spans="9:48" ht="15.75" customHeight="1" x14ac:dyDescent="0.25">
      <c r="I619" s="157"/>
      <c r="AV619" s="157"/>
    </row>
    <row r="620" spans="9:48" ht="15.75" customHeight="1" x14ac:dyDescent="0.25">
      <c r="I620" s="157"/>
      <c r="AV620" s="157"/>
    </row>
    <row r="621" spans="9:48" ht="15.75" customHeight="1" x14ac:dyDescent="0.25">
      <c r="I621" s="157"/>
      <c r="AV621" s="157"/>
    </row>
    <row r="622" spans="9:48" ht="15.75" customHeight="1" x14ac:dyDescent="0.25">
      <c r="I622" s="157"/>
      <c r="AV622" s="157"/>
    </row>
    <row r="623" spans="9:48" ht="15.75" customHeight="1" x14ac:dyDescent="0.25">
      <c r="I623" s="157"/>
      <c r="AV623" s="157"/>
    </row>
    <row r="624" spans="9:48" ht="15.75" customHeight="1" x14ac:dyDescent="0.25">
      <c r="I624" s="157"/>
      <c r="AV624" s="157"/>
    </row>
    <row r="625" spans="9:48" ht="15.75" customHeight="1" x14ac:dyDescent="0.25">
      <c r="I625" s="157"/>
      <c r="AV625" s="157"/>
    </row>
    <row r="626" spans="9:48" ht="15.75" customHeight="1" x14ac:dyDescent="0.25">
      <c r="I626" s="157"/>
      <c r="AV626" s="157"/>
    </row>
    <row r="627" spans="9:48" ht="15.75" customHeight="1" x14ac:dyDescent="0.25">
      <c r="I627" s="157"/>
      <c r="AV627" s="157"/>
    </row>
    <row r="628" spans="9:48" ht="15.75" customHeight="1" x14ac:dyDescent="0.25">
      <c r="I628" s="157"/>
      <c r="AV628" s="157"/>
    </row>
    <row r="629" spans="9:48" ht="15.75" customHeight="1" x14ac:dyDescent="0.25">
      <c r="I629" s="157"/>
      <c r="AV629" s="157"/>
    </row>
    <row r="630" spans="9:48" ht="15.75" customHeight="1" x14ac:dyDescent="0.25">
      <c r="I630" s="157"/>
      <c r="AV630" s="157"/>
    </row>
    <row r="631" spans="9:48" ht="15.75" customHeight="1" x14ac:dyDescent="0.25">
      <c r="I631" s="157"/>
      <c r="AV631" s="157"/>
    </row>
    <row r="632" spans="9:48" ht="15.75" customHeight="1" x14ac:dyDescent="0.25">
      <c r="I632" s="157"/>
      <c r="AV632" s="157"/>
    </row>
    <row r="633" spans="9:48" ht="15.75" customHeight="1" x14ac:dyDescent="0.25">
      <c r="I633" s="157"/>
      <c r="AV633" s="157"/>
    </row>
    <row r="634" spans="9:48" ht="15.75" customHeight="1" x14ac:dyDescent="0.25">
      <c r="I634" s="157"/>
      <c r="AV634" s="157"/>
    </row>
    <row r="635" spans="9:48" ht="15.75" customHeight="1" x14ac:dyDescent="0.25">
      <c r="I635" s="157"/>
      <c r="AV635" s="157"/>
    </row>
    <row r="636" spans="9:48" ht="15.75" customHeight="1" x14ac:dyDescent="0.25">
      <c r="I636" s="157"/>
      <c r="AV636" s="157"/>
    </row>
    <row r="637" spans="9:48" ht="15.75" customHeight="1" x14ac:dyDescent="0.25">
      <c r="I637" s="157"/>
      <c r="AV637" s="157"/>
    </row>
    <row r="638" spans="9:48" ht="15.75" customHeight="1" x14ac:dyDescent="0.25">
      <c r="I638" s="157"/>
      <c r="AV638" s="157"/>
    </row>
    <row r="639" spans="9:48" ht="15.75" customHeight="1" x14ac:dyDescent="0.25">
      <c r="I639" s="157"/>
      <c r="AV639" s="157"/>
    </row>
    <row r="640" spans="9:48" ht="15.75" customHeight="1" x14ac:dyDescent="0.25">
      <c r="I640" s="157"/>
      <c r="AV640" s="157"/>
    </row>
    <row r="641" spans="9:48" ht="15.75" customHeight="1" x14ac:dyDescent="0.25">
      <c r="I641" s="157"/>
      <c r="AV641" s="157"/>
    </row>
    <row r="642" spans="9:48" ht="15.75" customHeight="1" x14ac:dyDescent="0.25">
      <c r="I642" s="157"/>
      <c r="AV642" s="157"/>
    </row>
    <row r="643" spans="9:48" ht="15.75" customHeight="1" x14ac:dyDescent="0.25">
      <c r="I643" s="157"/>
      <c r="AV643" s="157"/>
    </row>
    <row r="644" spans="9:48" ht="15.75" customHeight="1" x14ac:dyDescent="0.25">
      <c r="I644" s="157"/>
      <c r="AV644" s="157"/>
    </row>
    <row r="645" spans="9:48" ht="15.75" customHeight="1" x14ac:dyDescent="0.25">
      <c r="I645" s="157"/>
      <c r="AV645" s="157"/>
    </row>
    <row r="646" spans="9:48" ht="15.75" customHeight="1" x14ac:dyDescent="0.25">
      <c r="I646" s="157"/>
      <c r="AV646" s="157"/>
    </row>
    <row r="647" spans="9:48" ht="15.75" customHeight="1" x14ac:dyDescent="0.25">
      <c r="I647" s="157"/>
      <c r="AV647" s="157"/>
    </row>
    <row r="648" spans="9:48" ht="15.75" customHeight="1" x14ac:dyDescent="0.25">
      <c r="I648" s="157"/>
      <c r="AV648" s="157"/>
    </row>
    <row r="649" spans="9:48" ht="15.75" customHeight="1" x14ac:dyDescent="0.25">
      <c r="I649" s="157"/>
      <c r="AV649" s="157"/>
    </row>
    <row r="650" spans="9:48" ht="15.75" customHeight="1" x14ac:dyDescent="0.25">
      <c r="I650" s="157"/>
      <c r="AV650" s="157"/>
    </row>
    <row r="651" spans="9:48" ht="15.75" customHeight="1" x14ac:dyDescent="0.25">
      <c r="I651" s="157"/>
      <c r="AV651" s="157"/>
    </row>
    <row r="652" spans="9:48" ht="15.75" customHeight="1" x14ac:dyDescent="0.25">
      <c r="I652" s="157"/>
      <c r="AV652" s="157"/>
    </row>
    <row r="653" spans="9:48" ht="15.75" customHeight="1" x14ac:dyDescent="0.25">
      <c r="I653" s="157"/>
      <c r="AV653" s="157"/>
    </row>
    <row r="654" spans="9:48" ht="15.75" customHeight="1" x14ac:dyDescent="0.25">
      <c r="I654" s="157"/>
      <c r="AV654" s="157"/>
    </row>
    <row r="655" spans="9:48" ht="15.75" customHeight="1" x14ac:dyDescent="0.25">
      <c r="I655" s="157"/>
      <c r="AV655" s="157"/>
    </row>
    <row r="656" spans="9:48" ht="15.75" customHeight="1" x14ac:dyDescent="0.25">
      <c r="I656" s="157"/>
      <c r="AV656" s="157"/>
    </row>
    <row r="657" spans="9:48" ht="15.75" customHeight="1" x14ac:dyDescent="0.25">
      <c r="I657" s="157"/>
      <c r="AV657" s="157"/>
    </row>
    <row r="658" spans="9:48" ht="15.75" customHeight="1" x14ac:dyDescent="0.25">
      <c r="I658" s="157"/>
      <c r="AV658" s="157"/>
    </row>
    <row r="659" spans="9:48" ht="15.75" customHeight="1" x14ac:dyDescent="0.25">
      <c r="I659" s="157"/>
      <c r="AV659" s="157"/>
    </row>
    <row r="660" spans="9:48" ht="15.75" customHeight="1" x14ac:dyDescent="0.25">
      <c r="I660" s="157"/>
      <c r="AV660" s="157"/>
    </row>
    <row r="661" spans="9:48" ht="15.75" customHeight="1" x14ac:dyDescent="0.25">
      <c r="I661" s="157"/>
      <c r="AV661" s="157"/>
    </row>
    <row r="662" spans="9:48" ht="15.75" customHeight="1" x14ac:dyDescent="0.25">
      <c r="I662" s="157"/>
      <c r="AV662" s="157"/>
    </row>
    <row r="663" spans="9:48" ht="15.75" customHeight="1" x14ac:dyDescent="0.25">
      <c r="I663" s="157"/>
      <c r="AV663" s="157"/>
    </row>
    <row r="664" spans="9:48" ht="15.75" customHeight="1" x14ac:dyDescent="0.25">
      <c r="I664" s="157"/>
      <c r="AV664" s="157"/>
    </row>
    <row r="665" spans="9:48" ht="15.75" customHeight="1" x14ac:dyDescent="0.25">
      <c r="I665" s="157"/>
      <c r="AV665" s="157"/>
    </row>
    <row r="666" spans="9:48" ht="15.75" customHeight="1" x14ac:dyDescent="0.25">
      <c r="I666" s="157"/>
      <c r="AV666" s="157"/>
    </row>
    <row r="667" spans="9:48" ht="15.75" customHeight="1" x14ac:dyDescent="0.25">
      <c r="I667" s="157"/>
      <c r="AV667" s="157"/>
    </row>
    <row r="668" spans="9:48" ht="15.75" customHeight="1" x14ac:dyDescent="0.25">
      <c r="I668" s="157"/>
      <c r="AV668" s="157"/>
    </row>
    <row r="669" spans="9:48" ht="15.75" customHeight="1" x14ac:dyDescent="0.25">
      <c r="I669" s="157"/>
      <c r="AV669" s="157"/>
    </row>
    <row r="670" spans="9:48" ht="15.75" customHeight="1" x14ac:dyDescent="0.25">
      <c r="I670" s="157"/>
      <c r="AV670" s="157"/>
    </row>
    <row r="671" spans="9:48" ht="15.75" customHeight="1" x14ac:dyDescent="0.25">
      <c r="I671" s="157"/>
      <c r="AV671" s="157"/>
    </row>
    <row r="672" spans="9:48" ht="15.75" customHeight="1" x14ac:dyDescent="0.25">
      <c r="I672" s="157"/>
      <c r="AV672" s="157"/>
    </row>
    <row r="673" spans="9:48" ht="15.75" customHeight="1" x14ac:dyDescent="0.25">
      <c r="I673" s="157"/>
      <c r="AV673" s="157"/>
    </row>
    <row r="674" spans="9:48" ht="15.75" customHeight="1" x14ac:dyDescent="0.25">
      <c r="I674" s="157"/>
      <c r="AV674" s="157"/>
    </row>
    <row r="675" spans="9:48" ht="15.75" customHeight="1" x14ac:dyDescent="0.25">
      <c r="I675" s="157"/>
      <c r="AV675" s="157"/>
    </row>
    <row r="676" spans="9:48" ht="15.75" customHeight="1" x14ac:dyDescent="0.25">
      <c r="I676" s="157"/>
      <c r="AV676" s="157"/>
    </row>
    <row r="677" spans="9:48" ht="15.75" customHeight="1" x14ac:dyDescent="0.25">
      <c r="I677" s="157"/>
      <c r="AV677" s="157"/>
    </row>
    <row r="678" spans="9:48" ht="15.75" customHeight="1" x14ac:dyDescent="0.25">
      <c r="I678" s="157"/>
      <c r="AV678" s="157"/>
    </row>
    <row r="679" spans="9:48" ht="15.75" customHeight="1" x14ac:dyDescent="0.25">
      <c r="I679" s="157"/>
      <c r="AV679" s="157"/>
    </row>
    <row r="680" spans="9:48" ht="15.75" customHeight="1" x14ac:dyDescent="0.25">
      <c r="I680" s="157"/>
      <c r="AV680" s="157"/>
    </row>
    <row r="681" spans="9:48" ht="15.75" customHeight="1" x14ac:dyDescent="0.25">
      <c r="I681" s="157"/>
      <c r="AV681" s="157"/>
    </row>
    <row r="682" spans="9:48" ht="15.75" customHeight="1" x14ac:dyDescent="0.25">
      <c r="I682" s="157"/>
      <c r="AV682" s="157"/>
    </row>
    <row r="683" spans="9:48" ht="15.75" customHeight="1" x14ac:dyDescent="0.25">
      <c r="I683" s="157"/>
      <c r="AV683" s="157"/>
    </row>
    <row r="684" spans="9:48" ht="15.75" customHeight="1" x14ac:dyDescent="0.25">
      <c r="I684" s="157"/>
      <c r="AV684" s="157"/>
    </row>
    <row r="685" spans="9:48" ht="15.75" customHeight="1" x14ac:dyDescent="0.25">
      <c r="I685" s="157"/>
      <c r="AV685" s="157"/>
    </row>
    <row r="686" spans="9:48" ht="15.75" customHeight="1" x14ac:dyDescent="0.25">
      <c r="I686" s="157"/>
      <c r="AV686" s="157"/>
    </row>
    <row r="687" spans="9:48" ht="15.75" customHeight="1" x14ac:dyDescent="0.25">
      <c r="I687" s="157"/>
      <c r="AV687" s="157"/>
    </row>
    <row r="688" spans="9:48" ht="15.75" customHeight="1" x14ac:dyDescent="0.25">
      <c r="I688" s="157"/>
      <c r="AV688" s="157"/>
    </row>
    <row r="689" spans="9:48" ht="15.75" customHeight="1" x14ac:dyDescent="0.25">
      <c r="I689" s="157"/>
      <c r="AV689" s="157"/>
    </row>
    <row r="690" spans="9:48" ht="15.75" customHeight="1" x14ac:dyDescent="0.25">
      <c r="I690" s="157"/>
      <c r="AV690" s="157"/>
    </row>
    <row r="691" spans="9:48" ht="15.75" customHeight="1" x14ac:dyDescent="0.25">
      <c r="I691" s="157"/>
      <c r="AV691" s="157"/>
    </row>
    <row r="692" spans="9:48" ht="15.75" customHeight="1" x14ac:dyDescent="0.25">
      <c r="I692" s="157"/>
      <c r="AV692" s="157"/>
    </row>
    <row r="693" spans="9:48" ht="15.75" customHeight="1" x14ac:dyDescent="0.25">
      <c r="I693" s="157"/>
      <c r="AV693" s="157"/>
    </row>
    <row r="694" spans="9:48" ht="15.75" customHeight="1" x14ac:dyDescent="0.25">
      <c r="I694" s="157"/>
      <c r="AV694" s="157"/>
    </row>
    <row r="695" spans="9:48" ht="15.75" customHeight="1" x14ac:dyDescent="0.25">
      <c r="I695" s="157"/>
      <c r="AV695" s="157"/>
    </row>
    <row r="696" spans="9:48" ht="15.75" customHeight="1" x14ac:dyDescent="0.25">
      <c r="I696" s="157"/>
      <c r="AV696" s="157"/>
    </row>
    <row r="697" spans="9:48" ht="15.75" customHeight="1" x14ac:dyDescent="0.25">
      <c r="I697" s="157"/>
      <c r="AV697" s="157"/>
    </row>
    <row r="698" spans="9:48" ht="15.75" customHeight="1" x14ac:dyDescent="0.25">
      <c r="I698" s="157"/>
      <c r="AV698" s="157"/>
    </row>
    <row r="699" spans="9:48" ht="15.75" customHeight="1" x14ac:dyDescent="0.25">
      <c r="I699" s="157"/>
      <c r="AV699" s="157"/>
    </row>
    <row r="700" spans="9:48" ht="15.75" customHeight="1" x14ac:dyDescent="0.25">
      <c r="I700" s="157"/>
      <c r="AV700" s="157"/>
    </row>
    <row r="701" spans="9:48" ht="15.75" customHeight="1" x14ac:dyDescent="0.25">
      <c r="I701" s="157"/>
      <c r="AV701" s="157"/>
    </row>
    <row r="702" spans="9:48" ht="15.75" customHeight="1" x14ac:dyDescent="0.25">
      <c r="I702" s="157"/>
      <c r="AV702" s="157"/>
    </row>
    <row r="703" spans="9:48" ht="15.75" customHeight="1" x14ac:dyDescent="0.25">
      <c r="I703" s="157"/>
      <c r="AV703" s="157"/>
    </row>
    <row r="704" spans="9:48" ht="15.75" customHeight="1" x14ac:dyDescent="0.25">
      <c r="I704" s="157"/>
      <c r="AV704" s="157"/>
    </row>
    <row r="705" spans="9:48" ht="15.75" customHeight="1" x14ac:dyDescent="0.25">
      <c r="I705" s="157"/>
      <c r="AV705" s="157"/>
    </row>
    <row r="706" spans="9:48" ht="15.75" customHeight="1" x14ac:dyDescent="0.25">
      <c r="I706" s="157"/>
      <c r="AV706" s="157"/>
    </row>
    <row r="707" spans="9:48" ht="15.75" customHeight="1" x14ac:dyDescent="0.25">
      <c r="I707" s="157"/>
      <c r="AV707" s="157"/>
    </row>
    <row r="708" spans="9:48" ht="15.75" customHeight="1" x14ac:dyDescent="0.25">
      <c r="I708" s="157"/>
      <c r="AV708" s="157"/>
    </row>
    <row r="709" spans="9:48" ht="15.75" customHeight="1" x14ac:dyDescent="0.25">
      <c r="I709" s="157"/>
      <c r="AV709" s="157"/>
    </row>
    <row r="710" spans="9:48" ht="15.75" customHeight="1" x14ac:dyDescent="0.25">
      <c r="I710" s="157"/>
      <c r="AV710" s="157"/>
    </row>
    <row r="711" spans="9:48" ht="15.75" customHeight="1" x14ac:dyDescent="0.25">
      <c r="I711" s="157"/>
      <c r="AV711" s="157"/>
    </row>
    <row r="712" spans="9:48" ht="15.75" customHeight="1" x14ac:dyDescent="0.25">
      <c r="I712" s="157"/>
      <c r="AV712" s="157"/>
    </row>
    <row r="713" spans="9:48" ht="15.75" customHeight="1" x14ac:dyDescent="0.25">
      <c r="I713" s="157"/>
      <c r="AV713" s="157"/>
    </row>
    <row r="714" spans="9:48" ht="15.75" customHeight="1" x14ac:dyDescent="0.25">
      <c r="I714" s="157"/>
      <c r="AV714" s="157"/>
    </row>
    <row r="715" spans="9:48" ht="15.75" customHeight="1" x14ac:dyDescent="0.25">
      <c r="I715" s="157"/>
      <c r="AV715" s="157"/>
    </row>
    <row r="716" spans="9:48" ht="15.75" customHeight="1" x14ac:dyDescent="0.25">
      <c r="I716" s="157"/>
      <c r="AV716" s="157"/>
    </row>
    <row r="717" spans="9:48" ht="15.75" customHeight="1" x14ac:dyDescent="0.25">
      <c r="I717" s="157"/>
      <c r="AV717" s="157"/>
    </row>
    <row r="718" spans="9:48" ht="15.75" customHeight="1" x14ac:dyDescent="0.25">
      <c r="I718" s="157"/>
      <c r="AV718" s="157"/>
    </row>
    <row r="719" spans="9:48" ht="15.75" customHeight="1" x14ac:dyDescent="0.25">
      <c r="I719" s="157"/>
      <c r="AV719" s="157"/>
    </row>
    <row r="720" spans="9:48" ht="15.75" customHeight="1" x14ac:dyDescent="0.25">
      <c r="I720" s="157"/>
      <c r="AV720" s="157"/>
    </row>
    <row r="721" spans="9:48" ht="15.75" customHeight="1" x14ac:dyDescent="0.25">
      <c r="I721" s="157"/>
      <c r="AV721" s="157"/>
    </row>
    <row r="722" spans="9:48" ht="15.75" customHeight="1" x14ac:dyDescent="0.25">
      <c r="I722" s="157"/>
      <c r="AV722" s="157"/>
    </row>
    <row r="723" spans="9:48" ht="15.75" customHeight="1" x14ac:dyDescent="0.25">
      <c r="I723" s="157"/>
      <c r="AV723" s="157"/>
    </row>
    <row r="724" spans="9:48" ht="15.75" customHeight="1" x14ac:dyDescent="0.25">
      <c r="I724" s="157"/>
      <c r="AV724" s="157"/>
    </row>
    <row r="725" spans="9:48" ht="15.75" customHeight="1" x14ac:dyDescent="0.25">
      <c r="I725" s="157"/>
      <c r="AV725" s="157"/>
    </row>
    <row r="726" spans="9:48" ht="15.75" customHeight="1" x14ac:dyDescent="0.25">
      <c r="I726" s="157"/>
      <c r="AV726" s="157"/>
    </row>
    <row r="727" spans="9:48" ht="15.75" customHeight="1" x14ac:dyDescent="0.25">
      <c r="I727" s="157"/>
      <c r="AV727" s="157"/>
    </row>
    <row r="728" spans="9:48" ht="15.75" customHeight="1" x14ac:dyDescent="0.25">
      <c r="I728" s="157"/>
      <c r="AV728" s="157"/>
    </row>
    <row r="729" spans="9:48" ht="15.75" customHeight="1" x14ac:dyDescent="0.25">
      <c r="I729" s="157"/>
      <c r="AV729" s="157"/>
    </row>
    <row r="730" spans="9:48" ht="15.75" customHeight="1" x14ac:dyDescent="0.25">
      <c r="I730" s="157"/>
      <c r="AV730" s="157"/>
    </row>
    <row r="731" spans="9:48" ht="15.75" customHeight="1" x14ac:dyDescent="0.25">
      <c r="I731" s="157"/>
      <c r="AV731" s="157"/>
    </row>
    <row r="732" spans="9:48" ht="15.75" customHeight="1" x14ac:dyDescent="0.25">
      <c r="I732" s="157"/>
      <c r="AV732" s="157"/>
    </row>
    <row r="733" spans="9:48" ht="15.75" customHeight="1" x14ac:dyDescent="0.25">
      <c r="I733" s="157"/>
      <c r="AV733" s="157"/>
    </row>
    <row r="734" spans="9:48" ht="15.75" customHeight="1" x14ac:dyDescent="0.25">
      <c r="I734" s="157"/>
      <c r="AV734" s="157"/>
    </row>
    <row r="735" spans="9:48" ht="15.75" customHeight="1" x14ac:dyDescent="0.25">
      <c r="I735" s="157"/>
      <c r="AV735" s="157"/>
    </row>
    <row r="736" spans="9:48" ht="15.75" customHeight="1" x14ac:dyDescent="0.25">
      <c r="I736" s="157"/>
      <c r="AV736" s="157"/>
    </row>
    <row r="737" spans="9:48" ht="15.75" customHeight="1" x14ac:dyDescent="0.25">
      <c r="I737" s="157"/>
      <c r="AV737" s="157"/>
    </row>
    <row r="738" spans="9:48" ht="15.75" customHeight="1" x14ac:dyDescent="0.25">
      <c r="I738" s="157"/>
      <c r="AV738" s="157"/>
    </row>
    <row r="739" spans="9:48" ht="15.75" customHeight="1" x14ac:dyDescent="0.25">
      <c r="I739" s="157"/>
      <c r="AV739" s="157"/>
    </row>
    <row r="740" spans="9:48" ht="15.75" customHeight="1" x14ac:dyDescent="0.25">
      <c r="I740" s="157"/>
      <c r="AV740" s="157"/>
    </row>
    <row r="741" spans="9:48" ht="15.75" customHeight="1" x14ac:dyDescent="0.25">
      <c r="I741" s="157"/>
      <c r="AV741" s="157"/>
    </row>
    <row r="742" spans="9:48" ht="15.75" customHeight="1" x14ac:dyDescent="0.25">
      <c r="I742" s="157"/>
      <c r="AV742" s="157"/>
    </row>
    <row r="743" spans="9:48" ht="15.75" customHeight="1" x14ac:dyDescent="0.25">
      <c r="I743" s="157"/>
      <c r="AV743" s="157"/>
    </row>
    <row r="744" spans="9:48" ht="15.75" customHeight="1" x14ac:dyDescent="0.25">
      <c r="I744" s="157"/>
      <c r="AV744" s="157"/>
    </row>
    <row r="745" spans="9:48" ht="15.75" customHeight="1" x14ac:dyDescent="0.25">
      <c r="I745" s="157"/>
      <c r="AV745" s="157"/>
    </row>
    <row r="746" spans="9:48" ht="15.75" customHeight="1" x14ac:dyDescent="0.25">
      <c r="I746" s="157"/>
      <c r="AV746" s="157"/>
    </row>
    <row r="747" spans="9:48" ht="15.75" customHeight="1" x14ac:dyDescent="0.25">
      <c r="I747" s="157"/>
      <c r="AV747" s="157"/>
    </row>
    <row r="748" spans="9:48" ht="15.75" customHeight="1" x14ac:dyDescent="0.25">
      <c r="I748" s="157"/>
      <c r="AV748" s="157"/>
    </row>
    <row r="749" spans="9:48" ht="15.75" customHeight="1" x14ac:dyDescent="0.25">
      <c r="I749" s="157"/>
      <c r="AV749" s="157"/>
    </row>
    <row r="750" spans="9:48" ht="15.75" customHeight="1" x14ac:dyDescent="0.25">
      <c r="I750" s="157"/>
      <c r="AV750" s="157"/>
    </row>
    <row r="751" spans="9:48" ht="15.75" customHeight="1" x14ac:dyDescent="0.25">
      <c r="I751" s="157"/>
      <c r="AV751" s="157"/>
    </row>
    <row r="752" spans="9:48" ht="15.75" customHeight="1" x14ac:dyDescent="0.25">
      <c r="I752" s="157"/>
      <c r="AV752" s="157"/>
    </row>
    <row r="753" spans="9:48" ht="15.75" customHeight="1" x14ac:dyDescent="0.25">
      <c r="I753" s="157"/>
      <c r="AV753" s="157"/>
    </row>
    <row r="754" spans="9:48" ht="15.75" customHeight="1" x14ac:dyDescent="0.25">
      <c r="I754" s="157"/>
      <c r="AV754" s="157"/>
    </row>
    <row r="755" spans="9:48" ht="15.75" customHeight="1" x14ac:dyDescent="0.25">
      <c r="I755" s="157"/>
      <c r="AV755" s="157"/>
    </row>
    <row r="756" spans="9:48" ht="15.75" customHeight="1" x14ac:dyDescent="0.25">
      <c r="I756" s="157"/>
      <c r="AV756" s="157"/>
    </row>
    <row r="757" spans="9:48" ht="15.75" customHeight="1" x14ac:dyDescent="0.25">
      <c r="I757" s="157"/>
      <c r="AV757" s="157"/>
    </row>
    <row r="758" spans="9:48" ht="15.75" customHeight="1" x14ac:dyDescent="0.25">
      <c r="I758" s="157"/>
      <c r="AV758" s="157"/>
    </row>
    <row r="759" spans="9:48" ht="15.75" customHeight="1" x14ac:dyDescent="0.25">
      <c r="I759" s="157"/>
      <c r="AV759" s="157"/>
    </row>
    <row r="760" spans="9:48" ht="15.75" customHeight="1" x14ac:dyDescent="0.25">
      <c r="I760" s="157"/>
      <c r="AV760" s="157"/>
    </row>
    <row r="761" spans="9:48" ht="15.75" customHeight="1" x14ac:dyDescent="0.25">
      <c r="I761" s="157"/>
      <c r="AV761" s="157"/>
    </row>
    <row r="762" spans="9:48" ht="15.75" customHeight="1" x14ac:dyDescent="0.25">
      <c r="I762" s="157"/>
      <c r="AV762" s="157"/>
    </row>
    <row r="763" spans="9:48" ht="15.75" customHeight="1" x14ac:dyDescent="0.25">
      <c r="I763" s="157"/>
      <c r="AV763" s="157"/>
    </row>
    <row r="764" spans="9:48" ht="15.75" customHeight="1" x14ac:dyDescent="0.25">
      <c r="I764" s="157"/>
      <c r="AV764" s="157"/>
    </row>
    <row r="765" spans="9:48" ht="15.75" customHeight="1" x14ac:dyDescent="0.25">
      <c r="I765" s="157"/>
      <c r="AV765" s="157"/>
    </row>
    <row r="766" spans="9:48" ht="15.75" customHeight="1" x14ac:dyDescent="0.25">
      <c r="I766" s="157"/>
      <c r="AV766" s="157"/>
    </row>
    <row r="767" spans="9:48" ht="15.75" customHeight="1" x14ac:dyDescent="0.25">
      <c r="I767" s="157"/>
      <c r="AV767" s="157"/>
    </row>
    <row r="768" spans="9:48" ht="15.75" customHeight="1" x14ac:dyDescent="0.25">
      <c r="I768" s="157"/>
      <c r="AV768" s="157"/>
    </row>
    <row r="769" spans="9:48" ht="15.75" customHeight="1" x14ac:dyDescent="0.25">
      <c r="I769" s="157"/>
      <c r="AV769" s="157"/>
    </row>
    <row r="770" spans="9:48" ht="15.75" customHeight="1" x14ac:dyDescent="0.25">
      <c r="I770" s="157"/>
      <c r="AV770" s="157"/>
    </row>
    <row r="771" spans="9:48" ht="15.75" customHeight="1" x14ac:dyDescent="0.25">
      <c r="I771" s="157"/>
      <c r="AV771" s="157"/>
    </row>
    <row r="772" spans="9:48" ht="15.75" customHeight="1" x14ac:dyDescent="0.25">
      <c r="I772" s="157"/>
      <c r="AV772" s="157"/>
    </row>
    <row r="773" spans="9:48" ht="15.75" customHeight="1" x14ac:dyDescent="0.25">
      <c r="I773" s="157"/>
      <c r="AV773" s="157"/>
    </row>
    <row r="774" spans="9:48" ht="15.75" customHeight="1" x14ac:dyDescent="0.25">
      <c r="I774" s="157"/>
      <c r="AV774" s="157"/>
    </row>
    <row r="775" spans="9:48" ht="15.75" customHeight="1" x14ac:dyDescent="0.25">
      <c r="I775" s="157"/>
      <c r="AV775" s="157"/>
    </row>
    <row r="776" spans="9:48" ht="15.75" customHeight="1" x14ac:dyDescent="0.25">
      <c r="I776" s="157"/>
      <c r="AV776" s="157"/>
    </row>
    <row r="777" spans="9:48" ht="15.75" customHeight="1" x14ac:dyDescent="0.25">
      <c r="I777" s="157"/>
      <c r="AV777" s="157"/>
    </row>
    <row r="778" spans="9:48" ht="15.75" customHeight="1" x14ac:dyDescent="0.25">
      <c r="I778" s="157"/>
      <c r="AV778" s="157"/>
    </row>
    <row r="779" spans="9:48" ht="15.75" customHeight="1" x14ac:dyDescent="0.25">
      <c r="I779" s="157"/>
      <c r="AV779" s="157"/>
    </row>
    <row r="780" spans="9:48" ht="15.75" customHeight="1" x14ac:dyDescent="0.25">
      <c r="I780" s="157"/>
      <c r="AV780" s="157"/>
    </row>
    <row r="781" spans="9:48" ht="15.75" customHeight="1" x14ac:dyDescent="0.25">
      <c r="I781" s="157"/>
      <c r="AV781" s="157"/>
    </row>
    <row r="782" spans="9:48" ht="15.75" customHeight="1" x14ac:dyDescent="0.25">
      <c r="I782" s="157"/>
      <c r="AV782" s="157"/>
    </row>
    <row r="783" spans="9:48" ht="15.75" customHeight="1" x14ac:dyDescent="0.25">
      <c r="I783" s="157"/>
      <c r="AV783" s="157"/>
    </row>
    <row r="784" spans="9:48" ht="15.75" customHeight="1" x14ac:dyDescent="0.25">
      <c r="I784" s="157"/>
      <c r="AV784" s="157"/>
    </row>
    <row r="785" spans="9:48" ht="15.75" customHeight="1" x14ac:dyDescent="0.25">
      <c r="I785" s="157"/>
      <c r="AV785" s="157"/>
    </row>
    <row r="786" spans="9:48" ht="15.75" customHeight="1" x14ac:dyDescent="0.25">
      <c r="I786" s="157"/>
      <c r="AV786" s="157"/>
    </row>
    <row r="787" spans="9:48" ht="15.75" customHeight="1" x14ac:dyDescent="0.25">
      <c r="I787" s="157"/>
      <c r="AV787" s="157"/>
    </row>
    <row r="788" spans="9:48" ht="15.75" customHeight="1" x14ac:dyDescent="0.25">
      <c r="I788" s="157"/>
      <c r="AV788" s="157"/>
    </row>
    <row r="789" spans="9:48" ht="15.75" customHeight="1" x14ac:dyDescent="0.25">
      <c r="I789" s="157"/>
      <c r="AV789" s="157"/>
    </row>
    <row r="790" spans="9:48" ht="15.75" customHeight="1" x14ac:dyDescent="0.25">
      <c r="I790" s="157"/>
      <c r="AV790" s="157"/>
    </row>
    <row r="791" spans="9:48" ht="15.75" customHeight="1" x14ac:dyDescent="0.25">
      <c r="I791" s="157"/>
      <c r="AV791" s="157"/>
    </row>
    <row r="792" spans="9:48" ht="15.75" customHeight="1" x14ac:dyDescent="0.25">
      <c r="I792" s="157"/>
      <c r="AV792" s="157"/>
    </row>
    <row r="793" spans="9:48" ht="15.75" customHeight="1" x14ac:dyDescent="0.25">
      <c r="I793" s="157"/>
      <c r="AV793" s="157"/>
    </row>
    <row r="794" spans="9:48" ht="15.75" customHeight="1" x14ac:dyDescent="0.25">
      <c r="I794" s="157"/>
      <c r="AV794" s="157"/>
    </row>
    <row r="795" spans="9:48" ht="15.75" customHeight="1" x14ac:dyDescent="0.25">
      <c r="I795" s="157"/>
      <c r="AV795" s="157"/>
    </row>
    <row r="796" spans="9:48" ht="15.75" customHeight="1" x14ac:dyDescent="0.25">
      <c r="I796" s="157"/>
      <c r="AV796" s="157"/>
    </row>
    <row r="797" spans="9:48" ht="15.75" customHeight="1" x14ac:dyDescent="0.25">
      <c r="I797" s="157"/>
      <c r="AV797" s="157"/>
    </row>
    <row r="798" spans="9:48" ht="15.75" customHeight="1" x14ac:dyDescent="0.25">
      <c r="I798" s="157"/>
      <c r="AV798" s="157"/>
    </row>
    <row r="799" spans="9:48" ht="15.75" customHeight="1" x14ac:dyDescent="0.25">
      <c r="I799" s="157"/>
      <c r="AV799" s="157"/>
    </row>
    <row r="800" spans="9:48" ht="15.75" customHeight="1" x14ac:dyDescent="0.25">
      <c r="I800" s="157"/>
      <c r="AV800" s="157"/>
    </row>
    <row r="801" spans="9:48" ht="15.75" customHeight="1" x14ac:dyDescent="0.25">
      <c r="I801" s="157"/>
      <c r="AV801" s="157"/>
    </row>
    <row r="802" spans="9:48" ht="15.75" customHeight="1" x14ac:dyDescent="0.25">
      <c r="I802" s="157"/>
      <c r="AV802" s="157"/>
    </row>
    <row r="803" spans="9:48" ht="15.75" customHeight="1" x14ac:dyDescent="0.25">
      <c r="I803" s="157"/>
      <c r="AV803" s="157"/>
    </row>
    <row r="804" spans="9:48" ht="15.75" customHeight="1" x14ac:dyDescent="0.25">
      <c r="I804" s="157"/>
      <c r="AV804" s="157"/>
    </row>
    <row r="805" spans="9:48" ht="15.75" customHeight="1" x14ac:dyDescent="0.25">
      <c r="I805" s="157"/>
      <c r="AV805" s="157"/>
    </row>
    <row r="806" spans="9:48" ht="15.75" customHeight="1" x14ac:dyDescent="0.25">
      <c r="I806" s="157"/>
      <c r="AV806" s="157"/>
    </row>
    <row r="807" spans="9:48" ht="15.75" customHeight="1" x14ac:dyDescent="0.25">
      <c r="I807" s="157"/>
      <c r="AV807" s="157"/>
    </row>
    <row r="808" spans="9:48" ht="15.75" customHeight="1" x14ac:dyDescent="0.25">
      <c r="I808" s="157"/>
      <c r="AV808" s="157"/>
    </row>
    <row r="809" spans="9:48" ht="15.75" customHeight="1" x14ac:dyDescent="0.25">
      <c r="I809" s="157"/>
      <c r="AV809" s="157"/>
    </row>
    <row r="810" spans="9:48" ht="15.75" customHeight="1" x14ac:dyDescent="0.25">
      <c r="I810" s="157"/>
      <c r="AV810" s="157"/>
    </row>
    <row r="811" spans="9:48" ht="15.75" customHeight="1" x14ac:dyDescent="0.25">
      <c r="I811" s="157"/>
      <c r="AV811" s="157"/>
    </row>
    <row r="812" spans="9:48" ht="15.75" customHeight="1" x14ac:dyDescent="0.25">
      <c r="I812" s="157"/>
      <c r="AV812" s="157"/>
    </row>
    <row r="813" spans="9:48" ht="15.75" customHeight="1" x14ac:dyDescent="0.25">
      <c r="I813" s="157"/>
      <c r="AV813" s="157"/>
    </row>
    <row r="814" spans="9:48" ht="15.75" customHeight="1" x14ac:dyDescent="0.25">
      <c r="I814" s="157"/>
      <c r="AV814" s="157"/>
    </row>
    <row r="815" spans="9:48" ht="15.75" customHeight="1" x14ac:dyDescent="0.25">
      <c r="I815" s="157"/>
      <c r="AV815" s="157"/>
    </row>
    <row r="816" spans="9:48" ht="15.75" customHeight="1" x14ac:dyDescent="0.25">
      <c r="I816" s="157"/>
      <c r="AV816" s="157"/>
    </row>
    <row r="817" spans="9:48" ht="15.75" customHeight="1" x14ac:dyDescent="0.25">
      <c r="I817" s="157"/>
      <c r="AV817" s="157"/>
    </row>
    <row r="818" spans="9:48" ht="15.75" customHeight="1" x14ac:dyDescent="0.25">
      <c r="I818" s="157"/>
      <c r="AV818" s="157"/>
    </row>
    <row r="819" spans="9:48" ht="15.75" customHeight="1" x14ac:dyDescent="0.25">
      <c r="I819" s="157"/>
      <c r="AV819" s="157"/>
    </row>
    <row r="820" spans="9:48" ht="15.75" customHeight="1" x14ac:dyDescent="0.25">
      <c r="I820" s="157"/>
      <c r="AV820" s="157"/>
    </row>
    <row r="821" spans="9:48" ht="15.75" customHeight="1" x14ac:dyDescent="0.25">
      <c r="I821" s="157"/>
      <c r="AV821" s="157"/>
    </row>
    <row r="822" spans="9:48" ht="15.75" customHeight="1" x14ac:dyDescent="0.25">
      <c r="I822" s="157"/>
      <c r="AV822" s="157"/>
    </row>
    <row r="823" spans="9:48" ht="15.75" customHeight="1" x14ac:dyDescent="0.25">
      <c r="I823" s="157"/>
      <c r="AV823" s="157"/>
    </row>
    <row r="824" spans="9:48" ht="15.75" customHeight="1" x14ac:dyDescent="0.25">
      <c r="I824" s="157"/>
      <c r="AV824" s="157"/>
    </row>
    <row r="825" spans="9:48" ht="15.75" customHeight="1" x14ac:dyDescent="0.25">
      <c r="I825" s="157"/>
      <c r="AV825" s="157"/>
    </row>
    <row r="826" spans="9:48" ht="15.75" customHeight="1" x14ac:dyDescent="0.25">
      <c r="I826" s="157"/>
      <c r="AV826" s="157"/>
    </row>
    <row r="827" spans="9:48" ht="15.75" customHeight="1" x14ac:dyDescent="0.25">
      <c r="I827" s="157"/>
      <c r="AV827" s="157"/>
    </row>
    <row r="828" spans="9:48" ht="15.75" customHeight="1" x14ac:dyDescent="0.25">
      <c r="I828" s="157"/>
      <c r="AV828" s="157"/>
    </row>
    <row r="829" spans="9:48" ht="15.75" customHeight="1" x14ac:dyDescent="0.25">
      <c r="I829" s="157"/>
      <c r="AV829" s="157"/>
    </row>
    <row r="830" spans="9:48" ht="15.75" customHeight="1" x14ac:dyDescent="0.25">
      <c r="I830" s="157"/>
      <c r="AV830" s="157"/>
    </row>
    <row r="831" spans="9:48" ht="15.75" customHeight="1" x14ac:dyDescent="0.25">
      <c r="I831" s="157"/>
      <c r="AV831" s="157"/>
    </row>
    <row r="832" spans="9:48" ht="15.75" customHeight="1" x14ac:dyDescent="0.25">
      <c r="I832" s="157"/>
      <c r="AV832" s="157"/>
    </row>
    <row r="833" spans="9:48" ht="15.75" customHeight="1" x14ac:dyDescent="0.25">
      <c r="I833" s="157"/>
      <c r="AV833" s="157"/>
    </row>
    <row r="834" spans="9:48" ht="15.75" customHeight="1" x14ac:dyDescent="0.25">
      <c r="I834" s="157"/>
      <c r="AV834" s="157"/>
    </row>
    <row r="835" spans="9:48" ht="15.75" customHeight="1" x14ac:dyDescent="0.25">
      <c r="I835" s="157"/>
      <c r="AV835" s="157"/>
    </row>
    <row r="836" spans="9:48" ht="15.75" customHeight="1" x14ac:dyDescent="0.25">
      <c r="I836" s="157"/>
      <c r="AV836" s="157"/>
    </row>
    <row r="837" spans="9:48" ht="15.75" customHeight="1" x14ac:dyDescent="0.25">
      <c r="I837" s="157"/>
      <c r="AV837" s="157"/>
    </row>
    <row r="838" spans="9:48" ht="15.75" customHeight="1" x14ac:dyDescent="0.25">
      <c r="I838" s="157"/>
      <c r="AV838" s="157"/>
    </row>
    <row r="839" spans="9:48" ht="15.75" customHeight="1" x14ac:dyDescent="0.25">
      <c r="I839" s="157"/>
      <c r="AV839" s="157"/>
    </row>
    <row r="840" spans="9:48" ht="15.75" customHeight="1" x14ac:dyDescent="0.25">
      <c r="I840" s="157"/>
      <c r="AV840" s="157"/>
    </row>
    <row r="841" spans="9:48" ht="15.75" customHeight="1" x14ac:dyDescent="0.25">
      <c r="I841" s="157"/>
      <c r="AV841" s="157"/>
    </row>
    <row r="842" spans="9:48" ht="15.75" customHeight="1" x14ac:dyDescent="0.25">
      <c r="I842" s="157"/>
      <c r="AV842" s="157"/>
    </row>
    <row r="843" spans="9:48" ht="15.75" customHeight="1" x14ac:dyDescent="0.25">
      <c r="I843" s="157"/>
      <c r="AV843" s="157"/>
    </row>
    <row r="844" spans="9:48" ht="15.75" customHeight="1" x14ac:dyDescent="0.25">
      <c r="I844" s="157"/>
      <c r="AV844" s="157"/>
    </row>
    <row r="845" spans="9:48" ht="15.75" customHeight="1" x14ac:dyDescent="0.25">
      <c r="I845" s="157"/>
      <c r="AV845" s="157"/>
    </row>
    <row r="846" spans="9:48" ht="15.75" customHeight="1" x14ac:dyDescent="0.25">
      <c r="I846" s="157"/>
      <c r="AV846" s="157"/>
    </row>
    <row r="847" spans="9:48" ht="15.75" customHeight="1" x14ac:dyDescent="0.25">
      <c r="I847" s="157"/>
      <c r="AV847" s="157"/>
    </row>
    <row r="848" spans="9:48" ht="15.75" customHeight="1" x14ac:dyDescent="0.25">
      <c r="I848" s="157"/>
      <c r="AV848" s="157"/>
    </row>
    <row r="849" spans="9:48" ht="15.75" customHeight="1" x14ac:dyDescent="0.25">
      <c r="I849" s="157"/>
      <c r="AV849" s="157"/>
    </row>
    <row r="850" spans="9:48" ht="15.75" customHeight="1" x14ac:dyDescent="0.25">
      <c r="I850" s="157"/>
      <c r="AV850" s="157"/>
    </row>
    <row r="851" spans="9:48" ht="15.75" customHeight="1" x14ac:dyDescent="0.25">
      <c r="I851" s="157"/>
      <c r="AV851" s="157"/>
    </row>
    <row r="852" spans="9:48" ht="15.75" customHeight="1" x14ac:dyDescent="0.25">
      <c r="I852" s="157"/>
      <c r="AV852" s="157"/>
    </row>
    <row r="853" spans="9:48" ht="15.75" customHeight="1" x14ac:dyDescent="0.25">
      <c r="I853" s="157"/>
      <c r="AV853" s="157"/>
    </row>
    <row r="854" spans="9:48" ht="15.75" customHeight="1" x14ac:dyDescent="0.25">
      <c r="I854" s="157"/>
      <c r="AV854" s="157"/>
    </row>
    <row r="855" spans="9:48" ht="15.75" customHeight="1" x14ac:dyDescent="0.25">
      <c r="I855" s="157"/>
      <c r="AV855" s="157"/>
    </row>
    <row r="856" spans="9:48" ht="15.75" customHeight="1" x14ac:dyDescent="0.25">
      <c r="I856" s="157"/>
      <c r="AV856" s="157"/>
    </row>
    <row r="857" spans="9:48" ht="15.75" customHeight="1" x14ac:dyDescent="0.25">
      <c r="I857" s="157"/>
      <c r="AV857" s="157"/>
    </row>
    <row r="858" spans="9:48" ht="15.75" customHeight="1" x14ac:dyDescent="0.25">
      <c r="I858" s="157"/>
      <c r="AV858" s="157"/>
    </row>
    <row r="859" spans="9:48" ht="15.75" customHeight="1" x14ac:dyDescent="0.25">
      <c r="I859" s="157"/>
      <c r="AV859" s="157"/>
    </row>
    <row r="860" spans="9:48" ht="15.75" customHeight="1" x14ac:dyDescent="0.25">
      <c r="I860" s="157"/>
      <c r="AV860" s="157"/>
    </row>
    <row r="861" spans="9:48" ht="15.75" customHeight="1" x14ac:dyDescent="0.25">
      <c r="I861" s="157"/>
      <c r="AV861" s="157"/>
    </row>
    <row r="862" spans="9:48" ht="15.75" customHeight="1" x14ac:dyDescent="0.25">
      <c r="I862" s="157"/>
      <c r="AV862" s="157"/>
    </row>
    <row r="863" spans="9:48" ht="15.75" customHeight="1" x14ac:dyDescent="0.25">
      <c r="I863" s="157"/>
      <c r="AV863" s="157"/>
    </row>
    <row r="864" spans="9:48" ht="15.75" customHeight="1" x14ac:dyDescent="0.25">
      <c r="I864" s="157"/>
      <c r="AV864" s="157"/>
    </row>
    <row r="865" spans="9:48" ht="15.75" customHeight="1" x14ac:dyDescent="0.25">
      <c r="I865" s="157"/>
      <c r="AV865" s="157"/>
    </row>
    <row r="866" spans="9:48" ht="15.75" customHeight="1" x14ac:dyDescent="0.25">
      <c r="I866" s="157"/>
      <c r="AV866" s="157"/>
    </row>
    <row r="867" spans="9:48" ht="15.75" customHeight="1" x14ac:dyDescent="0.25">
      <c r="I867" s="157"/>
      <c r="AV867" s="157"/>
    </row>
    <row r="868" spans="9:48" ht="15.75" customHeight="1" x14ac:dyDescent="0.25">
      <c r="I868" s="157"/>
      <c r="AV868" s="157"/>
    </row>
    <row r="869" spans="9:48" ht="15.75" customHeight="1" x14ac:dyDescent="0.25">
      <c r="I869" s="157"/>
      <c r="AV869" s="157"/>
    </row>
    <row r="870" spans="9:48" ht="15.75" customHeight="1" x14ac:dyDescent="0.25">
      <c r="I870" s="157"/>
      <c r="AV870" s="157"/>
    </row>
    <row r="871" spans="9:48" ht="15.75" customHeight="1" x14ac:dyDescent="0.25">
      <c r="I871" s="157"/>
      <c r="AV871" s="157"/>
    </row>
    <row r="872" spans="9:48" ht="15.75" customHeight="1" x14ac:dyDescent="0.25">
      <c r="I872" s="157"/>
      <c r="AV872" s="157"/>
    </row>
    <row r="873" spans="9:48" ht="15.75" customHeight="1" x14ac:dyDescent="0.25">
      <c r="I873" s="157"/>
      <c r="AV873" s="157"/>
    </row>
    <row r="874" spans="9:48" ht="15.75" customHeight="1" x14ac:dyDescent="0.25">
      <c r="I874" s="157"/>
      <c r="AV874" s="157"/>
    </row>
    <row r="875" spans="9:48" ht="15.75" customHeight="1" x14ac:dyDescent="0.25">
      <c r="I875" s="157"/>
      <c r="AV875" s="157"/>
    </row>
    <row r="876" spans="9:48" ht="15.75" customHeight="1" x14ac:dyDescent="0.25">
      <c r="I876" s="157"/>
      <c r="AV876" s="157"/>
    </row>
    <row r="877" spans="9:48" ht="15.75" customHeight="1" x14ac:dyDescent="0.25">
      <c r="I877" s="157"/>
      <c r="AV877" s="157"/>
    </row>
    <row r="878" spans="9:48" ht="15.75" customHeight="1" x14ac:dyDescent="0.25">
      <c r="I878" s="157"/>
      <c r="AV878" s="157"/>
    </row>
    <row r="879" spans="9:48" ht="15.75" customHeight="1" x14ac:dyDescent="0.25">
      <c r="I879" s="157"/>
      <c r="AV879" s="157"/>
    </row>
    <row r="880" spans="9:48" ht="15.75" customHeight="1" x14ac:dyDescent="0.25">
      <c r="I880" s="157"/>
      <c r="AV880" s="157"/>
    </row>
    <row r="881" spans="9:48" ht="15.75" customHeight="1" x14ac:dyDescent="0.25">
      <c r="I881" s="157"/>
      <c r="AV881" s="157"/>
    </row>
    <row r="882" spans="9:48" ht="15.75" customHeight="1" x14ac:dyDescent="0.25">
      <c r="I882" s="157"/>
      <c r="AV882" s="157"/>
    </row>
    <row r="883" spans="9:48" ht="15.75" customHeight="1" x14ac:dyDescent="0.25">
      <c r="I883" s="157"/>
      <c r="AV883" s="157"/>
    </row>
    <row r="884" spans="9:48" ht="15.75" customHeight="1" x14ac:dyDescent="0.25">
      <c r="I884" s="157"/>
      <c r="AV884" s="157"/>
    </row>
    <row r="885" spans="9:48" ht="15.75" customHeight="1" x14ac:dyDescent="0.25">
      <c r="I885" s="157"/>
      <c r="AV885" s="157"/>
    </row>
    <row r="886" spans="9:48" ht="15.75" customHeight="1" x14ac:dyDescent="0.25">
      <c r="I886" s="157"/>
      <c r="AV886" s="157"/>
    </row>
    <row r="887" spans="9:48" ht="15.75" customHeight="1" x14ac:dyDescent="0.25">
      <c r="I887" s="157"/>
      <c r="AV887" s="157"/>
    </row>
    <row r="888" spans="9:48" ht="15.75" customHeight="1" x14ac:dyDescent="0.25">
      <c r="I888" s="157"/>
      <c r="AV888" s="157"/>
    </row>
    <row r="889" spans="9:48" ht="15.75" customHeight="1" x14ac:dyDescent="0.25">
      <c r="I889" s="157"/>
      <c r="AV889" s="157"/>
    </row>
    <row r="890" spans="9:48" ht="15.75" customHeight="1" x14ac:dyDescent="0.25">
      <c r="I890" s="157"/>
      <c r="AV890" s="157"/>
    </row>
    <row r="891" spans="9:48" ht="15.75" customHeight="1" x14ac:dyDescent="0.25">
      <c r="I891" s="157"/>
      <c r="AV891" s="157"/>
    </row>
    <row r="892" spans="9:48" ht="15.75" customHeight="1" x14ac:dyDescent="0.25">
      <c r="I892" s="157"/>
      <c r="AV892" s="157"/>
    </row>
    <row r="893" spans="9:48" ht="15.75" customHeight="1" x14ac:dyDescent="0.25">
      <c r="I893" s="157"/>
      <c r="AV893" s="157"/>
    </row>
    <row r="894" spans="9:48" ht="15.75" customHeight="1" x14ac:dyDescent="0.25">
      <c r="I894" s="157"/>
      <c r="AV894" s="157"/>
    </row>
    <row r="895" spans="9:48" ht="15.75" customHeight="1" x14ac:dyDescent="0.25">
      <c r="I895" s="157"/>
      <c r="AV895" s="157"/>
    </row>
    <row r="896" spans="9:48" ht="15.75" customHeight="1" x14ac:dyDescent="0.25">
      <c r="I896" s="157"/>
      <c r="AV896" s="157"/>
    </row>
    <row r="897" spans="9:48" ht="15.75" customHeight="1" x14ac:dyDescent="0.25">
      <c r="I897" s="157"/>
      <c r="AV897" s="157"/>
    </row>
    <row r="898" spans="9:48" ht="15.75" customHeight="1" x14ac:dyDescent="0.25">
      <c r="I898" s="157"/>
      <c r="AV898" s="157"/>
    </row>
    <row r="899" spans="9:48" ht="15.75" customHeight="1" x14ac:dyDescent="0.25">
      <c r="I899" s="157"/>
      <c r="AV899" s="157"/>
    </row>
    <row r="900" spans="9:48" ht="15.75" customHeight="1" x14ac:dyDescent="0.25">
      <c r="I900" s="157"/>
      <c r="AV900" s="157"/>
    </row>
    <row r="901" spans="9:48" ht="15.75" customHeight="1" x14ac:dyDescent="0.25">
      <c r="I901" s="157"/>
      <c r="AV901" s="157"/>
    </row>
    <row r="902" spans="9:48" ht="15.75" customHeight="1" x14ac:dyDescent="0.25">
      <c r="I902" s="157"/>
      <c r="AV902" s="157"/>
    </row>
    <row r="903" spans="9:48" ht="15.75" customHeight="1" x14ac:dyDescent="0.25">
      <c r="I903" s="157"/>
      <c r="AV903" s="157"/>
    </row>
    <row r="904" spans="9:48" ht="15.75" customHeight="1" x14ac:dyDescent="0.25">
      <c r="I904" s="157"/>
      <c r="AV904" s="157"/>
    </row>
    <row r="905" spans="9:48" ht="15.75" customHeight="1" x14ac:dyDescent="0.25">
      <c r="I905" s="157"/>
      <c r="AV905" s="157"/>
    </row>
    <row r="906" spans="9:48" ht="15.75" customHeight="1" x14ac:dyDescent="0.25">
      <c r="I906" s="157"/>
      <c r="AV906" s="157"/>
    </row>
    <row r="907" spans="9:48" ht="15.75" customHeight="1" x14ac:dyDescent="0.25">
      <c r="I907" s="157"/>
      <c r="AV907" s="157"/>
    </row>
    <row r="908" spans="9:48" ht="15.75" customHeight="1" x14ac:dyDescent="0.25">
      <c r="I908" s="157"/>
      <c r="AV908" s="157"/>
    </row>
    <row r="909" spans="9:48" ht="15.75" customHeight="1" x14ac:dyDescent="0.25">
      <c r="I909" s="157"/>
      <c r="AV909" s="157"/>
    </row>
    <row r="910" spans="9:48" ht="15.75" customHeight="1" x14ac:dyDescent="0.25">
      <c r="I910" s="157"/>
      <c r="AV910" s="157"/>
    </row>
    <row r="911" spans="9:48" ht="15.75" customHeight="1" x14ac:dyDescent="0.25">
      <c r="I911" s="157"/>
      <c r="AV911" s="157"/>
    </row>
    <row r="912" spans="9:48" ht="15.75" customHeight="1" x14ac:dyDescent="0.25">
      <c r="I912" s="157"/>
      <c r="AV912" s="157"/>
    </row>
    <row r="913" spans="9:48" ht="15.75" customHeight="1" x14ac:dyDescent="0.25">
      <c r="I913" s="157"/>
      <c r="AV913" s="157"/>
    </row>
    <row r="914" spans="9:48" ht="15.75" customHeight="1" x14ac:dyDescent="0.25">
      <c r="I914" s="157"/>
      <c r="AV914" s="157"/>
    </row>
    <row r="915" spans="9:48" ht="15.75" customHeight="1" x14ac:dyDescent="0.25">
      <c r="I915" s="157"/>
      <c r="AV915" s="157"/>
    </row>
    <row r="916" spans="9:48" ht="15.75" customHeight="1" x14ac:dyDescent="0.25">
      <c r="I916" s="157"/>
      <c r="AV916" s="157"/>
    </row>
    <row r="917" spans="9:48" ht="15.75" customHeight="1" x14ac:dyDescent="0.25">
      <c r="I917" s="157"/>
      <c r="AV917" s="157"/>
    </row>
    <row r="918" spans="9:48" ht="15.75" customHeight="1" x14ac:dyDescent="0.25">
      <c r="I918" s="157"/>
      <c r="AV918" s="157"/>
    </row>
    <row r="919" spans="9:48" ht="15.75" customHeight="1" x14ac:dyDescent="0.25">
      <c r="I919" s="157"/>
      <c r="AV919" s="157"/>
    </row>
    <row r="920" spans="9:48" ht="15.75" customHeight="1" x14ac:dyDescent="0.25">
      <c r="I920" s="157"/>
      <c r="AV920" s="157"/>
    </row>
    <row r="921" spans="9:48" ht="15.75" customHeight="1" x14ac:dyDescent="0.25">
      <c r="I921" s="157"/>
      <c r="AV921" s="157"/>
    </row>
    <row r="922" spans="9:48" ht="15.75" customHeight="1" x14ac:dyDescent="0.25">
      <c r="I922" s="157"/>
      <c r="AV922" s="157"/>
    </row>
    <row r="923" spans="9:48" ht="15.75" customHeight="1" x14ac:dyDescent="0.25">
      <c r="I923" s="157"/>
      <c r="AV923" s="157"/>
    </row>
    <row r="924" spans="9:48" ht="15.75" customHeight="1" x14ac:dyDescent="0.25">
      <c r="I924" s="157"/>
      <c r="AV924" s="157"/>
    </row>
    <row r="925" spans="9:48" ht="15.75" customHeight="1" x14ac:dyDescent="0.25">
      <c r="I925" s="157"/>
      <c r="AV925" s="157"/>
    </row>
    <row r="926" spans="9:48" ht="15.75" customHeight="1" x14ac:dyDescent="0.25">
      <c r="I926" s="157"/>
      <c r="AV926" s="157"/>
    </row>
    <row r="927" spans="9:48" ht="15.75" customHeight="1" x14ac:dyDescent="0.25">
      <c r="I927" s="157"/>
      <c r="AV927" s="157"/>
    </row>
    <row r="928" spans="9:48" ht="15.75" customHeight="1" x14ac:dyDescent="0.25">
      <c r="I928" s="157"/>
      <c r="AV928" s="157"/>
    </row>
    <row r="929" spans="9:48" ht="15.75" customHeight="1" x14ac:dyDescent="0.25">
      <c r="I929" s="157"/>
      <c r="AV929" s="157"/>
    </row>
    <row r="930" spans="9:48" ht="15.75" customHeight="1" x14ac:dyDescent="0.25">
      <c r="I930" s="157"/>
      <c r="AV930" s="157"/>
    </row>
  </sheetData>
  <mergeCells count="38">
    <mergeCell ref="A1:AL1"/>
    <mergeCell ref="AM1:AO1"/>
    <mergeCell ref="AP1:BP1"/>
    <mergeCell ref="BQ1:BQ3"/>
    <mergeCell ref="A2:A3"/>
    <mergeCell ref="B2:B3"/>
    <mergeCell ref="C2:F2"/>
    <mergeCell ref="H2:H3"/>
    <mergeCell ref="AN2:AN3"/>
    <mergeCell ref="I2:K2"/>
    <mergeCell ref="L2:L3"/>
    <mergeCell ref="M2:M3"/>
    <mergeCell ref="N2:P2"/>
    <mergeCell ref="AE2:AG2"/>
    <mergeCell ref="AH2:AJ2"/>
    <mergeCell ref="AK2:AK3"/>
    <mergeCell ref="AL2:AL3"/>
    <mergeCell ref="AM2:AM3"/>
    <mergeCell ref="BI2:BL2"/>
    <mergeCell ref="BM2:BP2"/>
    <mergeCell ref="AO2:AO3"/>
    <mergeCell ref="AP2:AU2"/>
    <mergeCell ref="AV2:AV3"/>
    <mergeCell ref="AW2:AZ2"/>
    <mergeCell ref="BA2:BD2"/>
    <mergeCell ref="BE2:BH2"/>
    <mergeCell ref="AA2:AA3"/>
    <mergeCell ref="AB2:AB3"/>
    <mergeCell ref="AC2:AC3"/>
    <mergeCell ref="AD2:AD3"/>
    <mergeCell ref="R2:S2"/>
    <mergeCell ref="T2:T3"/>
    <mergeCell ref="U2:U3"/>
    <mergeCell ref="V2:V3"/>
    <mergeCell ref="W2:W3"/>
    <mergeCell ref="X2:X3"/>
    <mergeCell ref="Y2:Y3"/>
    <mergeCell ref="Z2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056C-1E9B-41B0-86AE-D3550EBBB046}">
  <dimension ref="A1:CC940"/>
  <sheetViews>
    <sheetView rightToLeft="1" tabSelected="1" workbookViewId="0">
      <pane ySplit="3" topLeftCell="A4" activePane="bottomLeft" state="frozen"/>
      <selection pane="bottomLeft" activeCell="D51" sqref="D51"/>
    </sheetView>
  </sheetViews>
  <sheetFormatPr defaultColWidth="14.42578125" defaultRowHeight="15" x14ac:dyDescent="0.25"/>
  <cols>
    <col min="1" max="1" width="9.85546875" style="158" customWidth="1"/>
    <col min="2" max="2" width="10.42578125" style="158" customWidth="1"/>
    <col min="3" max="3" width="23.42578125" style="158" customWidth="1"/>
    <col min="4" max="4" width="28.5703125" style="158" customWidth="1"/>
    <col min="5" max="5" width="13.85546875" style="158" customWidth="1"/>
    <col min="6" max="6" width="14.5703125" style="158" customWidth="1"/>
    <col min="7" max="7" width="6.7109375" style="158" customWidth="1"/>
    <col min="8" max="8" width="6.85546875" style="158" customWidth="1"/>
    <col min="9" max="9" width="13.85546875" style="158" customWidth="1"/>
    <col min="10" max="10" width="0.42578125" style="158" customWidth="1"/>
    <col min="11" max="11" width="9.28515625" style="158" customWidth="1"/>
    <col min="12" max="12" width="7.85546875" style="158" customWidth="1"/>
    <col min="13" max="13" width="7.5703125" style="158" customWidth="1"/>
    <col min="14" max="14" width="17.42578125" style="158" customWidth="1"/>
    <col min="15" max="15" width="23" style="158" customWidth="1"/>
    <col min="16" max="17" width="11.7109375" style="158" customWidth="1"/>
    <col min="18" max="18" width="14.85546875" style="158" customWidth="1"/>
    <col min="19" max="19" width="10.85546875" style="158" customWidth="1"/>
    <col min="20" max="20" width="13.28515625" style="158" customWidth="1"/>
    <col min="21" max="21" width="6.7109375" style="158" customWidth="1"/>
    <col min="22" max="22" width="9.85546875" style="158" customWidth="1"/>
    <col min="23" max="23" width="7.42578125" style="158" customWidth="1"/>
    <col min="24" max="24" width="11.7109375" style="158" customWidth="1"/>
    <col min="25" max="25" width="13.85546875" style="158" customWidth="1"/>
    <col min="26" max="27" width="11.42578125" style="158" customWidth="1"/>
    <col min="28" max="28" width="9.85546875" style="158" customWidth="1"/>
    <col min="29" max="29" width="12" style="158" customWidth="1"/>
    <col min="30" max="30" width="49.85546875" style="158" customWidth="1"/>
    <col min="31" max="31" width="15" style="158" customWidth="1"/>
    <col min="32" max="32" width="19.42578125" style="158" customWidth="1"/>
    <col min="33" max="33" width="9.42578125" style="158" customWidth="1"/>
    <col min="34" max="34" width="9.7109375" style="158" customWidth="1"/>
    <col min="35" max="35" width="9.85546875" style="158" customWidth="1"/>
    <col min="36" max="36" width="12" style="158" customWidth="1"/>
    <col min="37" max="37" width="47" style="158" customWidth="1"/>
    <col min="38" max="38" width="8.85546875" style="158" customWidth="1"/>
    <col min="39" max="39" width="9.85546875" style="158" customWidth="1"/>
    <col min="40" max="40" width="15.42578125" style="158" customWidth="1"/>
    <col min="41" max="41" width="43.28515625" style="158" customWidth="1"/>
    <col min="42" max="42" width="8.28515625" style="158" customWidth="1"/>
    <col min="43" max="45" width="8" style="158" customWidth="1"/>
    <col min="46" max="46" width="8.42578125" style="158" customWidth="1"/>
    <col min="47" max="47" width="10.140625" style="158" customWidth="1"/>
    <col min="48" max="48" width="9.85546875" style="158" customWidth="1"/>
    <col min="49" max="49" width="12.140625" style="158" customWidth="1"/>
    <col min="50" max="52" width="8" style="158" customWidth="1"/>
    <col min="53" max="53" width="13.140625" style="158" customWidth="1"/>
    <col min="54" max="56" width="8" style="158" customWidth="1"/>
    <col min="57" max="57" width="16.85546875" style="158" customWidth="1"/>
    <col min="58" max="60" width="8" style="158" customWidth="1"/>
    <col min="61" max="61" width="13.7109375" style="158" customWidth="1"/>
    <col min="62" max="64" width="8" style="158" customWidth="1"/>
    <col min="65" max="65" width="13.140625" style="158" customWidth="1"/>
    <col min="66" max="68" width="8" style="158" customWidth="1"/>
    <col min="69" max="69" width="7.5703125" style="158" customWidth="1"/>
    <col min="70" max="71" width="11.7109375" style="165" customWidth="1"/>
    <col min="72" max="81" width="14.42578125" style="165"/>
    <col min="82" max="16384" width="14.42578125" style="158"/>
  </cols>
  <sheetData>
    <row r="1" spans="1:71" ht="18.75" customHeight="1" x14ac:dyDescent="0.25">
      <c r="A1" s="198" t="s">
        <v>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182" t="s">
        <v>16</v>
      </c>
      <c r="AN1" s="173"/>
      <c r="AO1" s="174"/>
      <c r="AP1" s="201" t="s">
        <v>18</v>
      </c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202" t="s">
        <v>22</v>
      </c>
      <c r="BR1" s="163"/>
      <c r="BS1" s="163"/>
    </row>
    <row r="2" spans="1:71" ht="18" customHeight="1" x14ac:dyDescent="0.25">
      <c r="A2" s="175" t="s">
        <v>29</v>
      </c>
      <c r="B2" s="170" t="s">
        <v>30</v>
      </c>
      <c r="C2" s="172" t="s">
        <v>36</v>
      </c>
      <c r="D2" s="173"/>
      <c r="E2" s="173"/>
      <c r="F2" s="174"/>
      <c r="G2" s="5"/>
      <c r="H2" s="175" t="s">
        <v>43</v>
      </c>
      <c r="I2" s="196" t="s">
        <v>44</v>
      </c>
      <c r="J2" s="173"/>
      <c r="K2" s="174"/>
      <c r="L2" s="175" t="s">
        <v>46</v>
      </c>
      <c r="M2" s="175" t="s">
        <v>47</v>
      </c>
      <c r="N2" s="197" t="s">
        <v>49</v>
      </c>
      <c r="O2" s="173"/>
      <c r="P2" s="174"/>
      <c r="Q2" s="159"/>
      <c r="R2" s="194" t="s">
        <v>569</v>
      </c>
      <c r="S2" s="195"/>
      <c r="T2" s="188" t="s">
        <v>77</v>
      </c>
      <c r="U2" s="190" t="s">
        <v>75</v>
      </c>
      <c r="V2" s="188" t="s">
        <v>79</v>
      </c>
      <c r="W2" s="190" t="s">
        <v>75</v>
      </c>
      <c r="X2" s="188" t="s">
        <v>80</v>
      </c>
      <c r="Y2" s="188" t="s">
        <v>81</v>
      </c>
      <c r="Z2" s="188" t="s">
        <v>82</v>
      </c>
      <c r="AA2" s="190" t="s">
        <v>84</v>
      </c>
      <c r="AB2" s="187" t="s">
        <v>86</v>
      </c>
      <c r="AC2" s="185" t="s">
        <v>89</v>
      </c>
      <c r="AD2" s="187" t="s">
        <v>42</v>
      </c>
      <c r="AE2" s="197" t="s">
        <v>51</v>
      </c>
      <c r="AF2" s="173"/>
      <c r="AG2" s="174"/>
      <c r="AH2" s="204" t="s">
        <v>54</v>
      </c>
      <c r="AI2" s="173"/>
      <c r="AJ2" s="174"/>
      <c r="AK2" s="175" t="s">
        <v>58</v>
      </c>
      <c r="AL2" s="175" t="s">
        <v>59</v>
      </c>
      <c r="AM2" s="193" t="s">
        <v>60</v>
      </c>
      <c r="AN2" s="193" t="s">
        <v>61</v>
      </c>
      <c r="AO2" s="193" t="s">
        <v>42</v>
      </c>
      <c r="AP2" s="197" t="s">
        <v>62</v>
      </c>
      <c r="AQ2" s="173"/>
      <c r="AR2" s="173"/>
      <c r="AS2" s="173"/>
      <c r="AT2" s="173"/>
      <c r="AU2" s="174"/>
      <c r="AV2" s="175" t="s">
        <v>63</v>
      </c>
      <c r="AW2" s="196" t="s">
        <v>64</v>
      </c>
      <c r="AX2" s="173"/>
      <c r="AY2" s="173"/>
      <c r="AZ2" s="174"/>
      <c r="BA2" s="196" t="s">
        <v>68</v>
      </c>
      <c r="BB2" s="173"/>
      <c r="BC2" s="173"/>
      <c r="BD2" s="174"/>
      <c r="BE2" s="196" t="s">
        <v>72</v>
      </c>
      <c r="BF2" s="173"/>
      <c r="BG2" s="173"/>
      <c r="BH2" s="174"/>
      <c r="BI2" s="196" t="s">
        <v>73</v>
      </c>
      <c r="BJ2" s="173"/>
      <c r="BK2" s="173"/>
      <c r="BL2" s="174"/>
      <c r="BM2" s="196" t="s">
        <v>74</v>
      </c>
      <c r="BN2" s="173"/>
      <c r="BO2" s="173"/>
      <c r="BP2" s="174"/>
      <c r="BQ2" s="203"/>
      <c r="BR2" s="162"/>
      <c r="BS2" s="162"/>
    </row>
    <row r="3" spans="1:71" ht="38.25" customHeight="1" x14ac:dyDescent="0.25">
      <c r="A3" s="171"/>
      <c r="B3" s="171"/>
      <c r="C3" s="17" t="s">
        <v>48</v>
      </c>
      <c r="D3" s="8" t="s">
        <v>97</v>
      </c>
      <c r="E3" s="19" t="s">
        <v>50</v>
      </c>
      <c r="F3" s="19" t="s">
        <v>55</v>
      </c>
      <c r="G3" s="4" t="s">
        <v>98</v>
      </c>
      <c r="H3" s="171"/>
      <c r="I3" s="55" t="s">
        <v>99</v>
      </c>
      <c r="J3" s="55" t="s">
        <v>100</v>
      </c>
      <c r="K3" s="23" t="s">
        <v>101</v>
      </c>
      <c r="L3" s="171"/>
      <c r="M3" s="171"/>
      <c r="N3" s="8" t="s">
        <v>106</v>
      </c>
      <c r="O3" s="8" t="s">
        <v>107</v>
      </c>
      <c r="P3" s="17" t="s">
        <v>108</v>
      </c>
      <c r="Q3" s="169" t="s">
        <v>568</v>
      </c>
      <c r="R3" s="4" t="s">
        <v>40</v>
      </c>
      <c r="S3" s="4" t="s">
        <v>52</v>
      </c>
      <c r="T3" s="189"/>
      <c r="U3" s="171"/>
      <c r="V3" s="189"/>
      <c r="W3" s="171"/>
      <c r="X3" s="189"/>
      <c r="Y3" s="189"/>
      <c r="Z3" s="189"/>
      <c r="AA3" s="171"/>
      <c r="AB3" s="186"/>
      <c r="AC3" s="186"/>
      <c r="AD3" s="186"/>
      <c r="AE3" s="8" t="s">
        <v>106</v>
      </c>
      <c r="AF3" s="8" t="s">
        <v>107</v>
      </c>
      <c r="AG3" s="4" t="s">
        <v>109</v>
      </c>
      <c r="AH3" s="8" t="s">
        <v>110</v>
      </c>
      <c r="AI3" s="8" t="s">
        <v>111</v>
      </c>
      <c r="AJ3" s="4" t="s">
        <v>112</v>
      </c>
      <c r="AK3" s="171"/>
      <c r="AL3" s="171"/>
      <c r="AM3" s="186"/>
      <c r="AN3" s="186"/>
      <c r="AO3" s="186"/>
      <c r="AP3" s="26" t="s">
        <v>113</v>
      </c>
      <c r="AQ3" s="26" t="s">
        <v>117</v>
      </c>
      <c r="AR3" s="26" t="s">
        <v>119</v>
      </c>
      <c r="AS3" s="26" t="s">
        <v>120</v>
      </c>
      <c r="AT3" s="26" t="s">
        <v>121</v>
      </c>
      <c r="AU3" s="8" t="s">
        <v>122</v>
      </c>
      <c r="AV3" s="171"/>
      <c r="AW3" s="4" t="s">
        <v>40</v>
      </c>
      <c r="AX3" s="4" t="s">
        <v>124</v>
      </c>
      <c r="AY3" s="4" t="s">
        <v>125</v>
      </c>
      <c r="AZ3" s="4" t="s">
        <v>126</v>
      </c>
      <c r="BA3" s="4" t="s">
        <v>40</v>
      </c>
      <c r="BB3" s="4" t="s">
        <v>124</v>
      </c>
      <c r="BC3" s="4" t="s">
        <v>125</v>
      </c>
      <c r="BD3" s="4" t="s">
        <v>126</v>
      </c>
      <c r="BE3" s="4" t="s">
        <v>40</v>
      </c>
      <c r="BF3" s="4" t="s">
        <v>124</v>
      </c>
      <c r="BG3" s="4" t="s">
        <v>125</v>
      </c>
      <c r="BH3" s="4" t="s">
        <v>126</v>
      </c>
      <c r="BI3" s="4" t="s">
        <v>40</v>
      </c>
      <c r="BJ3" s="4" t="s">
        <v>124</v>
      </c>
      <c r="BK3" s="4" t="s">
        <v>125</v>
      </c>
      <c r="BL3" s="4" t="s">
        <v>126</v>
      </c>
      <c r="BM3" s="4" t="s">
        <v>40</v>
      </c>
      <c r="BN3" s="4" t="s">
        <v>124</v>
      </c>
      <c r="BO3" s="4" t="s">
        <v>125</v>
      </c>
      <c r="BP3" s="4" t="s">
        <v>126</v>
      </c>
      <c r="BQ3" s="203"/>
      <c r="BR3" s="162"/>
      <c r="BS3" s="162"/>
    </row>
    <row r="4" spans="1:71" ht="15.75" customHeight="1" x14ac:dyDescent="0.25">
      <c r="A4" s="90">
        <v>1</v>
      </c>
      <c r="B4" s="99">
        <v>43828</v>
      </c>
      <c r="C4" s="32" t="s">
        <v>131</v>
      </c>
      <c r="D4" s="32" t="s">
        <v>134</v>
      </c>
      <c r="E4" s="32" t="s">
        <v>135</v>
      </c>
      <c r="F4" s="32" t="s">
        <v>136</v>
      </c>
      <c r="G4" s="32">
        <v>3</v>
      </c>
      <c r="H4" s="97">
        <v>1</v>
      </c>
      <c r="I4" s="103">
        <v>43836</v>
      </c>
      <c r="J4" s="52">
        <v>43836</v>
      </c>
      <c r="K4" s="99" t="s">
        <v>138</v>
      </c>
      <c r="L4" s="93">
        <v>0.55208333333333337</v>
      </c>
      <c r="M4" s="97">
        <v>20</v>
      </c>
      <c r="N4" s="32" t="s">
        <v>141</v>
      </c>
      <c r="O4" s="32" t="s">
        <v>142</v>
      </c>
      <c r="P4" s="94">
        <v>0.64583333333333337</v>
      </c>
      <c r="Q4" s="94"/>
      <c r="R4" s="32" t="s">
        <v>123</v>
      </c>
      <c r="S4" s="48">
        <v>323</v>
      </c>
      <c r="T4" s="52"/>
      <c r="U4" s="93"/>
      <c r="V4" s="52">
        <v>43835</v>
      </c>
      <c r="W4" s="93">
        <v>0.46875</v>
      </c>
      <c r="X4" s="32" t="s">
        <v>146</v>
      </c>
      <c r="Y4" s="32" t="s">
        <v>147</v>
      </c>
      <c r="Z4" s="32"/>
      <c r="AA4" s="32"/>
      <c r="AB4" s="52"/>
      <c r="AC4" s="32"/>
      <c r="AD4" s="32"/>
      <c r="AE4" s="32"/>
      <c r="AF4" s="32"/>
      <c r="AG4" s="93"/>
      <c r="AH4" s="32"/>
      <c r="AI4" s="32"/>
      <c r="AJ4" s="93"/>
      <c r="AK4" s="32"/>
      <c r="AL4" s="32"/>
      <c r="AM4" s="52"/>
      <c r="AN4" s="32"/>
      <c r="AO4" s="32"/>
      <c r="AP4" s="97"/>
      <c r="AQ4" s="97"/>
      <c r="AR4" s="97">
        <v>1</v>
      </c>
      <c r="AS4" s="97"/>
      <c r="AT4" s="97"/>
      <c r="AU4" s="32"/>
      <c r="AV4" s="105">
        <v>2.7</v>
      </c>
      <c r="AW4" s="32" t="s">
        <v>144</v>
      </c>
      <c r="AX4" s="105">
        <v>33.799999999999997</v>
      </c>
      <c r="AY4" s="105">
        <f>AX4+AV4</f>
        <v>36.5</v>
      </c>
      <c r="AZ4" s="48">
        <v>600</v>
      </c>
      <c r="BA4" s="32" t="s">
        <v>145</v>
      </c>
      <c r="BB4" s="105">
        <v>37.6</v>
      </c>
      <c r="BC4" s="105">
        <f>BB4+AV4</f>
        <v>40.300000000000004</v>
      </c>
      <c r="BD4" s="48">
        <v>650</v>
      </c>
      <c r="BE4" s="32" t="s">
        <v>123</v>
      </c>
      <c r="BF4" s="105">
        <v>36.1</v>
      </c>
      <c r="BG4" s="105">
        <f>BF4+AV4</f>
        <v>38.800000000000004</v>
      </c>
      <c r="BH4" s="107">
        <v>323</v>
      </c>
      <c r="BI4" s="32" t="s">
        <v>133</v>
      </c>
      <c r="BJ4" s="105">
        <v>36.5</v>
      </c>
      <c r="BK4" s="105">
        <f>BJ4+2.7</f>
        <v>39.200000000000003</v>
      </c>
      <c r="BL4" s="48">
        <v>1100</v>
      </c>
      <c r="BM4" s="32" t="s">
        <v>129</v>
      </c>
      <c r="BN4" s="105">
        <v>35.9</v>
      </c>
      <c r="BO4" s="105">
        <f>BN4+2.7</f>
        <v>38.6</v>
      </c>
      <c r="BP4" s="48">
        <v>895</v>
      </c>
      <c r="BQ4" s="113"/>
      <c r="BR4" s="164"/>
      <c r="BS4" s="164"/>
    </row>
    <row r="5" spans="1:71" ht="15.75" customHeight="1" x14ac:dyDescent="0.25">
      <c r="A5" s="90">
        <v>2</v>
      </c>
      <c r="B5" s="99">
        <v>43830</v>
      </c>
      <c r="C5" s="158" t="s">
        <v>148</v>
      </c>
      <c r="D5" s="32" t="s">
        <v>149</v>
      </c>
      <c r="E5" s="32" t="s">
        <v>150</v>
      </c>
      <c r="F5" s="43" t="s">
        <v>151</v>
      </c>
      <c r="G5" s="32">
        <v>3</v>
      </c>
      <c r="H5" s="97">
        <v>1</v>
      </c>
      <c r="I5" s="103">
        <v>43835</v>
      </c>
      <c r="J5" s="52">
        <v>43835</v>
      </c>
      <c r="K5" s="91" t="s">
        <v>152</v>
      </c>
      <c r="L5" s="93">
        <v>0.35416666666666669</v>
      </c>
      <c r="M5" s="97">
        <v>40</v>
      </c>
      <c r="N5" s="32" t="s">
        <v>153</v>
      </c>
      <c r="O5" s="32" t="s">
        <v>154</v>
      </c>
      <c r="P5" s="94">
        <v>0.5</v>
      </c>
      <c r="Q5" s="94"/>
      <c r="R5" s="32" t="s">
        <v>123</v>
      </c>
      <c r="S5" s="48">
        <v>871</v>
      </c>
      <c r="T5" s="52"/>
      <c r="U5" s="93"/>
      <c r="V5" s="52">
        <v>43835</v>
      </c>
      <c r="W5" s="93">
        <v>0.33333333333333331</v>
      </c>
      <c r="X5" s="32" t="s">
        <v>155</v>
      </c>
      <c r="Y5" s="32"/>
      <c r="Z5" s="32"/>
      <c r="AA5" s="32"/>
      <c r="AB5" s="52"/>
      <c r="AC5" s="32"/>
      <c r="AD5" s="32"/>
      <c r="AE5" s="32"/>
      <c r="AF5" s="32"/>
      <c r="AG5" s="93"/>
      <c r="AH5" s="32"/>
      <c r="AI5" s="32"/>
      <c r="AJ5" s="93"/>
      <c r="AK5" s="32"/>
      <c r="AL5" s="32"/>
      <c r="AM5" s="52">
        <v>43835</v>
      </c>
      <c r="AN5" s="32" t="s">
        <v>155</v>
      </c>
      <c r="AO5" s="32" t="s">
        <v>156</v>
      </c>
      <c r="AP5" s="97">
        <v>1</v>
      </c>
      <c r="AQ5" s="97"/>
      <c r="AR5" s="97"/>
      <c r="AS5" s="97"/>
      <c r="AT5" s="97"/>
      <c r="AU5" s="32"/>
      <c r="AV5" s="105">
        <v>21</v>
      </c>
      <c r="AW5" s="32" t="s">
        <v>123</v>
      </c>
      <c r="AX5" s="105">
        <v>17</v>
      </c>
      <c r="AY5" s="105">
        <v>38</v>
      </c>
      <c r="AZ5" s="107">
        <v>871</v>
      </c>
      <c r="BA5" s="32"/>
      <c r="BB5" s="105"/>
      <c r="BC5" s="105" t="s">
        <v>157</v>
      </c>
      <c r="BD5" s="48"/>
      <c r="BE5" s="32"/>
      <c r="BF5" s="105"/>
      <c r="BG5" s="105"/>
      <c r="BH5" s="48"/>
      <c r="BI5" s="32"/>
      <c r="BJ5" s="105"/>
      <c r="BK5" s="105"/>
      <c r="BL5" s="48"/>
      <c r="BM5" s="32"/>
      <c r="BN5" s="105"/>
      <c r="BO5" s="105"/>
      <c r="BP5" s="48"/>
      <c r="BQ5" s="113"/>
      <c r="BR5" s="164"/>
      <c r="BS5" s="164"/>
    </row>
    <row r="6" spans="1:71" ht="15.75" customHeight="1" x14ac:dyDescent="0.25">
      <c r="A6" s="127">
        <v>5</v>
      </c>
      <c r="B6" s="49">
        <v>43830</v>
      </c>
      <c r="C6" s="111" t="s">
        <v>174</v>
      </c>
      <c r="D6" s="32" t="s">
        <v>175</v>
      </c>
      <c r="E6" s="32" t="s">
        <v>176</v>
      </c>
      <c r="F6" s="32" t="s">
        <v>177</v>
      </c>
      <c r="G6" s="32">
        <v>3</v>
      </c>
      <c r="H6" s="50">
        <v>2</v>
      </c>
      <c r="I6" s="56">
        <v>43850</v>
      </c>
      <c r="J6" s="57">
        <v>43867</v>
      </c>
      <c r="K6" s="58" t="s">
        <v>181</v>
      </c>
      <c r="L6" s="59">
        <v>0.34375</v>
      </c>
      <c r="M6" s="50">
        <v>10</v>
      </c>
      <c r="N6" s="32" t="s">
        <v>182</v>
      </c>
      <c r="O6" s="32" t="s">
        <v>183</v>
      </c>
      <c r="P6" s="71">
        <v>0.53125</v>
      </c>
      <c r="Q6" s="71"/>
      <c r="R6" s="32" t="s">
        <v>123</v>
      </c>
      <c r="S6" s="64">
        <v>296</v>
      </c>
      <c r="T6" s="57"/>
      <c r="U6" s="59"/>
      <c r="V6" s="57"/>
      <c r="W6" s="59"/>
      <c r="X6" s="32"/>
      <c r="Y6" s="32"/>
      <c r="Z6" s="32"/>
      <c r="AA6" s="32"/>
      <c r="AB6" s="57"/>
      <c r="AC6" s="32"/>
      <c r="AD6" s="32"/>
      <c r="AE6" s="32"/>
      <c r="AF6" s="32"/>
      <c r="AG6" s="32"/>
      <c r="AH6" s="32"/>
      <c r="AI6" s="32" t="s">
        <v>184</v>
      </c>
      <c r="AJ6" s="32">
        <v>726</v>
      </c>
      <c r="AK6" s="32"/>
      <c r="AL6" s="32"/>
      <c r="AM6" s="52">
        <v>43831</v>
      </c>
      <c r="AN6" s="32" t="s">
        <v>185</v>
      </c>
      <c r="AO6" s="32"/>
      <c r="AP6" s="50"/>
      <c r="AQ6" s="50"/>
      <c r="AR6" s="50"/>
      <c r="AS6" s="50">
        <v>1</v>
      </c>
      <c r="AT6" s="50"/>
      <c r="AU6" s="32"/>
      <c r="AV6" s="62">
        <v>20.399999999999999</v>
      </c>
      <c r="AW6" s="32" t="s">
        <v>144</v>
      </c>
      <c r="AX6" s="62">
        <v>8.3000000000000007</v>
      </c>
      <c r="AY6" s="62">
        <v>28.7</v>
      </c>
      <c r="AZ6" s="64">
        <v>500</v>
      </c>
      <c r="BA6" s="32" t="s">
        <v>145</v>
      </c>
      <c r="BB6" s="62">
        <v>31.8</v>
      </c>
      <c r="BC6" s="62">
        <v>52.2</v>
      </c>
      <c r="BD6" s="64">
        <v>500</v>
      </c>
      <c r="BE6" s="32" t="s">
        <v>123</v>
      </c>
      <c r="BF6" s="62">
        <v>22.3</v>
      </c>
      <c r="BG6" s="62">
        <v>42.7</v>
      </c>
      <c r="BH6" s="63">
        <v>296</v>
      </c>
      <c r="BI6" s="32" t="s">
        <v>133</v>
      </c>
      <c r="BJ6" s="62">
        <v>7.2</v>
      </c>
      <c r="BK6" s="62">
        <v>27.6</v>
      </c>
      <c r="BL6" s="64" t="s">
        <v>170</v>
      </c>
      <c r="BM6" s="32" t="s">
        <v>129</v>
      </c>
      <c r="BN6" s="62">
        <v>28.7</v>
      </c>
      <c r="BO6" s="62">
        <v>49.1</v>
      </c>
      <c r="BP6" s="64">
        <v>776</v>
      </c>
      <c r="BQ6" s="65"/>
      <c r="BR6" s="164"/>
      <c r="BS6" s="164"/>
    </row>
    <row r="7" spans="1:71" ht="15.75" customHeight="1" x14ac:dyDescent="0.25">
      <c r="A7" s="127">
        <v>7</v>
      </c>
      <c r="B7" s="49">
        <v>43831</v>
      </c>
      <c r="C7" s="111" t="s">
        <v>174</v>
      </c>
      <c r="D7" s="32" t="s">
        <v>175</v>
      </c>
      <c r="E7" s="32" t="s">
        <v>176</v>
      </c>
      <c r="F7" s="32" t="s">
        <v>177</v>
      </c>
      <c r="G7" s="32">
        <v>2</v>
      </c>
      <c r="H7" s="50">
        <v>2</v>
      </c>
      <c r="I7" s="56">
        <v>43836</v>
      </c>
      <c r="J7" s="57">
        <v>43844</v>
      </c>
      <c r="K7" s="58" t="s">
        <v>181</v>
      </c>
      <c r="L7" s="59">
        <v>0.34375</v>
      </c>
      <c r="M7" s="50">
        <v>19</v>
      </c>
      <c r="N7" s="32" t="s">
        <v>197</v>
      </c>
      <c r="O7" s="32" t="s">
        <v>198</v>
      </c>
      <c r="P7" s="71">
        <v>0.53125</v>
      </c>
      <c r="Q7" s="71"/>
      <c r="R7" s="32" t="s">
        <v>123</v>
      </c>
      <c r="S7" s="64">
        <v>323</v>
      </c>
      <c r="T7" s="57"/>
      <c r="U7" s="59"/>
      <c r="V7" s="52">
        <v>43835</v>
      </c>
      <c r="W7" s="93">
        <v>0.46875</v>
      </c>
      <c r="X7" s="32" t="s">
        <v>146</v>
      </c>
      <c r="Y7" s="32" t="s">
        <v>147</v>
      </c>
      <c r="Z7" s="32"/>
      <c r="AA7" s="32"/>
      <c r="AB7" s="57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52">
        <v>43831</v>
      </c>
      <c r="AN7" s="32" t="s">
        <v>185</v>
      </c>
      <c r="AO7" s="32" t="s">
        <v>199</v>
      </c>
      <c r="AP7" s="50"/>
      <c r="AQ7" s="50"/>
      <c r="AR7" s="50">
        <v>1</v>
      </c>
      <c r="AS7" s="50"/>
      <c r="AT7" s="50"/>
      <c r="AU7" s="32"/>
      <c r="AV7" s="62">
        <v>10.7</v>
      </c>
      <c r="AW7" s="32" t="s">
        <v>144</v>
      </c>
      <c r="AX7" s="62">
        <v>8.3000000000000007</v>
      </c>
      <c r="AY7" s="62">
        <v>19</v>
      </c>
      <c r="AZ7" s="64">
        <v>600</v>
      </c>
      <c r="BA7" s="32" t="s">
        <v>145</v>
      </c>
      <c r="BB7" s="62">
        <v>31.8</v>
      </c>
      <c r="BC7" s="62">
        <v>42.5</v>
      </c>
      <c r="BD7" s="64">
        <v>650</v>
      </c>
      <c r="BE7" s="32" t="s">
        <v>123</v>
      </c>
      <c r="BF7" s="62">
        <v>22.3</v>
      </c>
      <c r="BG7" s="62">
        <v>33</v>
      </c>
      <c r="BH7" s="63">
        <v>323</v>
      </c>
      <c r="BI7" s="32" t="s">
        <v>133</v>
      </c>
      <c r="BJ7" s="62">
        <v>7.2</v>
      </c>
      <c r="BK7" s="62">
        <v>17.899999999999999</v>
      </c>
      <c r="BL7" s="64">
        <v>1100</v>
      </c>
      <c r="BM7" s="32" t="s">
        <v>129</v>
      </c>
      <c r="BN7" s="62">
        <v>28.7</v>
      </c>
      <c r="BO7" s="62">
        <v>39.4</v>
      </c>
      <c r="BP7" s="64">
        <v>895</v>
      </c>
      <c r="BQ7" s="65"/>
      <c r="BR7" s="164"/>
      <c r="BS7" s="164"/>
    </row>
    <row r="8" spans="1:71" ht="15.75" customHeight="1" x14ac:dyDescent="0.25">
      <c r="A8" s="90">
        <v>8</v>
      </c>
      <c r="B8" s="99">
        <v>43831</v>
      </c>
      <c r="C8" s="111" t="s">
        <v>200</v>
      </c>
      <c r="D8" s="32" t="s">
        <v>201</v>
      </c>
      <c r="E8" s="32" t="s">
        <v>202</v>
      </c>
      <c r="F8" s="32" t="s">
        <v>203</v>
      </c>
      <c r="G8" s="32">
        <v>3</v>
      </c>
      <c r="H8" s="97">
        <v>2</v>
      </c>
      <c r="I8" s="103">
        <v>43833</v>
      </c>
      <c r="J8" s="52">
        <v>44004</v>
      </c>
      <c r="K8" s="91" t="s">
        <v>204</v>
      </c>
      <c r="L8" s="93">
        <v>0.33333333333333331</v>
      </c>
      <c r="M8" s="97">
        <v>20</v>
      </c>
      <c r="N8" s="32" t="s">
        <v>205</v>
      </c>
      <c r="O8" s="32" t="s">
        <v>206</v>
      </c>
      <c r="P8" s="117">
        <v>0.55208333333333337</v>
      </c>
      <c r="Q8" s="117"/>
      <c r="R8" s="83" t="s">
        <v>123</v>
      </c>
      <c r="S8" s="106">
        <v>459</v>
      </c>
      <c r="T8" s="52"/>
      <c r="U8" s="93"/>
      <c r="V8" s="52">
        <v>43832</v>
      </c>
      <c r="W8" s="93">
        <v>0.64583333333333337</v>
      </c>
      <c r="X8" s="32" t="s">
        <v>210</v>
      </c>
      <c r="Y8" s="32" t="s">
        <v>147</v>
      </c>
      <c r="Z8" s="32"/>
      <c r="AA8" s="32"/>
      <c r="AB8" s="5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52">
        <v>43831</v>
      </c>
      <c r="AN8" s="32" t="s">
        <v>207</v>
      </c>
      <c r="AO8" s="86" t="s">
        <v>208</v>
      </c>
      <c r="AP8" s="97"/>
      <c r="AQ8" s="97"/>
      <c r="AR8" s="97">
        <v>1</v>
      </c>
      <c r="AS8" s="97"/>
      <c r="AT8" s="97"/>
      <c r="AU8" s="32">
        <v>6</v>
      </c>
      <c r="AV8" s="104">
        <v>11.4</v>
      </c>
      <c r="AW8" s="32" t="s">
        <v>144</v>
      </c>
      <c r="AX8" s="105">
        <v>47.8</v>
      </c>
      <c r="AY8" s="105">
        <v>55.2</v>
      </c>
      <c r="AZ8" s="48">
        <v>1200</v>
      </c>
      <c r="BA8" s="32" t="s">
        <v>145</v>
      </c>
      <c r="BB8" s="105">
        <v>51.6</v>
      </c>
      <c r="BC8" s="105">
        <v>69</v>
      </c>
      <c r="BD8" s="48">
        <v>1200</v>
      </c>
      <c r="BE8" s="32" t="s">
        <v>123</v>
      </c>
      <c r="BF8" s="105">
        <v>49.7</v>
      </c>
      <c r="BG8" s="105">
        <v>67.099999999999994</v>
      </c>
      <c r="BH8" s="69">
        <v>459</v>
      </c>
      <c r="BI8" s="32" t="s">
        <v>133</v>
      </c>
      <c r="BJ8" s="105">
        <v>50.5</v>
      </c>
      <c r="BK8" s="105">
        <v>67.900000000000006</v>
      </c>
      <c r="BL8" s="48">
        <v>1327</v>
      </c>
      <c r="BM8" s="32" t="s">
        <v>129</v>
      </c>
      <c r="BN8" s="105">
        <v>11.8</v>
      </c>
      <c r="BO8" s="105">
        <v>30.2</v>
      </c>
      <c r="BP8" s="48">
        <v>895</v>
      </c>
      <c r="BQ8" s="113"/>
      <c r="BR8" s="164"/>
      <c r="BS8" s="164"/>
    </row>
    <row r="9" spans="1:71" ht="15.75" customHeight="1" x14ac:dyDescent="0.25">
      <c r="A9" s="90">
        <v>9</v>
      </c>
      <c r="B9" s="99">
        <v>43831</v>
      </c>
      <c r="C9" s="111" t="s">
        <v>211</v>
      </c>
      <c r="D9" s="32" t="s">
        <v>212</v>
      </c>
      <c r="E9" s="32" t="s">
        <v>213</v>
      </c>
      <c r="F9" s="32" t="s">
        <v>214</v>
      </c>
      <c r="G9" s="32">
        <v>3</v>
      </c>
      <c r="H9" s="97">
        <v>2</v>
      </c>
      <c r="I9" s="103">
        <v>43836</v>
      </c>
      <c r="J9" s="52">
        <v>43976</v>
      </c>
      <c r="K9" s="91" t="s">
        <v>138</v>
      </c>
      <c r="L9" s="93">
        <v>0.36458333333333331</v>
      </c>
      <c r="M9" s="97">
        <v>9</v>
      </c>
      <c r="N9" s="32" t="s">
        <v>215</v>
      </c>
      <c r="O9" s="32" t="s">
        <v>216</v>
      </c>
      <c r="P9" s="117">
        <v>0.52083333333333337</v>
      </c>
      <c r="Q9" s="117"/>
      <c r="R9" s="32" t="s">
        <v>123</v>
      </c>
      <c r="S9" s="48">
        <v>296</v>
      </c>
      <c r="T9" s="52"/>
      <c r="U9" s="93"/>
      <c r="V9" s="52">
        <v>43835</v>
      </c>
      <c r="W9" s="93">
        <v>0.46875</v>
      </c>
      <c r="X9" s="32" t="s">
        <v>146</v>
      </c>
      <c r="Y9" s="32" t="s">
        <v>147</v>
      </c>
      <c r="Z9" s="32"/>
      <c r="AA9" s="32"/>
      <c r="AB9" s="52"/>
      <c r="AC9" s="32"/>
      <c r="AD9" s="32"/>
      <c r="AE9" s="32"/>
      <c r="AF9" s="32"/>
      <c r="AG9" s="32"/>
      <c r="AH9" s="32"/>
      <c r="AI9" s="32"/>
      <c r="AJ9" s="32"/>
      <c r="AK9" s="70" t="s">
        <v>217</v>
      </c>
      <c r="AL9" s="32"/>
      <c r="AM9" s="52">
        <v>43831</v>
      </c>
      <c r="AN9" s="32" t="s">
        <v>218</v>
      </c>
      <c r="AO9" s="32"/>
      <c r="AP9" s="97"/>
      <c r="AQ9" s="97"/>
      <c r="AR9" s="97"/>
      <c r="AS9" s="97">
        <v>1</v>
      </c>
      <c r="AT9" s="97"/>
      <c r="AU9" s="32"/>
      <c r="AV9" s="105">
        <v>4.3</v>
      </c>
      <c r="AW9" s="32" t="s">
        <v>144</v>
      </c>
      <c r="AX9" s="105">
        <v>27.9</v>
      </c>
      <c r="AY9" s="105">
        <f t="shared" ref="AY9:AY10" si="0">AX9+AV9</f>
        <v>32.199999999999996</v>
      </c>
      <c r="AZ9" s="48">
        <v>500</v>
      </c>
      <c r="BA9" s="32" t="s">
        <v>145</v>
      </c>
      <c r="BB9" s="105">
        <v>17.399999999999999</v>
      </c>
      <c r="BC9" s="105">
        <f t="shared" ref="BC9:BC10" si="1">BB9+AV9</f>
        <v>21.7</v>
      </c>
      <c r="BD9" s="48">
        <v>500</v>
      </c>
      <c r="BE9" s="32" t="s">
        <v>123</v>
      </c>
      <c r="BF9" s="105">
        <v>12</v>
      </c>
      <c r="BG9" s="105">
        <f t="shared" ref="BG9:BG10" si="2">BF9+AV9</f>
        <v>16.3</v>
      </c>
      <c r="BH9" s="107">
        <v>296</v>
      </c>
      <c r="BI9" s="32" t="s">
        <v>133</v>
      </c>
      <c r="BJ9" s="105">
        <v>28</v>
      </c>
      <c r="BK9" s="105">
        <f>BJ9+4.3</f>
        <v>32.299999999999997</v>
      </c>
      <c r="BL9" s="48" t="s">
        <v>170</v>
      </c>
      <c r="BM9" s="32" t="s">
        <v>129</v>
      </c>
      <c r="BN9" s="105">
        <v>38.799999999999997</v>
      </c>
      <c r="BO9" s="105">
        <f>BN9+4.3</f>
        <v>43.099999999999994</v>
      </c>
      <c r="BP9" s="48">
        <v>776</v>
      </c>
      <c r="BQ9" s="113"/>
      <c r="BR9" s="164"/>
      <c r="BS9" s="164"/>
    </row>
    <row r="10" spans="1:71" ht="15.75" customHeight="1" x14ac:dyDescent="0.25">
      <c r="A10" s="90">
        <v>10</v>
      </c>
      <c r="B10" s="99">
        <v>43863</v>
      </c>
      <c r="C10" s="111" t="s">
        <v>219</v>
      </c>
      <c r="D10" s="32" t="s">
        <v>220</v>
      </c>
      <c r="E10" s="32" t="s">
        <v>221</v>
      </c>
      <c r="F10" s="32" t="s">
        <v>222</v>
      </c>
      <c r="G10" s="32">
        <v>1</v>
      </c>
      <c r="H10" s="97">
        <v>3</v>
      </c>
      <c r="I10" s="103">
        <v>43843</v>
      </c>
      <c r="J10" s="52">
        <v>43843</v>
      </c>
      <c r="K10" s="91" t="s">
        <v>138</v>
      </c>
      <c r="L10" s="93">
        <v>0.36458333333333331</v>
      </c>
      <c r="M10" s="97">
        <v>12</v>
      </c>
      <c r="N10" s="32" t="s">
        <v>223</v>
      </c>
      <c r="O10" s="32" t="s">
        <v>224</v>
      </c>
      <c r="P10" s="117">
        <v>0.4375</v>
      </c>
      <c r="Q10" s="117"/>
      <c r="R10" s="32" t="s">
        <v>123</v>
      </c>
      <c r="S10" s="48">
        <v>419</v>
      </c>
      <c r="T10" s="52"/>
      <c r="U10" s="93"/>
      <c r="V10" s="52"/>
      <c r="W10" s="93"/>
      <c r="X10" s="32" t="s">
        <v>228</v>
      </c>
      <c r="Y10" s="32"/>
      <c r="Z10" s="32"/>
      <c r="AA10" s="32"/>
      <c r="AB10" s="52"/>
      <c r="AC10" s="32"/>
      <c r="AD10" s="32"/>
      <c r="AE10" s="32" t="s">
        <v>225</v>
      </c>
      <c r="AF10" s="32" t="s">
        <v>225</v>
      </c>
      <c r="AG10" s="71">
        <v>0.58333333333333337</v>
      </c>
      <c r="AH10" s="32"/>
      <c r="AI10" s="32"/>
      <c r="AJ10" s="32"/>
      <c r="AK10" s="32"/>
      <c r="AL10" s="32"/>
      <c r="AM10" s="52">
        <v>43832</v>
      </c>
      <c r="AN10" s="32" t="s">
        <v>226</v>
      </c>
      <c r="AO10" s="32"/>
      <c r="AP10" s="97"/>
      <c r="AQ10" s="97"/>
      <c r="AR10" s="97"/>
      <c r="AS10" s="97">
        <v>1</v>
      </c>
      <c r="AT10" s="97"/>
      <c r="AU10" s="32"/>
      <c r="AV10" s="105">
        <v>47.5</v>
      </c>
      <c r="AW10" s="32" t="s">
        <v>133</v>
      </c>
      <c r="AX10" s="105">
        <v>17.399999999999999</v>
      </c>
      <c r="AY10" s="105">
        <f t="shared" si="0"/>
        <v>64.900000000000006</v>
      </c>
      <c r="AZ10" s="48" t="s">
        <v>170</v>
      </c>
      <c r="BA10" s="32" t="s">
        <v>123</v>
      </c>
      <c r="BB10" s="105">
        <v>7.8</v>
      </c>
      <c r="BC10" s="105">
        <f t="shared" si="1"/>
        <v>55.3</v>
      </c>
      <c r="BD10" s="107">
        <v>419</v>
      </c>
      <c r="BE10" s="32" t="s">
        <v>227</v>
      </c>
      <c r="BF10" s="105">
        <v>14.5</v>
      </c>
      <c r="BG10" s="105">
        <f t="shared" si="2"/>
        <v>62</v>
      </c>
      <c r="BH10" s="48">
        <v>535</v>
      </c>
      <c r="BI10" s="32" t="s">
        <v>227</v>
      </c>
      <c r="BJ10" s="105">
        <v>20.6</v>
      </c>
      <c r="BK10" s="105">
        <f>BJ10+47.5</f>
        <v>68.099999999999994</v>
      </c>
      <c r="BL10" s="48">
        <v>535</v>
      </c>
      <c r="BM10" s="32" t="s">
        <v>129</v>
      </c>
      <c r="BN10" s="105">
        <v>33.5</v>
      </c>
      <c r="BO10" s="105">
        <f>BN10+47.5</f>
        <v>81</v>
      </c>
      <c r="BP10" s="48">
        <v>1073</v>
      </c>
      <c r="BQ10" s="113"/>
      <c r="BR10" s="164"/>
      <c r="BS10" s="164"/>
    </row>
    <row r="11" spans="1:71" ht="15.75" customHeight="1" x14ac:dyDescent="0.25">
      <c r="A11" s="90">
        <v>14</v>
      </c>
      <c r="B11" s="99">
        <v>43832</v>
      </c>
      <c r="C11" s="111" t="s">
        <v>247</v>
      </c>
      <c r="D11" s="32" t="s">
        <v>248</v>
      </c>
      <c r="E11" s="32" t="s">
        <v>249</v>
      </c>
      <c r="F11" s="32" t="s">
        <v>250</v>
      </c>
      <c r="G11" s="32">
        <v>3</v>
      </c>
      <c r="H11" s="97">
        <v>2</v>
      </c>
      <c r="I11" s="103">
        <v>43836</v>
      </c>
      <c r="J11" s="52">
        <v>44002</v>
      </c>
      <c r="K11" s="91" t="s">
        <v>138</v>
      </c>
      <c r="L11" s="93">
        <v>0.33333333333333331</v>
      </c>
      <c r="M11" s="97">
        <v>14</v>
      </c>
      <c r="N11" s="32" t="s">
        <v>251</v>
      </c>
      <c r="O11" s="32" t="s">
        <v>252</v>
      </c>
      <c r="P11" s="117">
        <v>0.58333333333333337</v>
      </c>
      <c r="Q11" s="117"/>
      <c r="R11" s="32" t="s">
        <v>255</v>
      </c>
      <c r="S11" s="48">
        <v>296</v>
      </c>
      <c r="T11" s="52">
        <v>43835</v>
      </c>
      <c r="U11" s="93">
        <v>0.40625</v>
      </c>
      <c r="V11" s="52">
        <v>43835</v>
      </c>
      <c r="W11" s="93">
        <v>0.46875</v>
      </c>
      <c r="X11" s="32" t="s">
        <v>146</v>
      </c>
      <c r="Y11" s="32" t="s">
        <v>147</v>
      </c>
      <c r="Z11" s="32"/>
      <c r="AA11" s="32"/>
      <c r="AB11" s="52"/>
      <c r="AC11" s="32"/>
      <c r="AD11" s="32"/>
      <c r="AE11" s="32"/>
      <c r="AF11" s="32"/>
      <c r="AG11" s="32"/>
      <c r="AH11" s="32"/>
      <c r="AI11" s="32" t="s">
        <v>253</v>
      </c>
      <c r="AJ11" s="32">
        <v>400</v>
      </c>
      <c r="AK11" s="32"/>
      <c r="AL11" s="32">
        <v>6</v>
      </c>
      <c r="AM11" s="52">
        <v>43835</v>
      </c>
      <c r="AN11" s="32" t="s">
        <v>218</v>
      </c>
      <c r="AO11" s="32" t="s">
        <v>254</v>
      </c>
      <c r="AP11" s="97"/>
      <c r="AQ11" s="97"/>
      <c r="AR11" s="97"/>
      <c r="AS11" s="97">
        <v>1</v>
      </c>
      <c r="AT11" s="97"/>
      <c r="AU11" s="32">
        <v>6</v>
      </c>
      <c r="AV11" s="105">
        <v>3.4</v>
      </c>
      <c r="AW11" s="32" t="s">
        <v>129</v>
      </c>
      <c r="AX11" s="105">
        <v>22</v>
      </c>
      <c r="AY11" s="105">
        <v>31.4</v>
      </c>
      <c r="AZ11" s="48">
        <v>776</v>
      </c>
      <c r="BA11" s="32" t="s">
        <v>123</v>
      </c>
      <c r="BB11" s="105">
        <v>39</v>
      </c>
      <c r="BC11" s="105">
        <v>48.4</v>
      </c>
      <c r="BD11" s="107">
        <v>296</v>
      </c>
      <c r="BE11" s="32" t="s">
        <v>144</v>
      </c>
      <c r="BF11" s="105">
        <v>37</v>
      </c>
      <c r="BG11" s="105">
        <v>46.4</v>
      </c>
      <c r="BH11" s="48">
        <v>500</v>
      </c>
      <c r="BI11" s="32" t="s">
        <v>133</v>
      </c>
      <c r="BJ11" s="105">
        <v>40</v>
      </c>
      <c r="BK11" s="105">
        <v>49.4</v>
      </c>
      <c r="BL11" s="48" t="s">
        <v>170</v>
      </c>
      <c r="BM11" s="32" t="s">
        <v>145</v>
      </c>
      <c r="BN11" s="105">
        <v>41</v>
      </c>
      <c r="BO11" s="105">
        <v>50.4</v>
      </c>
      <c r="BP11" s="48">
        <v>500</v>
      </c>
      <c r="BQ11" s="77"/>
      <c r="BR11" s="164"/>
      <c r="BS11" s="164"/>
    </row>
    <row r="12" spans="1:71" ht="15.75" customHeight="1" x14ac:dyDescent="0.25">
      <c r="A12" s="90">
        <v>15</v>
      </c>
      <c r="B12" s="99">
        <v>43830</v>
      </c>
      <c r="C12" s="32" t="s">
        <v>256</v>
      </c>
      <c r="D12" s="32" t="s">
        <v>257</v>
      </c>
      <c r="E12" s="32" t="s">
        <v>258</v>
      </c>
      <c r="F12" s="32" t="s">
        <v>259</v>
      </c>
      <c r="G12" s="32">
        <v>3</v>
      </c>
      <c r="H12" s="97">
        <v>1</v>
      </c>
      <c r="I12" s="103">
        <v>43839</v>
      </c>
      <c r="J12" s="52">
        <v>43839</v>
      </c>
      <c r="K12" s="91" t="s">
        <v>260</v>
      </c>
      <c r="L12" s="93">
        <v>0.3125</v>
      </c>
      <c r="M12" s="97">
        <v>30</v>
      </c>
      <c r="N12" s="32" t="s">
        <v>261</v>
      </c>
      <c r="O12" s="32" t="s">
        <v>262</v>
      </c>
      <c r="P12" s="117">
        <v>0.52083333333333337</v>
      </c>
      <c r="Q12" s="117"/>
      <c r="R12" s="32" t="s">
        <v>227</v>
      </c>
      <c r="S12" s="48">
        <v>449</v>
      </c>
      <c r="T12" s="52">
        <v>43835</v>
      </c>
      <c r="U12" s="93">
        <v>0.33333333333333331</v>
      </c>
      <c r="V12" s="52">
        <v>43836</v>
      </c>
      <c r="W12" s="93">
        <v>0.625</v>
      </c>
      <c r="X12" s="32" t="s">
        <v>264</v>
      </c>
      <c r="Y12" s="32" t="s">
        <v>265</v>
      </c>
      <c r="Z12" s="32"/>
      <c r="AA12" s="32"/>
      <c r="AB12" s="5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52">
        <v>43831</v>
      </c>
      <c r="AN12" s="32" t="s">
        <v>263</v>
      </c>
      <c r="AO12" s="32"/>
      <c r="AP12" s="97"/>
      <c r="AQ12" s="97">
        <v>1</v>
      </c>
      <c r="AR12" s="97"/>
      <c r="AS12" s="97"/>
      <c r="AT12" s="97"/>
      <c r="AU12" s="32"/>
      <c r="AV12" s="105">
        <v>30</v>
      </c>
      <c r="AW12" s="32" t="s">
        <v>129</v>
      </c>
      <c r="AX12" s="105">
        <v>6.8</v>
      </c>
      <c r="AY12" s="105">
        <v>36.799999999999997</v>
      </c>
      <c r="AZ12" s="48">
        <v>1074</v>
      </c>
      <c r="BA12" s="32" t="s">
        <v>123</v>
      </c>
      <c r="BB12" s="105">
        <v>30</v>
      </c>
      <c r="BC12" s="105">
        <v>60</v>
      </c>
      <c r="BD12" s="48">
        <v>1241</v>
      </c>
      <c r="BE12" s="32" t="s">
        <v>144</v>
      </c>
      <c r="BF12" s="105">
        <v>18</v>
      </c>
      <c r="BG12" s="105">
        <v>48</v>
      </c>
      <c r="BH12" s="48">
        <v>720</v>
      </c>
      <c r="BI12" s="32" t="s">
        <v>227</v>
      </c>
      <c r="BJ12" s="105">
        <v>4.2</v>
      </c>
      <c r="BK12" s="105">
        <v>34.200000000000003</v>
      </c>
      <c r="BL12" s="107">
        <v>449</v>
      </c>
      <c r="BM12" s="32" t="s">
        <v>145</v>
      </c>
      <c r="BN12" s="105">
        <v>22</v>
      </c>
      <c r="BO12" s="105">
        <v>52</v>
      </c>
      <c r="BP12" s="48">
        <v>1600</v>
      </c>
      <c r="BQ12" s="113"/>
      <c r="BR12" s="164"/>
      <c r="BS12" s="164"/>
    </row>
    <row r="13" spans="1:71" ht="15.75" customHeight="1" x14ac:dyDescent="0.25">
      <c r="A13" s="90">
        <v>16</v>
      </c>
      <c r="B13" s="99">
        <v>43470</v>
      </c>
      <c r="C13" s="111" t="s">
        <v>131</v>
      </c>
      <c r="D13" s="32" t="s">
        <v>134</v>
      </c>
      <c r="E13" s="32" t="s">
        <v>266</v>
      </c>
      <c r="F13" s="32" t="s">
        <v>267</v>
      </c>
      <c r="G13" s="32">
        <v>1</v>
      </c>
      <c r="H13" s="97">
        <v>5</v>
      </c>
      <c r="I13" s="103">
        <v>43844</v>
      </c>
      <c r="J13" s="52">
        <v>43844</v>
      </c>
      <c r="K13" s="91" t="s">
        <v>268</v>
      </c>
      <c r="L13" s="93">
        <v>0.41666666666666669</v>
      </c>
      <c r="M13" s="97">
        <v>21</v>
      </c>
      <c r="N13" s="32" t="s">
        <v>269</v>
      </c>
      <c r="O13" s="32" t="s">
        <v>270</v>
      </c>
      <c r="P13" s="117">
        <v>0.5</v>
      </c>
      <c r="Q13" s="117"/>
      <c r="R13" s="32" t="s">
        <v>123</v>
      </c>
      <c r="S13" s="48">
        <v>828</v>
      </c>
      <c r="T13" s="52">
        <v>43835</v>
      </c>
      <c r="U13" s="93">
        <v>0.52083333333333337</v>
      </c>
      <c r="V13" s="52">
        <v>43838</v>
      </c>
      <c r="W13" s="93">
        <v>0.45833333333333331</v>
      </c>
      <c r="X13" s="32" t="s">
        <v>210</v>
      </c>
      <c r="Y13" s="78" t="s">
        <v>147</v>
      </c>
      <c r="Z13" s="32"/>
      <c r="AA13" s="32"/>
      <c r="AB13" s="52"/>
      <c r="AC13" s="32"/>
      <c r="AD13" s="32"/>
      <c r="AE13" s="32" t="s">
        <v>271</v>
      </c>
      <c r="AF13" s="32" t="s">
        <v>272</v>
      </c>
      <c r="AG13" s="32"/>
      <c r="AH13" s="32"/>
      <c r="AI13" s="32" t="s">
        <v>273</v>
      </c>
      <c r="AJ13" s="32">
        <v>1200</v>
      </c>
      <c r="AK13" s="32"/>
      <c r="AL13" s="32"/>
      <c r="AM13" s="52">
        <v>43835</v>
      </c>
      <c r="AN13" s="32" t="s">
        <v>218</v>
      </c>
      <c r="AO13" s="32"/>
      <c r="AP13" s="97"/>
      <c r="AQ13" s="97">
        <v>1</v>
      </c>
      <c r="AR13" s="97"/>
      <c r="AS13" s="97"/>
      <c r="AT13" s="97"/>
      <c r="AU13" s="32"/>
      <c r="AV13" s="105">
        <v>29</v>
      </c>
      <c r="AW13" s="32" t="s">
        <v>129</v>
      </c>
      <c r="AX13" s="105">
        <v>35</v>
      </c>
      <c r="AY13" s="105">
        <f t="shared" ref="AY13" si="3">AX13+AV13</f>
        <v>64</v>
      </c>
      <c r="AZ13" s="48">
        <v>1238</v>
      </c>
      <c r="BA13" s="32" t="s">
        <v>123</v>
      </c>
      <c r="BB13" s="105">
        <v>36</v>
      </c>
      <c r="BC13" s="105">
        <f t="shared" ref="BC13" si="4">BB13+AV13</f>
        <v>65</v>
      </c>
      <c r="BD13" s="107">
        <v>828</v>
      </c>
      <c r="BE13" s="32" t="s">
        <v>144</v>
      </c>
      <c r="BF13" s="105">
        <v>34</v>
      </c>
      <c r="BG13" s="105">
        <f>BF13+AV13</f>
        <v>63</v>
      </c>
      <c r="BH13" s="48">
        <v>1200</v>
      </c>
      <c r="BI13" s="32" t="s">
        <v>133</v>
      </c>
      <c r="BJ13" s="105">
        <v>37</v>
      </c>
      <c r="BK13" s="105">
        <f>BJ13+29</f>
        <v>66</v>
      </c>
      <c r="BL13" s="48">
        <v>1200</v>
      </c>
      <c r="BM13" s="32" t="s">
        <v>145</v>
      </c>
      <c r="BN13" s="105">
        <v>38</v>
      </c>
      <c r="BO13" s="105">
        <f>BN13+29</f>
        <v>67</v>
      </c>
      <c r="BP13" s="48">
        <v>1200</v>
      </c>
      <c r="BQ13" s="113"/>
      <c r="BR13" s="164"/>
      <c r="BS13" s="164"/>
    </row>
    <row r="14" spans="1:71" ht="15.75" customHeight="1" x14ac:dyDescent="0.25">
      <c r="A14" s="90">
        <v>26</v>
      </c>
      <c r="B14" s="99">
        <v>43837</v>
      </c>
      <c r="C14" s="111" t="s">
        <v>324</v>
      </c>
      <c r="D14" s="32" t="s">
        <v>325</v>
      </c>
      <c r="E14" s="32" t="s">
        <v>326</v>
      </c>
      <c r="F14" s="32" t="s">
        <v>327</v>
      </c>
      <c r="G14" s="32">
        <v>3</v>
      </c>
      <c r="H14" s="97">
        <v>1</v>
      </c>
      <c r="I14" s="103">
        <v>43839</v>
      </c>
      <c r="J14" s="52">
        <v>43951</v>
      </c>
      <c r="K14" s="91" t="s">
        <v>260</v>
      </c>
      <c r="L14" s="93">
        <v>0.52083333333333337</v>
      </c>
      <c r="M14" s="97">
        <v>10</v>
      </c>
      <c r="N14" s="32" t="s">
        <v>328</v>
      </c>
      <c r="O14" s="32" t="s">
        <v>329</v>
      </c>
      <c r="P14" s="117">
        <v>0.64583333333333337</v>
      </c>
      <c r="Q14" s="117"/>
      <c r="R14" s="32" t="s">
        <v>144</v>
      </c>
      <c r="S14" s="48">
        <v>250</v>
      </c>
      <c r="T14" s="52">
        <v>43837</v>
      </c>
      <c r="U14" s="93">
        <v>0.75</v>
      </c>
      <c r="V14" s="52">
        <v>43838</v>
      </c>
      <c r="W14" s="93"/>
      <c r="X14" s="32" t="s">
        <v>316</v>
      </c>
      <c r="Y14" s="32" t="s">
        <v>317</v>
      </c>
      <c r="Z14" s="32"/>
      <c r="AA14" s="32"/>
      <c r="AB14" s="5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52">
        <v>43837</v>
      </c>
      <c r="AN14" s="32" t="s">
        <v>218</v>
      </c>
      <c r="AO14" s="32"/>
      <c r="AP14" s="97"/>
      <c r="AQ14" s="97"/>
      <c r="AR14" s="97"/>
      <c r="AS14" s="97">
        <v>1</v>
      </c>
      <c r="AT14" s="97"/>
      <c r="AU14" s="32"/>
      <c r="AV14" s="104">
        <v>14</v>
      </c>
      <c r="AW14" s="32" t="s">
        <v>123</v>
      </c>
      <c r="AX14" s="105">
        <v>24</v>
      </c>
      <c r="AY14" s="105">
        <v>38</v>
      </c>
      <c r="AZ14" s="48">
        <v>296</v>
      </c>
      <c r="BA14" s="32" t="s">
        <v>129</v>
      </c>
      <c r="BB14" s="105">
        <v>2.2000000000000002</v>
      </c>
      <c r="BC14" s="105">
        <v>16.2</v>
      </c>
      <c r="BD14" s="48">
        <v>547</v>
      </c>
      <c r="BE14" s="32" t="s">
        <v>144</v>
      </c>
      <c r="BF14" s="105">
        <v>0</v>
      </c>
      <c r="BG14" s="105">
        <v>14</v>
      </c>
      <c r="BH14" s="108">
        <v>250</v>
      </c>
      <c r="BI14" s="32" t="s">
        <v>145</v>
      </c>
      <c r="BJ14" s="105">
        <v>15</v>
      </c>
      <c r="BK14" s="105">
        <v>29</v>
      </c>
      <c r="BL14" s="48">
        <v>500</v>
      </c>
      <c r="BM14" s="32" t="s">
        <v>133</v>
      </c>
      <c r="BN14" s="105">
        <v>10</v>
      </c>
      <c r="BO14" s="105">
        <v>24</v>
      </c>
      <c r="BP14" s="48" t="s">
        <v>170</v>
      </c>
      <c r="BQ14" s="113"/>
      <c r="BR14" s="164"/>
      <c r="BS14" s="164"/>
    </row>
    <row r="15" spans="1:71" ht="15.75" customHeight="1" x14ac:dyDescent="0.25">
      <c r="A15" s="90">
        <v>29</v>
      </c>
      <c r="B15" s="99">
        <v>43838</v>
      </c>
      <c r="C15" s="85" t="s">
        <v>333</v>
      </c>
      <c r="D15" s="32" t="s">
        <v>334</v>
      </c>
      <c r="E15" s="32" t="s">
        <v>335</v>
      </c>
      <c r="F15" s="32" t="s">
        <v>336</v>
      </c>
      <c r="G15" s="32">
        <v>1</v>
      </c>
      <c r="H15" s="72">
        <v>1</v>
      </c>
      <c r="I15" s="103">
        <v>43850</v>
      </c>
      <c r="J15" s="52">
        <v>43850</v>
      </c>
      <c r="K15" s="91" t="s">
        <v>138</v>
      </c>
      <c r="L15" s="93">
        <v>0.35416666666666669</v>
      </c>
      <c r="M15" s="97">
        <v>26</v>
      </c>
      <c r="N15" s="32" t="s">
        <v>337</v>
      </c>
      <c r="O15" s="32" t="s">
        <v>338</v>
      </c>
      <c r="P15" s="94"/>
      <c r="Q15" s="94"/>
      <c r="R15" s="32" t="s">
        <v>144</v>
      </c>
      <c r="S15" s="48">
        <v>1450</v>
      </c>
      <c r="T15" s="52">
        <v>43838</v>
      </c>
      <c r="U15" s="93">
        <v>0.52083333333333337</v>
      </c>
      <c r="Z15" s="32"/>
      <c r="AA15" s="32"/>
      <c r="AB15" s="52"/>
      <c r="AC15" s="32"/>
      <c r="AD15" s="32"/>
      <c r="AE15" s="32" t="s">
        <v>339</v>
      </c>
      <c r="AF15" s="32" t="s">
        <v>338</v>
      </c>
      <c r="AG15" s="93">
        <v>0.70833333333333337</v>
      </c>
      <c r="AH15" s="32"/>
      <c r="AI15" s="32"/>
      <c r="AJ15" s="93"/>
      <c r="AK15" s="32"/>
      <c r="AL15" s="32"/>
      <c r="AM15" s="52">
        <v>43838</v>
      </c>
      <c r="AN15" s="32" t="s">
        <v>218</v>
      </c>
      <c r="AO15" s="32"/>
      <c r="AP15" s="97"/>
      <c r="AQ15" s="97">
        <v>1</v>
      </c>
      <c r="AR15" s="97"/>
      <c r="AS15" s="97"/>
      <c r="AT15" s="97"/>
      <c r="AU15" s="32"/>
      <c r="AV15" s="105">
        <v>85</v>
      </c>
      <c r="AW15" s="32" t="s">
        <v>123</v>
      </c>
      <c r="AX15" s="105">
        <v>22</v>
      </c>
      <c r="AY15" s="105">
        <v>107</v>
      </c>
      <c r="AZ15" s="48">
        <v>2497</v>
      </c>
      <c r="BA15" s="32" t="s">
        <v>129</v>
      </c>
      <c r="BB15" s="105">
        <v>21</v>
      </c>
      <c r="BC15" s="105">
        <v>106</v>
      </c>
      <c r="BD15" s="48">
        <v>1965</v>
      </c>
      <c r="BE15" s="32" t="s">
        <v>144</v>
      </c>
      <c r="BF15" s="105">
        <v>0</v>
      </c>
      <c r="BG15" s="105">
        <v>85</v>
      </c>
      <c r="BH15" s="108">
        <v>1450</v>
      </c>
      <c r="BI15" s="32" t="s">
        <v>145</v>
      </c>
      <c r="BJ15" s="105">
        <v>26</v>
      </c>
      <c r="BK15" s="105">
        <v>111</v>
      </c>
      <c r="BL15" s="48">
        <v>1900</v>
      </c>
      <c r="BM15" s="32" t="s">
        <v>133</v>
      </c>
      <c r="BN15" s="105">
        <v>23</v>
      </c>
      <c r="BO15" s="105">
        <v>108</v>
      </c>
      <c r="BP15" s="48" t="s">
        <v>170</v>
      </c>
      <c r="BQ15" s="113" t="s">
        <v>187</v>
      </c>
      <c r="BR15" s="164"/>
      <c r="BS15" s="164"/>
    </row>
    <row r="16" spans="1:71" ht="15.75" customHeight="1" x14ac:dyDescent="0.25">
      <c r="A16" s="90">
        <v>29</v>
      </c>
      <c r="B16" s="99">
        <v>43838</v>
      </c>
      <c r="C16" s="85" t="s">
        <v>333</v>
      </c>
      <c r="D16" s="32" t="s">
        <v>334</v>
      </c>
      <c r="E16" s="32" t="s">
        <v>335</v>
      </c>
      <c r="F16" s="32" t="s">
        <v>336</v>
      </c>
      <c r="G16" s="32">
        <v>1</v>
      </c>
      <c r="H16" s="72">
        <v>1</v>
      </c>
      <c r="I16" s="103">
        <v>43850</v>
      </c>
      <c r="J16" s="52">
        <v>43850</v>
      </c>
      <c r="K16" s="91" t="s">
        <v>138</v>
      </c>
      <c r="L16" s="93">
        <v>0.35416666666666669</v>
      </c>
      <c r="M16" s="97">
        <v>26</v>
      </c>
      <c r="N16" s="32" t="s">
        <v>337</v>
      </c>
      <c r="O16" s="32" t="s">
        <v>338</v>
      </c>
      <c r="P16" s="94"/>
      <c r="Q16" s="94"/>
      <c r="R16" s="32" t="s">
        <v>133</v>
      </c>
      <c r="S16" s="74">
        <v>1448</v>
      </c>
      <c r="T16" s="52">
        <v>43839</v>
      </c>
      <c r="U16" s="93">
        <v>0.41666666666666669</v>
      </c>
      <c r="V16" s="87">
        <v>43849</v>
      </c>
      <c r="W16" s="88">
        <v>0.70833333333333337</v>
      </c>
      <c r="X16" s="89" t="s">
        <v>342</v>
      </c>
      <c r="Y16" s="89" t="s">
        <v>343</v>
      </c>
      <c r="Z16" s="32" t="s">
        <v>344</v>
      </c>
      <c r="AA16" s="32" t="s">
        <v>345</v>
      </c>
      <c r="AB16" s="52"/>
      <c r="AC16" s="32"/>
      <c r="AD16" s="32"/>
      <c r="AE16" s="32" t="s">
        <v>339</v>
      </c>
      <c r="AF16" s="32" t="s">
        <v>338</v>
      </c>
      <c r="AG16" s="93">
        <v>0.70833333333333337</v>
      </c>
      <c r="AH16" s="32"/>
      <c r="AI16" s="32"/>
      <c r="AJ16" s="93"/>
      <c r="AK16" s="86" t="s">
        <v>340</v>
      </c>
      <c r="AL16" s="32"/>
      <c r="AM16" s="52">
        <v>43838</v>
      </c>
      <c r="AN16" s="32" t="s">
        <v>218</v>
      </c>
      <c r="AO16" s="84" t="s">
        <v>341</v>
      </c>
      <c r="AP16" s="97"/>
      <c r="AQ16" s="97">
        <v>1</v>
      </c>
      <c r="AR16" s="97"/>
      <c r="AS16" s="97"/>
      <c r="AT16" s="97"/>
      <c r="AU16" s="32"/>
      <c r="AV16" s="105">
        <v>85</v>
      </c>
      <c r="AW16" s="32" t="s">
        <v>133</v>
      </c>
      <c r="AX16" s="105">
        <v>23</v>
      </c>
      <c r="AY16" s="105">
        <v>108</v>
      </c>
      <c r="AZ16" s="74">
        <v>1448</v>
      </c>
      <c r="BA16" s="32"/>
      <c r="BB16" s="105"/>
      <c r="BC16" s="105"/>
      <c r="BD16" s="48"/>
      <c r="BE16" s="32"/>
      <c r="BF16" s="105"/>
      <c r="BG16" s="105"/>
      <c r="BH16" s="108"/>
      <c r="BI16" s="32"/>
      <c r="BJ16" s="105"/>
      <c r="BK16" s="105"/>
      <c r="BL16" s="48"/>
      <c r="BM16" s="32"/>
      <c r="BN16" s="105"/>
      <c r="BO16" s="105"/>
      <c r="BP16" s="48"/>
      <c r="BQ16" s="113"/>
      <c r="BR16" s="164"/>
      <c r="BS16" s="164"/>
    </row>
    <row r="17" spans="1:71" ht="15.75" customHeight="1" x14ac:dyDescent="0.25">
      <c r="A17" s="90">
        <v>30</v>
      </c>
      <c r="B17" s="99">
        <v>43838</v>
      </c>
      <c r="C17" s="111" t="s">
        <v>346</v>
      </c>
      <c r="D17" s="32" t="s">
        <v>347</v>
      </c>
      <c r="E17" s="32" t="s">
        <v>348</v>
      </c>
      <c r="F17" s="32" t="s">
        <v>349</v>
      </c>
      <c r="G17" s="32">
        <v>3</v>
      </c>
      <c r="H17" s="97">
        <v>2</v>
      </c>
      <c r="I17" s="103">
        <v>43843</v>
      </c>
      <c r="J17" s="52">
        <v>44002</v>
      </c>
      <c r="K17" s="91" t="s">
        <v>288</v>
      </c>
      <c r="L17" s="93">
        <v>0.33333333333333331</v>
      </c>
      <c r="M17" s="97">
        <v>14</v>
      </c>
      <c r="N17" s="32" t="s">
        <v>350</v>
      </c>
      <c r="O17" s="32" t="s">
        <v>351</v>
      </c>
      <c r="P17" s="117">
        <v>0.60416666666666663</v>
      </c>
      <c r="Q17" s="117"/>
      <c r="R17" s="32" t="s">
        <v>144</v>
      </c>
      <c r="S17" s="48">
        <v>500</v>
      </c>
      <c r="T17" s="52">
        <v>43838</v>
      </c>
      <c r="U17" s="93">
        <v>0.52083333333333337</v>
      </c>
      <c r="V17" s="52">
        <v>43838</v>
      </c>
      <c r="W17" s="93"/>
      <c r="X17" s="32" t="s">
        <v>316</v>
      </c>
      <c r="Y17" s="32" t="s">
        <v>317</v>
      </c>
      <c r="Z17" s="32"/>
      <c r="AA17" s="32"/>
      <c r="AB17" s="52"/>
      <c r="AC17" s="32"/>
      <c r="AD17" s="32"/>
      <c r="AE17" s="32"/>
      <c r="AF17" s="32"/>
      <c r="AG17" s="32"/>
      <c r="AH17" s="32"/>
      <c r="AI17" s="32" t="s">
        <v>352</v>
      </c>
      <c r="AJ17" s="32">
        <v>1200</v>
      </c>
      <c r="AK17" s="32"/>
      <c r="AL17" s="32"/>
      <c r="AM17" s="52">
        <v>43838</v>
      </c>
      <c r="AN17" s="32" t="s">
        <v>207</v>
      </c>
      <c r="AO17" s="32" t="s">
        <v>353</v>
      </c>
      <c r="AP17" s="97"/>
      <c r="AQ17" s="97"/>
      <c r="AR17" s="97"/>
      <c r="AS17" s="97">
        <v>1</v>
      </c>
      <c r="AT17" s="97"/>
      <c r="AU17" s="32">
        <v>6</v>
      </c>
      <c r="AV17" s="105">
        <v>9.1</v>
      </c>
      <c r="AW17" s="32" t="s">
        <v>123</v>
      </c>
      <c r="AX17" s="105">
        <v>2.7</v>
      </c>
      <c r="AY17" s="105">
        <v>20.8</v>
      </c>
      <c r="AZ17" s="106">
        <v>296</v>
      </c>
      <c r="BA17" s="32" t="s">
        <v>129</v>
      </c>
      <c r="BB17" s="105">
        <v>25</v>
      </c>
      <c r="BC17" s="105">
        <v>43.1</v>
      </c>
      <c r="BD17" s="48">
        <v>776</v>
      </c>
      <c r="BE17" s="32" t="s">
        <v>144</v>
      </c>
      <c r="BF17" s="105">
        <v>0</v>
      </c>
      <c r="BG17" s="105">
        <v>18.100000000000001</v>
      </c>
      <c r="BH17" s="108">
        <v>500</v>
      </c>
      <c r="BI17" s="32" t="s">
        <v>145</v>
      </c>
      <c r="BJ17" s="105">
        <v>13.6</v>
      </c>
      <c r="BK17" s="105">
        <v>39.799999999999997</v>
      </c>
      <c r="BL17" s="48">
        <v>500</v>
      </c>
      <c r="BM17" s="32" t="s">
        <v>133</v>
      </c>
      <c r="BN17" s="105">
        <v>36.5</v>
      </c>
      <c r="BO17" s="105">
        <v>40.6</v>
      </c>
      <c r="BP17" s="48" t="s">
        <v>170</v>
      </c>
      <c r="BQ17" s="113"/>
      <c r="BR17" s="164"/>
      <c r="BS17" s="164"/>
    </row>
    <row r="18" spans="1:71" ht="15" customHeight="1" x14ac:dyDescent="0.25">
      <c r="A18" s="90">
        <v>31</v>
      </c>
      <c r="B18" s="99">
        <v>43838</v>
      </c>
      <c r="C18" s="111" t="s">
        <v>354</v>
      </c>
      <c r="D18" s="32" t="s">
        <v>347</v>
      </c>
      <c r="E18" s="32" t="s">
        <v>348</v>
      </c>
      <c r="F18" s="32" t="s">
        <v>349</v>
      </c>
      <c r="G18" s="32">
        <v>3</v>
      </c>
      <c r="H18" s="97">
        <v>2</v>
      </c>
      <c r="I18" s="103">
        <v>43843</v>
      </c>
      <c r="J18" s="52">
        <v>44002</v>
      </c>
      <c r="K18" s="91" t="s">
        <v>268</v>
      </c>
      <c r="L18" s="93">
        <v>0.33333333333333331</v>
      </c>
      <c r="M18" s="97">
        <v>14</v>
      </c>
      <c r="N18" s="32" t="s">
        <v>350</v>
      </c>
      <c r="O18" s="32" t="s">
        <v>351</v>
      </c>
      <c r="P18" s="117">
        <v>0.60416666666666663</v>
      </c>
      <c r="Q18" s="117"/>
      <c r="R18" s="32" t="s">
        <v>144</v>
      </c>
      <c r="S18" s="48">
        <v>500</v>
      </c>
      <c r="T18" s="52">
        <v>43838</v>
      </c>
      <c r="U18" s="93">
        <v>0.52083333333333337</v>
      </c>
      <c r="V18" s="52">
        <v>43838</v>
      </c>
      <c r="W18" s="93"/>
      <c r="X18" s="32" t="s">
        <v>316</v>
      </c>
      <c r="Y18" s="32" t="s">
        <v>317</v>
      </c>
      <c r="Z18" s="32"/>
      <c r="AA18" s="32"/>
      <c r="AB18" s="52"/>
      <c r="AC18" s="32"/>
      <c r="AD18" s="32"/>
      <c r="AE18" s="32"/>
      <c r="AF18" s="32"/>
      <c r="AG18" s="32"/>
      <c r="AH18" s="32"/>
      <c r="AI18" s="32" t="s">
        <v>352</v>
      </c>
      <c r="AJ18" s="32">
        <v>1200</v>
      </c>
      <c r="AK18" s="32"/>
      <c r="AL18" s="32"/>
      <c r="AM18" s="52">
        <v>43838</v>
      </c>
      <c r="AN18" s="32" t="s">
        <v>207</v>
      </c>
      <c r="AO18" s="32" t="s">
        <v>353</v>
      </c>
      <c r="AP18" s="97"/>
      <c r="AQ18" s="97"/>
      <c r="AR18" s="97"/>
      <c r="AS18" s="97">
        <v>1</v>
      </c>
      <c r="AT18" s="97"/>
      <c r="AU18" s="32">
        <v>6</v>
      </c>
      <c r="AV18" s="105">
        <v>9.1</v>
      </c>
      <c r="AW18" s="32" t="s">
        <v>123</v>
      </c>
      <c r="AX18" s="105">
        <v>2.7</v>
      </c>
      <c r="AY18" s="105">
        <v>17.8</v>
      </c>
      <c r="AZ18" s="106">
        <v>296</v>
      </c>
      <c r="BA18" s="32" t="s">
        <v>129</v>
      </c>
      <c r="BB18" s="105">
        <v>25</v>
      </c>
      <c r="BC18" s="105">
        <v>40.1</v>
      </c>
      <c r="BD18" s="48">
        <v>776</v>
      </c>
      <c r="BE18" s="32" t="s">
        <v>144</v>
      </c>
      <c r="BF18" s="105">
        <v>0</v>
      </c>
      <c r="BG18" s="105">
        <v>15.1</v>
      </c>
      <c r="BH18" s="108">
        <v>500</v>
      </c>
      <c r="BI18" s="32" t="s">
        <v>145</v>
      </c>
      <c r="BJ18" s="105">
        <v>13.6</v>
      </c>
      <c r="BK18" s="105">
        <v>36.799999999999997</v>
      </c>
      <c r="BL18" s="48">
        <v>500</v>
      </c>
      <c r="BM18" s="32" t="s">
        <v>133</v>
      </c>
      <c r="BN18" s="105">
        <v>36.5</v>
      </c>
      <c r="BO18" s="105">
        <v>37.6</v>
      </c>
      <c r="BP18" s="48" t="s">
        <v>170</v>
      </c>
      <c r="BQ18" s="113"/>
      <c r="BR18" s="164"/>
      <c r="BS18" s="164"/>
    </row>
    <row r="19" spans="1:71" ht="15.75" customHeight="1" x14ac:dyDescent="0.25">
      <c r="A19" s="90">
        <v>32</v>
      </c>
      <c r="B19" s="99">
        <v>43838</v>
      </c>
      <c r="C19" s="111" t="s">
        <v>355</v>
      </c>
      <c r="D19" s="32" t="s">
        <v>356</v>
      </c>
      <c r="E19" s="32" t="s">
        <v>357</v>
      </c>
      <c r="F19" s="32" t="s">
        <v>358</v>
      </c>
      <c r="G19" s="32">
        <v>3</v>
      </c>
      <c r="H19" s="97">
        <v>1</v>
      </c>
      <c r="I19" s="103">
        <v>43843</v>
      </c>
      <c r="J19" s="52">
        <v>44002</v>
      </c>
      <c r="K19" s="91" t="s">
        <v>192</v>
      </c>
      <c r="L19" s="93">
        <v>0.33333333333333331</v>
      </c>
      <c r="M19" s="97">
        <v>15</v>
      </c>
      <c r="N19" s="32" t="s">
        <v>251</v>
      </c>
      <c r="O19" s="32" t="s">
        <v>359</v>
      </c>
      <c r="P19" s="117">
        <v>0.60416666666666663</v>
      </c>
      <c r="Q19" s="117"/>
      <c r="R19" s="32" t="s">
        <v>123</v>
      </c>
      <c r="S19" s="48">
        <v>419</v>
      </c>
      <c r="T19" s="52">
        <v>43838</v>
      </c>
      <c r="U19" s="93">
        <v>0.60416666666666663</v>
      </c>
      <c r="V19" s="52">
        <v>43844</v>
      </c>
      <c r="W19" s="93">
        <v>0.33333333333333331</v>
      </c>
      <c r="X19" s="32" t="s">
        <v>228</v>
      </c>
      <c r="Y19" s="32" t="s">
        <v>307</v>
      </c>
      <c r="Z19" s="32"/>
      <c r="AA19" s="32"/>
      <c r="AB19" s="52"/>
      <c r="AC19" s="32"/>
      <c r="AD19" s="32"/>
      <c r="AE19" s="32"/>
      <c r="AF19" s="32"/>
      <c r="AG19" s="32"/>
      <c r="AH19" s="32"/>
      <c r="AI19" s="32"/>
      <c r="AJ19" s="32"/>
      <c r="AK19" s="32" t="s">
        <v>360</v>
      </c>
      <c r="AL19" s="32"/>
      <c r="AM19" s="52">
        <v>43838</v>
      </c>
      <c r="AN19" s="32" t="s">
        <v>207</v>
      </c>
      <c r="AO19" s="32" t="s">
        <v>361</v>
      </c>
      <c r="AP19" s="97"/>
      <c r="AQ19" s="97"/>
      <c r="AR19" s="97"/>
      <c r="AS19" s="97">
        <v>1</v>
      </c>
      <c r="AT19" s="97"/>
      <c r="AU19" s="32">
        <v>3</v>
      </c>
      <c r="AV19" s="105">
        <v>14.9</v>
      </c>
      <c r="AW19" s="32" t="s">
        <v>123</v>
      </c>
      <c r="AX19" s="105">
        <v>34.700000000000003</v>
      </c>
      <c r="AY19" s="105">
        <v>51.6</v>
      </c>
      <c r="AZ19" s="108">
        <v>419</v>
      </c>
      <c r="BA19" s="32" t="s">
        <v>129</v>
      </c>
      <c r="BB19" s="105">
        <v>50.4</v>
      </c>
      <c r="BC19" s="105">
        <f t="shared" ref="BC19:BC20" si="5">BB19+AV19+AU19</f>
        <v>68.3</v>
      </c>
      <c r="BD19" s="48">
        <v>1073</v>
      </c>
      <c r="BE19" s="32" t="s">
        <v>144</v>
      </c>
      <c r="BF19" s="105">
        <v>0</v>
      </c>
      <c r="BG19" s="105">
        <v>17.5</v>
      </c>
      <c r="BH19" s="48">
        <v>500</v>
      </c>
      <c r="BI19" s="32" t="s">
        <v>145</v>
      </c>
      <c r="BJ19" s="105">
        <v>39</v>
      </c>
      <c r="BK19" s="105">
        <f t="shared" ref="BK19:BK20" si="6">BJ19+14.5+3</f>
        <v>56.5</v>
      </c>
      <c r="BL19" s="48">
        <v>900</v>
      </c>
      <c r="BM19" s="32" t="s">
        <v>362</v>
      </c>
      <c r="BN19" s="105">
        <v>85</v>
      </c>
      <c r="BO19" s="105">
        <f t="shared" ref="BO19:BO20" si="7">BN19+14.5+3</f>
        <v>102.5</v>
      </c>
      <c r="BP19" s="48">
        <v>824</v>
      </c>
      <c r="BQ19" s="113"/>
      <c r="BR19" s="164"/>
      <c r="BS19" s="164"/>
    </row>
    <row r="20" spans="1:71" ht="15.75" customHeight="1" x14ac:dyDescent="0.25">
      <c r="A20" s="90">
        <v>33</v>
      </c>
      <c r="B20" s="99">
        <v>43837</v>
      </c>
      <c r="C20" s="111" t="s">
        <v>355</v>
      </c>
      <c r="D20" s="32" t="s">
        <v>356</v>
      </c>
      <c r="E20" s="32" t="s">
        <v>357</v>
      </c>
      <c r="F20" s="32" t="s">
        <v>358</v>
      </c>
      <c r="G20" s="32">
        <v>3</v>
      </c>
      <c r="H20" s="97">
        <v>1</v>
      </c>
      <c r="I20" s="103">
        <v>43844</v>
      </c>
      <c r="J20" s="52">
        <v>44002</v>
      </c>
      <c r="K20" s="91" t="s">
        <v>288</v>
      </c>
      <c r="L20" s="93">
        <v>0.33333333333333331</v>
      </c>
      <c r="M20" s="97">
        <v>15</v>
      </c>
      <c r="N20" s="32" t="s">
        <v>251</v>
      </c>
      <c r="O20" s="32" t="s">
        <v>359</v>
      </c>
      <c r="P20" s="117">
        <v>0.60416666666666663</v>
      </c>
      <c r="Q20" s="117"/>
      <c r="R20" s="32" t="s">
        <v>123</v>
      </c>
      <c r="S20" s="48">
        <v>419</v>
      </c>
      <c r="T20" s="52">
        <v>43838</v>
      </c>
      <c r="U20" s="93">
        <v>0.60416666666666663</v>
      </c>
      <c r="V20" s="52">
        <v>43844</v>
      </c>
      <c r="W20" s="93">
        <v>0.33333333333333331</v>
      </c>
      <c r="X20" s="32" t="s">
        <v>228</v>
      </c>
      <c r="Y20" s="32" t="s">
        <v>307</v>
      </c>
      <c r="Z20" s="32"/>
      <c r="AA20" s="32"/>
      <c r="AB20" s="5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52">
        <v>43838</v>
      </c>
      <c r="AN20" s="32" t="s">
        <v>207</v>
      </c>
      <c r="AO20" s="32" t="s">
        <v>361</v>
      </c>
      <c r="AP20" s="97"/>
      <c r="AQ20" s="97"/>
      <c r="AR20" s="97"/>
      <c r="AS20" s="97">
        <v>1</v>
      </c>
      <c r="AT20" s="97"/>
      <c r="AU20" s="32">
        <v>3</v>
      </c>
      <c r="AV20" s="105">
        <v>14.9</v>
      </c>
      <c r="AW20" s="32" t="s">
        <v>123</v>
      </c>
      <c r="AX20" s="105">
        <v>34.700000000000003</v>
      </c>
      <c r="AY20" s="105">
        <v>51.6</v>
      </c>
      <c r="AZ20" s="108">
        <v>419</v>
      </c>
      <c r="BA20" s="32" t="s">
        <v>129</v>
      </c>
      <c r="BB20" s="105">
        <v>50.4</v>
      </c>
      <c r="BC20" s="105">
        <f t="shared" si="5"/>
        <v>68.3</v>
      </c>
      <c r="BD20" s="48">
        <v>1073</v>
      </c>
      <c r="BE20" s="32" t="s">
        <v>144</v>
      </c>
      <c r="BF20" s="105">
        <v>0</v>
      </c>
      <c r="BG20" s="105">
        <v>17.5</v>
      </c>
      <c r="BH20" s="48">
        <v>500</v>
      </c>
      <c r="BI20" s="32" t="s">
        <v>145</v>
      </c>
      <c r="BJ20" s="105">
        <v>39</v>
      </c>
      <c r="BK20" s="105">
        <f t="shared" si="6"/>
        <v>56.5</v>
      </c>
      <c r="BL20" s="48">
        <v>900</v>
      </c>
      <c r="BM20" s="32" t="s">
        <v>362</v>
      </c>
      <c r="BN20" s="105">
        <v>85</v>
      </c>
      <c r="BO20" s="105">
        <f t="shared" si="7"/>
        <v>102.5</v>
      </c>
      <c r="BP20" s="48">
        <v>824</v>
      </c>
      <c r="BQ20" s="113"/>
      <c r="BR20" s="164"/>
      <c r="BS20" s="164"/>
    </row>
    <row r="21" spans="1:71" ht="15.75" customHeight="1" x14ac:dyDescent="0.25">
      <c r="A21" s="90">
        <v>38</v>
      </c>
      <c r="B21" s="99">
        <v>43837</v>
      </c>
      <c r="C21" s="85" t="s">
        <v>377</v>
      </c>
      <c r="D21" s="32" t="s">
        <v>347</v>
      </c>
      <c r="E21" s="32" t="s">
        <v>378</v>
      </c>
      <c r="F21" s="32" t="s">
        <v>379</v>
      </c>
      <c r="G21" s="32">
        <v>2</v>
      </c>
      <c r="H21" s="72">
        <v>2</v>
      </c>
      <c r="I21" s="103">
        <v>43843</v>
      </c>
      <c r="J21" s="52">
        <v>44002</v>
      </c>
      <c r="K21" s="91" t="s">
        <v>380</v>
      </c>
      <c r="L21" s="93">
        <v>0.41666666666666669</v>
      </c>
      <c r="M21" s="97">
        <v>24</v>
      </c>
      <c r="N21" s="3" t="s">
        <v>381</v>
      </c>
      <c r="O21" s="32" t="s">
        <v>382</v>
      </c>
      <c r="P21" s="94">
        <v>0.59722222222222221</v>
      </c>
      <c r="Q21" s="94"/>
      <c r="R21" s="32" t="s">
        <v>144</v>
      </c>
      <c r="S21" s="48">
        <v>360</v>
      </c>
      <c r="T21" s="52">
        <v>43840</v>
      </c>
      <c r="U21" s="93">
        <v>0.625</v>
      </c>
      <c r="V21" s="52">
        <v>43842</v>
      </c>
      <c r="W21" s="93">
        <v>0.33333333333333331</v>
      </c>
      <c r="X21" s="32" t="s">
        <v>316</v>
      </c>
      <c r="Y21" s="32" t="s">
        <v>317</v>
      </c>
      <c r="Z21" s="32"/>
      <c r="AA21" s="32"/>
      <c r="AB21" s="52"/>
      <c r="AC21" s="32"/>
      <c r="AD21" s="32"/>
      <c r="AE21" s="32"/>
      <c r="AF21" s="32"/>
      <c r="AG21" s="93"/>
      <c r="AH21" s="32"/>
      <c r="AI21" s="32"/>
      <c r="AJ21" s="93"/>
      <c r="AK21" s="32"/>
      <c r="AL21" s="32"/>
      <c r="AM21" s="52">
        <v>43838</v>
      </c>
      <c r="AN21" s="32" t="s">
        <v>207</v>
      </c>
      <c r="AO21" s="32"/>
      <c r="AP21" s="97"/>
      <c r="AQ21" s="97">
        <v>1</v>
      </c>
      <c r="AR21" s="97"/>
      <c r="AS21" s="97"/>
      <c r="AT21" s="97"/>
      <c r="AU21" s="32"/>
      <c r="AV21" s="105">
        <v>2</v>
      </c>
      <c r="AW21" s="32" t="s">
        <v>123</v>
      </c>
      <c r="AX21" s="105">
        <v>2.7</v>
      </c>
      <c r="AY21" s="105">
        <v>4.7</v>
      </c>
      <c r="AZ21" s="48">
        <v>650</v>
      </c>
      <c r="BA21" s="32" t="s">
        <v>129</v>
      </c>
      <c r="BB21" s="105">
        <v>25</v>
      </c>
      <c r="BC21" s="105">
        <v>27</v>
      </c>
      <c r="BD21" s="48">
        <v>1074</v>
      </c>
      <c r="BE21" s="32" t="s">
        <v>144</v>
      </c>
      <c r="BF21" s="105">
        <v>0</v>
      </c>
      <c r="BG21" s="105">
        <v>2</v>
      </c>
      <c r="BH21" s="108">
        <v>360</v>
      </c>
      <c r="BI21" s="32" t="s">
        <v>145</v>
      </c>
      <c r="BJ21" s="105">
        <v>13.6</v>
      </c>
      <c r="BK21" s="105">
        <v>15.6</v>
      </c>
      <c r="BL21" s="48">
        <v>700</v>
      </c>
      <c r="BM21" s="32"/>
      <c r="BN21" s="105"/>
      <c r="BO21" s="105"/>
      <c r="BP21" s="48"/>
      <c r="BQ21" s="113"/>
      <c r="BR21" s="164"/>
      <c r="BS21" s="164"/>
    </row>
    <row r="22" spans="1:71" ht="15.75" customHeight="1" x14ac:dyDescent="0.25">
      <c r="A22" s="90">
        <v>39</v>
      </c>
      <c r="B22" s="99">
        <v>43837</v>
      </c>
      <c r="C22" s="85" t="s">
        <v>377</v>
      </c>
      <c r="D22" s="32" t="s">
        <v>347</v>
      </c>
      <c r="E22" s="32" t="s">
        <v>378</v>
      </c>
      <c r="F22" s="32" t="s">
        <v>379</v>
      </c>
      <c r="G22" s="32">
        <v>2</v>
      </c>
      <c r="H22" s="72">
        <v>2</v>
      </c>
      <c r="I22" s="103">
        <v>43845</v>
      </c>
      <c r="J22" s="52">
        <v>44002</v>
      </c>
      <c r="K22" s="91" t="s">
        <v>288</v>
      </c>
      <c r="L22" s="93">
        <v>0.375</v>
      </c>
      <c r="M22" s="97">
        <v>24</v>
      </c>
      <c r="N22" s="3" t="s">
        <v>381</v>
      </c>
      <c r="O22" s="32" t="s">
        <v>382</v>
      </c>
      <c r="P22" s="94">
        <v>0.55555555555555558</v>
      </c>
      <c r="Q22" s="94"/>
      <c r="R22" s="32" t="s">
        <v>144</v>
      </c>
      <c r="S22" s="48">
        <v>360</v>
      </c>
      <c r="T22" s="52">
        <v>43840</v>
      </c>
      <c r="U22" s="93">
        <v>0.625</v>
      </c>
      <c r="V22" s="52">
        <v>43842</v>
      </c>
      <c r="W22" s="93">
        <v>0.33333333333333331</v>
      </c>
      <c r="X22" s="32" t="s">
        <v>316</v>
      </c>
      <c r="Y22" s="32" t="s">
        <v>317</v>
      </c>
      <c r="Z22" s="32"/>
      <c r="AA22" s="32"/>
      <c r="AB22" s="52"/>
      <c r="AC22" s="32"/>
      <c r="AD22" s="32"/>
      <c r="AE22" s="32"/>
      <c r="AF22" s="32"/>
      <c r="AG22" s="93"/>
      <c r="AH22" s="32"/>
      <c r="AI22" s="32"/>
      <c r="AJ22" s="93"/>
      <c r="AK22" s="32" t="s">
        <v>383</v>
      </c>
      <c r="AL22" s="32"/>
      <c r="AM22" s="52">
        <v>43838</v>
      </c>
      <c r="AN22" s="32" t="s">
        <v>207</v>
      </c>
      <c r="AO22" s="32"/>
      <c r="AP22" s="97"/>
      <c r="AQ22" s="97">
        <v>1</v>
      </c>
      <c r="AR22" s="97"/>
      <c r="AS22" s="97"/>
      <c r="AT22" s="97"/>
      <c r="AU22" s="32"/>
      <c r="AV22" s="105">
        <v>2</v>
      </c>
      <c r="AW22" s="32" t="s">
        <v>123</v>
      </c>
      <c r="AX22" s="105">
        <v>2.7</v>
      </c>
      <c r="AY22" s="105">
        <v>4.7</v>
      </c>
      <c r="AZ22" s="48">
        <v>650</v>
      </c>
      <c r="BA22" s="32" t="s">
        <v>129</v>
      </c>
      <c r="BB22" s="105">
        <v>25</v>
      </c>
      <c r="BC22" s="105">
        <v>27</v>
      </c>
      <c r="BD22" s="48">
        <v>1074</v>
      </c>
      <c r="BE22" s="32" t="s">
        <v>144</v>
      </c>
      <c r="BF22" s="105">
        <v>0</v>
      </c>
      <c r="BG22" s="105">
        <v>2</v>
      </c>
      <c r="BH22" s="108">
        <v>360</v>
      </c>
      <c r="BI22" s="32" t="s">
        <v>145</v>
      </c>
      <c r="BJ22" s="105">
        <v>13.6</v>
      </c>
      <c r="BK22" s="105">
        <v>15.6</v>
      </c>
      <c r="BL22" s="48">
        <v>700</v>
      </c>
      <c r="BM22" s="32"/>
      <c r="BN22" s="105"/>
      <c r="BO22" s="105"/>
      <c r="BP22" s="48"/>
      <c r="BQ22" s="113"/>
      <c r="BR22" s="164"/>
      <c r="BS22" s="164"/>
    </row>
    <row r="23" spans="1:71" ht="15.75" customHeight="1" x14ac:dyDescent="0.25">
      <c r="A23" s="90">
        <v>40</v>
      </c>
      <c r="B23" s="99">
        <v>43837</v>
      </c>
      <c r="C23" s="32" t="s">
        <v>384</v>
      </c>
      <c r="D23" s="32" t="s">
        <v>385</v>
      </c>
      <c r="E23" s="32" t="s">
        <v>386</v>
      </c>
      <c r="F23" s="32" t="s">
        <v>387</v>
      </c>
      <c r="G23" s="32">
        <v>3</v>
      </c>
      <c r="H23" s="97">
        <v>1</v>
      </c>
      <c r="I23" s="103">
        <v>43845</v>
      </c>
      <c r="J23" s="52">
        <v>43845</v>
      </c>
      <c r="K23" s="91" t="s">
        <v>288</v>
      </c>
      <c r="L23" s="93">
        <v>0.54166666666666663</v>
      </c>
      <c r="M23" s="97">
        <v>18</v>
      </c>
      <c r="N23" s="32" t="s">
        <v>388</v>
      </c>
      <c r="O23" s="32" t="s">
        <v>389</v>
      </c>
      <c r="P23" s="117">
        <v>0.625</v>
      </c>
      <c r="Q23" s="117"/>
      <c r="R23" s="32" t="s">
        <v>123</v>
      </c>
      <c r="S23" s="48">
        <v>323</v>
      </c>
      <c r="T23" s="52">
        <v>43839</v>
      </c>
      <c r="U23" s="54">
        <v>0.5</v>
      </c>
      <c r="V23" s="52">
        <v>43844</v>
      </c>
      <c r="W23" s="93">
        <v>0.33333333333333331</v>
      </c>
      <c r="X23" s="32" t="s">
        <v>228</v>
      </c>
      <c r="Y23" s="32" t="s">
        <v>307</v>
      </c>
      <c r="Z23" s="32"/>
      <c r="AA23" s="32"/>
      <c r="AB23" s="5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52">
        <v>43837</v>
      </c>
      <c r="AN23" s="32" t="s">
        <v>263</v>
      </c>
      <c r="AO23" s="32" t="s">
        <v>390</v>
      </c>
      <c r="AP23" s="97"/>
      <c r="AQ23" s="97"/>
      <c r="AR23" s="97">
        <v>1</v>
      </c>
      <c r="AS23" s="97"/>
      <c r="AT23" s="97"/>
      <c r="AU23" s="32"/>
      <c r="AV23" s="105">
        <v>19.899999999999999</v>
      </c>
      <c r="AW23" s="32" t="s">
        <v>123</v>
      </c>
      <c r="AX23" s="105">
        <v>19.2</v>
      </c>
      <c r="AY23" s="105">
        <v>39.1</v>
      </c>
      <c r="AZ23" s="108">
        <v>323</v>
      </c>
      <c r="BA23" s="32" t="s">
        <v>129</v>
      </c>
      <c r="BB23" s="105">
        <v>7.1</v>
      </c>
      <c r="BC23" s="105">
        <v>27</v>
      </c>
      <c r="BD23" s="48">
        <v>895</v>
      </c>
      <c r="BE23" s="32" t="s">
        <v>144</v>
      </c>
      <c r="BF23" s="105">
        <v>0</v>
      </c>
      <c r="BG23" s="105">
        <v>19.899999999999999</v>
      </c>
      <c r="BH23" s="48">
        <v>600</v>
      </c>
      <c r="BI23" s="32" t="s">
        <v>145</v>
      </c>
      <c r="BJ23" s="105">
        <v>11.8</v>
      </c>
      <c r="BK23" s="105">
        <v>32.700000000000003</v>
      </c>
      <c r="BL23" s="48">
        <v>650</v>
      </c>
      <c r="BM23" s="32" t="s">
        <v>133</v>
      </c>
      <c r="BN23" s="105">
        <v>10.7</v>
      </c>
      <c r="BO23" s="105">
        <v>30.6</v>
      </c>
      <c r="BP23" s="48">
        <v>1100</v>
      </c>
      <c r="BQ23" s="113"/>
      <c r="BR23" s="164"/>
      <c r="BS23" s="164"/>
    </row>
    <row r="24" spans="1:71" ht="15.75" customHeight="1" x14ac:dyDescent="0.25">
      <c r="A24" s="90">
        <v>41</v>
      </c>
      <c r="B24" s="95">
        <v>43840</v>
      </c>
      <c r="C24" s="111" t="s">
        <v>211</v>
      </c>
      <c r="D24" s="32" t="s">
        <v>212</v>
      </c>
      <c r="E24" s="32" t="s">
        <v>213</v>
      </c>
      <c r="F24" s="32" t="s">
        <v>214</v>
      </c>
      <c r="G24" s="32">
        <v>1</v>
      </c>
      <c r="H24" s="97">
        <v>1</v>
      </c>
      <c r="I24" s="103">
        <v>43850</v>
      </c>
      <c r="J24" s="52">
        <v>43850</v>
      </c>
      <c r="K24" s="91" t="s">
        <v>138</v>
      </c>
      <c r="L24" s="93">
        <v>0.35416666666666669</v>
      </c>
      <c r="M24" s="97">
        <v>13</v>
      </c>
      <c r="N24" s="32" t="s">
        <v>391</v>
      </c>
      <c r="O24" s="32" t="s">
        <v>392</v>
      </c>
      <c r="P24" s="117">
        <v>0.5</v>
      </c>
      <c r="Q24" s="117"/>
      <c r="R24" s="32" t="s">
        <v>123</v>
      </c>
      <c r="S24" s="48">
        <v>323</v>
      </c>
      <c r="T24" s="52">
        <v>43842</v>
      </c>
      <c r="U24" s="93">
        <v>0.5625</v>
      </c>
      <c r="V24" s="52">
        <v>43844</v>
      </c>
      <c r="W24" s="93">
        <v>0.33333333333333331</v>
      </c>
      <c r="X24" s="32" t="s">
        <v>228</v>
      </c>
      <c r="Y24" s="32" t="s">
        <v>307</v>
      </c>
      <c r="Z24" s="32"/>
      <c r="AA24" s="32"/>
      <c r="AB24" s="5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52">
        <v>43840</v>
      </c>
      <c r="AN24" s="32" t="s">
        <v>218</v>
      </c>
      <c r="AO24" s="32"/>
      <c r="AP24" s="97"/>
      <c r="AQ24" s="97"/>
      <c r="AR24" s="97"/>
      <c r="AS24" s="97">
        <v>1</v>
      </c>
      <c r="AT24" s="97"/>
      <c r="AU24" s="32"/>
      <c r="AV24" s="105">
        <v>20.8</v>
      </c>
      <c r="AW24" s="32" t="s">
        <v>123</v>
      </c>
      <c r="AX24" s="105">
        <v>12</v>
      </c>
      <c r="AY24" s="105">
        <v>32.799999999999997</v>
      </c>
      <c r="AZ24" s="108">
        <v>323</v>
      </c>
      <c r="BA24" s="32" t="s">
        <v>129</v>
      </c>
      <c r="BB24" s="105">
        <v>24.4</v>
      </c>
      <c r="BC24" s="105">
        <v>45.2</v>
      </c>
      <c r="BD24" s="48">
        <v>776</v>
      </c>
      <c r="BE24" s="32" t="s">
        <v>144</v>
      </c>
      <c r="BF24" s="105">
        <v>0</v>
      </c>
      <c r="BG24" s="105">
        <v>20.8</v>
      </c>
      <c r="BH24" s="48">
        <v>500</v>
      </c>
      <c r="BI24" s="32" t="s">
        <v>145</v>
      </c>
      <c r="BJ24" s="105">
        <v>17.399999999999999</v>
      </c>
      <c r="BK24" s="105">
        <v>38.200000000000003</v>
      </c>
      <c r="BL24" s="48">
        <v>500</v>
      </c>
      <c r="BM24" s="32" t="s">
        <v>133</v>
      </c>
      <c r="BN24" s="105">
        <v>28</v>
      </c>
      <c r="BO24" s="105">
        <v>48.8</v>
      </c>
      <c r="BP24" s="48" t="s">
        <v>170</v>
      </c>
      <c r="BQ24" s="113"/>
      <c r="BR24" s="164"/>
      <c r="BS24" s="164"/>
    </row>
    <row r="25" spans="1:71" ht="15.75" customHeight="1" x14ac:dyDescent="0.25">
      <c r="A25" s="90">
        <v>42</v>
      </c>
      <c r="B25" s="99">
        <v>43843</v>
      </c>
      <c r="C25" s="111" t="s">
        <v>393</v>
      </c>
      <c r="D25" s="32" t="s">
        <v>394</v>
      </c>
      <c r="E25" s="32" t="s">
        <v>395</v>
      </c>
      <c r="F25" s="32" t="s">
        <v>396</v>
      </c>
      <c r="G25" s="32">
        <v>2</v>
      </c>
      <c r="H25" s="97">
        <v>1</v>
      </c>
      <c r="I25" s="103">
        <v>43844</v>
      </c>
      <c r="J25" s="52">
        <v>43844</v>
      </c>
      <c r="K25" s="91" t="s">
        <v>268</v>
      </c>
      <c r="L25" s="93">
        <v>0.33333333333333331</v>
      </c>
      <c r="M25" s="97">
        <v>18</v>
      </c>
      <c r="N25" s="32" t="s">
        <v>397</v>
      </c>
      <c r="O25" s="32" t="s">
        <v>398</v>
      </c>
      <c r="P25" s="117">
        <v>0.625</v>
      </c>
      <c r="Q25" s="117"/>
      <c r="R25" s="32" t="s">
        <v>144</v>
      </c>
      <c r="S25" s="48">
        <v>1200</v>
      </c>
      <c r="T25" s="52">
        <v>43844</v>
      </c>
      <c r="U25" s="93">
        <v>0.6875</v>
      </c>
      <c r="V25" s="52">
        <v>43844</v>
      </c>
      <c r="W25" s="93">
        <v>0.72916666666666663</v>
      </c>
      <c r="X25" s="32" t="s">
        <v>400</v>
      </c>
      <c r="Y25" s="32" t="s">
        <v>401</v>
      </c>
      <c r="Z25" s="32"/>
      <c r="AA25" s="32"/>
      <c r="AB25" s="5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52">
        <v>43843</v>
      </c>
      <c r="AN25" s="32" t="s">
        <v>207</v>
      </c>
      <c r="AO25" s="86" t="s">
        <v>399</v>
      </c>
      <c r="AP25" s="97"/>
      <c r="AQ25" s="97"/>
      <c r="AR25" s="97">
        <v>1</v>
      </c>
      <c r="AS25" s="97"/>
      <c r="AT25" s="97"/>
      <c r="AU25" s="32"/>
      <c r="AV25" s="105">
        <v>65.8</v>
      </c>
      <c r="AW25" s="32" t="s">
        <v>123</v>
      </c>
      <c r="AX25" s="105">
        <v>33.799999999999997</v>
      </c>
      <c r="AY25" s="105">
        <f>AX25+AV25</f>
        <v>99.6</v>
      </c>
      <c r="AZ25" s="96">
        <v>698</v>
      </c>
      <c r="BA25" s="32" t="s">
        <v>129</v>
      </c>
      <c r="BB25" s="105">
        <v>49.1</v>
      </c>
      <c r="BC25" s="105">
        <f t="shared" ref="BC25" si="8">BB25+AV25</f>
        <v>114.9</v>
      </c>
      <c r="BD25" s="48">
        <v>1638</v>
      </c>
      <c r="BE25" s="32" t="s">
        <v>144</v>
      </c>
      <c r="BF25" s="105">
        <v>0</v>
      </c>
      <c r="BG25" s="105">
        <v>65.8</v>
      </c>
      <c r="BH25" s="107">
        <v>1200</v>
      </c>
      <c r="BI25" s="32" t="s">
        <v>145</v>
      </c>
      <c r="BJ25" s="105">
        <v>38.200000000000003</v>
      </c>
      <c r="BK25" s="105">
        <f>BJ25+65.8</f>
        <v>104</v>
      </c>
      <c r="BL25" s="48">
        <v>0</v>
      </c>
      <c r="BM25" s="32" t="s">
        <v>133</v>
      </c>
      <c r="BN25" s="105">
        <v>67</v>
      </c>
      <c r="BO25" s="105">
        <f>BN25+65.8</f>
        <v>132.80000000000001</v>
      </c>
      <c r="BP25" s="48">
        <v>1858</v>
      </c>
      <c r="BQ25" s="113"/>
      <c r="BR25" s="164"/>
      <c r="BS25" s="164"/>
    </row>
    <row r="26" spans="1:71" ht="15.75" customHeight="1" x14ac:dyDescent="0.25">
      <c r="A26" s="90">
        <v>45</v>
      </c>
      <c r="B26" s="99">
        <v>43844</v>
      </c>
      <c r="C26" s="32" t="s">
        <v>256</v>
      </c>
      <c r="D26" s="32" t="s">
        <v>257</v>
      </c>
      <c r="E26" s="32" t="s">
        <v>258</v>
      </c>
      <c r="F26" s="32" t="s">
        <v>259</v>
      </c>
      <c r="G26" s="32">
        <v>3</v>
      </c>
      <c r="H26" s="97">
        <v>1</v>
      </c>
      <c r="I26" s="103">
        <v>43845</v>
      </c>
      <c r="J26" s="52">
        <v>43845</v>
      </c>
      <c r="K26" s="91" t="s">
        <v>288</v>
      </c>
      <c r="L26" s="93">
        <v>0.3125</v>
      </c>
      <c r="M26" s="97">
        <v>30</v>
      </c>
      <c r="N26" s="32" t="s">
        <v>261</v>
      </c>
      <c r="O26" s="32" t="s">
        <v>262</v>
      </c>
      <c r="P26" s="117">
        <v>0.52083333333333337</v>
      </c>
      <c r="Q26" s="117"/>
      <c r="R26" s="32" t="s">
        <v>144</v>
      </c>
      <c r="S26" s="48">
        <v>720</v>
      </c>
      <c r="T26" s="52">
        <v>43844</v>
      </c>
      <c r="U26" s="93">
        <v>0.44791666666666669</v>
      </c>
      <c r="V26" s="52">
        <v>43844</v>
      </c>
      <c r="W26" s="93">
        <v>0.58333333333333337</v>
      </c>
      <c r="X26" s="32" t="s">
        <v>316</v>
      </c>
      <c r="Y26" s="32" t="s">
        <v>408</v>
      </c>
      <c r="Z26" s="32"/>
      <c r="AA26" s="32"/>
      <c r="AB26" s="5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2">
        <v>43831</v>
      </c>
      <c r="AN26" s="32" t="s">
        <v>263</v>
      </c>
      <c r="AO26" s="32"/>
      <c r="AP26" s="97"/>
      <c r="AQ26" s="97">
        <v>1</v>
      </c>
      <c r="AR26" s="97"/>
      <c r="AS26" s="97"/>
      <c r="AT26" s="97"/>
      <c r="AU26" s="32"/>
      <c r="AV26" s="105">
        <v>30</v>
      </c>
      <c r="AW26" s="32" t="s">
        <v>129</v>
      </c>
      <c r="AX26" s="105">
        <v>6.8</v>
      </c>
      <c r="AY26" s="105">
        <v>36.799999999999997</v>
      </c>
      <c r="AZ26" s="48">
        <v>1074</v>
      </c>
      <c r="BA26" s="32" t="s">
        <v>123</v>
      </c>
      <c r="BB26" s="105">
        <v>30</v>
      </c>
      <c r="BC26" s="105">
        <v>60</v>
      </c>
      <c r="BD26" s="48">
        <v>1241</v>
      </c>
      <c r="BE26" s="32" t="s">
        <v>144</v>
      </c>
      <c r="BF26" s="105">
        <v>18</v>
      </c>
      <c r="BG26" s="105">
        <v>48</v>
      </c>
      <c r="BH26" s="108">
        <v>720</v>
      </c>
      <c r="BI26" s="32" t="s">
        <v>227</v>
      </c>
      <c r="BJ26" s="105">
        <v>4.2</v>
      </c>
      <c r="BK26" s="105">
        <v>34.200000000000003</v>
      </c>
      <c r="BL26" s="106">
        <v>449</v>
      </c>
      <c r="BM26" s="32" t="s">
        <v>145</v>
      </c>
      <c r="BN26" s="105">
        <v>22</v>
      </c>
      <c r="BO26" s="105">
        <v>52</v>
      </c>
      <c r="BP26" s="48">
        <v>1600</v>
      </c>
      <c r="BQ26" s="113"/>
      <c r="BR26" s="164"/>
      <c r="BS26" s="164"/>
    </row>
    <row r="27" spans="1:71" ht="15.75" customHeight="1" x14ac:dyDescent="0.25">
      <c r="A27" s="90">
        <v>54</v>
      </c>
      <c r="B27" s="99">
        <v>43845</v>
      </c>
      <c r="C27" s="111" t="s">
        <v>324</v>
      </c>
      <c r="D27" s="32" t="s">
        <v>325</v>
      </c>
      <c r="E27" s="32" t="s">
        <v>326</v>
      </c>
      <c r="F27" s="32" t="s">
        <v>327</v>
      </c>
      <c r="G27" s="32">
        <v>1</v>
      </c>
      <c r="H27" s="97">
        <v>1</v>
      </c>
      <c r="I27" s="103">
        <v>43851</v>
      </c>
      <c r="J27" s="52">
        <v>43851</v>
      </c>
      <c r="K27" s="91" t="s">
        <v>268</v>
      </c>
      <c r="L27" s="93">
        <v>0.4861111111111111</v>
      </c>
      <c r="M27" s="97">
        <v>15</v>
      </c>
      <c r="N27" s="32" t="s">
        <v>425</v>
      </c>
      <c r="O27" s="32" t="s">
        <v>426</v>
      </c>
      <c r="P27" s="117">
        <v>0.64583333333333337</v>
      </c>
      <c r="Q27" s="117"/>
      <c r="R27" s="32" t="s">
        <v>123</v>
      </c>
      <c r="S27" s="48">
        <v>296</v>
      </c>
      <c r="T27" s="52">
        <v>43849</v>
      </c>
      <c r="U27" s="93">
        <v>0.35416666666666669</v>
      </c>
      <c r="V27" s="52"/>
      <c r="W27" s="93"/>
      <c r="X27" s="32"/>
      <c r="Y27" s="32"/>
      <c r="Z27" s="32"/>
      <c r="AA27" s="32"/>
      <c r="AB27" s="5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52">
        <v>43845</v>
      </c>
      <c r="AN27" s="32" t="s">
        <v>218</v>
      </c>
      <c r="AO27" s="32"/>
      <c r="AP27" s="97"/>
      <c r="AQ27" s="97"/>
      <c r="AR27" s="97"/>
      <c r="AS27" s="97">
        <v>1</v>
      </c>
      <c r="AT27" s="97"/>
      <c r="AU27" s="32"/>
      <c r="AV27" s="104">
        <v>17.7</v>
      </c>
      <c r="AW27" s="32" t="s">
        <v>123</v>
      </c>
      <c r="AX27" s="105">
        <v>22.8</v>
      </c>
      <c r="AY27" s="105">
        <f t="shared" ref="AY27:AY28" si="9">AX27+AV27</f>
        <v>40.5</v>
      </c>
      <c r="AZ27" s="107">
        <v>296</v>
      </c>
      <c r="BA27" s="32" t="s">
        <v>129</v>
      </c>
      <c r="BB27" s="105">
        <v>2.2000000000000002</v>
      </c>
      <c r="BC27" s="105">
        <v>19.899999999999999</v>
      </c>
      <c r="BD27" s="48">
        <v>776</v>
      </c>
      <c r="BE27" s="32" t="s">
        <v>144</v>
      </c>
      <c r="BF27" s="105">
        <v>0</v>
      </c>
      <c r="BG27" s="105">
        <v>17.7</v>
      </c>
      <c r="BH27" s="106">
        <v>500</v>
      </c>
      <c r="BI27" s="32" t="s">
        <v>145</v>
      </c>
      <c r="BJ27" s="105">
        <v>14.8</v>
      </c>
      <c r="BK27" s="105">
        <f t="shared" ref="BK27:BK28" si="10">BJ27+17.7</f>
        <v>32.5</v>
      </c>
      <c r="BL27" s="48">
        <v>500</v>
      </c>
      <c r="BM27" s="32" t="s">
        <v>133</v>
      </c>
      <c r="BN27" s="105">
        <v>10.3</v>
      </c>
      <c r="BO27" s="105">
        <v>28</v>
      </c>
      <c r="BP27" s="48" t="s">
        <v>170</v>
      </c>
      <c r="BQ27" s="113"/>
      <c r="BR27" s="164"/>
      <c r="BS27" s="164"/>
    </row>
    <row r="28" spans="1:71" ht="15.75" customHeight="1" x14ac:dyDescent="0.25">
      <c r="A28" s="90">
        <v>55</v>
      </c>
      <c r="B28" s="99">
        <v>43849</v>
      </c>
      <c r="C28" s="111" t="s">
        <v>219</v>
      </c>
      <c r="D28" s="32" t="s">
        <v>220</v>
      </c>
      <c r="E28" s="32" t="s">
        <v>221</v>
      </c>
      <c r="F28" s="32" t="s">
        <v>222</v>
      </c>
      <c r="G28" s="32">
        <v>2</v>
      </c>
      <c r="H28" s="97">
        <v>3</v>
      </c>
      <c r="I28" s="103">
        <v>43850</v>
      </c>
      <c r="J28" s="52">
        <v>43866</v>
      </c>
      <c r="K28" s="91" t="s">
        <v>427</v>
      </c>
      <c r="L28" s="93">
        <v>0.36458333333333331</v>
      </c>
      <c r="M28" s="97">
        <v>15</v>
      </c>
      <c r="N28" s="32" t="s">
        <v>197</v>
      </c>
      <c r="O28" s="32" t="s">
        <v>428</v>
      </c>
      <c r="P28" s="117">
        <v>0.60416666666666663</v>
      </c>
      <c r="Q28" s="117"/>
      <c r="R28" s="32" t="s">
        <v>123</v>
      </c>
      <c r="S28" s="48">
        <v>296</v>
      </c>
      <c r="T28" s="52">
        <v>43849</v>
      </c>
      <c r="U28" s="93">
        <v>0.52083333333333337</v>
      </c>
      <c r="V28" s="52">
        <v>43849</v>
      </c>
      <c r="W28" s="93">
        <v>0.5625</v>
      </c>
      <c r="X28" s="32" t="s">
        <v>228</v>
      </c>
      <c r="Y28" s="32" t="s">
        <v>307</v>
      </c>
      <c r="Z28" s="32"/>
      <c r="AA28" s="32"/>
      <c r="AB28" s="52"/>
      <c r="AC28" s="32"/>
      <c r="AD28" s="32"/>
      <c r="AE28" s="32"/>
      <c r="AF28" s="32"/>
      <c r="AG28" s="71"/>
      <c r="AH28" s="32"/>
      <c r="AI28" s="32"/>
      <c r="AJ28" s="32"/>
      <c r="AK28" s="32"/>
      <c r="AL28" s="32"/>
      <c r="AM28" s="52">
        <v>43849</v>
      </c>
      <c r="AN28" s="32" t="s">
        <v>226</v>
      </c>
      <c r="AO28" s="32"/>
      <c r="AP28" s="97"/>
      <c r="AQ28" s="97"/>
      <c r="AR28" s="97"/>
      <c r="AS28" s="97">
        <v>1</v>
      </c>
      <c r="AT28" s="97"/>
      <c r="AU28" s="32"/>
      <c r="AV28" s="105">
        <v>17.7</v>
      </c>
      <c r="AW28" s="32" t="s">
        <v>133</v>
      </c>
      <c r="AX28" s="105">
        <v>17.399999999999999</v>
      </c>
      <c r="AY28" s="105">
        <f t="shared" si="9"/>
        <v>35.099999999999994</v>
      </c>
      <c r="AZ28" s="48" t="s">
        <v>170</v>
      </c>
      <c r="BA28" s="32" t="s">
        <v>123</v>
      </c>
      <c r="BB28" s="105">
        <v>7.8</v>
      </c>
      <c r="BC28" s="105">
        <f>BB28+AV28</f>
        <v>25.5</v>
      </c>
      <c r="BD28" s="107">
        <v>296</v>
      </c>
      <c r="BE28" s="32" t="s">
        <v>144</v>
      </c>
      <c r="BF28" s="105">
        <v>0</v>
      </c>
      <c r="BG28" s="105">
        <v>17.7</v>
      </c>
      <c r="BH28" s="48">
        <v>500</v>
      </c>
      <c r="BI28" s="32" t="s">
        <v>145</v>
      </c>
      <c r="BJ28" s="105">
        <v>51.5</v>
      </c>
      <c r="BK28" s="105">
        <f t="shared" si="10"/>
        <v>69.2</v>
      </c>
      <c r="BL28" s="48">
        <v>900</v>
      </c>
      <c r="BM28" s="32" t="s">
        <v>129</v>
      </c>
      <c r="BN28" s="105">
        <v>5</v>
      </c>
      <c r="BO28" s="105">
        <v>22.5</v>
      </c>
      <c r="BP28" s="48">
        <v>776</v>
      </c>
      <c r="BQ28" s="113"/>
      <c r="BR28" s="164"/>
      <c r="BS28" s="164"/>
    </row>
    <row r="29" spans="1:71" ht="15.75" customHeight="1" x14ac:dyDescent="0.25">
      <c r="A29" s="90">
        <v>60</v>
      </c>
      <c r="B29" s="99">
        <v>43850</v>
      </c>
      <c r="C29" s="111" t="s">
        <v>444</v>
      </c>
      <c r="D29" s="32" t="s">
        <v>445</v>
      </c>
      <c r="E29" s="32" t="s">
        <v>446</v>
      </c>
      <c r="F29" s="32" t="s">
        <v>447</v>
      </c>
      <c r="G29" s="32">
        <v>1</v>
      </c>
      <c r="H29" s="112">
        <v>5</v>
      </c>
      <c r="I29" s="103">
        <v>43865</v>
      </c>
      <c r="J29" s="52">
        <v>43865</v>
      </c>
      <c r="K29" s="91" t="s">
        <v>268</v>
      </c>
      <c r="L29" s="93">
        <v>0.33333333333333331</v>
      </c>
      <c r="M29" s="97">
        <v>40</v>
      </c>
      <c r="N29" s="32" t="s">
        <v>448</v>
      </c>
      <c r="O29" s="32" t="s">
        <v>416</v>
      </c>
      <c r="P29" s="117">
        <v>0.54166666666666663</v>
      </c>
      <c r="Q29" s="117"/>
      <c r="R29" s="32" t="s">
        <v>144</v>
      </c>
      <c r="S29" s="48">
        <v>800</v>
      </c>
      <c r="T29" s="52">
        <v>43851</v>
      </c>
      <c r="U29" s="93">
        <v>0.73958333333333337</v>
      </c>
      <c r="V29" s="52"/>
      <c r="W29" s="93"/>
      <c r="X29" s="32"/>
      <c r="Y29" s="32"/>
      <c r="Z29" s="32"/>
      <c r="AA29" s="32"/>
      <c r="AB29" s="52"/>
      <c r="AC29" s="32"/>
      <c r="AD29" s="32"/>
      <c r="AE29" s="32"/>
      <c r="AF29" s="32"/>
      <c r="AG29" s="32"/>
      <c r="AH29" s="32"/>
      <c r="AI29" s="32"/>
      <c r="AJ29" s="32"/>
      <c r="AK29" s="32" t="s">
        <v>449</v>
      </c>
      <c r="AL29" s="32"/>
      <c r="AM29" s="52">
        <v>43849</v>
      </c>
      <c r="AN29" s="32" t="s">
        <v>218</v>
      </c>
      <c r="AO29" s="32"/>
      <c r="AP29" s="97">
        <v>1</v>
      </c>
      <c r="AQ29" s="97"/>
      <c r="AR29" s="97"/>
      <c r="AS29" s="97"/>
      <c r="AT29" s="97"/>
      <c r="AU29" s="32"/>
      <c r="AV29" s="105">
        <v>47.4</v>
      </c>
      <c r="AW29" s="32" t="s">
        <v>123</v>
      </c>
      <c r="AX29" s="105">
        <v>19.600000000000001</v>
      </c>
      <c r="AY29" s="105">
        <f t="shared" ref="AY29:AY30" si="11">AX29+AV29</f>
        <v>67</v>
      </c>
      <c r="AZ29" s="48">
        <v>1306</v>
      </c>
      <c r="BA29" s="32" t="s">
        <v>133</v>
      </c>
      <c r="BB29" s="105">
        <v>26.9</v>
      </c>
      <c r="BC29" s="105">
        <f>BB29+AV29</f>
        <v>74.3</v>
      </c>
      <c r="BD29" s="48">
        <v>1508</v>
      </c>
      <c r="BE29" s="32" t="s">
        <v>144</v>
      </c>
      <c r="BF29" s="105">
        <v>0</v>
      </c>
      <c r="BG29" s="105">
        <v>47.4</v>
      </c>
      <c r="BH29" s="106">
        <v>800</v>
      </c>
      <c r="BI29" s="32" t="s">
        <v>145</v>
      </c>
      <c r="BJ29" s="105">
        <v>25</v>
      </c>
      <c r="BK29" s="105">
        <f>BJ29+47.4</f>
        <v>72.400000000000006</v>
      </c>
      <c r="BL29" s="48">
        <v>1800</v>
      </c>
      <c r="BM29" s="32" t="s">
        <v>129</v>
      </c>
      <c r="BN29" s="105">
        <v>5</v>
      </c>
      <c r="BO29" s="105">
        <f>47.4+5</f>
        <v>52.4</v>
      </c>
      <c r="BP29" s="48">
        <v>1650</v>
      </c>
      <c r="BQ29" s="113" t="s">
        <v>187</v>
      </c>
      <c r="BR29" s="164"/>
      <c r="BS29" s="164"/>
    </row>
    <row r="30" spans="1:71" ht="15.75" customHeight="1" x14ac:dyDescent="0.25">
      <c r="A30" s="114">
        <v>61</v>
      </c>
      <c r="B30" s="99">
        <v>43850</v>
      </c>
      <c r="C30" s="32" t="s">
        <v>450</v>
      </c>
      <c r="D30" s="32" t="s">
        <v>451</v>
      </c>
      <c r="E30" s="32" t="s">
        <v>452</v>
      </c>
      <c r="F30" s="32" t="s">
        <v>453</v>
      </c>
      <c r="G30" s="32">
        <v>4</v>
      </c>
      <c r="H30" s="97">
        <v>1</v>
      </c>
      <c r="I30" s="115">
        <v>43851</v>
      </c>
      <c r="J30" s="52">
        <v>43851</v>
      </c>
      <c r="K30" s="91" t="s">
        <v>268</v>
      </c>
      <c r="L30" s="93">
        <v>0.35416666666666669</v>
      </c>
      <c r="M30" s="97">
        <v>24</v>
      </c>
      <c r="N30" s="32" t="s">
        <v>454</v>
      </c>
      <c r="O30" s="32" t="s">
        <v>455</v>
      </c>
      <c r="P30" s="117">
        <v>0.45833333333333331</v>
      </c>
      <c r="Q30" s="117"/>
      <c r="R30" s="32" t="s">
        <v>144</v>
      </c>
      <c r="S30" s="48">
        <v>450</v>
      </c>
      <c r="T30" s="52">
        <v>43850</v>
      </c>
      <c r="U30" s="93">
        <v>0.75</v>
      </c>
      <c r="V30" s="52">
        <v>43850</v>
      </c>
      <c r="W30" s="93">
        <v>0.75</v>
      </c>
      <c r="X30" s="32" t="s">
        <v>457</v>
      </c>
      <c r="Y30" s="32" t="s">
        <v>401</v>
      </c>
      <c r="Z30" s="32"/>
      <c r="AA30" s="32"/>
      <c r="AB30" s="52"/>
      <c r="AC30" s="32"/>
      <c r="AD30" s="32"/>
      <c r="AE30" s="32"/>
      <c r="AF30" s="32"/>
      <c r="AG30" s="32"/>
      <c r="AH30" s="32"/>
      <c r="AI30" s="32"/>
      <c r="AJ30" s="32"/>
      <c r="AK30" s="32" t="s">
        <v>456</v>
      </c>
      <c r="AL30" s="32"/>
      <c r="AM30" s="52">
        <v>43850</v>
      </c>
      <c r="AN30" s="32" t="s">
        <v>155</v>
      </c>
      <c r="AO30" s="32"/>
      <c r="AP30" s="97"/>
      <c r="AQ30" s="97">
        <v>1</v>
      </c>
      <c r="AR30" s="97"/>
      <c r="AS30" s="97"/>
      <c r="AT30" s="97"/>
      <c r="AU30" s="32"/>
      <c r="AV30" s="105">
        <v>4.4000000000000004</v>
      </c>
      <c r="AW30" s="32" t="s">
        <v>123</v>
      </c>
      <c r="AX30" s="105">
        <v>42.9</v>
      </c>
      <c r="AY30" s="105">
        <f t="shared" si="11"/>
        <v>47.3</v>
      </c>
      <c r="AZ30" s="48">
        <v>871</v>
      </c>
      <c r="BA30" s="32" t="s">
        <v>133</v>
      </c>
      <c r="BB30" s="105">
        <v>20</v>
      </c>
      <c r="BC30" s="105">
        <v>24.4</v>
      </c>
      <c r="BD30" s="48" t="s">
        <v>170</v>
      </c>
      <c r="BE30" s="32" t="s">
        <v>144</v>
      </c>
      <c r="BF30" s="105">
        <v>0</v>
      </c>
      <c r="BG30" s="105">
        <v>4.4000000000000004</v>
      </c>
      <c r="BH30" s="108">
        <v>450</v>
      </c>
      <c r="BI30" s="32" t="s">
        <v>145</v>
      </c>
      <c r="BJ30" s="105">
        <v>36.200000000000003</v>
      </c>
      <c r="BK30" s="105">
        <v>40.6</v>
      </c>
      <c r="BL30" s="48">
        <v>1200</v>
      </c>
      <c r="BM30" s="32" t="s">
        <v>129</v>
      </c>
      <c r="BN30" s="105">
        <v>5</v>
      </c>
      <c r="BO30" s="105">
        <v>9.4</v>
      </c>
      <c r="BP30" s="48">
        <v>758</v>
      </c>
      <c r="BQ30" s="113"/>
      <c r="BR30" s="164"/>
      <c r="BS30" s="164"/>
    </row>
    <row r="31" spans="1:71" ht="15.75" customHeight="1" x14ac:dyDescent="0.25">
      <c r="A31" s="90">
        <v>64</v>
      </c>
      <c r="B31" s="99">
        <v>43850</v>
      </c>
      <c r="C31" s="32" t="s">
        <v>470</v>
      </c>
      <c r="D31" s="32" t="s">
        <v>471</v>
      </c>
      <c r="E31" s="32" t="s">
        <v>472</v>
      </c>
      <c r="F31" s="32" t="s">
        <v>473</v>
      </c>
      <c r="G31" s="32">
        <v>4</v>
      </c>
      <c r="H31" s="97">
        <v>1</v>
      </c>
      <c r="I31" s="103">
        <v>43864</v>
      </c>
      <c r="J31" s="52">
        <v>43864</v>
      </c>
      <c r="K31" s="91" t="s">
        <v>138</v>
      </c>
      <c r="L31" s="93">
        <v>0.35416666666666669</v>
      </c>
      <c r="M31" s="97">
        <v>28</v>
      </c>
      <c r="N31" s="32" t="s">
        <v>474</v>
      </c>
      <c r="O31" s="32" t="s">
        <v>475</v>
      </c>
      <c r="P31" s="117">
        <v>0.5625</v>
      </c>
      <c r="Q31" s="117"/>
      <c r="R31" s="32" t="s">
        <v>144</v>
      </c>
      <c r="S31" s="48">
        <v>1450</v>
      </c>
      <c r="T31" s="52">
        <v>43851</v>
      </c>
      <c r="U31" s="93">
        <v>0.625</v>
      </c>
      <c r="V31" s="52"/>
      <c r="W31" s="93"/>
      <c r="X31" s="32"/>
      <c r="Y31" s="32"/>
      <c r="Z31" s="32"/>
      <c r="AA31" s="32"/>
      <c r="AB31" s="5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55" t="s">
        <v>476</v>
      </c>
      <c r="AN31" s="32" t="s">
        <v>477</v>
      </c>
      <c r="AO31" s="32"/>
      <c r="AP31" s="97"/>
      <c r="AQ31" s="97">
        <v>1</v>
      </c>
      <c r="AR31" s="97"/>
      <c r="AS31" s="97"/>
      <c r="AT31" s="97"/>
      <c r="AU31" s="32"/>
      <c r="AV31" s="105">
        <v>75.2</v>
      </c>
      <c r="AW31" s="32" t="s">
        <v>123</v>
      </c>
      <c r="AX31" s="105">
        <v>26.1</v>
      </c>
      <c r="AY31" s="105">
        <f t="shared" ref="AY31:AY32" si="12">AX31+AV31</f>
        <v>101.30000000000001</v>
      </c>
      <c r="AZ31" s="48">
        <v>1241</v>
      </c>
      <c r="BA31" s="32" t="s">
        <v>145</v>
      </c>
      <c r="BB31" s="105">
        <v>36.200000000000003</v>
      </c>
      <c r="BC31" s="105">
        <f t="shared" ref="BC31:BC32" si="13">BB31+AV31</f>
        <v>111.4</v>
      </c>
      <c r="BD31" s="48">
        <v>1600</v>
      </c>
      <c r="BE31" s="32" t="s">
        <v>144</v>
      </c>
      <c r="BF31" s="105">
        <v>0</v>
      </c>
      <c r="BG31" s="105">
        <v>75.2</v>
      </c>
      <c r="BH31" s="108">
        <v>1450</v>
      </c>
      <c r="BI31" s="32" t="s">
        <v>129</v>
      </c>
      <c r="BJ31" s="105">
        <v>15</v>
      </c>
      <c r="BK31" s="105">
        <f>BJ31+75.2</f>
        <v>90.2</v>
      </c>
      <c r="BL31" s="48">
        <v>1074</v>
      </c>
      <c r="BM31" s="32" t="s">
        <v>133</v>
      </c>
      <c r="BN31" s="105">
        <v>51.1</v>
      </c>
      <c r="BO31" s="105">
        <f>BN31+75.2</f>
        <v>126.30000000000001</v>
      </c>
      <c r="BP31" s="48" t="s">
        <v>170</v>
      </c>
      <c r="BQ31" s="113"/>
      <c r="BR31" s="164"/>
      <c r="BS31" s="164"/>
    </row>
    <row r="32" spans="1:71" ht="15.75" customHeight="1" x14ac:dyDescent="0.25">
      <c r="A32" s="90">
        <v>65</v>
      </c>
      <c r="B32" s="99">
        <v>43851</v>
      </c>
      <c r="C32" s="111" t="s">
        <v>355</v>
      </c>
      <c r="D32" s="32" t="s">
        <v>356</v>
      </c>
      <c r="E32" s="32" t="s">
        <v>357</v>
      </c>
      <c r="F32" s="32" t="s">
        <v>358</v>
      </c>
      <c r="G32" s="32">
        <v>2</v>
      </c>
      <c r="H32" s="97">
        <v>1</v>
      </c>
      <c r="I32" s="103">
        <v>43852</v>
      </c>
      <c r="J32" s="52">
        <v>43852</v>
      </c>
      <c r="K32" s="91" t="s">
        <v>288</v>
      </c>
      <c r="L32" s="93">
        <v>0.33333333333333331</v>
      </c>
      <c r="M32" s="97">
        <v>18</v>
      </c>
      <c r="N32" s="32" t="s">
        <v>397</v>
      </c>
      <c r="O32" s="32" t="s">
        <v>398</v>
      </c>
      <c r="P32" s="117">
        <v>0.625</v>
      </c>
      <c r="Q32" s="117"/>
      <c r="R32" s="32" t="s">
        <v>129</v>
      </c>
      <c r="S32" s="48">
        <v>895</v>
      </c>
      <c r="T32" s="52">
        <v>43851</v>
      </c>
      <c r="U32" s="93">
        <v>0.64583333333333337</v>
      </c>
      <c r="V32" s="52"/>
      <c r="W32" s="93"/>
      <c r="X32" s="32"/>
      <c r="Y32" s="32"/>
      <c r="Z32" s="32"/>
      <c r="AA32" s="32"/>
      <c r="AB32" s="5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52">
        <v>43838</v>
      </c>
      <c r="AN32" s="32" t="s">
        <v>207</v>
      </c>
      <c r="AO32" s="32" t="s">
        <v>478</v>
      </c>
      <c r="AP32" s="97"/>
      <c r="AQ32" s="97"/>
      <c r="AR32" s="97">
        <v>1</v>
      </c>
      <c r="AS32" s="97"/>
      <c r="AT32" s="97"/>
      <c r="AU32" s="32">
        <v>3</v>
      </c>
      <c r="AV32" s="105">
        <v>65.400000000000006</v>
      </c>
      <c r="AW32" s="32" t="s">
        <v>123</v>
      </c>
      <c r="AX32" s="105">
        <v>33.4</v>
      </c>
      <c r="AY32" s="105">
        <f t="shared" si="12"/>
        <v>98.800000000000011</v>
      </c>
      <c r="AZ32" s="108">
        <v>323</v>
      </c>
      <c r="BA32" s="32" t="s">
        <v>129</v>
      </c>
      <c r="BB32" s="105">
        <v>15</v>
      </c>
      <c r="BC32" s="105">
        <f t="shared" si="13"/>
        <v>80.400000000000006</v>
      </c>
      <c r="BD32" s="48">
        <v>895</v>
      </c>
      <c r="BE32" s="32" t="s">
        <v>144</v>
      </c>
      <c r="BF32" s="105">
        <v>0</v>
      </c>
      <c r="BG32" s="105">
        <v>65.400000000000006</v>
      </c>
      <c r="BH32" s="48">
        <v>600</v>
      </c>
      <c r="BI32" s="32" t="s">
        <v>145</v>
      </c>
      <c r="BJ32" s="105">
        <v>37.799999999999997</v>
      </c>
      <c r="BK32" s="105">
        <f>BJ32+65.4</f>
        <v>103.2</v>
      </c>
      <c r="BL32" s="48">
        <v>1200</v>
      </c>
      <c r="BM32" s="32" t="s">
        <v>133</v>
      </c>
      <c r="BN32" s="105">
        <v>52.7</v>
      </c>
      <c r="BO32" s="105">
        <f>BN32+65.4</f>
        <v>118.10000000000001</v>
      </c>
      <c r="BP32" s="48">
        <v>1327</v>
      </c>
      <c r="BQ32" s="113"/>
      <c r="BR32" s="164"/>
      <c r="BS32" s="164"/>
    </row>
    <row r="33" spans="1:71" ht="15.75" customHeight="1" x14ac:dyDescent="0.25">
      <c r="A33" s="90">
        <v>74</v>
      </c>
      <c r="B33" s="99">
        <v>43852</v>
      </c>
      <c r="C33" s="111" t="s">
        <v>493</v>
      </c>
      <c r="D33" s="32" t="s">
        <v>494</v>
      </c>
      <c r="E33" s="32" t="s">
        <v>495</v>
      </c>
      <c r="F33" s="32" t="s">
        <v>496</v>
      </c>
      <c r="G33" s="32">
        <v>2</v>
      </c>
      <c r="H33" s="97">
        <v>1</v>
      </c>
      <c r="I33" s="103">
        <v>43860</v>
      </c>
      <c r="J33" s="52"/>
      <c r="K33" s="91" t="s">
        <v>433</v>
      </c>
      <c r="L33" s="93">
        <v>0.33333333333333331</v>
      </c>
      <c r="M33" s="97">
        <v>18</v>
      </c>
      <c r="N33" s="32" t="s">
        <v>397</v>
      </c>
      <c r="O33" s="32" t="s">
        <v>398</v>
      </c>
      <c r="P33" s="117">
        <v>0.64583333333333337</v>
      </c>
      <c r="Q33" s="117"/>
      <c r="R33" s="32" t="s">
        <v>123</v>
      </c>
      <c r="S33" s="48">
        <v>698</v>
      </c>
      <c r="T33" s="52">
        <v>43853</v>
      </c>
      <c r="U33" s="93">
        <v>0.58333333333333337</v>
      </c>
      <c r="V33" s="52">
        <v>43853</v>
      </c>
      <c r="W33" s="93">
        <v>0.66666666666666663</v>
      </c>
      <c r="X33" s="32" t="s">
        <v>490</v>
      </c>
      <c r="Y33" s="32" t="s">
        <v>491</v>
      </c>
      <c r="Z33" s="32"/>
      <c r="AA33" s="32"/>
      <c r="AB33" s="5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52">
        <v>43852</v>
      </c>
      <c r="AN33" s="32" t="s">
        <v>207</v>
      </c>
      <c r="AO33" s="32"/>
      <c r="AP33" s="97"/>
      <c r="AQ33" s="97"/>
      <c r="AR33" s="97">
        <v>1</v>
      </c>
      <c r="AS33" s="97"/>
      <c r="AT33" s="97"/>
      <c r="AU33" s="32"/>
      <c r="AV33" s="105">
        <v>80</v>
      </c>
      <c r="AW33" s="32" t="s">
        <v>133</v>
      </c>
      <c r="AX33" s="105">
        <v>32.200000000000003</v>
      </c>
      <c r="AY33" s="105">
        <f t="shared" ref="AY33:AY34" si="14">AX33+AV33</f>
        <v>112.2</v>
      </c>
      <c r="AZ33" s="48">
        <v>1858</v>
      </c>
      <c r="BA33" s="32" t="s">
        <v>123</v>
      </c>
      <c r="BB33" s="105">
        <v>23</v>
      </c>
      <c r="BC33" s="105">
        <v>103</v>
      </c>
      <c r="BD33" s="107">
        <v>698</v>
      </c>
      <c r="BE33" s="32" t="s">
        <v>145</v>
      </c>
      <c r="BF33" s="105">
        <v>27.4</v>
      </c>
      <c r="BG33" s="105">
        <v>107.4</v>
      </c>
      <c r="BH33" s="48">
        <v>1800</v>
      </c>
      <c r="BI33" s="32" t="s">
        <v>144</v>
      </c>
      <c r="BJ33" s="105">
        <v>0</v>
      </c>
      <c r="BK33" s="105">
        <v>80</v>
      </c>
      <c r="BL33" s="48">
        <v>1200</v>
      </c>
      <c r="BM33" s="32" t="s">
        <v>129</v>
      </c>
      <c r="BN33" s="105">
        <v>15</v>
      </c>
      <c r="BO33" s="105">
        <v>95</v>
      </c>
      <c r="BP33" s="48">
        <v>746</v>
      </c>
      <c r="BQ33" s="113"/>
      <c r="BR33" s="164"/>
      <c r="BS33" s="164"/>
    </row>
    <row r="34" spans="1:71" ht="15.75" customHeight="1" x14ac:dyDescent="0.25">
      <c r="A34" s="90">
        <v>75</v>
      </c>
      <c r="B34" s="99">
        <v>43852</v>
      </c>
      <c r="C34" s="111" t="s">
        <v>393</v>
      </c>
      <c r="D34" s="32" t="s">
        <v>394</v>
      </c>
      <c r="E34" s="32" t="s">
        <v>497</v>
      </c>
      <c r="F34" s="119">
        <v>524240436</v>
      </c>
      <c r="G34" s="32">
        <v>2</v>
      </c>
      <c r="H34" s="97">
        <v>1</v>
      </c>
      <c r="I34" s="103">
        <v>43856</v>
      </c>
      <c r="J34" s="52">
        <v>43844</v>
      </c>
      <c r="K34" s="91" t="s">
        <v>152</v>
      </c>
      <c r="L34" s="93">
        <v>0.33333333333333331</v>
      </c>
      <c r="M34" s="97">
        <v>18</v>
      </c>
      <c r="N34" s="32" t="s">
        <v>397</v>
      </c>
      <c r="O34" s="32" t="s">
        <v>398</v>
      </c>
      <c r="P34" s="117">
        <v>0.625</v>
      </c>
      <c r="Q34" s="117"/>
      <c r="R34" s="32" t="s">
        <v>123</v>
      </c>
      <c r="S34" s="48">
        <v>698</v>
      </c>
      <c r="T34" s="52">
        <v>43853</v>
      </c>
      <c r="U34" s="93">
        <v>0.60416666666666663</v>
      </c>
      <c r="V34" s="52">
        <v>43853</v>
      </c>
      <c r="W34" s="93">
        <v>0.66666666666666663</v>
      </c>
      <c r="X34" s="32" t="s">
        <v>490</v>
      </c>
      <c r="Y34" s="32" t="s">
        <v>491</v>
      </c>
      <c r="Z34" s="32"/>
      <c r="AA34" s="32"/>
      <c r="AB34" s="5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52">
        <v>43852</v>
      </c>
      <c r="AN34" s="32" t="s">
        <v>207</v>
      </c>
      <c r="AO34" s="83"/>
      <c r="AP34" s="97"/>
      <c r="AQ34" s="97"/>
      <c r="AR34" s="97">
        <v>1</v>
      </c>
      <c r="AS34" s="97"/>
      <c r="AT34" s="97"/>
      <c r="AU34" s="32"/>
      <c r="AV34" s="105">
        <v>65.8</v>
      </c>
      <c r="AW34" s="32" t="s">
        <v>123</v>
      </c>
      <c r="AX34" s="105">
        <v>33.799999999999997</v>
      </c>
      <c r="AY34" s="105">
        <f t="shared" si="14"/>
        <v>99.6</v>
      </c>
      <c r="AZ34" s="96">
        <v>698</v>
      </c>
      <c r="BA34" s="32" t="s">
        <v>129</v>
      </c>
      <c r="BB34" s="105">
        <v>49.1</v>
      </c>
      <c r="BC34" s="105">
        <f t="shared" ref="BC34" si="15">BB34+AV34</f>
        <v>114.9</v>
      </c>
      <c r="BD34" s="48">
        <v>1638</v>
      </c>
      <c r="BE34" s="32" t="s">
        <v>144</v>
      </c>
      <c r="BF34" s="105">
        <v>0</v>
      </c>
      <c r="BG34" s="105">
        <v>65.8</v>
      </c>
      <c r="BH34" s="107">
        <v>1200</v>
      </c>
      <c r="BI34" s="32" t="s">
        <v>145</v>
      </c>
      <c r="BJ34" s="105">
        <v>38.200000000000003</v>
      </c>
      <c r="BK34" s="105">
        <f>BJ34+65.8</f>
        <v>104</v>
      </c>
      <c r="BL34" s="48">
        <v>0</v>
      </c>
      <c r="BM34" s="32" t="s">
        <v>133</v>
      </c>
      <c r="BN34" s="105">
        <v>67</v>
      </c>
      <c r="BO34" s="105">
        <f>BN34+65.8</f>
        <v>132.80000000000001</v>
      </c>
      <c r="BP34" s="48">
        <v>1858</v>
      </c>
      <c r="BQ34" s="113"/>
      <c r="BR34" s="164"/>
      <c r="BS34" s="164"/>
    </row>
    <row r="35" spans="1:71" ht="15.75" customHeight="1" x14ac:dyDescent="0.25">
      <c r="A35" s="114">
        <v>79</v>
      </c>
      <c r="B35" s="99">
        <v>43853</v>
      </c>
      <c r="C35" s="111" t="s">
        <v>499</v>
      </c>
      <c r="D35" s="32" t="s">
        <v>248</v>
      </c>
      <c r="E35" s="32" t="s">
        <v>500</v>
      </c>
      <c r="F35" s="32" t="s">
        <v>250</v>
      </c>
      <c r="G35" s="32">
        <v>1</v>
      </c>
      <c r="H35" s="97">
        <v>1</v>
      </c>
      <c r="I35" s="103">
        <v>43860</v>
      </c>
      <c r="J35" s="52"/>
      <c r="K35" s="91" t="s">
        <v>260</v>
      </c>
      <c r="L35" s="93">
        <v>0.35416666666666669</v>
      </c>
      <c r="M35" s="97">
        <v>14</v>
      </c>
      <c r="N35" s="32" t="s">
        <v>501</v>
      </c>
      <c r="O35" s="32" t="s">
        <v>502</v>
      </c>
      <c r="P35" s="117">
        <v>0.5</v>
      </c>
      <c r="Q35" s="117"/>
      <c r="R35" s="32" t="s">
        <v>144</v>
      </c>
      <c r="S35" s="48">
        <v>250</v>
      </c>
      <c r="T35" s="52">
        <v>43853</v>
      </c>
      <c r="U35" s="93">
        <v>0.72916666666666663</v>
      </c>
      <c r="V35" s="52"/>
      <c r="W35" s="93"/>
      <c r="X35" s="32"/>
      <c r="Y35" s="32"/>
      <c r="Z35" s="32"/>
      <c r="AA35" s="32"/>
      <c r="AB35" s="5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52">
        <v>43853</v>
      </c>
      <c r="AN35" s="32" t="s">
        <v>218</v>
      </c>
      <c r="AO35" s="32"/>
      <c r="AP35" s="97"/>
      <c r="AQ35" s="97"/>
      <c r="AR35" s="97"/>
      <c r="AS35" s="97">
        <v>1</v>
      </c>
      <c r="AT35" s="97"/>
      <c r="AU35" s="32"/>
      <c r="AV35" s="105">
        <v>5.5</v>
      </c>
      <c r="AW35" s="32" t="s">
        <v>123</v>
      </c>
      <c r="AX35" s="105">
        <v>39</v>
      </c>
      <c r="AY35" s="105">
        <v>44.5</v>
      </c>
      <c r="AZ35" s="48">
        <v>296</v>
      </c>
      <c r="BA35" s="32" t="s">
        <v>129</v>
      </c>
      <c r="BB35" s="105">
        <v>15</v>
      </c>
      <c r="BC35" s="105">
        <v>20.5</v>
      </c>
      <c r="BD35" s="48">
        <v>776</v>
      </c>
      <c r="BE35" s="32" t="s">
        <v>144</v>
      </c>
      <c r="BF35" s="105">
        <v>0</v>
      </c>
      <c r="BG35" s="105">
        <v>5.5</v>
      </c>
      <c r="BH35" s="107">
        <v>250</v>
      </c>
      <c r="BI35" s="32" t="s">
        <v>145</v>
      </c>
      <c r="BJ35" s="105">
        <v>4</v>
      </c>
      <c r="BK35" s="105">
        <v>9.5</v>
      </c>
      <c r="BL35" s="48">
        <v>300</v>
      </c>
      <c r="BM35" s="32" t="s">
        <v>133</v>
      </c>
      <c r="BN35" s="105">
        <v>39.799999999999997</v>
      </c>
      <c r="BO35" s="105">
        <v>45.7</v>
      </c>
      <c r="BP35" s="48" t="s">
        <v>170</v>
      </c>
      <c r="BQ35" s="113"/>
      <c r="BR35" s="164"/>
      <c r="BS35" s="164"/>
    </row>
    <row r="36" spans="1:71" ht="15.75" customHeight="1" x14ac:dyDescent="0.25">
      <c r="A36" s="90">
        <v>85</v>
      </c>
      <c r="B36" s="99">
        <v>43857</v>
      </c>
      <c r="C36" s="111" t="s">
        <v>528</v>
      </c>
      <c r="D36" s="32" t="s">
        <v>529</v>
      </c>
      <c r="E36" s="32" t="s">
        <v>530</v>
      </c>
      <c r="F36" s="32" t="s">
        <v>531</v>
      </c>
      <c r="G36" s="32">
        <v>2</v>
      </c>
      <c r="H36" s="97">
        <v>2</v>
      </c>
      <c r="I36" s="103">
        <v>43866</v>
      </c>
      <c r="J36" s="52"/>
      <c r="K36" s="91" t="s">
        <v>288</v>
      </c>
      <c r="L36" s="93">
        <v>0.35416666666666669</v>
      </c>
      <c r="M36" s="97">
        <v>18</v>
      </c>
      <c r="N36" s="32" t="s">
        <v>197</v>
      </c>
      <c r="O36" s="32" t="s">
        <v>198</v>
      </c>
      <c r="P36" s="117">
        <v>0.60416666666666663</v>
      </c>
      <c r="Q36" s="117"/>
      <c r="R36" s="32" t="s">
        <v>144</v>
      </c>
      <c r="S36" s="123">
        <v>300</v>
      </c>
      <c r="T36" s="52">
        <v>43858</v>
      </c>
      <c r="U36" s="93">
        <v>0.3125</v>
      </c>
      <c r="V36" s="52"/>
      <c r="W36" s="93"/>
      <c r="X36" s="32"/>
      <c r="Y36" s="32"/>
      <c r="Z36" s="32"/>
      <c r="AA36" s="32"/>
      <c r="AB36" s="5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2">
        <v>43857</v>
      </c>
      <c r="AN36" s="32" t="s">
        <v>532</v>
      </c>
      <c r="AO36" s="32"/>
      <c r="AP36" s="97"/>
      <c r="AQ36" s="97"/>
      <c r="AR36" s="97">
        <v>1</v>
      </c>
      <c r="AS36" s="97"/>
      <c r="AT36" s="97"/>
      <c r="AU36" s="32"/>
      <c r="AV36" s="105">
        <v>3.2</v>
      </c>
      <c r="AW36" s="32" t="s">
        <v>145</v>
      </c>
      <c r="AX36" s="105">
        <v>19.5</v>
      </c>
      <c r="AY36" s="105">
        <v>21.7</v>
      </c>
      <c r="AZ36" s="48">
        <v>650</v>
      </c>
      <c r="BA36" s="32" t="s">
        <v>133</v>
      </c>
      <c r="BB36" s="105">
        <v>9.5</v>
      </c>
      <c r="BC36" s="105">
        <v>12.7</v>
      </c>
      <c r="BD36" s="48">
        <v>572</v>
      </c>
      <c r="BE36" s="32" t="s">
        <v>123</v>
      </c>
      <c r="BF36" s="105">
        <v>28.8</v>
      </c>
      <c r="BG36" s="105">
        <v>32</v>
      </c>
      <c r="BH36" s="48">
        <v>323</v>
      </c>
      <c r="BI36" s="32" t="s">
        <v>144</v>
      </c>
      <c r="BJ36" s="105">
        <v>0</v>
      </c>
      <c r="BK36" s="105">
        <v>3.2</v>
      </c>
      <c r="BL36" s="107">
        <v>300</v>
      </c>
      <c r="BM36" s="32" t="s">
        <v>129</v>
      </c>
      <c r="BN36" s="105">
        <v>15</v>
      </c>
      <c r="BO36" s="105">
        <v>18.2</v>
      </c>
      <c r="BP36" s="48">
        <v>895</v>
      </c>
      <c r="BQ36" s="113"/>
      <c r="BR36" s="164"/>
      <c r="BS36" s="164"/>
    </row>
    <row r="37" spans="1:71" ht="15.75" customHeight="1" x14ac:dyDescent="0.25">
      <c r="A37" s="114">
        <v>86</v>
      </c>
      <c r="B37" s="99">
        <v>43857</v>
      </c>
      <c r="C37" s="111" t="s">
        <v>528</v>
      </c>
      <c r="D37" s="32" t="s">
        <v>529</v>
      </c>
      <c r="E37" s="32" t="s">
        <v>530</v>
      </c>
      <c r="F37" s="32" t="s">
        <v>531</v>
      </c>
      <c r="G37" s="32">
        <v>1</v>
      </c>
      <c r="H37" s="97">
        <v>1</v>
      </c>
      <c r="I37" s="103">
        <v>43870</v>
      </c>
      <c r="J37" s="52"/>
      <c r="K37" s="91" t="s">
        <v>192</v>
      </c>
      <c r="L37" s="93">
        <v>0.375</v>
      </c>
      <c r="M37" s="97">
        <v>18</v>
      </c>
      <c r="N37" s="32" t="s">
        <v>533</v>
      </c>
      <c r="O37" s="32" t="s">
        <v>534</v>
      </c>
      <c r="P37" s="117">
        <v>0.54166666666666663</v>
      </c>
      <c r="Q37" s="117"/>
      <c r="R37" s="32" t="s">
        <v>144</v>
      </c>
      <c r="S37" s="155">
        <v>600</v>
      </c>
      <c r="T37" s="52">
        <v>43858</v>
      </c>
      <c r="U37" s="93">
        <v>0.3125</v>
      </c>
      <c r="V37" s="52">
        <v>43858</v>
      </c>
      <c r="W37" s="93">
        <v>0.60416666666666663</v>
      </c>
      <c r="X37" s="32" t="s">
        <v>316</v>
      </c>
      <c r="Y37" s="32" t="s">
        <v>317</v>
      </c>
      <c r="Z37" s="32"/>
      <c r="AA37" s="32"/>
      <c r="AB37" s="5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2">
        <v>43857</v>
      </c>
      <c r="AN37" s="32" t="s">
        <v>532</v>
      </c>
      <c r="AO37" s="32"/>
      <c r="AP37" s="97"/>
      <c r="AQ37" s="97"/>
      <c r="AR37" s="97">
        <v>1</v>
      </c>
      <c r="AS37" s="97"/>
      <c r="AT37" s="97"/>
      <c r="AU37" s="32"/>
      <c r="AV37" s="105">
        <v>40.700000000000003</v>
      </c>
      <c r="AW37" s="32" t="s">
        <v>145</v>
      </c>
      <c r="AX37" s="105">
        <v>19.5</v>
      </c>
      <c r="AY37" s="105">
        <v>61.5</v>
      </c>
      <c r="AZ37" s="48">
        <v>650</v>
      </c>
      <c r="BA37" s="32" t="s">
        <v>133</v>
      </c>
      <c r="BB37" s="105">
        <v>9.5</v>
      </c>
      <c r="BC37" s="105">
        <v>51.2</v>
      </c>
      <c r="BD37" s="48">
        <v>1100</v>
      </c>
      <c r="BE37" s="32" t="s">
        <v>123</v>
      </c>
      <c r="BF37" s="105">
        <v>28.8</v>
      </c>
      <c r="BG37" s="105">
        <v>70</v>
      </c>
      <c r="BH37" s="48">
        <v>459</v>
      </c>
      <c r="BI37" s="32" t="s">
        <v>144</v>
      </c>
      <c r="BJ37" s="105">
        <v>0</v>
      </c>
      <c r="BK37" s="105">
        <v>40.700000000000003</v>
      </c>
      <c r="BL37" s="107">
        <v>600</v>
      </c>
      <c r="BM37" s="32" t="s">
        <v>129</v>
      </c>
      <c r="BN37" s="105">
        <v>15</v>
      </c>
      <c r="BO37" s="105">
        <v>55.7</v>
      </c>
      <c r="BP37" s="48">
        <v>895</v>
      </c>
      <c r="BQ37" s="113"/>
      <c r="BR37" s="164"/>
      <c r="BS37" s="164"/>
    </row>
    <row r="38" spans="1:71" ht="15.75" customHeight="1" x14ac:dyDescent="0.25">
      <c r="A38" s="121">
        <v>87</v>
      </c>
      <c r="B38" s="122">
        <v>43857</v>
      </c>
      <c r="C38" s="111" t="s">
        <v>535</v>
      </c>
      <c r="D38" s="32" t="s">
        <v>536</v>
      </c>
      <c r="E38" s="32" t="s">
        <v>537</v>
      </c>
      <c r="F38" s="32" t="s">
        <v>538</v>
      </c>
      <c r="G38" s="32">
        <v>1</v>
      </c>
      <c r="H38" s="97">
        <v>1</v>
      </c>
      <c r="I38" s="103">
        <v>43860</v>
      </c>
      <c r="J38" s="52"/>
      <c r="K38" s="91" t="s">
        <v>433</v>
      </c>
      <c r="L38" s="93">
        <v>0.33333333333333331</v>
      </c>
      <c r="M38" s="97">
        <v>15</v>
      </c>
      <c r="N38" s="32" t="s">
        <v>539</v>
      </c>
      <c r="O38" s="32" t="s">
        <v>540</v>
      </c>
      <c r="P38" s="117">
        <v>0.58333333333333337</v>
      </c>
      <c r="Q38" s="117"/>
      <c r="R38" s="32" t="s">
        <v>123</v>
      </c>
      <c r="S38" s="123">
        <v>419</v>
      </c>
      <c r="T38" s="52">
        <v>43858</v>
      </c>
      <c r="U38" s="93">
        <v>0.35416666666666669</v>
      </c>
      <c r="V38" s="52"/>
      <c r="W38" s="93"/>
      <c r="X38" s="32"/>
      <c r="Y38" s="32"/>
      <c r="Z38" s="32"/>
      <c r="AA38" s="32"/>
      <c r="AB38" s="5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52">
        <v>43857</v>
      </c>
      <c r="AN38" s="32" t="s">
        <v>541</v>
      </c>
      <c r="AO38" s="32"/>
      <c r="AP38" s="97"/>
      <c r="AQ38" s="97"/>
      <c r="AR38" s="97"/>
      <c r="AS38" s="97">
        <v>1</v>
      </c>
      <c r="AT38" s="97"/>
      <c r="AU38" s="32"/>
      <c r="AV38" s="105">
        <v>80.3</v>
      </c>
      <c r="AW38" s="32" t="s">
        <v>145</v>
      </c>
      <c r="AX38" s="105">
        <v>70.5</v>
      </c>
      <c r="AY38" s="105">
        <v>150.80000000000001</v>
      </c>
      <c r="AZ38" s="48">
        <v>1500</v>
      </c>
      <c r="BA38" s="32" t="s">
        <v>542</v>
      </c>
      <c r="BB38" s="105">
        <v>29.9</v>
      </c>
      <c r="BC38" s="105">
        <v>110.3</v>
      </c>
      <c r="BD38" s="48">
        <v>824</v>
      </c>
      <c r="BE38" s="32" t="s">
        <v>123</v>
      </c>
      <c r="BF38" s="105">
        <v>11.6</v>
      </c>
      <c r="BG38" s="105">
        <v>91.9</v>
      </c>
      <c r="BH38" s="107">
        <v>419</v>
      </c>
      <c r="BI38" s="32" t="s">
        <v>144</v>
      </c>
      <c r="BJ38" s="105">
        <v>0</v>
      </c>
      <c r="BK38" s="105">
        <v>80.3</v>
      </c>
      <c r="BL38" s="48">
        <v>1000</v>
      </c>
      <c r="BM38" s="32" t="s">
        <v>129</v>
      </c>
      <c r="BN38" s="105">
        <v>15</v>
      </c>
      <c r="BO38" s="105">
        <v>95.3</v>
      </c>
      <c r="BP38" s="48">
        <v>1073</v>
      </c>
      <c r="BQ38" s="113"/>
      <c r="BR38" s="164"/>
      <c r="BS38" s="164"/>
    </row>
    <row r="39" spans="1:71" ht="15.75" customHeight="1" x14ac:dyDescent="0.25">
      <c r="A39" s="90">
        <v>89</v>
      </c>
      <c r="B39" s="99">
        <v>43858</v>
      </c>
      <c r="C39" s="111" t="s">
        <v>547</v>
      </c>
      <c r="D39" s="32" t="s">
        <v>548</v>
      </c>
      <c r="E39" s="32" t="s">
        <v>549</v>
      </c>
      <c r="F39" s="32" t="s">
        <v>550</v>
      </c>
      <c r="G39" s="32">
        <v>1</v>
      </c>
      <c r="H39" s="97">
        <v>1</v>
      </c>
      <c r="I39" s="103">
        <v>43873</v>
      </c>
      <c r="J39" s="52"/>
      <c r="K39" s="91" t="s">
        <v>438</v>
      </c>
      <c r="L39" s="93">
        <v>0.34375</v>
      </c>
      <c r="M39" s="97">
        <v>26</v>
      </c>
      <c r="N39" s="32" t="s">
        <v>551</v>
      </c>
      <c r="O39" s="32" t="s">
        <v>552</v>
      </c>
      <c r="P39" s="117">
        <v>0.58333333333333337</v>
      </c>
      <c r="Q39" s="117"/>
      <c r="R39" s="32"/>
      <c r="S39" s="123"/>
      <c r="T39" s="52">
        <v>43858</v>
      </c>
      <c r="U39" s="93">
        <v>0.64583333333333337</v>
      </c>
      <c r="V39" s="52"/>
      <c r="W39" s="93"/>
      <c r="X39" s="32"/>
      <c r="Y39" s="32"/>
      <c r="Z39" s="32"/>
      <c r="AA39" s="32"/>
      <c r="AB39" s="5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52">
        <v>43858</v>
      </c>
      <c r="AN39" s="32" t="s">
        <v>553</v>
      </c>
      <c r="AO39" s="32"/>
      <c r="AP39" s="97"/>
      <c r="AQ39" s="97">
        <v>1</v>
      </c>
      <c r="AR39" s="97"/>
      <c r="AS39" s="97"/>
      <c r="AT39" s="97"/>
      <c r="AU39" s="32"/>
      <c r="AV39" s="105">
        <v>54.3</v>
      </c>
      <c r="AW39" s="32" t="s">
        <v>133</v>
      </c>
      <c r="AX39" s="105">
        <v>35</v>
      </c>
      <c r="AY39" s="105">
        <v>89.3</v>
      </c>
      <c r="AZ39" s="48" t="s">
        <v>170</v>
      </c>
      <c r="BA39" s="32" t="s">
        <v>129</v>
      </c>
      <c r="BB39" s="105">
        <v>15</v>
      </c>
      <c r="BC39" s="105">
        <v>69.3</v>
      </c>
      <c r="BD39" s="48">
        <v>1485</v>
      </c>
      <c r="BE39" s="32" t="s">
        <v>123</v>
      </c>
      <c r="BF39" s="105">
        <v>59.1</v>
      </c>
      <c r="BG39" s="105">
        <v>109.4</v>
      </c>
      <c r="BH39" s="48">
        <v>2497</v>
      </c>
      <c r="BI39" s="32" t="s">
        <v>144</v>
      </c>
      <c r="BJ39" s="105">
        <v>0</v>
      </c>
      <c r="BK39" s="105">
        <v>54.3</v>
      </c>
      <c r="BL39" s="48">
        <v>1450</v>
      </c>
      <c r="BM39" s="32" t="s">
        <v>145</v>
      </c>
      <c r="BN39" s="105">
        <v>35.799999999999997</v>
      </c>
      <c r="BO39" s="105">
        <v>106.6</v>
      </c>
      <c r="BP39" s="48">
        <v>1900</v>
      </c>
      <c r="BQ39" s="113" t="s">
        <v>187</v>
      </c>
      <c r="BR39" s="164"/>
      <c r="BS39" s="164"/>
    </row>
    <row r="40" spans="1:71" ht="15.75" customHeight="1" x14ac:dyDescent="0.25">
      <c r="A40" s="114">
        <v>90</v>
      </c>
      <c r="B40" s="99">
        <v>43858</v>
      </c>
      <c r="C40" s="32" t="s">
        <v>554</v>
      </c>
      <c r="D40" s="32" t="s">
        <v>555</v>
      </c>
      <c r="E40" s="32" t="s">
        <v>556</v>
      </c>
      <c r="F40" s="32" t="s">
        <v>557</v>
      </c>
      <c r="G40" s="32">
        <v>4</v>
      </c>
      <c r="H40" s="97">
        <v>1</v>
      </c>
      <c r="I40" s="103">
        <v>43864</v>
      </c>
      <c r="J40" s="52"/>
      <c r="K40" s="55" t="s">
        <v>138</v>
      </c>
      <c r="L40" s="93">
        <v>0.35416666666666669</v>
      </c>
      <c r="M40" s="97">
        <v>15</v>
      </c>
      <c r="N40" s="32" t="s">
        <v>558</v>
      </c>
      <c r="O40" s="32" t="s">
        <v>338</v>
      </c>
      <c r="P40" s="117">
        <v>0.60416666666666663</v>
      </c>
      <c r="Q40" s="117"/>
      <c r="R40" s="32" t="s">
        <v>123</v>
      </c>
      <c r="S40" s="155">
        <v>635</v>
      </c>
      <c r="T40" s="52">
        <v>43858</v>
      </c>
      <c r="U40" s="93">
        <v>0.64583333333333337</v>
      </c>
      <c r="V40" s="52"/>
      <c r="W40" s="93"/>
      <c r="X40" s="32"/>
      <c r="Y40" s="32"/>
      <c r="Z40" s="32"/>
      <c r="AA40" s="32"/>
      <c r="AB40" s="52"/>
      <c r="AC40" s="32"/>
      <c r="AD40" s="32"/>
      <c r="AE40" s="32"/>
      <c r="AF40" s="32"/>
      <c r="AG40" s="32"/>
      <c r="AH40" s="32"/>
      <c r="AI40" s="32"/>
      <c r="AJ40" s="32"/>
      <c r="AK40" s="124" t="s">
        <v>559</v>
      </c>
      <c r="AL40" s="32"/>
      <c r="AM40" s="52">
        <v>43858</v>
      </c>
      <c r="AN40" s="32" t="s">
        <v>560</v>
      </c>
      <c r="AO40" s="32"/>
      <c r="AP40" s="97"/>
      <c r="AQ40" s="97"/>
      <c r="AR40" s="97"/>
      <c r="AS40" s="97">
        <v>1</v>
      </c>
      <c r="AT40" s="97"/>
      <c r="AU40" s="32"/>
      <c r="AV40" s="105">
        <v>80.599999999999994</v>
      </c>
      <c r="AW40" s="32" t="s">
        <v>133</v>
      </c>
      <c r="AX40" s="105">
        <v>25.8</v>
      </c>
      <c r="AY40" s="105">
        <v>106.4</v>
      </c>
      <c r="AZ40" s="48" t="s">
        <v>170</v>
      </c>
      <c r="BA40" s="32" t="s">
        <v>129</v>
      </c>
      <c r="BB40" s="105">
        <v>15</v>
      </c>
      <c r="BC40" s="105">
        <v>95.6</v>
      </c>
      <c r="BD40" s="48">
        <v>1500</v>
      </c>
      <c r="BE40" s="32" t="s">
        <v>123</v>
      </c>
      <c r="BF40" s="105">
        <v>18.5</v>
      </c>
      <c r="BG40" s="105">
        <v>99.1</v>
      </c>
      <c r="BH40" s="107">
        <v>635</v>
      </c>
      <c r="BI40" s="32" t="s">
        <v>144</v>
      </c>
      <c r="BJ40" s="105">
        <v>0</v>
      </c>
      <c r="BK40" s="105">
        <v>80.599999999999994</v>
      </c>
      <c r="BL40" s="48">
        <v>1000</v>
      </c>
      <c r="BM40" s="32" t="s">
        <v>145</v>
      </c>
      <c r="BN40" s="105">
        <v>23.9</v>
      </c>
      <c r="BO40" s="105">
        <v>104.5</v>
      </c>
      <c r="BP40" s="48">
        <v>1500</v>
      </c>
      <c r="BQ40" s="113"/>
      <c r="BR40" s="164"/>
      <c r="BS40" s="164"/>
    </row>
    <row r="41" spans="1:71" ht="15.75" customHeight="1" x14ac:dyDescent="0.25">
      <c r="A41" s="90">
        <v>91</v>
      </c>
      <c r="B41" s="99">
        <v>43858</v>
      </c>
      <c r="C41" s="32" t="s">
        <v>561</v>
      </c>
      <c r="D41" s="32" t="s">
        <v>562</v>
      </c>
      <c r="E41" s="32" t="s">
        <v>563</v>
      </c>
      <c r="F41" s="32" t="s">
        <v>564</v>
      </c>
      <c r="G41" s="32">
        <v>2</v>
      </c>
      <c r="H41" s="97">
        <v>2</v>
      </c>
      <c r="I41" s="103">
        <v>43863</v>
      </c>
      <c r="J41" s="52">
        <v>43947</v>
      </c>
      <c r="K41" s="91" t="s">
        <v>192</v>
      </c>
      <c r="L41" s="93">
        <v>0.47916666666666669</v>
      </c>
      <c r="M41" s="97">
        <v>21</v>
      </c>
      <c r="N41" s="32" t="s">
        <v>565</v>
      </c>
      <c r="O41" s="32" t="s">
        <v>566</v>
      </c>
      <c r="P41" s="117">
        <v>0.625</v>
      </c>
      <c r="Q41" s="168"/>
      <c r="R41" s="48"/>
      <c r="S41" s="32"/>
      <c r="T41" s="105"/>
      <c r="U41" s="107"/>
      <c r="V41" s="32"/>
      <c r="W41" s="105"/>
      <c r="X41" s="105"/>
      <c r="Y41" s="48"/>
      <c r="Z41" s="113"/>
      <c r="AA41" s="89"/>
      <c r="AB41" s="89"/>
      <c r="AC41" s="32"/>
      <c r="AD41" s="32"/>
      <c r="AE41" s="125"/>
      <c r="AF41" s="126"/>
      <c r="AG41" s="52"/>
      <c r="AH41" s="93"/>
      <c r="AI41" s="52"/>
      <c r="AJ41" s="93"/>
      <c r="AK41" s="32"/>
      <c r="AL41" s="32"/>
      <c r="AM41" s="52">
        <v>43858</v>
      </c>
      <c r="AN41" s="32" t="s">
        <v>567</v>
      </c>
      <c r="AO41" s="32"/>
      <c r="AP41" s="32"/>
      <c r="AQ41" s="32">
        <v>1</v>
      </c>
      <c r="AR41" s="32"/>
      <c r="AS41" s="32"/>
      <c r="AT41" s="32"/>
      <c r="AU41" s="32"/>
      <c r="AV41" s="105">
        <v>11.7</v>
      </c>
      <c r="AW41" s="32" t="s">
        <v>133</v>
      </c>
      <c r="AX41" s="105">
        <v>5.9</v>
      </c>
      <c r="AY41" s="105">
        <v>17.600000000000001</v>
      </c>
      <c r="AZ41" s="48" t="s">
        <v>170</v>
      </c>
      <c r="BA41" s="32" t="s">
        <v>129</v>
      </c>
      <c r="BB41" s="105">
        <v>15</v>
      </c>
      <c r="BC41" s="105">
        <v>26.7</v>
      </c>
      <c r="BD41" s="48">
        <v>1074</v>
      </c>
      <c r="BE41" s="32" t="s">
        <v>123</v>
      </c>
      <c r="BF41" s="105">
        <v>51.1</v>
      </c>
      <c r="BG41" s="105">
        <v>62.8</v>
      </c>
      <c r="BH41" s="48">
        <v>1241</v>
      </c>
      <c r="BI41" s="32" t="s">
        <v>144</v>
      </c>
      <c r="BJ41" s="105">
        <v>0</v>
      </c>
      <c r="BK41" s="105">
        <v>11.7</v>
      </c>
      <c r="BL41" s="107">
        <v>360</v>
      </c>
      <c r="BM41" s="32" t="s">
        <v>145</v>
      </c>
      <c r="BN41" s="105">
        <v>44.4</v>
      </c>
      <c r="BO41" s="105">
        <v>61.1</v>
      </c>
      <c r="BP41" s="48">
        <v>1600</v>
      </c>
      <c r="BQ41" s="105"/>
      <c r="BR41" s="164"/>
      <c r="BS41" s="164"/>
    </row>
    <row r="42" spans="1:71" ht="15.75" customHeight="1" x14ac:dyDescent="0.25">
      <c r="A42" s="152"/>
      <c r="B42" s="99"/>
      <c r="C42" s="32"/>
      <c r="D42" s="32"/>
      <c r="E42" s="32"/>
      <c r="F42" s="32"/>
      <c r="G42" s="32"/>
      <c r="H42" s="97"/>
      <c r="I42" s="103"/>
      <c r="J42" s="52"/>
      <c r="K42" s="99"/>
      <c r="L42" s="93"/>
      <c r="M42" s="97"/>
      <c r="N42" s="32"/>
      <c r="O42" s="32"/>
      <c r="P42" s="153"/>
      <c r="Q42" s="153"/>
      <c r="R42" s="143"/>
      <c r="S42" s="144"/>
      <c r="T42" s="146"/>
      <c r="U42" s="147"/>
      <c r="V42" s="52"/>
      <c r="W42" s="93"/>
      <c r="X42" s="32"/>
      <c r="Y42" s="32"/>
      <c r="Z42" s="32"/>
      <c r="AA42" s="32"/>
      <c r="AB42" s="5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52"/>
      <c r="AN42" s="32"/>
      <c r="AO42" s="32"/>
      <c r="AP42" s="97"/>
      <c r="AQ42" s="97"/>
      <c r="AR42" s="97"/>
      <c r="AS42" s="97"/>
      <c r="AT42" s="97"/>
      <c r="AU42" s="32"/>
      <c r="AV42" s="138"/>
      <c r="AW42" s="139"/>
      <c r="AX42" s="138"/>
      <c r="AY42" s="138"/>
      <c r="AZ42" s="140"/>
      <c r="BA42" s="141"/>
      <c r="BB42" s="138"/>
      <c r="BC42" s="138"/>
      <c r="BD42" s="140"/>
      <c r="BE42" s="141"/>
      <c r="BF42" s="138"/>
      <c r="BG42" s="138"/>
      <c r="BH42" s="154"/>
      <c r="BI42" s="141"/>
      <c r="BJ42" s="138"/>
      <c r="BK42" s="138"/>
      <c r="BL42" s="140"/>
      <c r="BM42" s="141"/>
      <c r="BN42" s="138"/>
      <c r="BO42" s="138"/>
      <c r="BP42" s="140"/>
      <c r="BQ42" s="145"/>
      <c r="BR42" s="164"/>
      <c r="BS42" s="164"/>
    </row>
    <row r="43" spans="1:71" ht="15.75" customHeight="1" x14ac:dyDescent="0.25">
      <c r="A43" s="152"/>
      <c r="B43" s="99"/>
      <c r="C43" s="32"/>
      <c r="D43" s="32"/>
      <c r="E43" s="32"/>
      <c r="F43" s="32"/>
      <c r="G43" s="32"/>
      <c r="H43" s="97"/>
      <c r="I43" s="103"/>
      <c r="J43" s="52"/>
      <c r="K43" s="99"/>
      <c r="L43" s="93"/>
      <c r="M43" s="97"/>
      <c r="N43" s="32"/>
      <c r="O43" s="32"/>
      <c r="P43" s="153"/>
      <c r="Q43" s="153"/>
      <c r="R43" s="32"/>
      <c r="S43" s="155"/>
      <c r="T43" s="52"/>
      <c r="U43" s="93"/>
      <c r="V43" s="52"/>
      <c r="W43" s="93"/>
      <c r="X43" s="32"/>
      <c r="Y43" s="32"/>
      <c r="Z43" s="32"/>
      <c r="AA43" s="32"/>
      <c r="AB43" s="5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52"/>
      <c r="AN43" s="32"/>
      <c r="AO43" s="32"/>
      <c r="AP43" s="97"/>
      <c r="AQ43" s="97"/>
      <c r="AR43" s="97"/>
      <c r="AS43" s="97"/>
      <c r="AT43" s="97"/>
      <c r="AU43" s="32"/>
      <c r="AV43" s="105"/>
      <c r="AW43" s="32"/>
      <c r="AX43" s="105"/>
      <c r="AY43" s="105"/>
      <c r="AZ43" s="48"/>
      <c r="BA43" s="32"/>
      <c r="BB43" s="105"/>
      <c r="BC43" s="105"/>
      <c r="BD43" s="48"/>
      <c r="BE43" s="32"/>
      <c r="BF43" s="105"/>
      <c r="BG43" s="105"/>
      <c r="BH43" s="48"/>
      <c r="BI43" s="32"/>
      <c r="BJ43" s="105"/>
      <c r="BK43" s="105"/>
      <c r="BL43" s="48"/>
      <c r="BM43" s="32"/>
      <c r="BN43" s="105"/>
      <c r="BO43" s="105"/>
      <c r="BP43" s="48"/>
      <c r="BQ43" s="113"/>
      <c r="BR43" s="164"/>
      <c r="BS43" s="164"/>
    </row>
    <row r="44" spans="1:71" ht="15.75" customHeight="1" x14ac:dyDescent="0.25">
      <c r="A44" s="152"/>
      <c r="B44" s="99"/>
      <c r="C44" s="32"/>
      <c r="D44" s="32"/>
      <c r="E44" s="32"/>
      <c r="F44" s="32"/>
      <c r="G44" s="32"/>
      <c r="H44" s="97"/>
      <c r="I44" s="103"/>
      <c r="J44" s="52"/>
      <c r="K44" s="99"/>
      <c r="L44" s="93"/>
      <c r="M44" s="97"/>
      <c r="N44" s="32"/>
      <c r="O44" s="32"/>
      <c r="P44" s="153"/>
      <c r="Q44" s="153"/>
      <c r="R44" s="32"/>
      <c r="S44" s="123"/>
      <c r="T44" s="52"/>
      <c r="U44" s="93"/>
      <c r="V44" s="52"/>
      <c r="W44" s="93"/>
      <c r="X44" s="32"/>
      <c r="Y44" s="32"/>
      <c r="Z44" s="32"/>
      <c r="AA44" s="32"/>
      <c r="AB44" s="5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52"/>
      <c r="AN44" s="32"/>
      <c r="AO44" s="32"/>
      <c r="AP44" s="97"/>
      <c r="AQ44" s="97"/>
      <c r="AR44" s="97"/>
      <c r="AS44" s="97"/>
      <c r="AT44" s="97"/>
      <c r="AU44" s="32"/>
      <c r="AV44" s="105"/>
      <c r="AW44" s="32"/>
      <c r="AX44" s="105"/>
      <c r="AY44" s="105"/>
      <c r="AZ44" s="48"/>
      <c r="BA44" s="32"/>
      <c r="BB44" s="105"/>
      <c r="BC44" s="105"/>
      <c r="BD44" s="48"/>
      <c r="BE44" s="32"/>
      <c r="BF44" s="105"/>
      <c r="BG44" s="105"/>
      <c r="BH44" s="48"/>
      <c r="BI44" s="32"/>
      <c r="BJ44" s="105"/>
      <c r="BK44" s="105"/>
      <c r="BL44" s="48"/>
      <c r="BM44" s="32"/>
      <c r="BN44" s="105"/>
      <c r="BO44" s="105"/>
      <c r="BP44" s="48"/>
      <c r="BQ44" s="113"/>
      <c r="BR44" s="164"/>
      <c r="BS44" s="164"/>
    </row>
    <row r="45" spans="1:71" ht="15.75" customHeight="1" x14ac:dyDescent="0.25">
      <c r="A45" s="152"/>
      <c r="B45" s="99"/>
      <c r="C45" s="32"/>
      <c r="D45" s="32"/>
      <c r="E45" s="32"/>
      <c r="F45" s="32"/>
      <c r="G45" s="32"/>
      <c r="H45" s="97"/>
      <c r="I45" s="103"/>
      <c r="J45" s="52"/>
      <c r="K45" s="99"/>
      <c r="L45" s="93"/>
      <c r="M45" s="97"/>
      <c r="N45" s="32"/>
      <c r="O45" s="32"/>
      <c r="P45" s="153"/>
      <c r="Q45" s="153"/>
      <c r="R45" s="32"/>
      <c r="S45" s="123"/>
      <c r="T45" s="52"/>
      <c r="U45" s="93"/>
      <c r="V45" s="52"/>
      <c r="W45" s="93"/>
      <c r="X45" s="32"/>
      <c r="Y45" s="32"/>
      <c r="Z45" s="32"/>
      <c r="AA45" s="32"/>
      <c r="AB45" s="5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52"/>
      <c r="AN45" s="32"/>
      <c r="AO45" s="32"/>
      <c r="AP45" s="97"/>
      <c r="AQ45" s="97"/>
      <c r="AR45" s="97"/>
      <c r="AS45" s="97"/>
      <c r="AT45" s="97"/>
      <c r="AU45" s="32"/>
      <c r="AV45" s="105"/>
      <c r="AW45" s="32"/>
      <c r="AX45" s="105"/>
      <c r="AY45" s="105"/>
      <c r="AZ45" s="48"/>
      <c r="BA45" s="32"/>
      <c r="BB45" s="105"/>
      <c r="BC45" s="105"/>
      <c r="BD45" s="48"/>
      <c r="BE45" s="32"/>
      <c r="BF45" s="105"/>
      <c r="BG45" s="105"/>
      <c r="BH45" s="48"/>
      <c r="BI45" s="32"/>
      <c r="BJ45" s="105"/>
      <c r="BK45" s="105"/>
      <c r="BL45" s="48"/>
      <c r="BM45" s="32"/>
      <c r="BN45" s="105"/>
      <c r="BO45" s="105"/>
      <c r="BP45" s="48"/>
      <c r="BQ45" s="113"/>
      <c r="BR45" s="164"/>
      <c r="BS45" s="164"/>
    </row>
    <row r="46" spans="1:71" ht="15.75" customHeight="1" x14ac:dyDescent="0.25">
      <c r="A46" s="152"/>
      <c r="B46" s="99"/>
      <c r="C46" s="32"/>
      <c r="D46" s="32"/>
      <c r="E46" s="32"/>
      <c r="F46" s="32"/>
      <c r="G46" s="32"/>
      <c r="H46" s="97"/>
      <c r="I46" s="103"/>
      <c r="J46" s="52"/>
      <c r="K46" s="99"/>
      <c r="L46" s="93"/>
      <c r="M46" s="97"/>
      <c r="N46" s="32"/>
      <c r="O46" s="32"/>
      <c r="P46" s="153"/>
      <c r="Q46" s="153"/>
      <c r="R46" s="32"/>
      <c r="S46" s="123"/>
      <c r="T46" s="52"/>
      <c r="U46" s="93"/>
      <c r="V46" s="52"/>
      <c r="W46" s="93"/>
      <c r="X46" s="32"/>
      <c r="Y46" s="32"/>
      <c r="Z46" s="32"/>
      <c r="AA46" s="32"/>
      <c r="AB46" s="5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52"/>
      <c r="AN46" s="32"/>
      <c r="AO46" s="32"/>
      <c r="AP46" s="97"/>
      <c r="AQ46" s="97"/>
      <c r="AR46" s="97"/>
      <c r="AS46" s="97"/>
      <c r="AT46" s="97"/>
      <c r="AU46" s="32"/>
      <c r="AV46" s="105"/>
      <c r="AW46" s="32"/>
      <c r="AX46" s="105"/>
      <c r="AY46" s="105"/>
      <c r="AZ46" s="48"/>
      <c r="BA46" s="32"/>
      <c r="BB46" s="105"/>
      <c r="BC46" s="105"/>
      <c r="BD46" s="48"/>
      <c r="BE46" s="32"/>
      <c r="BF46" s="105"/>
      <c r="BG46" s="105"/>
      <c r="BH46" s="48"/>
      <c r="BI46" s="32"/>
      <c r="BJ46" s="105"/>
      <c r="BK46" s="105"/>
      <c r="BL46" s="48"/>
      <c r="BM46" s="32"/>
      <c r="BN46" s="105"/>
      <c r="BO46" s="105"/>
      <c r="BP46" s="48"/>
      <c r="BQ46" s="113"/>
      <c r="BR46" s="164"/>
      <c r="BS46" s="164"/>
    </row>
    <row r="47" spans="1:71" ht="15.75" customHeight="1" x14ac:dyDescent="0.25">
      <c r="A47" s="152"/>
      <c r="B47" s="99"/>
      <c r="C47" s="32"/>
      <c r="D47" s="32"/>
      <c r="E47" s="32"/>
      <c r="F47" s="32"/>
      <c r="G47" s="32"/>
      <c r="H47" s="97"/>
      <c r="I47" s="103"/>
      <c r="J47" s="52"/>
      <c r="K47" s="99"/>
      <c r="L47" s="93"/>
      <c r="M47" s="97"/>
      <c r="N47" s="32"/>
      <c r="O47" s="32"/>
      <c r="P47" s="153"/>
      <c r="Q47" s="153"/>
      <c r="R47" s="32"/>
      <c r="S47" s="123"/>
      <c r="T47" s="52"/>
      <c r="U47" s="93"/>
      <c r="V47" s="52"/>
      <c r="W47" s="93"/>
      <c r="X47" s="32"/>
      <c r="Y47" s="32"/>
      <c r="Z47" s="32"/>
      <c r="AA47" s="32"/>
      <c r="AB47" s="5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52"/>
      <c r="AN47" s="32"/>
      <c r="AO47" s="32"/>
      <c r="AP47" s="97"/>
      <c r="AQ47" s="97"/>
      <c r="AR47" s="97"/>
      <c r="AS47" s="97"/>
      <c r="AT47" s="97"/>
      <c r="AU47" s="32"/>
      <c r="AV47" s="105"/>
      <c r="AW47" s="32"/>
      <c r="AX47" s="105"/>
      <c r="AY47" s="105"/>
      <c r="AZ47" s="48"/>
      <c r="BA47" s="32"/>
      <c r="BB47" s="105"/>
      <c r="BC47" s="105"/>
      <c r="BD47" s="48"/>
      <c r="BE47" s="32"/>
      <c r="BF47" s="105"/>
      <c r="BG47" s="105"/>
      <c r="BH47" s="48"/>
      <c r="BI47" s="32"/>
      <c r="BJ47" s="105"/>
      <c r="BK47" s="105"/>
      <c r="BL47" s="48"/>
      <c r="BM47" s="32"/>
      <c r="BN47" s="105"/>
      <c r="BO47" s="105"/>
      <c r="BP47" s="48"/>
      <c r="BQ47" s="113"/>
      <c r="BR47" s="164"/>
      <c r="BS47" s="164"/>
    </row>
    <row r="48" spans="1:71" ht="15.75" customHeight="1" x14ac:dyDescent="0.25">
      <c r="A48" s="152"/>
      <c r="B48" s="99"/>
      <c r="C48" s="32"/>
      <c r="D48" s="32"/>
      <c r="E48" s="32"/>
      <c r="F48" s="32"/>
      <c r="G48" s="32"/>
      <c r="H48" s="97"/>
      <c r="I48" s="103"/>
      <c r="J48" s="52"/>
      <c r="K48" s="99"/>
      <c r="L48" s="93"/>
      <c r="M48" s="97"/>
      <c r="N48" s="32"/>
      <c r="O48" s="32"/>
      <c r="P48" s="153"/>
      <c r="Q48" s="153"/>
      <c r="R48" s="32"/>
      <c r="S48" s="155"/>
      <c r="T48" s="52"/>
      <c r="U48" s="93"/>
      <c r="V48" s="52"/>
      <c r="W48" s="93"/>
      <c r="X48" s="32"/>
      <c r="Y48" s="32"/>
      <c r="Z48" s="32"/>
      <c r="AA48" s="32"/>
      <c r="AB48" s="5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52"/>
      <c r="AN48" s="32"/>
      <c r="AO48" s="32"/>
      <c r="AP48" s="97"/>
      <c r="AQ48" s="97"/>
      <c r="AR48" s="97"/>
      <c r="AS48" s="97"/>
      <c r="AT48" s="97"/>
      <c r="AU48" s="32"/>
      <c r="AV48" s="105"/>
      <c r="AW48" s="32"/>
      <c r="AX48" s="105"/>
      <c r="AY48" s="105"/>
      <c r="AZ48" s="48"/>
      <c r="BA48" s="32"/>
      <c r="BB48" s="105"/>
      <c r="BC48" s="105"/>
      <c r="BD48" s="48"/>
      <c r="BE48" s="32"/>
      <c r="BF48" s="105"/>
      <c r="BG48" s="105"/>
      <c r="BH48" s="48"/>
      <c r="BI48" s="32"/>
      <c r="BJ48" s="105"/>
      <c r="BK48" s="105"/>
      <c r="BL48" s="48"/>
      <c r="BM48" s="32"/>
      <c r="BN48" s="105"/>
      <c r="BO48" s="105"/>
      <c r="BP48" s="48"/>
      <c r="BQ48" s="113"/>
      <c r="BR48" s="164"/>
      <c r="BS48" s="164"/>
    </row>
    <row r="49" spans="1:71" ht="15.75" customHeight="1" x14ac:dyDescent="0.25">
      <c r="A49" s="152"/>
      <c r="B49" s="99"/>
      <c r="C49" s="32"/>
      <c r="D49" s="32"/>
      <c r="E49" s="32"/>
      <c r="F49" s="32"/>
      <c r="G49" s="32"/>
      <c r="H49" s="97"/>
      <c r="I49" s="103"/>
      <c r="J49" s="52"/>
      <c r="K49" s="99"/>
      <c r="L49" s="93"/>
      <c r="M49" s="97"/>
      <c r="N49" s="32"/>
      <c r="O49" s="32"/>
      <c r="P49" s="153"/>
      <c r="Q49" s="153"/>
      <c r="R49" s="32"/>
      <c r="S49" s="123"/>
      <c r="T49" s="52"/>
      <c r="U49" s="93"/>
      <c r="V49" s="52"/>
      <c r="W49" s="93"/>
      <c r="X49" s="32"/>
      <c r="Y49" s="32"/>
      <c r="Z49" s="32"/>
      <c r="AA49" s="32"/>
      <c r="AB49" s="5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52"/>
      <c r="AN49" s="32"/>
      <c r="AO49" s="32"/>
      <c r="AP49" s="97"/>
      <c r="AQ49" s="97"/>
      <c r="AR49" s="97"/>
      <c r="AS49" s="97"/>
      <c r="AT49" s="97"/>
      <c r="AU49" s="32"/>
      <c r="AV49" s="105"/>
      <c r="AW49" s="32"/>
      <c r="AX49" s="105"/>
      <c r="AY49" s="105"/>
      <c r="AZ49" s="48"/>
      <c r="BA49" s="32"/>
      <c r="BB49" s="105"/>
      <c r="BC49" s="105"/>
      <c r="BD49" s="48"/>
      <c r="BE49" s="32"/>
      <c r="BF49" s="105"/>
      <c r="BG49" s="105"/>
      <c r="BH49" s="48"/>
      <c r="BI49" s="32"/>
      <c r="BJ49" s="105"/>
      <c r="BK49" s="105"/>
      <c r="BL49" s="48"/>
      <c r="BM49" s="32"/>
      <c r="BN49" s="105"/>
      <c r="BO49" s="105"/>
      <c r="BP49" s="48"/>
      <c r="BQ49" s="113"/>
      <c r="BR49" s="164"/>
      <c r="BS49" s="164"/>
    </row>
    <row r="50" spans="1:71" ht="15.75" customHeight="1" x14ac:dyDescent="0.25">
      <c r="A50" s="152"/>
      <c r="B50" s="99"/>
      <c r="C50" s="32"/>
      <c r="D50" s="32"/>
      <c r="E50" s="32"/>
      <c r="F50" s="32"/>
      <c r="G50" s="32"/>
      <c r="H50" s="97"/>
      <c r="I50" s="103"/>
      <c r="J50" s="52"/>
      <c r="K50" s="99"/>
      <c r="L50" s="93"/>
      <c r="M50" s="97"/>
      <c r="N50" s="32"/>
      <c r="O50" s="32"/>
      <c r="P50" s="153"/>
      <c r="Q50" s="153"/>
      <c r="R50" s="32"/>
      <c r="S50" s="155"/>
      <c r="T50" s="52"/>
      <c r="U50" s="93"/>
      <c r="V50" s="52"/>
      <c r="W50" s="93"/>
      <c r="X50" s="32"/>
      <c r="Y50" s="32"/>
      <c r="Z50" s="32"/>
      <c r="AA50" s="32"/>
      <c r="AB50" s="5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52"/>
      <c r="AN50" s="32"/>
      <c r="AO50" s="32"/>
      <c r="AP50" s="97"/>
      <c r="AQ50" s="97"/>
      <c r="AR50" s="97"/>
      <c r="AS50" s="97"/>
      <c r="AT50" s="97"/>
      <c r="AU50" s="32"/>
      <c r="AV50" s="105"/>
      <c r="AW50" s="32"/>
      <c r="AX50" s="105"/>
      <c r="AY50" s="105"/>
      <c r="AZ50" s="48"/>
      <c r="BA50" s="32"/>
      <c r="BB50" s="105"/>
      <c r="BC50" s="105"/>
      <c r="BD50" s="48"/>
      <c r="BE50" s="32"/>
      <c r="BF50" s="105"/>
      <c r="BG50" s="105"/>
      <c r="BH50" s="48"/>
      <c r="BI50" s="32"/>
      <c r="BJ50" s="105"/>
      <c r="BK50" s="105"/>
      <c r="BL50" s="48"/>
      <c r="BM50" s="32"/>
      <c r="BN50" s="105"/>
      <c r="BO50" s="105"/>
      <c r="BP50" s="48"/>
      <c r="BQ50" s="113"/>
      <c r="BR50" s="164"/>
      <c r="BS50" s="164"/>
    </row>
    <row r="51" spans="1:71" ht="15.75" customHeight="1" x14ac:dyDescent="0.25">
      <c r="A51" s="152"/>
      <c r="B51" s="99"/>
      <c r="C51" s="32"/>
      <c r="D51" s="32"/>
      <c r="E51" s="32"/>
      <c r="F51" s="32"/>
      <c r="G51" s="32"/>
      <c r="H51" s="97"/>
      <c r="I51" s="103"/>
      <c r="J51" s="52"/>
      <c r="K51" s="99"/>
      <c r="L51" s="93"/>
      <c r="M51" s="97"/>
      <c r="N51" s="32"/>
      <c r="O51" s="32"/>
      <c r="P51" s="153"/>
      <c r="Q51" s="153"/>
      <c r="R51" s="32"/>
      <c r="S51" s="156"/>
      <c r="T51" s="52"/>
      <c r="U51" s="93"/>
      <c r="V51" s="52"/>
      <c r="W51" s="93"/>
      <c r="X51" s="32"/>
      <c r="Y51" s="32"/>
      <c r="Z51" s="32"/>
      <c r="AA51" s="32"/>
      <c r="AB51" s="5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52"/>
      <c r="AN51" s="32"/>
      <c r="AO51" s="32"/>
      <c r="AP51" s="97"/>
      <c r="AQ51" s="97"/>
      <c r="AR51" s="97"/>
      <c r="AS51" s="97"/>
      <c r="AT51" s="97"/>
      <c r="AU51" s="32"/>
      <c r="AV51" s="105"/>
      <c r="AW51" s="32"/>
      <c r="AX51" s="105"/>
      <c r="AY51" s="105"/>
      <c r="AZ51" s="48"/>
      <c r="BA51" s="32"/>
      <c r="BB51" s="105"/>
      <c r="BC51" s="105"/>
      <c r="BD51" s="48"/>
      <c r="BE51" s="32"/>
      <c r="BF51" s="105"/>
      <c r="BG51" s="105"/>
      <c r="BH51" s="48"/>
      <c r="BI51" s="32"/>
      <c r="BJ51" s="105"/>
      <c r="BK51" s="105"/>
      <c r="BL51" s="48"/>
      <c r="BM51" s="32"/>
      <c r="BN51" s="105"/>
      <c r="BO51" s="105"/>
      <c r="BP51" s="48"/>
      <c r="BQ51" s="113"/>
      <c r="BR51" s="164"/>
      <c r="BS51" s="164"/>
    </row>
    <row r="52" spans="1:71" ht="15.75" customHeight="1" x14ac:dyDescent="0.25">
      <c r="A52" s="152"/>
      <c r="B52" s="99"/>
      <c r="C52" s="32"/>
      <c r="D52" s="32"/>
      <c r="E52" s="32"/>
      <c r="F52" s="32"/>
      <c r="G52" s="32"/>
      <c r="H52" s="97"/>
      <c r="I52" s="103"/>
      <c r="J52" s="52"/>
      <c r="K52" s="99"/>
      <c r="L52" s="93"/>
      <c r="M52" s="97"/>
      <c r="N52" s="32"/>
      <c r="O52" s="32"/>
      <c r="P52" s="153"/>
      <c r="Q52" s="153"/>
      <c r="R52" s="32"/>
      <c r="S52" s="155"/>
      <c r="T52" s="52"/>
      <c r="U52" s="93"/>
      <c r="V52" s="52"/>
      <c r="W52" s="93"/>
      <c r="X52" s="32"/>
      <c r="Y52" s="32"/>
      <c r="Z52" s="32"/>
      <c r="AA52" s="32"/>
      <c r="AB52" s="5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52"/>
      <c r="AN52" s="32"/>
      <c r="AO52" s="32"/>
      <c r="AP52" s="97"/>
      <c r="AQ52" s="97"/>
      <c r="AR52" s="97"/>
      <c r="AS52" s="97"/>
      <c r="AT52" s="97"/>
      <c r="AU52" s="32"/>
      <c r="AV52" s="105"/>
      <c r="AW52" s="32"/>
      <c r="AX52" s="105"/>
      <c r="AY52" s="105"/>
      <c r="AZ52" s="48"/>
      <c r="BA52" s="32"/>
      <c r="BB52" s="105"/>
      <c r="BC52" s="105"/>
      <c r="BD52" s="48"/>
      <c r="BE52" s="32"/>
      <c r="BF52" s="105"/>
      <c r="BG52" s="105"/>
      <c r="BH52" s="48"/>
      <c r="BI52" s="32"/>
      <c r="BJ52" s="105"/>
      <c r="BK52" s="105"/>
      <c r="BL52" s="48"/>
      <c r="BM52" s="32"/>
      <c r="BN52" s="105"/>
      <c r="BO52" s="105"/>
      <c r="BP52" s="48"/>
      <c r="BQ52" s="113"/>
      <c r="BR52" s="164"/>
      <c r="BS52" s="164"/>
    </row>
    <row r="53" spans="1:71" ht="15.75" customHeight="1" x14ac:dyDescent="0.25">
      <c r="A53" s="152"/>
      <c r="B53" s="99"/>
      <c r="C53" s="32"/>
      <c r="D53" s="32"/>
      <c r="E53" s="32"/>
      <c r="F53" s="32"/>
      <c r="G53" s="32"/>
      <c r="H53" s="97"/>
      <c r="I53" s="103"/>
      <c r="J53" s="52"/>
      <c r="K53" s="99"/>
      <c r="L53" s="93"/>
      <c r="M53" s="97"/>
      <c r="N53" s="32"/>
      <c r="O53" s="32"/>
      <c r="P53" s="153"/>
      <c r="Q53" s="153"/>
      <c r="R53" s="32"/>
      <c r="S53" s="156"/>
      <c r="T53" s="52"/>
      <c r="U53" s="93"/>
      <c r="V53" s="52"/>
      <c r="W53" s="93"/>
      <c r="X53" s="32"/>
      <c r="Y53" s="32"/>
      <c r="Z53" s="32"/>
      <c r="AA53" s="32"/>
      <c r="AB53" s="5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52"/>
      <c r="AN53" s="32"/>
      <c r="AO53" s="32"/>
      <c r="AP53" s="97"/>
      <c r="AQ53" s="97"/>
      <c r="AR53" s="97"/>
      <c r="AS53" s="97"/>
      <c r="AT53" s="97"/>
      <c r="AU53" s="32"/>
      <c r="AV53" s="105"/>
      <c r="AW53" s="32"/>
      <c r="AX53" s="105"/>
      <c r="AY53" s="105"/>
      <c r="AZ53" s="48"/>
      <c r="BA53" s="32"/>
      <c r="BB53" s="105"/>
      <c r="BC53" s="105"/>
      <c r="BD53" s="48"/>
      <c r="BE53" s="32"/>
      <c r="BF53" s="105"/>
      <c r="BG53" s="105"/>
      <c r="BH53" s="48"/>
      <c r="BI53" s="32"/>
      <c r="BJ53" s="105"/>
      <c r="BK53" s="105"/>
      <c r="BL53" s="48"/>
      <c r="BM53" s="32"/>
      <c r="BN53" s="105"/>
      <c r="BO53" s="105"/>
      <c r="BP53" s="48"/>
      <c r="BQ53" s="113"/>
      <c r="BR53" s="164"/>
      <c r="BS53" s="164"/>
    </row>
    <row r="54" spans="1:71" ht="15.75" customHeight="1" x14ac:dyDescent="0.25">
      <c r="I54" s="157"/>
      <c r="AV54" s="157"/>
    </row>
    <row r="55" spans="1:71" ht="15.75" customHeight="1" x14ac:dyDescent="0.25">
      <c r="I55" s="157"/>
      <c r="AV55" s="157"/>
    </row>
    <row r="56" spans="1:71" ht="15.75" customHeight="1" x14ac:dyDescent="0.25">
      <c r="I56" s="157"/>
      <c r="AV56" s="157"/>
    </row>
    <row r="57" spans="1:71" ht="15.75" customHeight="1" x14ac:dyDescent="0.25">
      <c r="I57" s="157"/>
      <c r="AV57" s="157"/>
    </row>
    <row r="58" spans="1:71" ht="15.75" customHeight="1" x14ac:dyDescent="0.25">
      <c r="I58" s="157"/>
      <c r="AV58" s="157"/>
    </row>
    <row r="59" spans="1:71" ht="15.75" customHeight="1" x14ac:dyDescent="0.25">
      <c r="I59" s="157"/>
      <c r="AV59" s="157"/>
    </row>
    <row r="60" spans="1:71" ht="15.75" customHeight="1" x14ac:dyDescent="0.25">
      <c r="I60" s="157"/>
      <c r="AV60" s="157"/>
    </row>
    <row r="61" spans="1:71" ht="15.75" customHeight="1" x14ac:dyDescent="0.25">
      <c r="I61" s="157"/>
      <c r="AV61" s="157"/>
    </row>
    <row r="62" spans="1:71" ht="15.75" customHeight="1" x14ac:dyDescent="0.25">
      <c r="I62" s="157"/>
      <c r="AV62" s="157"/>
    </row>
    <row r="63" spans="1:71" ht="15.75" customHeight="1" x14ac:dyDescent="0.25">
      <c r="I63" s="157"/>
      <c r="AV63" s="157"/>
    </row>
    <row r="64" spans="1:71" ht="15.75" customHeight="1" x14ac:dyDescent="0.25">
      <c r="I64" s="157"/>
      <c r="AV64" s="157"/>
    </row>
    <row r="65" spans="9:48" ht="15.75" customHeight="1" x14ac:dyDescent="0.25">
      <c r="I65" s="157"/>
      <c r="AV65" s="157"/>
    </row>
    <row r="66" spans="9:48" ht="15.75" customHeight="1" x14ac:dyDescent="0.25">
      <c r="I66" s="157"/>
      <c r="AV66" s="157"/>
    </row>
    <row r="67" spans="9:48" ht="15.75" customHeight="1" x14ac:dyDescent="0.25">
      <c r="I67" s="157"/>
      <c r="AV67" s="157"/>
    </row>
    <row r="68" spans="9:48" ht="15.75" customHeight="1" x14ac:dyDescent="0.25">
      <c r="I68" s="157"/>
      <c r="AV68" s="157"/>
    </row>
    <row r="69" spans="9:48" ht="15.75" customHeight="1" x14ac:dyDescent="0.25">
      <c r="I69" s="157"/>
      <c r="AV69" s="157"/>
    </row>
    <row r="70" spans="9:48" ht="15.75" customHeight="1" x14ac:dyDescent="0.25">
      <c r="I70" s="157"/>
      <c r="AV70" s="157"/>
    </row>
    <row r="71" spans="9:48" ht="15.75" customHeight="1" x14ac:dyDescent="0.25">
      <c r="I71" s="157"/>
      <c r="AV71" s="157"/>
    </row>
    <row r="72" spans="9:48" ht="15.75" customHeight="1" x14ac:dyDescent="0.25">
      <c r="I72" s="157"/>
      <c r="AV72" s="157"/>
    </row>
    <row r="73" spans="9:48" ht="15.75" customHeight="1" x14ac:dyDescent="0.25">
      <c r="I73" s="157"/>
      <c r="AV73" s="157"/>
    </row>
    <row r="74" spans="9:48" ht="15.75" customHeight="1" x14ac:dyDescent="0.25">
      <c r="I74" s="157"/>
      <c r="AV74" s="157"/>
    </row>
    <row r="75" spans="9:48" ht="15.75" customHeight="1" x14ac:dyDescent="0.25">
      <c r="I75" s="157"/>
      <c r="AV75" s="157"/>
    </row>
    <row r="76" spans="9:48" ht="15.75" customHeight="1" x14ac:dyDescent="0.25">
      <c r="I76" s="157"/>
      <c r="AV76" s="157"/>
    </row>
    <row r="77" spans="9:48" ht="15.75" customHeight="1" x14ac:dyDescent="0.25">
      <c r="I77" s="157"/>
      <c r="AV77" s="157"/>
    </row>
    <row r="78" spans="9:48" ht="15.75" customHeight="1" x14ac:dyDescent="0.25">
      <c r="I78" s="157"/>
      <c r="AV78" s="157"/>
    </row>
    <row r="79" spans="9:48" ht="15.75" customHeight="1" x14ac:dyDescent="0.25">
      <c r="I79" s="157"/>
      <c r="AV79" s="157"/>
    </row>
    <row r="80" spans="9:48" ht="15.75" customHeight="1" x14ac:dyDescent="0.25">
      <c r="I80" s="157"/>
      <c r="AV80" s="157"/>
    </row>
    <row r="81" spans="9:48" ht="15.75" customHeight="1" x14ac:dyDescent="0.25">
      <c r="I81" s="157"/>
      <c r="AV81" s="157"/>
    </row>
    <row r="82" spans="9:48" ht="15.75" customHeight="1" x14ac:dyDescent="0.25">
      <c r="I82" s="157"/>
      <c r="AV82" s="157"/>
    </row>
    <row r="83" spans="9:48" ht="15.75" customHeight="1" x14ac:dyDescent="0.25">
      <c r="I83" s="157"/>
      <c r="AV83" s="157"/>
    </row>
    <row r="84" spans="9:48" ht="15.75" customHeight="1" x14ac:dyDescent="0.25">
      <c r="I84" s="157"/>
      <c r="AV84" s="157"/>
    </row>
    <row r="85" spans="9:48" ht="15.75" customHeight="1" x14ac:dyDescent="0.25">
      <c r="I85" s="157"/>
      <c r="AV85" s="157"/>
    </row>
    <row r="86" spans="9:48" ht="15.75" customHeight="1" x14ac:dyDescent="0.25">
      <c r="I86" s="157"/>
      <c r="AV86" s="157"/>
    </row>
    <row r="87" spans="9:48" ht="15.75" customHeight="1" x14ac:dyDescent="0.25">
      <c r="I87" s="157"/>
      <c r="AV87" s="157"/>
    </row>
    <row r="88" spans="9:48" ht="15.75" customHeight="1" x14ac:dyDescent="0.25">
      <c r="I88" s="157"/>
      <c r="AV88" s="157"/>
    </row>
    <row r="89" spans="9:48" ht="15.75" customHeight="1" x14ac:dyDescent="0.25">
      <c r="I89" s="157"/>
      <c r="AV89" s="157"/>
    </row>
    <row r="90" spans="9:48" ht="15.75" customHeight="1" x14ac:dyDescent="0.25">
      <c r="I90" s="157"/>
      <c r="AV90" s="157"/>
    </row>
    <row r="91" spans="9:48" ht="15.75" customHeight="1" x14ac:dyDescent="0.25">
      <c r="I91" s="157"/>
      <c r="AV91" s="157"/>
    </row>
    <row r="92" spans="9:48" ht="15.75" customHeight="1" x14ac:dyDescent="0.25">
      <c r="I92" s="157"/>
      <c r="AV92" s="157"/>
    </row>
    <row r="93" spans="9:48" ht="15.75" customHeight="1" x14ac:dyDescent="0.25">
      <c r="I93" s="157"/>
      <c r="AV93" s="157"/>
    </row>
    <row r="94" spans="9:48" ht="15.75" customHeight="1" x14ac:dyDescent="0.25">
      <c r="I94" s="157"/>
      <c r="AV94" s="157"/>
    </row>
    <row r="95" spans="9:48" ht="15.75" customHeight="1" x14ac:dyDescent="0.25">
      <c r="I95" s="157"/>
      <c r="AV95" s="157"/>
    </row>
    <row r="96" spans="9:48" ht="15.75" customHeight="1" x14ac:dyDescent="0.25">
      <c r="I96" s="157"/>
      <c r="AV96" s="157"/>
    </row>
    <row r="97" spans="9:48" ht="15.75" customHeight="1" x14ac:dyDescent="0.25">
      <c r="I97" s="157"/>
      <c r="AV97" s="157"/>
    </row>
    <row r="98" spans="9:48" ht="15.75" customHeight="1" x14ac:dyDescent="0.25">
      <c r="I98" s="157"/>
      <c r="AV98" s="157"/>
    </row>
    <row r="99" spans="9:48" ht="15.75" customHeight="1" x14ac:dyDescent="0.25">
      <c r="I99" s="157"/>
      <c r="AV99" s="157"/>
    </row>
    <row r="100" spans="9:48" ht="15.75" customHeight="1" x14ac:dyDescent="0.25">
      <c r="I100" s="157"/>
      <c r="AV100" s="157"/>
    </row>
    <row r="101" spans="9:48" ht="15.75" customHeight="1" x14ac:dyDescent="0.25">
      <c r="I101" s="157"/>
      <c r="AV101" s="157"/>
    </row>
    <row r="102" spans="9:48" ht="15.75" customHeight="1" x14ac:dyDescent="0.25">
      <c r="I102" s="157"/>
      <c r="AV102" s="157"/>
    </row>
    <row r="103" spans="9:48" ht="15.75" customHeight="1" x14ac:dyDescent="0.25">
      <c r="I103" s="157"/>
      <c r="AV103" s="157"/>
    </row>
    <row r="104" spans="9:48" ht="15.75" customHeight="1" x14ac:dyDescent="0.25">
      <c r="I104" s="157"/>
      <c r="AV104" s="157"/>
    </row>
    <row r="105" spans="9:48" ht="15.75" customHeight="1" x14ac:dyDescent="0.25">
      <c r="I105" s="157"/>
      <c r="AV105" s="157"/>
    </row>
    <row r="106" spans="9:48" ht="15.75" customHeight="1" x14ac:dyDescent="0.25">
      <c r="I106" s="157"/>
      <c r="AV106" s="157"/>
    </row>
    <row r="107" spans="9:48" ht="15.75" customHeight="1" x14ac:dyDescent="0.25">
      <c r="I107" s="157"/>
      <c r="AV107" s="157"/>
    </row>
    <row r="108" spans="9:48" ht="15.75" customHeight="1" x14ac:dyDescent="0.25">
      <c r="I108" s="157"/>
      <c r="AV108" s="157"/>
    </row>
    <row r="109" spans="9:48" ht="15.75" customHeight="1" x14ac:dyDescent="0.25">
      <c r="I109" s="157"/>
      <c r="AV109" s="157"/>
    </row>
    <row r="110" spans="9:48" ht="15.75" customHeight="1" x14ac:dyDescent="0.25">
      <c r="I110" s="157"/>
      <c r="AV110" s="157"/>
    </row>
    <row r="111" spans="9:48" ht="15.75" customHeight="1" x14ac:dyDescent="0.25">
      <c r="I111" s="157"/>
      <c r="AV111" s="157"/>
    </row>
    <row r="112" spans="9:48" ht="15.75" customHeight="1" x14ac:dyDescent="0.25">
      <c r="I112" s="157"/>
      <c r="AV112" s="157"/>
    </row>
    <row r="113" spans="9:48" ht="15.75" customHeight="1" x14ac:dyDescent="0.25">
      <c r="I113" s="157"/>
      <c r="AV113" s="157"/>
    </row>
    <row r="114" spans="9:48" ht="15.75" customHeight="1" x14ac:dyDescent="0.25">
      <c r="I114" s="157"/>
      <c r="AV114" s="157"/>
    </row>
    <row r="115" spans="9:48" ht="15.75" customHeight="1" x14ac:dyDescent="0.25">
      <c r="I115" s="157"/>
      <c r="AV115" s="157"/>
    </row>
    <row r="116" spans="9:48" ht="15.75" customHeight="1" x14ac:dyDescent="0.25">
      <c r="I116" s="157"/>
      <c r="AV116" s="157"/>
    </row>
    <row r="117" spans="9:48" ht="15.75" customHeight="1" x14ac:dyDescent="0.25">
      <c r="I117" s="157"/>
      <c r="AV117" s="157"/>
    </row>
    <row r="118" spans="9:48" ht="15.75" customHeight="1" x14ac:dyDescent="0.25">
      <c r="I118" s="157"/>
      <c r="AV118" s="157"/>
    </row>
    <row r="119" spans="9:48" ht="15.75" customHeight="1" x14ac:dyDescent="0.25">
      <c r="I119" s="157"/>
      <c r="AV119" s="157"/>
    </row>
    <row r="120" spans="9:48" ht="15.75" customHeight="1" x14ac:dyDescent="0.25">
      <c r="I120" s="157"/>
      <c r="AV120" s="157"/>
    </row>
    <row r="121" spans="9:48" ht="15.75" customHeight="1" x14ac:dyDescent="0.25">
      <c r="I121" s="157"/>
      <c r="AV121" s="157"/>
    </row>
    <row r="122" spans="9:48" ht="15.75" customHeight="1" x14ac:dyDescent="0.25">
      <c r="I122" s="157"/>
      <c r="AV122" s="157"/>
    </row>
    <row r="123" spans="9:48" ht="15.75" customHeight="1" x14ac:dyDescent="0.25">
      <c r="I123" s="157"/>
      <c r="AV123" s="157"/>
    </row>
    <row r="124" spans="9:48" ht="15.75" customHeight="1" x14ac:dyDescent="0.25">
      <c r="I124" s="157"/>
      <c r="AV124" s="157"/>
    </row>
    <row r="125" spans="9:48" ht="15.75" customHeight="1" x14ac:dyDescent="0.25">
      <c r="I125" s="157"/>
      <c r="AV125" s="157"/>
    </row>
    <row r="126" spans="9:48" ht="15.75" customHeight="1" x14ac:dyDescent="0.25">
      <c r="I126" s="157"/>
      <c r="AV126" s="157"/>
    </row>
    <row r="127" spans="9:48" ht="15.75" customHeight="1" x14ac:dyDescent="0.25">
      <c r="I127" s="157"/>
      <c r="AV127" s="157"/>
    </row>
    <row r="128" spans="9:48" ht="15.75" customHeight="1" x14ac:dyDescent="0.25">
      <c r="I128" s="157"/>
      <c r="AV128" s="157"/>
    </row>
    <row r="129" spans="9:48" ht="15.75" customHeight="1" x14ac:dyDescent="0.25">
      <c r="I129" s="157"/>
      <c r="AV129" s="157"/>
    </row>
    <row r="130" spans="9:48" ht="15.75" customHeight="1" x14ac:dyDescent="0.25">
      <c r="I130" s="157"/>
      <c r="AV130" s="157"/>
    </row>
    <row r="131" spans="9:48" ht="15.75" customHeight="1" x14ac:dyDescent="0.25">
      <c r="I131" s="157"/>
      <c r="AV131" s="157"/>
    </row>
    <row r="132" spans="9:48" ht="15.75" customHeight="1" x14ac:dyDescent="0.25">
      <c r="I132" s="157"/>
      <c r="AV132" s="157"/>
    </row>
    <row r="133" spans="9:48" ht="15.75" customHeight="1" x14ac:dyDescent="0.25">
      <c r="I133" s="157"/>
      <c r="AV133" s="157"/>
    </row>
    <row r="134" spans="9:48" ht="15.75" customHeight="1" x14ac:dyDescent="0.25">
      <c r="I134" s="157"/>
      <c r="AV134" s="157"/>
    </row>
    <row r="135" spans="9:48" ht="15.75" customHeight="1" x14ac:dyDescent="0.25">
      <c r="I135" s="157"/>
      <c r="AV135" s="157"/>
    </row>
    <row r="136" spans="9:48" ht="15.75" customHeight="1" x14ac:dyDescent="0.25">
      <c r="I136" s="157"/>
      <c r="AV136" s="157"/>
    </row>
    <row r="137" spans="9:48" ht="15.75" customHeight="1" x14ac:dyDescent="0.25">
      <c r="I137" s="157"/>
      <c r="AV137" s="157"/>
    </row>
    <row r="138" spans="9:48" ht="15.75" customHeight="1" x14ac:dyDescent="0.25">
      <c r="I138" s="157"/>
      <c r="AV138" s="157"/>
    </row>
    <row r="139" spans="9:48" ht="15.75" customHeight="1" x14ac:dyDescent="0.25">
      <c r="I139" s="157"/>
      <c r="AV139" s="157"/>
    </row>
    <row r="140" spans="9:48" ht="15.75" customHeight="1" x14ac:dyDescent="0.25">
      <c r="I140" s="157"/>
      <c r="AV140" s="157"/>
    </row>
    <row r="141" spans="9:48" ht="15.75" customHeight="1" x14ac:dyDescent="0.25">
      <c r="I141" s="157"/>
      <c r="AV141" s="157"/>
    </row>
    <row r="142" spans="9:48" ht="15.75" customHeight="1" x14ac:dyDescent="0.25">
      <c r="I142" s="157"/>
      <c r="AV142" s="157"/>
    </row>
    <row r="143" spans="9:48" ht="15.75" customHeight="1" x14ac:dyDescent="0.25">
      <c r="I143" s="157"/>
      <c r="AV143" s="157"/>
    </row>
    <row r="144" spans="9:48" ht="15.75" customHeight="1" x14ac:dyDescent="0.25">
      <c r="I144" s="157"/>
      <c r="AV144" s="157"/>
    </row>
    <row r="145" spans="9:48" ht="15.75" customHeight="1" x14ac:dyDescent="0.25">
      <c r="I145" s="157"/>
      <c r="AV145" s="157"/>
    </row>
    <row r="146" spans="9:48" ht="15.75" customHeight="1" x14ac:dyDescent="0.25">
      <c r="I146" s="157"/>
      <c r="AV146" s="157"/>
    </row>
    <row r="147" spans="9:48" ht="15.75" customHeight="1" x14ac:dyDescent="0.25">
      <c r="I147" s="157"/>
      <c r="AV147" s="157"/>
    </row>
    <row r="148" spans="9:48" ht="15.75" customHeight="1" x14ac:dyDescent="0.25">
      <c r="I148" s="157"/>
      <c r="AV148" s="157"/>
    </row>
    <row r="149" spans="9:48" ht="15.75" customHeight="1" x14ac:dyDescent="0.25">
      <c r="I149" s="157"/>
      <c r="AV149" s="157"/>
    </row>
    <row r="150" spans="9:48" ht="15.75" customHeight="1" x14ac:dyDescent="0.25">
      <c r="I150" s="157"/>
      <c r="AV150" s="157"/>
    </row>
    <row r="151" spans="9:48" ht="15.75" customHeight="1" x14ac:dyDescent="0.25">
      <c r="I151" s="157"/>
      <c r="AV151" s="157"/>
    </row>
    <row r="152" spans="9:48" ht="15.75" customHeight="1" x14ac:dyDescent="0.25">
      <c r="I152" s="157"/>
      <c r="AV152" s="157"/>
    </row>
    <row r="153" spans="9:48" ht="15.75" customHeight="1" x14ac:dyDescent="0.25">
      <c r="I153" s="157"/>
      <c r="AV153" s="157"/>
    </row>
    <row r="154" spans="9:48" ht="15.75" customHeight="1" x14ac:dyDescent="0.25">
      <c r="I154" s="157"/>
      <c r="AV154" s="157"/>
    </row>
    <row r="155" spans="9:48" ht="15.75" customHeight="1" x14ac:dyDescent="0.25">
      <c r="I155" s="157"/>
      <c r="AV155" s="157"/>
    </row>
    <row r="156" spans="9:48" ht="15.75" customHeight="1" x14ac:dyDescent="0.25">
      <c r="I156" s="157"/>
      <c r="AV156" s="157"/>
    </row>
    <row r="157" spans="9:48" ht="15.75" customHeight="1" x14ac:dyDescent="0.25">
      <c r="I157" s="157"/>
      <c r="AV157" s="157"/>
    </row>
    <row r="158" spans="9:48" ht="15.75" customHeight="1" x14ac:dyDescent="0.25">
      <c r="I158" s="157"/>
      <c r="AV158" s="157"/>
    </row>
    <row r="159" spans="9:48" ht="15.75" customHeight="1" x14ac:dyDescent="0.25">
      <c r="I159" s="157"/>
      <c r="AV159" s="157"/>
    </row>
    <row r="160" spans="9:48" ht="15.75" customHeight="1" x14ac:dyDescent="0.25">
      <c r="I160" s="157"/>
      <c r="AV160" s="157"/>
    </row>
    <row r="161" spans="9:48" ht="15.75" customHeight="1" x14ac:dyDescent="0.25">
      <c r="I161" s="157"/>
      <c r="AV161" s="157"/>
    </row>
    <row r="162" spans="9:48" ht="15.75" customHeight="1" x14ac:dyDescent="0.25">
      <c r="I162" s="157"/>
      <c r="AV162" s="157"/>
    </row>
    <row r="163" spans="9:48" ht="15.75" customHeight="1" x14ac:dyDescent="0.25">
      <c r="I163" s="157"/>
      <c r="AV163" s="157"/>
    </row>
    <row r="164" spans="9:48" ht="15.75" customHeight="1" x14ac:dyDescent="0.25">
      <c r="I164" s="157"/>
      <c r="AV164" s="157"/>
    </row>
    <row r="165" spans="9:48" ht="15.75" customHeight="1" x14ac:dyDescent="0.25">
      <c r="I165" s="157"/>
      <c r="AV165" s="157"/>
    </row>
    <row r="166" spans="9:48" ht="15.75" customHeight="1" x14ac:dyDescent="0.25">
      <c r="I166" s="157"/>
      <c r="AV166" s="157"/>
    </row>
    <row r="167" spans="9:48" ht="15.75" customHeight="1" x14ac:dyDescent="0.25">
      <c r="I167" s="157"/>
      <c r="AV167" s="157"/>
    </row>
    <row r="168" spans="9:48" ht="15.75" customHeight="1" x14ac:dyDescent="0.25">
      <c r="I168" s="157"/>
      <c r="AV168" s="157"/>
    </row>
    <row r="169" spans="9:48" ht="15.75" customHeight="1" x14ac:dyDescent="0.25">
      <c r="I169" s="157"/>
      <c r="AV169" s="157"/>
    </row>
    <row r="170" spans="9:48" ht="15.75" customHeight="1" x14ac:dyDescent="0.25">
      <c r="I170" s="157"/>
      <c r="AV170" s="157"/>
    </row>
    <row r="171" spans="9:48" ht="15.75" customHeight="1" x14ac:dyDescent="0.25">
      <c r="I171" s="157"/>
      <c r="AV171" s="157"/>
    </row>
    <row r="172" spans="9:48" ht="15.75" customHeight="1" x14ac:dyDescent="0.25">
      <c r="I172" s="157"/>
      <c r="AV172" s="157"/>
    </row>
    <row r="173" spans="9:48" ht="15.75" customHeight="1" x14ac:dyDescent="0.25">
      <c r="I173" s="157"/>
      <c r="AV173" s="157"/>
    </row>
    <row r="174" spans="9:48" ht="15.75" customHeight="1" x14ac:dyDescent="0.25">
      <c r="I174" s="157"/>
      <c r="AV174" s="157"/>
    </row>
    <row r="175" spans="9:48" ht="15.75" customHeight="1" x14ac:dyDescent="0.25">
      <c r="I175" s="157"/>
      <c r="AV175" s="157"/>
    </row>
    <row r="176" spans="9:48" ht="15.75" customHeight="1" x14ac:dyDescent="0.25">
      <c r="I176" s="157"/>
      <c r="AV176" s="157"/>
    </row>
    <row r="177" spans="9:48" ht="15.75" customHeight="1" x14ac:dyDescent="0.25">
      <c r="I177" s="157"/>
      <c r="AV177" s="157"/>
    </row>
    <row r="178" spans="9:48" ht="15.75" customHeight="1" x14ac:dyDescent="0.25">
      <c r="I178" s="157"/>
      <c r="AV178" s="157"/>
    </row>
    <row r="179" spans="9:48" ht="15.75" customHeight="1" x14ac:dyDescent="0.25">
      <c r="I179" s="157"/>
      <c r="AV179" s="157"/>
    </row>
    <row r="180" spans="9:48" ht="15.75" customHeight="1" x14ac:dyDescent="0.25">
      <c r="I180" s="157"/>
      <c r="AV180" s="157"/>
    </row>
    <row r="181" spans="9:48" ht="15.75" customHeight="1" x14ac:dyDescent="0.25">
      <c r="I181" s="157"/>
      <c r="AV181" s="157"/>
    </row>
    <row r="182" spans="9:48" ht="15.75" customHeight="1" x14ac:dyDescent="0.25">
      <c r="I182" s="157"/>
      <c r="AV182" s="157"/>
    </row>
    <row r="183" spans="9:48" ht="15.75" customHeight="1" x14ac:dyDescent="0.25">
      <c r="I183" s="157"/>
      <c r="AV183" s="157"/>
    </row>
    <row r="184" spans="9:48" ht="15.75" customHeight="1" x14ac:dyDescent="0.25">
      <c r="I184" s="157"/>
      <c r="AV184" s="157"/>
    </row>
    <row r="185" spans="9:48" ht="15.75" customHeight="1" x14ac:dyDescent="0.25">
      <c r="I185" s="157"/>
      <c r="AV185" s="157"/>
    </row>
    <row r="186" spans="9:48" ht="15.75" customHeight="1" x14ac:dyDescent="0.25">
      <c r="I186" s="157"/>
      <c r="AV186" s="157"/>
    </row>
    <row r="187" spans="9:48" ht="15.75" customHeight="1" x14ac:dyDescent="0.25">
      <c r="I187" s="157"/>
      <c r="AV187" s="157"/>
    </row>
    <row r="188" spans="9:48" ht="15.75" customHeight="1" x14ac:dyDescent="0.25">
      <c r="I188" s="157"/>
      <c r="AV188" s="157"/>
    </row>
    <row r="189" spans="9:48" ht="15.75" customHeight="1" x14ac:dyDescent="0.25">
      <c r="I189" s="157"/>
      <c r="AV189" s="157"/>
    </row>
    <row r="190" spans="9:48" ht="15.75" customHeight="1" x14ac:dyDescent="0.25">
      <c r="I190" s="157"/>
      <c r="AV190" s="157"/>
    </row>
    <row r="191" spans="9:48" ht="15.75" customHeight="1" x14ac:dyDescent="0.25">
      <c r="I191" s="157"/>
      <c r="AV191" s="157"/>
    </row>
    <row r="192" spans="9:48" ht="15.75" customHeight="1" x14ac:dyDescent="0.25">
      <c r="I192" s="157"/>
      <c r="AV192" s="157"/>
    </row>
    <row r="193" spans="9:48" ht="15.75" customHeight="1" x14ac:dyDescent="0.25">
      <c r="I193" s="157"/>
      <c r="AV193" s="157"/>
    </row>
    <row r="194" spans="9:48" ht="15.75" customHeight="1" x14ac:dyDescent="0.25">
      <c r="I194" s="157"/>
      <c r="AV194" s="157"/>
    </row>
    <row r="195" spans="9:48" ht="15.75" customHeight="1" x14ac:dyDescent="0.25">
      <c r="I195" s="157"/>
      <c r="AV195" s="157"/>
    </row>
    <row r="196" spans="9:48" ht="15.75" customHeight="1" x14ac:dyDescent="0.25">
      <c r="I196" s="157"/>
      <c r="AV196" s="157"/>
    </row>
    <row r="197" spans="9:48" ht="15.75" customHeight="1" x14ac:dyDescent="0.25">
      <c r="I197" s="157"/>
      <c r="AV197" s="157"/>
    </row>
    <row r="198" spans="9:48" ht="15.75" customHeight="1" x14ac:dyDescent="0.25">
      <c r="I198" s="157"/>
      <c r="AV198" s="157"/>
    </row>
    <row r="199" spans="9:48" ht="15.75" customHeight="1" x14ac:dyDescent="0.25">
      <c r="I199" s="157"/>
      <c r="AV199" s="157"/>
    </row>
    <row r="200" spans="9:48" ht="15.75" customHeight="1" x14ac:dyDescent="0.25">
      <c r="I200" s="157"/>
      <c r="AV200" s="157"/>
    </row>
    <row r="201" spans="9:48" ht="15.75" customHeight="1" x14ac:dyDescent="0.25">
      <c r="I201" s="157"/>
      <c r="AV201" s="157"/>
    </row>
    <row r="202" spans="9:48" ht="15.75" customHeight="1" x14ac:dyDescent="0.25">
      <c r="I202" s="157"/>
      <c r="AV202" s="157"/>
    </row>
    <row r="203" spans="9:48" ht="15.75" customHeight="1" x14ac:dyDescent="0.25">
      <c r="I203" s="157"/>
      <c r="AV203" s="157"/>
    </row>
    <row r="204" spans="9:48" ht="15.75" customHeight="1" x14ac:dyDescent="0.25">
      <c r="I204" s="157"/>
      <c r="AV204" s="157"/>
    </row>
    <row r="205" spans="9:48" ht="15.75" customHeight="1" x14ac:dyDescent="0.25">
      <c r="I205" s="157"/>
      <c r="AV205" s="157"/>
    </row>
    <row r="206" spans="9:48" ht="15.75" customHeight="1" x14ac:dyDescent="0.25">
      <c r="I206" s="157"/>
      <c r="AV206" s="157"/>
    </row>
    <row r="207" spans="9:48" ht="15.75" customHeight="1" x14ac:dyDescent="0.25">
      <c r="I207" s="157"/>
      <c r="AV207" s="157"/>
    </row>
    <row r="208" spans="9:48" ht="15.75" customHeight="1" x14ac:dyDescent="0.25">
      <c r="I208" s="157"/>
      <c r="AV208" s="157"/>
    </row>
    <row r="209" spans="9:48" ht="15.75" customHeight="1" x14ac:dyDescent="0.25">
      <c r="I209" s="157"/>
      <c r="AV209" s="157"/>
    </row>
    <row r="210" spans="9:48" ht="15.75" customHeight="1" x14ac:dyDescent="0.25">
      <c r="I210" s="157"/>
      <c r="AV210" s="157"/>
    </row>
    <row r="211" spans="9:48" ht="15.75" customHeight="1" x14ac:dyDescent="0.25">
      <c r="I211" s="157"/>
      <c r="AV211" s="157"/>
    </row>
    <row r="212" spans="9:48" ht="15.75" customHeight="1" x14ac:dyDescent="0.25">
      <c r="I212" s="157"/>
      <c r="AV212" s="157"/>
    </row>
    <row r="213" spans="9:48" ht="15.75" customHeight="1" x14ac:dyDescent="0.25">
      <c r="I213" s="157"/>
      <c r="AV213" s="157"/>
    </row>
    <row r="214" spans="9:48" ht="15.75" customHeight="1" x14ac:dyDescent="0.25">
      <c r="I214" s="157"/>
      <c r="AV214" s="157"/>
    </row>
    <row r="215" spans="9:48" ht="15.75" customHeight="1" x14ac:dyDescent="0.25">
      <c r="I215" s="157"/>
      <c r="AV215" s="157"/>
    </row>
    <row r="216" spans="9:48" ht="15.75" customHeight="1" x14ac:dyDescent="0.25">
      <c r="I216" s="157"/>
      <c r="AV216" s="157"/>
    </row>
    <row r="217" spans="9:48" ht="15.75" customHeight="1" x14ac:dyDescent="0.25">
      <c r="I217" s="157"/>
      <c r="AV217" s="157"/>
    </row>
    <row r="218" spans="9:48" ht="15.75" customHeight="1" x14ac:dyDescent="0.25">
      <c r="I218" s="157"/>
      <c r="AV218" s="157"/>
    </row>
    <row r="219" spans="9:48" ht="15.75" customHeight="1" x14ac:dyDescent="0.25">
      <c r="I219" s="157"/>
      <c r="AV219" s="157"/>
    </row>
    <row r="220" spans="9:48" ht="15.75" customHeight="1" x14ac:dyDescent="0.25">
      <c r="I220" s="157"/>
      <c r="AV220" s="157"/>
    </row>
    <row r="221" spans="9:48" ht="15.75" customHeight="1" x14ac:dyDescent="0.25">
      <c r="I221" s="157"/>
      <c r="AV221" s="157"/>
    </row>
    <row r="222" spans="9:48" ht="15.75" customHeight="1" x14ac:dyDescent="0.25">
      <c r="I222" s="157"/>
      <c r="AV222" s="157"/>
    </row>
    <row r="223" spans="9:48" ht="15.75" customHeight="1" x14ac:dyDescent="0.25">
      <c r="I223" s="157"/>
      <c r="AV223" s="157"/>
    </row>
    <row r="224" spans="9:48" ht="15.75" customHeight="1" x14ac:dyDescent="0.25">
      <c r="I224" s="157"/>
      <c r="AV224" s="157"/>
    </row>
    <row r="225" spans="9:48" ht="15.75" customHeight="1" x14ac:dyDescent="0.25">
      <c r="I225" s="157"/>
      <c r="AV225" s="157"/>
    </row>
    <row r="226" spans="9:48" ht="15.75" customHeight="1" x14ac:dyDescent="0.25">
      <c r="I226" s="157"/>
      <c r="AV226" s="157"/>
    </row>
    <row r="227" spans="9:48" ht="15.75" customHeight="1" x14ac:dyDescent="0.25">
      <c r="I227" s="157"/>
      <c r="AV227" s="157"/>
    </row>
    <row r="228" spans="9:48" ht="15.75" customHeight="1" x14ac:dyDescent="0.25">
      <c r="I228" s="157"/>
      <c r="AV228" s="157"/>
    </row>
    <row r="229" spans="9:48" ht="15.75" customHeight="1" x14ac:dyDescent="0.25">
      <c r="I229" s="157"/>
      <c r="AV229" s="157"/>
    </row>
    <row r="230" spans="9:48" ht="15.75" customHeight="1" x14ac:dyDescent="0.25">
      <c r="I230" s="157"/>
      <c r="AV230" s="157"/>
    </row>
    <row r="231" spans="9:48" ht="15.75" customHeight="1" x14ac:dyDescent="0.25">
      <c r="I231" s="157"/>
      <c r="AV231" s="157"/>
    </row>
    <row r="232" spans="9:48" ht="15.75" customHeight="1" x14ac:dyDescent="0.25">
      <c r="I232" s="157"/>
      <c r="AV232" s="157"/>
    </row>
    <row r="233" spans="9:48" ht="15.75" customHeight="1" x14ac:dyDescent="0.25">
      <c r="I233" s="157"/>
      <c r="AV233" s="157"/>
    </row>
    <row r="234" spans="9:48" ht="15.75" customHeight="1" x14ac:dyDescent="0.25">
      <c r="I234" s="157"/>
      <c r="AV234" s="157"/>
    </row>
    <row r="235" spans="9:48" ht="15.75" customHeight="1" x14ac:dyDescent="0.25">
      <c r="I235" s="157"/>
      <c r="AV235" s="157"/>
    </row>
    <row r="236" spans="9:48" ht="15.75" customHeight="1" x14ac:dyDescent="0.25">
      <c r="I236" s="157"/>
      <c r="AV236" s="157"/>
    </row>
    <row r="237" spans="9:48" ht="15.75" customHeight="1" x14ac:dyDescent="0.25">
      <c r="I237" s="157"/>
      <c r="AV237" s="157"/>
    </row>
    <row r="238" spans="9:48" ht="15.75" customHeight="1" x14ac:dyDescent="0.25">
      <c r="I238" s="157"/>
      <c r="AV238" s="157"/>
    </row>
    <row r="239" spans="9:48" ht="15.75" customHeight="1" x14ac:dyDescent="0.25">
      <c r="I239" s="157"/>
      <c r="AV239" s="157"/>
    </row>
    <row r="240" spans="9:48" ht="15.75" customHeight="1" x14ac:dyDescent="0.25">
      <c r="I240" s="157"/>
      <c r="AV240" s="157"/>
    </row>
    <row r="241" spans="9:48" ht="15.75" customHeight="1" x14ac:dyDescent="0.25">
      <c r="I241" s="157"/>
      <c r="AV241" s="157"/>
    </row>
    <row r="242" spans="9:48" ht="15.75" customHeight="1" x14ac:dyDescent="0.25">
      <c r="I242" s="157"/>
      <c r="AV242" s="157"/>
    </row>
    <row r="243" spans="9:48" ht="15.75" customHeight="1" x14ac:dyDescent="0.25">
      <c r="I243" s="157"/>
      <c r="AV243" s="157"/>
    </row>
    <row r="244" spans="9:48" ht="15.75" customHeight="1" x14ac:dyDescent="0.25">
      <c r="I244" s="157"/>
      <c r="AV244" s="157"/>
    </row>
    <row r="245" spans="9:48" ht="15.75" customHeight="1" x14ac:dyDescent="0.25">
      <c r="I245" s="157"/>
      <c r="AV245" s="157"/>
    </row>
    <row r="246" spans="9:48" ht="15.75" customHeight="1" x14ac:dyDescent="0.25">
      <c r="I246" s="157"/>
      <c r="AV246" s="157"/>
    </row>
    <row r="247" spans="9:48" ht="15.75" customHeight="1" x14ac:dyDescent="0.25">
      <c r="I247" s="157"/>
      <c r="AV247" s="157"/>
    </row>
    <row r="248" spans="9:48" ht="15.75" customHeight="1" x14ac:dyDescent="0.25">
      <c r="I248" s="157"/>
      <c r="AV248" s="157"/>
    </row>
    <row r="249" spans="9:48" ht="15.75" customHeight="1" x14ac:dyDescent="0.25">
      <c r="I249" s="157"/>
      <c r="AV249" s="157"/>
    </row>
    <row r="250" spans="9:48" ht="15.75" customHeight="1" x14ac:dyDescent="0.25">
      <c r="I250" s="157"/>
      <c r="AV250" s="157"/>
    </row>
    <row r="251" spans="9:48" ht="15.75" customHeight="1" x14ac:dyDescent="0.25">
      <c r="I251" s="157"/>
      <c r="AV251" s="157"/>
    </row>
    <row r="252" spans="9:48" ht="15.75" customHeight="1" x14ac:dyDescent="0.25">
      <c r="I252" s="157"/>
      <c r="AV252" s="157"/>
    </row>
    <row r="253" spans="9:48" ht="15.75" customHeight="1" x14ac:dyDescent="0.25">
      <c r="I253" s="157"/>
      <c r="AV253" s="157"/>
    </row>
    <row r="254" spans="9:48" ht="15.75" customHeight="1" x14ac:dyDescent="0.25">
      <c r="I254" s="157"/>
      <c r="AV254" s="157"/>
    </row>
    <row r="255" spans="9:48" ht="15.75" customHeight="1" x14ac:dyDescent="0.25">
      <c r="I255" s="157"/>
      <c r="AV255" s="157"/>
    </row>
    <row r="256" spans="9:48" ht="15.75" customHeight="1" x14ac:dyDescent="0.25">
      <c r="I256" s="157"/>
      <c r="AV256" s="157"/>
    </row>
    <row r="257" spans="9:48" ht="15.75" customHeight="1" x14ac:dyDescent="0.25">
      <c r="I257" s="157"/>
      <c r="AV257" s="157"/>
    </row>
    <row r="258" spans="9:48" ht="15.75" customHeight="1" x14ac:dyDescent="0.25">
      <c r="I258" s="157"/>
      <c r="AV258" s="157"/>
    </row>
    <row r="259" spans="9:48" ht="15.75" customHeight="1" x14ac:dyDescent="0.25">
      <c r="I259" s="157"/>
      <c r="AV259" s="157"/>
    </row>
    <row r="260" spans="9:48" ht="15.75" customHeight="1" x14ac:dyDescent="0.25">
      <c r="I260" s="157"/>
      <c r="AV260" s="157"/>
    </row>
    <row r="261" spans="9:48" ht="15.75" customHeight="1" x14ac:dyDescent="0.25">
      <c r="I261" s="157"/>
      <c r="AV261" s="157"/>
    </row>
    <row r="262" spans="9:48" ht="15.75" customHeight="1" x14ac:dyDescent="0.25">
      <c r="I262" s="157"/>
      <c r="AV262" s="157"/>
    </row>
    <row r="263" spans="9:48" ht="15.75" customHeight="1" x14ac:dyDescent="0.25">
      <c r="I263" s="157"/>
      <c r="AV263" s="157"/>
    </row>
    <row r="264" spans="9:48" ht="15.75" customHeight="1" x14ac:dyDescent="0.25">
      <c r="I264" s="157"/>
      <c r="AV264" s="157"/>
    </row>
    <row r="265" spans="9:48" ht="15.75" customHeight="1" x14ac:dyDescent="0.25">
      <c r="I265" s="157"/>
      <c r="AV265" s="157"/>
    </row>
    <row r="266" spans="9:48" ht="15.75" customHeight="1" x14ac:dyDescent="0.25">
      <c r="I266" s="157"/>
      <c r="AV266" s="157"/>
    </row>
    <row r="267" spans="9:48" ht="15.75" customHeight="1" x14ac:dyDescent="0.25">
      <c r="I267" s="157"/>
      <c r="AV267" s="157"/>
    </row>
    <row r="268" spans="9:48" ht="15.75" customHeight="1" x14ac:dyDescent="0.25">
      <c r="I268" s="157"/>
      <c r="AV268" s="157"/>
    </row>
    <row r="269" spans="9:48" ht="15.75" customHeight="1" x14ac:dyDescent="0.25">
      <c r="I269" s="157"/>
      <c r="AV269" s="157"/>
    </row>
    <row r="270" spans="9:48" ht="15.75" customHeight="1" x14ac:dyDescent="0.25">
      <c r="I270" s="157"/>
      <c r="AV270" s="157"/>
    </row>
    <row r="271" spans="9:48" ht="15.75" customHeight="1" x14ac:dyDescent="0.25">
      <c r="I271" s="157"/>
      <c r="AV271" s="157"/>
    </row>
    <row r="272" spans="9:48" ht="15.75" customHeight="1" x14ac:dyDescent="0.25">
      <c r="I272" s="157"/>
      <c r="AV272" s="157"/>
    </row>
    <row r="273" spans="9:48" ht="15.75" customHeight="1" x14ac:dyDescent="0.25">
      <c r="I273" s="157"/>
      <c r="AV273" s="157"/>
    </row>
    <row r="274" spans="9:48" ht="15.75" customHeight="1" x14ac:dyDescent="0.25">
      <c r="I274" s="157"/>
      <c r="AV274" s="157"/>
    </row>
    <row r="275" spans="9:48" ht="15.75" customHeight="1" x14ac:dyDescent="0.25">
      <c r="I275" s="157"/>
      <c r="AV275" s="157"/>
    </row>
    <row r="276" spans="9:48" ht="15.75" customHeight="1" x14ac:dyDescent="0.25">
      <c r="I276" s="157"/>
      <c r="AV276" s="157"/>
    </row>
    <row r="277" spans="9:48" ht="15.75" customHeight="1" x14ac:dyDescent="0.25">
      <c r="I277" s="157"/>
      <c r="AV277" s="157"/>
    </row>
    <row r="278" spans="9:48" ht="15.75" customHeight="1" x14ac:dyDescent="0.25">
      <c r="I278" s="157"/>
      <c r="AV278" s="157"/>
    </row>
    <row r="279" spans="9:48" ht="15.75" customHeight="1" x14ac:dyDescent="0.25">
      <c r="I279" s="157"/>
      <c r="AV279" s="157"/>
    </row>
    <row r="280" spans="9:48" ht="15.75" customHeight="1" x14ac:dyDescent="0.25">
      <c r="I280" s="157"/>
      <c r="AV280" s="157"/>
    </row>
    <row r="281" spans="9:48" ht="15.75" customHeight="1" x14ac:dyDescent="0.25">
      <c r="I281" s="157"/>
      <c r="AV281" s="157"/>
    </row>
    <row r="282" spans="9:48" ht="15.75" customHeight="1" x14ac:dyDescent="0.25">
      <c r="I282" s="157"/>
      <c r="AV282" s="157"/>
    </row>
    <row r="283" spans="9:48" ht="15.75" customHeight="1" x14ac:dyDescent="0.25">
      <c r="I283" s="157"/>
      <c r="AV283" s="157"/>
    </row>
    <row r="284" spans="9:48" ht="15.75" customHeight="1" x14ac:dyDescent="0.25">
      <c r="I284" s="157"/>
      <c r="AV284" s="157"/>
    </row>
    <row r="285" spans="9:48" ht="15.75" customHeight="1" x14ac:dyDescent="0.25">
      <c r="I285" s="157"/>
      <c r="AV285" s="157"/>
    </row>
    <row r="286" spans="9:48" ht="15.75" customHeight="1" x14ac:dyDescent="0.25">
      <c r="I286" s="157"/>
      <c r="AV286" s="157"/>
    </row>
    <row r="287" spans="9:48" ht="15.75" customHeight="1" x14ac:dyDescent="0.25">
      <c r="I287" s="157"/>
      <c r="AV287" s="157"/>
    </row>
    <row r="288" spans="9:48" ht="15.75" customHeight="1" x14ac:dyDescent="0.25">
      <c r="I288" s="157"/>
      <c r="AV288" s="157"/>
    </row>
    <row r="289" spans="9:48" ht="15.75" customHeight="1" x14ac:dyDescent="0.25">
      <c r="I289" s="157"/>
      <c r="AV289" s="157"/>
    </row>
    <row r="290" spans="9:48" ht="15.75" customHeight="1" x14ac:dyDescent="0.25">
      <c r="I290" s="157"/>
      <c r="AV290" s="157"/>
    </row>
    <row r="291" spans="9:48" ht="15.75" customHeight="1" x14ac:dyDescent="0.25">
      <c r="I291" s="157"/>
      <c r="AV291" s="157"/>
    </row>
    <row r="292" spans="9:48" ht="15.75" customHeight="1" x14ac:dyDescent="0.25">
      <c r="I292" s="157"/>
      <c r="AV292" s="157"/>
    </row>
    <row r="293" spans="9:48" ht="15.75" customHeight="1" x14ac:dyDescent="0.25">
      <c r="I293" s="157"/>
      <c r="AV293" s="157"/>
    </row>
    <row r="294" spans="9:48" ht="15.75" customHeight="1" x14ac:dyDescent="0.25">
      <c r="I294" s="157"/>
      <c r="AV294" s="157"/>
    </row>
    <row r="295" spans="9:48" ht="15.75" customHeight="1" x14ac:dyDescent="0.25">
      <c r="I295" s="157"/>
      <c r="AV295" s="157"/>
    </row>
    <row r="296" spans="9:48" ht="15.75" customHeight="1" x14ac:dyDescent="0.25">
      <c r="I296" s="157"/>
      <c r="AV296" s="157"/>
    </row>
    <row r="297" spans="9:48" ht="15.75" customHeight="1" x14ac:dyDescent="0.25">
      <c r="I297" s="157"/>
      <c r="AV297" s="157"/>
    </row>
    <row r="298" spans="9:48" ht="15.75" customHeight="1" x14ac:dyDescent="0.25">
      <c r="I298" s="157"/>
      <c r="AV298" s="157"/>
    </row>
    <row r="299" spans="9:48" ht="15.75" customHeight="1" x14ac:dyDescent="0.25">
      <c r="I299" s="157"/>
      <c r="AV299" s="157"/>
    </row>
    <row r="300" spans="9:48" ht="15.75" customHeight="1" x14ac:dyDescent="0.25">
      <c r="I300" s="157"/>
      <c r="AV300" s="157"/>
    </row>
    <row r="301" spans="9:48" ht="15.75" customHeight="1" x14ac:dyDescent="0.25">
      <c r="I301" s="157"/>
      <c r="AV301" s="157"/>
    </row>
    <row r="302" spans="9:48" ht="15.75" customHeight="1" x14ac:dyDescent="0.25">
      <c r="I302" s="157"/>
      <c r="AV302" s="157"/>
    </row>
    <row r="303" spans="9:48" ht="15.75" customHeight="1" x14ac:dyDescent="0.25">
      <c r="I303" s="157"/>
      <c r="AV303" s="157"/>
    </row>
    <row r="304" spans="9:48" ht="15.75" customHeight="1" x14ac:dyDescent="0.25">
      <c r="I304" s="157"/>
      <c r="AV304" s="157"/>
    </row>
    <row r="305" spans="9:48" ht="15.75" customHeight="1" x14ac:dyDescent="0.25">
      <c r="I305" s="157"/>
      <c r="AV305" s="157"/>
    </row>
    <row r="306" spans="9:48" ht="15.75" customHeight="1" x14ac:dyDescent="0.25">
      <c r="I306" s="157"/>
      <c r="AV306" s="157"/>
    </row>
    <row r="307" spans="9:48" ht="15.75" customHeight="1" x14ac:dyDescent="0.25">
      <c r="I307" s="157"/>
      <c r="AV307" s="157"/>
    </row>
    <row r="308" spans="9:48" ht="15.75" customHeight="1" x14ac:dyDescent="0.25">
      <c r="I308" s="157"/>
      <c r="AV308" s="157"/>
    </row>
    <row r="309" spans="9:48" ht="15.75" customHeight="1" x14ac:dyDescent="0.25">
      <c r="I309" s="157"/>
      <c r="AV309" s="157"/>
    </row>
    <row r="310" spans="9:48" ht="15.75" customHeight="1" x14ac:dyDescent="0.25">
      <c r="I310" s="157"/>
      <c r="AV310" s="157"/>
    </row>
    <row r="311" spans="9:48" ht="15.75" customHeight="1" x14ac:dyDescent="0.25">
      <c r="I311" s="157"/>
      <c r="AV311" s="157"/>
    </row>
    <row r="312" spans="9:48" ht="15.75" customHeight="1" x14ac:dyDescent="0.25">
      <c r="I312" s="157"/>
      <c r="AV312" s="157"/>
    </row>
    <row r="313" spans="9:48" ht="15.75" customHeight="1" x14ac:dyDescent="0.25">
      <c r="I313" s="157"/>
      <c r="AV313" s="157"/>
    </row>
    <row r="314" spans="9:48" ht="15.75" customHeight="1" x14ac:dyDescent="0.25">
      <c r="I314" s="157"/>
      <c r="AV314" s="157"/>
    </row>
    <row r="315" spans="9:48" ht="15.75" customHeight="1" x14ac:dyDescent="0.25">
      <c r="I315" s="157"/>
      <c r="AV315" s="157"/>
    </row>
    <row r="316" spans="9:48" ht="15.75" customHeight="1" x14ac:dyDescent="0.25">
      <c r="I316" s="157"/>
      <c r="AV316" s="157"/>
    </row>
    <row r="317" spans="9:48" ht="15.75" customHeight="1" x14ac:dyDescent="0.25">
      <c r="I317" s="157"/>
      <c r="AV317" s="157"/>
    </row>
    <row r="318" spans="9:48" ht="15.75" customHeight="1" x14ac:dyDescent="0.25">
      <c r="I318" s="157"/>
      <c r="AV318" s="157"/>
    </row>
    <row r="319" spans="9:48" ht="15.75" customHeight="1" x14ac:dyDescent="0.25">
      <c r="I319" s="157"/>
      <c r="AV319" s="157"/>
    </row>
    <row r="320" spans="9:48" ht="15.75" customHeight="1" x14ac:dyDescent="0.25">
      <c r="I320" s="157"/>
      <c r="AV320" s="157"/>
    </row>
    <row r="321" spans="9:48" ht="15.75" customHeight="1" x14ac:dyDescent="0.25">
      <c r="I321" s="157"/>
      <c r="AV321" s="157"/>
    </row>
    <row r="322" spans="9:48" ht="15.75" customHeight="1" x14ac:dyDescent="0.25">
      <c r="I322" s="157"/>
      <c r="AV322" s="157"/>
    </row>
    <row r="323" spans="9:48" ht="15.75" customHeight="1" x14ac:dyDescent="0.25">
      <c r="I323" s="157"/>
      <c r="AV323" s="157"/>
    </row>
    <row r="324" spans="9:48" ht="15.75" customHeight="1" x14ac:dyDescent="0.25">
      <c r="I324" s="157"/>
      <c r="AV324" s="157"/>
    </row>
    <row r="325" spans="9:48" ht="15.75" customHeight="1" x14ac:dyDescent="0.25">
      <c r="I325" s="157"/>
      <c r="AV325" s="157"/>
    </row>
    <row r="326" spans="9:48" ht="15.75" customHeight="1" x14ac:dyDescent="0.25">
      <c r="I326" s="157"/>
      <c r="AV326" s="157"/>
    </row>
    <row r="327" spans="9:48" ht="15.75" customHeight="1" x14ac:dyDescent="0.25">
      <c r="I327" s="157"/>
      <c r="AV327" s="157"/>
    </row>
    <row r="328" spans="9:48" ht="15.75" customHeight="1" x14ac:dyDescent="0.25">
      <c r="I328" s="157"/>
      <c r="AV328" s="157"/>
    </row>
    <row r="329" spans="9:48" ht="15.75" customHeight="1" x14ac:dyDescent="0.25">
      <c r="I329" s="157"/>
      <c r="AV329" s="157"/>
    </row>
    <row r="330" spans="9:48" ht="15.75" customHeight="1" x14ac:dyDescent="0.25">
      <c r="I330" s="157"/>
      <c r="AV330" s="157"/>
    </row>
    <row r="331" spans="9:48" ht="15.75" customHeight="1" x14ac:dyDescent="0.25">
      <c r="I331" s="157"/>
      <c r="AV331" s="157"/>
    </row>
    <row r="332" spans="9:48" ht="15.75" customHeight="1" x14ac:dyDescent="0.25">
      <c r="I332" s="157"/>
      <c r="AV332" s="157"/>
    </row>
    <row r="333" spans="9:48" ht="15.75" customHeight="1" x14ac:dyDescent="0.25">
      <c r="I333" s="157"/>
      <c r="AV333" s="157"/>
    </row>
    <row r="334" spans="9:48" ht="15.75" customHeight="1" x14ac:dyDescent="0.25">
      <c r="I334" s="157"/>
      <c r="AV334" s="157"/>
    </row>
    <row r="335" spans="9:48" ht="15.75" customHeight="1" x14ac:dyDescent="0.25">
      <c r="I335" s="157"/>
      <c r="AV335" s="157"/>
    </row>
    <row r="336" spans="9:48" ht="15.75" customHeight="1" x14ac:dyDescent="0.25">
      <c r="I336" s="157"/>
      <c r="AV336" s="157"/>
    </row>
    <row r="337" spans="9:48" ht="15.75" customHeight="1" x14ac:dyDescent="0.25">
      <c r="I337" s="157"/>
      <c r="AV337" s="157"/>
    </row>
    <row r="338" spans="9:48" ht="15.75" customHeight="1" x14ac:dyDescent="0.25">
      <c r="I338" s="157"/>
      <c r="AV338" s="157"/>
    </row>
    <row r="339" spans="9:48" ht="15.75" customHeight="1" x14ac:dyDescent="0.25">
      <c r="I339" s="157"/>
      <c r="AV339" s="157"/>
    </row>
    <row r="340" spans="9:48" ht="15.75" customHeight="1" x14ac:dyDescent="0.25">
      <c r="I340" s="157"/>
      <c r="AV340" s="157"/>
    </row>
    <row r="341" spans="9:48" ht="15.75" customHeight="1" x14ac:dyDescent="0.25">
      <c r="I341" s="157"/>
      <c r="AV341" s="157"/>
    </row>
    <row r="342" spans="9:48" ht="15.75" customHeight="1" x14ac:dyDescent="0.25">
      <c r="I342" s="157"/>
      <c r="AV342" s="157"/>
    </row>
    <row r="343" spans="9:48" ht="15.75" customHeight="1" x14ac:dyDescent="0.25">
      <c r="I343" s="157"/>
      <c r="AV343" s="157"/>
    </row>
    <row r="344" spans="9:48" ht="15.75" customHeight="1" x14ac:dyDescent="0.25">
      <c r="I344" s="157"/>
      <c r="AV344" s="157"/>
    </row>
    <row r="345" spans="9:48" ht="15.75" customHeight="1" x14ac:dyDescent="0.25">
      <c r="I345" s="157"/>
      <c r="AV345" s="157"/>
    </row>
    <row r="346" spans="9:48" ht="15.75" customHeight="1" x14ac:dyDescent="0.25">
      <c r="I346" s="157"/>
      <c r="AV346" s="157"/>
    </row>
    <row r="347" spans="9:48" ht="15.75" customHeight="1" x14ac:dyDescent="0.25">
      <c r="I347" s="157"/>
      <c r="AV347" s="157"/>
    </row>
    <row r="348" spans="9:48" ht="15.75" customHeight="1" x14ac:dyDescent="0.25">
      <c r="I348" s="157"/>
      <c r="AV348" s="157"/>
    </row>
    <row r="349" spans="9:48" ht="15.75" customHeight="1" x14ac:dyDescent="0.25">
      <c r="I349" s="157"/>
      <c r="AV349" s="157"/>
    </row>
    <row r="350" spans="9:48" ht="15.75" customHeight="1" x14ac:dyDescent="0.25">
      <c r="I350" s="157"/>
      <c r="AV350" s="157"/>
    </row>
    <row r="351" spans="9:48" ht="15.75" customHeight="1" x14ac:dyDescent="0.25">
      <c r="I351" s="157"/>
      <c r="AV351" s="157"/>
    </row>
    <row r="352" spans="9:48" ht="15.75" customHeight="1" x14ac:dyDescent="0.25">
      <c r="I352" s="157"/>
      <c r="AV352" s="157"/>
    </row>
    <row r="353" spans="9:48" ht="15.75" customHeight="1" x14ac:dyDescent="0.25">
      <c r="I353" s="157"/>
      <c r="AV353" s="157"/>
    </row>
    <row r="354" spans="9:48" ht="15.75" customHeight="1" x14ac:dyDescent="0.25">
      <c r="I354" s="157"/>
      <c r="AV354" s="157"/>
    </row>
    <row r="355" spans="9:48" ht="15.75" customHeight="1" x14ac:dyDescent="0.25">
      <c r="I355" s="157"/>
      <c r="AV355" s="157"/>
    </row>
    <row r="356" spans="9:48" ht="15.75" customHeight="1" x14ac:dyDescent="0.25">
      <c r="I356" s="157"/>
      <c r="AV356" s="157"/>
    </row>
    <row r="357" spans="9:48" ht="15.75" customHeight="1" x14ac:dyDescent="0.25">
      <c r="I357" s="157"/>
      <c r="AV357" s="157"/>
    </row>
    <row r="358" spans="9:48" ht="15.75" customHeight="1" x14ac:dyDescent="0.25">
      <c r="I358" s="157"/>
      <c r="AV358" s="157"/>
    </row>
    <row r="359" spans="9:48" ht="15.75" customHeight="1" x14ac:dyDescent="0.25">
      <c r="I359" s="157"/>
      <c r="AV359" s="157"/>
    </row>
    <row r="360" spans="9:48" ht="15.75" customHeight="1" x14ac:dyDescent="0.25">
      <c r="I360" s="157"/>
      <c r="AV360" s="157"/>
    </row>
    <row r="361" spans="9:48" ht="15.75" customHeight="1" x14ac:dyDescent="0.25">
      <c r="I361" s="157"/>
      <c r="AV361" s="157"/>
    </row>
    <row r="362" spans="9:48" ht="15.75" customHeight="1" x14ac:dyDescent="0.25">
      <c r="I362" s="157"/>
      <c r="AV362" s="157"/>
    </row>
    <row r="363" spans="9:48" ht="15.75" customHeight="1" x14ac:dyDescent="0.25">
      <c r="I363" s="157"/>
      <c r="AV363" s="157"/>
    </row>
    <row r="364" spans="9:48" ht="15.75" customHeight="1" x14ac:dyDescent="0.25">
      <c r="I364" s="157"/>
      <c r="AV364" s="157"/>
    </row>
    <row r="365" spans="9:48" ht="15.75" customHeight="1" x14ac:dyDescent="0.25">
      <c r="I365" s="157"/>
      <c r="AV365" s="157"/>
    </row>
    <row r="366" spans="9:48" ht="15.75" customHeight="1" x14ac:dyDescent="0.25">
      <c r="I366" s="157"/>
      <c r="AV366" s="157"/>
    </row>
    <row r="367" spans="9:48" ht="15.75" customHeight="1" x14ac:dyDescent="0.25">
      <c r="I367" s="157"/>
      <c r="AV367" s="157"/>
    </row>
    <row r="368" spans="9:48" ht="15.75" customHeight="1" x14ac:dyDescent="0.25">
      <c r="I368" s="157"/>
      <c r="AV368" s="157"/>
    </row>
    <row r="369" spans="9:48" ht="15.75" customHeight="1" x14ac:dyDescent="0.25">
      <c r="I369" s="157"/>
      <c r="AV369" s="157"/>
    </row>
    <row r="370" spans="9:48" ht="15.75" customHeight="1" x14ac:dyDescent="0.25">
      <c r="I370" s="157"/>
      <c r="AV370" s="157"/>
    </row>
    <row r="371" spans="9:48" ht="15.75" customHeight="1" x14ac:dyDescent="0.25">
      <c r="I371" s="157"/>
      <c r="AV371" s="157"/>
    </row>
    <row r="372" spans="9:48" ht="15.75" customHeight="1" x14ac:dyDescent="0.25">
      <c r="I372" s="157"/>
      <c r="AV372" s="157"/>
    </row>
    <row r="373" spans="9:48" ht="15.75" customHeight="1" x14ac:dyDescent="0.25">
      <c r="I373" s="157"/>
      <c r="AV373" s="157"/>
    </row>
    <row r="374" spans="9:48" ht="15.75" customHeight="1" x14ac:dyDescent="0.25">
      <c r="I374" s="157"/>
      <c r="AV374" s="157"/>
    </row>
    <row r="375" spans="9:48" ht="15.75" customHeight="1" x14ac:dyDescent="0.25">
      <c r="I375" s="157"/>
      <c r="AV375" s="157"/>
    </row>
    <row r="376" spans="9:48" ht="15.75" customHeight="1" x14ac:dyDescent="0.25">
      <c r="I376" s="157"/>
      <c r="AV376" s="157"/>
    </row>
    <row r="377" spans="9:48" ht="15.75" customHeight="1" x14ac:dyDescent="0.25">
      <c r="I377" s="157"/>
      <c r="AV377" s="157"/>
    </row>
    <row r="378" spans="9:48" ht="15.75" customHeight="1" x14ac:dyDescent="0.25">
      <c r="I378" s="157"/>
      <c r="AV378" s="157"/>
    </row>
    <row r="379" spans="9:48" ht="15.75" customHeight="1" x14ac:dyDescent="0.25">
      <c r="I379" s="157"/>
      <c r="AV379" s="157"/>
    </row>
    <row r="380" spans="9:48" ht="15.75" customHeight="1" x14ac:dyDescent="0.25">
      <c r="I380" s="157"/>
      <c r="AV380" s="157"/>
    </row>
    <row r="381" spans="9:48" ht="15.75" customHeight="1" x14ac:dyDescent="0.25">
      <c r="I381" s="157"/>
      <c r="AV381" s="157"/>
    </row>
    <row r="382" spans="9:48" ht="15.75" customHeight="1" x14ac:dyDescent="0.25">
      <c r="I382" s="157"/>
      <c r="AV382" s="157"/>
    </row>
    <row r="383" spans="9:48" ht="15.75" customHeight="1" x14ac:dyDescent="0.25">
      <c r="I383" s="157"/>
      <c r="AV383" s="157"/>
    </row>
    <row r="384" spans="9:48" ht="15.75" customHeight="1" x14ac:dyDescent="0.25">
      <c r="I384" s="157"/>
      <c r="AV384" s="157"/>
    </row>
    <row r="385" spans="9:48" ht="15.75" customHeight="1" x14ac:dyDescent="0.25">
      <c r="I385" s="157"/>
      <c r="AV385" s="157"/>
    </row>
    <row r="386" spans="9:48" ht="15.75" customHeight="1" x14ac:dyDescent="0.25">
      <c r="I386" s="157"/>
      <c r="AV386" s="157"/>
    </row>
    <row r="387" spans="9:48" ht="15.75" customHeight="1" x14ac:dyDescent="0.25">
      <c r="I387" s="157"/>
      <c r="AV387" s="157"/>
    </row>
    <row r="388" spans="9:48" ht="15.75" customHeight="1" x14ac:dyDescent="0.25">
      <c r="I388" s="157"/>
      <c r="AV388" s="157"/>
    </row>
    <row r="389" spans="9:48" ht="15.75" customHeight="1" x14ac:dyDescent="0.25">
      <c r="I389" s="157"/>
      <c r="AV389" s="157"/>
    </row>
    <row r="390" spans="9:48" ht="15.75" customHeight="1" x14ac:dyDescent="0.25">
      <c r="I390" s="157"/>
      <c r="AV390" s="157"/>
    </row>
    <row r="391" spans="9:48" ht="15.75" customHeight="1" x14ac:dyDescent="0.25">
      <c r="I391" s="157"/>
      <c r="AV391" s="157"/>
    </row>
    <row r="392" spans="9:48" ht="15.75" customHeight="1" x14ac:dyDescent="0.25">
      <c r="I392" s="157"/>
      <c r="AV392" s="157"/>
    </row>
    <row r="393" spans="9:48" ht="15.75" customHeight="1" x14ac:dyDescent="0.25">
      <c r="I393" s="157"/>
      <c r="AV393" s="157"/>
    </row>
    <row r="394" spans="9:48" ht="15.75" customHeight="1" x14ac:dyDescent="0.25">
      <c r="I394" s="157"/>
      <c r="AV394" s="157"/>
    </row>
    <row r="395" spans="9:48" ht="15.75" customHeight="1" x14ac:dyDescent="0.25">
      <c r="I395" s="157"/>
      <c r="AV395" s="157"/>
    </row>
    <row r="396" spans="9:48" ht="15.75" customHeight="1" x14ac:dyDescent="0.25">
      <c r="I396" s="157"/>
      <c r="AV396" s="157"/>
    </row>
    <row r="397" spans="9:48" ht="15.75" customHeight="1" x14ac:dyDescent="0.25">
      <c r="I397" s="157"/>
      <c r="AV397" s="157"/>
    </row>
    <row r="398" spans="9:48" ht="15.75" customHeight="1" x14ac:dyDescent="0.25">
      <c r="I398" s="157"/>
      <c r="AV398" s="157"/>
    </row>
    <row r="399" spans="9:48" ht="15.75" customHeight="1" x14ac:dyDescent="0.25">
      <c r="I399" s="157"/>
      <c r="AV399" s="157"/>
    </row>
    <row r="400" spans="9:48" ht="15.75" customHeight="1" x14ac:dyDescent="0.25">
      <c r="I400" s="157"/>
      <c r="AV400" s="157"/>
    </row>
    <row r="401" spans="9:48" ht="15.75" customHeight="1" x14ac:dyDescent="0.25">
      <c r="I401" s="157"/>
      <c r="AV401" s="157"/>
    </row>
    <row r="402" spans="9:48" ht="15.75" customHeight="1" x14ac:dyDescent="0.25">
      <c r="I402" s="157"/>
      <c r="AV402" s="157"/>
    </row>
    <row r="403" spans="9:48" ht="15.75" customHeight="1" x14ac:dyDescent="0.25">
      <c r="I403" s="157"/>
      <c r="AV403" s="157"/>
    </row>
    <row r="404" spans="9:48" ht="15.75" customHeight="1" x14ac:dyDescent="0.25">
      <c r="I404" s="157"/>
      <c r="AV404" s="157"/>
    </row>
    <row r="405" spans="9:48" ht="15.75" customHeight="1" x14ac:dyDescent="0.25">
      <c r="I405" s="157"/>
      <c r="AV405" s="157"/>
    </row>
    <row r="406" spans="9:48" ht="15.75" customHeight="1" x14ac:dyDescent="0.25">
      <c r="I406" s="157"/>
      <c r="AV406" s="157"/>
    </row>
    <row r="407" spans="9:48" ht="15.75" customHeight="1" x14ac:dyDescent="0.25">
      <c r="I407" s="157"/>
      <c r="AV407" s="157"/>
    </row>
    <row r="408" spans="9:48" ht="15.75" customHeight="1" x14ac:dyDescent="0.25">
      <c r="I408" s="157"/>
      <c r="AV408" s="157"/>
    </row>
    <row r="409" spans="9:48" ht="15.75" customHeight="1" x14ac:dyDescent="0.25">
      <c r="I409" s="157"/>
      <c r="AV409" s="157"/>
    </row>
    <row r="410" spans="9:48" ht="15.75" customHeight="1" x14ac:dyDescent="0.25">
      <c r="I410" s="157"/>
      <c r="AV410" s="157"/>
    </row>
    <row r="411" spans="9:48" ht="15.75" customHeight="1" x14ac:dyDescent="0.25">
      <c r="I411" s="157"/>
      <c r="AV411" s="157"/>
    </row>
    <row r="412" spans="9:48" ht="15.75" customHeight="1" x14ac:dyDescent="0.25">
      <c r="I412" s="157"/>
      <c r="AV412" s="157"/>
    </row>
    <row r="413" spans="9:48" ht="15.75" customHeight="1" x14ac:dyDescent="0.25">
      <c r="I413" s="157"/>
      <c r="AV413" s="157"/>
    </row>
    <row r="414" spans="9:48" ht="15.75" customHeight="1" x14ac:dyDescent="0.25">
      <c r="I414" s="157"/>
      <c r="AV414" s="157"/>
    </row>
    <row r="415" spans="9:48" ht="15.75" customHeight="1" x14ac:dyDescent="0.25">
      <c r="I415" s="157"/>
      <c r="AV415" s="157"/>
    </row>
    <row r="416" spans="9:48" ht="15.75" customHeight="1" x14ac:dyDescent="0.25">
      <c r="I416" s="157"/>
      <c r="AV416" s="157"/>
    </row>
    <row r="417" spans="9:48" ht="15.75" customHeight="1" x14ac:dyDescent="0.25">
      <c r="I417" s="157"/>
      <c r="AV417" s="157"/>
    </row>
    <row r="418" spans="9:48" ht="15.75" customHeight="1" x14ac:dyDescent="0.25">
      <c r="I418" s="157"/>
      <c r="AV418" s="157"/>
    </row>
    <row r="419" spans="9:48" ht="15.75" customHeight="1" x14ac:dyDescent="0.25">
      <c r="I419" s="157"/>
      <c r="AV419" s="157"/>
    </row>
    <row r="420" spans="9:48" ht="15.75" customHeight="1" x14ac:dyDescent="0.25">
      <c r="I420" s="157"/>
      <c r="AV420" s="157"/>
    </row>
    <row r="421" spans="9:48" ht="15.75" customHeight="1" x14ac:dyDescent="0.25">
      <c r="I421" s="157"/>
      <c r="AV421" s="157"/>
    </row>
    <row r="422" spans="9:48" ht="15.75" customHeight="1" x14ac:dyDescent="0.25">
      <c r="I422" s="157"/>
      <c r="AV422" s="157"/>
    </row>
    <row r="423" spans="9:48" ht="15.75" customHeight="1" x14ac:dyDescent="0.25">
      <c r="I423" s="157"/>
      <c r="AV423" s="157"/>
    </row>
    <row r="424" spans="9:48" ht="15.75" customHeight="1" x14ac:dyDescent="0.25">
      <c r="I424" s="157"/>
      <c r="AV424" s="157"/>
    </row>
    <row r="425" spans="9:48" ht="15.75" customHeight="1" x14ac:dyDescent="0.25">
      <c r="I425" s="157"/>
      <c r="AV425" s="157"/>
    </row>
    <row r="426" spans="9:48" ht="15.75" customHeight="1" x14ac:dyDescent="0.25">
      <c r="I426" s="157"/>
      <c r="AV426" s="157"/>
    </row>
    <row r="427" spans="9:48" ht="15.75" customHeight="1" x14ac:dyDescent="0.25">
      <c r="I427" s="157"/>
      <c r="AV427" s="157"/>
    </row>
    <row r="428" spans="9:48" ht="15.75" customHeight="1" x14ac:dyDescent="0.25">
      <c r="I428" s="157"/>
      <c r="AV428" s="157"/>
    </row>
    <row r="429" spans="9:48" ht="15.75" customHeight="1" x14ac:dyDescent="0.25">
      <c r="I429" s="157"/>
      <c r="AV429" s="157"/>
    </row>
    <row r="430" spans="9:48" ht="15.75" customHeight="1" x14ac:dyDescent="0.25">
      <c r="I430" s="157"/>
      <c r="AV430" s="157"/>
    </row>
    <row r="431" spans="9:48" ht="15.75" customHeight="1" x14ac:dyDescent="0.25">
      <c r="I431" s="157"/>
      <c r="AV431" s="157"/>
    </row>
    <row r="432" spans="9:48" ht="15.75" customHeight="1" x14ac:dyDescent="0.25">
      <c r="I432" s="157"/>
      <c r="AV432" s="157"/>
    </row>
    <row r="433" spans="9:48" ht="15.75" customHeight="1" x14ac:dyDescent="0.25">
      <c r="I433" s="157"/>
      <c r="AV433" s="157"/>
    </row>
    <row r="434" spans="9:48" ht="15.75" customHeight="1" x14ac:dyDescent="0.25">
      <c r="I434" s="157"/>
      <c r="AV434" s="157"/>
    </row>
    <row r="435" spans="9:48" ht="15.75" customHeight="1" x14ac:dyDescent="0.25">
      <c r="I435" s="157"/>
      <c r="AV435" s="157"/>
    </row>
    <row r="436" spans="9:48" ht="15.75" customHeight="1" x14ac:dyDescent="0.25">
      <c r="I436" s="157"/>
      <c r="AV436" s="157"/>
    </row>
    <row r="437" spans="9:48" ht="15.75" customHeight="1" x14ac:dyDescent="0.25">
      <c r="I437" s="157"/>
      <c r="AV437" s="157"/>
    </row>
    <row r="438" spans="9:48" ht="15.75" customHeight="1" x14ac:dyDescent="0.25">
      <c r="I438" s="157"/>
      <c r="AV438" s="157"/>
    </row>
    <row r="439" spans="9:48" ht="15.75" customHeight="1" x14ac:dyDescent="0.25">
      <c r="I439" s="157"/>
      <c r="AV439" s="157"/>
    </row>
    <row r="440" spans="9:48" ht="15.75" customHeight="1" x14ac:dyDescent="0.25">
      <c r="I440" s="157"/>
      <c r="AV440" s="157"/>
    </row>
    <row r="441" spans="9:48" ht="15.75" customHeight="1" x14ac:dyDescent="0.25">
      <c r="I441" s="157"/>
      <c r="AV441" s="157"/>
    </row>
    <row r="442" spans="9:48" ht="15.75" customHeight="1" x14ac:dyDescent="0.25">
      <c r="I442" s="157"/>
      <c r="AV442" s="157"/>
    </row>
    <row r="443" spans="9:48" ht="15.75" customHeight="1" x14ac:dyDescent="0.25">
      <c r="I443" s="157"/>
      <c r="AV443" s="157"/>
    </row>
    <row r="444" spans="9:48" ht="15.75" customHeight="1" x14ac:dyDescent="0.25">
      <c r="I444" s="157"/>
      <c r="AV444" s="157"/>
    </row>
    <row r="445" spans="9:48" ht="15.75" customHeight="1" x14ac:dyDescent="0.25">
      <c r="I445" s="157"/>
      <c r="AV445" s="157"/>
    </row>
    <row r="446" spans="9:48" ht="15.75" customHeight="1" x14ac:dyDescent="0.25">
      <c r="I446" s="157"/>
      <c r="AV446" s="157"/>
    </row>
    <row r="447" spans="9:48" ht="15.75" customHeight="1" x14ac:dyDescent="0.25">
      <c r="I447" s="157"/>
      <c r="AV447" s="157"/>
    </row>
    <row r="448" spans="9:48" ht="15.75" customHeight="1" x14ac:dyDescent="0.25">
      <c r="I448" s="157"/>
      <c r="AV448" s="157"/>
    </row>
    <row r="449" spans="9:48" ht="15.75" customHeight="1" x14ac:dyDescent="0.25">
      <c r="I449" s="157"/>
      <c r="AV449" s="157"/>
    </row>
    <row r="450" spans="9:48" ht="15.75" customHeight="1" x14ac:dyDescent="0.25">
      <c r="I450" s="157"/>
      <c r="AV450" s="157"/>
    </row>
    <row r="451" spans="9:48" ht="15.75" customHeight="1" x14ac:dyDescent="0.25">
      <c r="I451" s="157"/>
      <c r="AV451" s="157"/>
    </row>
    <row r="452" spans="9:48" ht="15.75" customHeight="1" x14ac:dyDescent="0.25">
      <c r="I452" s="157"/>
      <c r="AV452" s="157"/>
    </row>
    <row r="453" spans="9:48" ht="15.75" customHeight="1" x14ac:dyDescent="0.25">
      <c r="I453" s="157"/>
      <c r="AV453" s="157"/>
    </row>
    <row r="454" spans="9:48" ht="15.75" customHeight="1" x14ac:dyDescent="0.25">
      <c r="I454" s="157"/>
      <c r="AV454" s="157"/>
    </row>
    <row r="455" spans="9:48" ht="15.75" customHeight="1" x14ac:dyDescent="0.25">
      <c r="I455" s="157"/>
      <c r="AV455" s="157"/>
    </row>
    <row r="456" spans="9:48" ht="15.75" customHeight="1" x14ac:dyDescent="0.25">
      <c r="I456" s="157"/>
      <c r="AV456" s="157"/>
    </row>
    <row r="457" spans="9:48" ht="15.75" customHeight="1" x14ac:dyDescent="0.25">
      <c r="I457" s="157"/>
      <c r="AV457" s="157"/>
    </row>
    <row r="458" spans="9:48" ht="15.75" customHeight="1" x14ac:dyDescent="0.25">
      <c r="I458" s="157"/>
      <c r="AV458" s="157"/>
    </row>
    <row r="459" spans="9:48" ht="15.75" customHeight="1" x14ac:dyDescent="0.25">
      <c r="I459" s="157"/>
      <c r="AV459" s="157"/>
    </row>
    <row r="460" spans="9:48" ht="15.75" customHeight="1" x14ac:dyDescent="0.25">
      <c r="I460" s="157"/>
      <c r="AV460" s="157"/>
    </row>
    <row r="461" spans="9:48" ht="15.75" customHeight="1" x14ac:dyDescent="0.25">
      <c r="I461" s="157"/>
      <c r="AV461" s="157"/>
    </row>
    <row r="462" spans="9:48" ht="15.75" customHeight="1" x14ac:dyDescent="0.25">
      <c r="I462" s="157"/>
      <c r="AV462" s="157"/>
    </row>
    <row r="463" spans="9:48" ht="15.75" customHeight="1" x14ac:dyDescent="0.25">
      <c r="I463" s="157"/>
      <c r="AV463" s="157"/>
    </row>
    <row r="464" spans="9:48" ht="15.75" customHeight="1" x14ac:dyDescent="0.25">
      <c r="I464" s="157"/>
      <c r="AV464" s="157"/>
    </row>
    <row r="465" spans="9:48" ht="15.75" customHeight="1" x14ac:dyDescent="0.25">
      <c r="I465" s="157"/>
      <c r="AV465" s="157"/>
    </row>
    <row r="466" spans="9:48" ht="15.75" customHeight="1" x14ac:dyDescent="0.25">
      <c r="I466" s="157"/>
      <c r="AV466" s="157"/>
    </row>
    <row r="467" spans="9:48" ht="15.75" customHeight="1" x14ac:dyDescent="0.25">
      <c r="I467" s="157"/>
      <c r="AV467" s="157"/>
    </row>
    <row r="468" spans="9:48" ht="15.75" customHeight="1" x14ac:dyDescent="0.25">
      <c r="I468" s="157"/>
      <c r="AV468" s="157"/>
    </row>
    <row r="469" spans="9:48" ht="15.75" customHeight="1" x14ac:dyDescent="0.25">
      <c r="I469" s="157"/>
      <c r="AV469" s="157"/>
    </row>
    <row r="470" spans="9:48" ht="15.75" customHeight="1" x14ac:dyDescent="0.25">
      <c r="I470" s="157"/>
      <c r="AV470" s="157"/>
    </row>
    <row r="471" spans="9:48" ht="15.75" customHeight="1" x14ac:dyDescent="0.25">
      <c r="I471" s="157"/>
      <c r="AV471" s="157"/>
    </row>
    <row r="472" spans="9:48" ht="15.75" customHeight="1" x14ac:dyDescent="0.25">
      <c r="I472" s="157"/>
      <c r="AV472" s="157"/>
    </row>
    <row r="473" spans="9:48" ht="15.75" customHeight="1" x14ac:dyDescent="0.25">
      <c r="I473" s="157"/>
      <c r="AV473" s="157"/>
    </row>
    <row r="474" spans="9:48" ht="15.75" customHeight="1" x14ac:dyDescent="0.25">
      <c r="I474" s="157"/>
      <c r="AV474" s="157"/>
    </row>
    <row r="475" spans="9:48" ht="15.75" customHeight="1" x14ac:dyDescent="0.25">
      <c r="I475" s="157"/>
      <c r="AV475" s="157"/>
    </row>
    <row r="476" spans="9:48" ht="15.75" customHeight="1" x14ac:dyDescent="0.25">
      <c r="I476" s="157"/>
      <c r="AV476" s="157"/>
    </row>
    <row r="477" spans="9:48" ht="15.75" customHeight="1" x14ac:dyDescent="0.25">
      <c r="I477" s="157"/>
      <c r="AV477" s="157"/>
    </row>
    <row r="478" spans="9:48" ht="15.75" customHeight="1" x14ac:dyDescent="0.25">
      <c r="I478" s="157"/>
      <c r="AV478" s="157"/>
    </row>
    <row r="479" spans="9:48" ht="15.75" customHeight="1" x14ac:dyDescent="0.25">
      <c r="I479" s="157"/>
      <c r="AV479" s="157"/>
    </row>
    <row r="480" spans="9:48" ht="15.75" customHeight="1" x14ac:dyDescent="0.25">
      <c r="I480" s="157"/>
      <c r="AV480" s="157"/>
    </row>
    <row r="481" spans="9:48" ht="15.75" customHeight="1" x14ac:dyDescent="0.25">
      <c r="I481" s="157"/>
      <c r="AV481" s="157"/>
    </row>
    <row r="482" spans="9:48" ht="15.75" customHeight="1" x14ac:dyDescent="0.25">
      <c r="I482" s="157"/>
      <c r="AV482" s="157"/>
    </row>
    <row r="483" spans="9:48" ht="15.75" customHeight="1" x14ac:dyDescent="0.25">
      <c r="I483" s="157"/>
      <c r="AV483" s="157"/>
    </row>
    <row r="484" spans="9:48" ht="15.75" customHeight="1" x14ac:dyDescent="0.25">
      <c r="I484" s="157"/>
      <c r="AV484" s="157"/>
    </row>
    <row r="485" spans="9:48" ht="15.75" customHeight="1" x14ac:dyDescent="0.25">
      <c r="I485" s="157"/>
      <c r="AV485" s="157"/>
    </row>
    <row r="486" spans="9:48" ht="15.75" customHeight="1" x14ac:dyDescent="0.25">
      <c r="I486" s="157"/>
      <c r="AV486" s="157"/>
    </row>
    <row r="487" spans="9:48" ht="15.75" customHeight="1" x14ac:dyDescent="0.25">
      <c r="I487" s="157"/>
      <c r="AV487" s="157"/>
    </row>
    <row r="488" spans="9:48" ht="15.75" customHeight="1" x14ac:dyDescent="0.25">
      <c r="I488" s="157"/>
      <c r="AV488" s="157"/>
    </row>
    <row r="489" spans="9:48" ht="15.75" customHeight="1" x14ac:dyDescent="0.25">
      <c r="I489" s="157"/>
      <c r="AV489" s="157"/>
    </row>
    <row r="490" spans="9:48" ht="15.75" customHeight="1" x14ac:dyDescent="0.25">
      <c r="I490" s="157"/>
      <c r="AV490" s="157"/>
    </row>
    <row r="491" spans="9:48" ht="15.75" customHeight="1" x14ac:dyDescent="0.25">
      <c r="I491" s="157"/>
      <c r="AV491" s="157"/>
    </row>
    <row r="492" spans="9:48" ht="15.75" customHeight="1" x14ac:dyDescent="0.25">
      <c r="I492" s="157"/>
      <c r="AV492" s="157"/>
    </row>
    <row r="493" spans="9:48" ht="15.75" customHeight="1" x14ac:dyDescent="0.25">
      <c r="I493" s="157"/>
      <c r="AV493" s="157"/>
    </row>
    <row r="494" spans="9:48" ht="15.75" customHeight="1" x14ac:dyDescent="0.25">
      <c r="I494" s="157"/>
      <c r="AV494" s="157"/>
    </row>
    <row r="495" spans="9:48" ht="15.75" customHeight="1" x14ac:dyDescent="0.25">
      <c r="I495" s="157"/>
      <c r="AV495" s="157"/>
    </row>
    <row r="496" spans="9:48" ht="15.75" customHeight="1" x14ac:dyDescent="0.25">
      <c r="I496" s="157"/>
      <c r="AV496" s="157"/>
    </row>
    <row r="497" spans="9:48" ht="15.75" customHeight="1" x14ac:dyDescent="0.25">
      <c r="I497" s="157"/>
      <c r="AV497" s="157"/>
    </row>
    <row r="498" spans="9:48" ht="15.75" customHeight="1" x14ac:dyDescent="0.25">
      <c r="I498" s="157"/>
      <c r="AV498" s="157"/>
    </row>
    <row r="499" spans="9:48" ht="15.75" customHeight="1" x14ac:dyDescent="0.25">
      <c r="I499" s="157"/>
      <c r="AV499" s="157"/>
    </row>
    <row r="500" spans="9:48" ht="15.75" customHeight="1" x14ac:dyDescent="0.25">
      <c r="I500" s="157"/>
      <c r="AV500" s="157"/>
    </row>
    <row r="501" spans="9:48" ht="15.75" customHeight="1" x14ac:dyDescent="0.25">
      <c r="I501" s="157"/>
      <c r="AV501" s="157"/>
    </row>
    <row r="502" spans="9:48" ht="15.75" customHeight="1" x14ac:dyDescent="0.25">
      <c r="I502" s="157"/>
      <c r="AV502" s="157"/>
    </row>
    <row r="503" spans="9:48" ht="15.75" customHeight="1" x14ac:dyDescent="0.25">
      <c r="I503" s="157"/>
      <c r="AV503" s="157"/>
    </row>
    <row r="504" spans="9:48" ht="15.75" customHeight="1" x14ac:dyDescent="0.25">
      <c r="I504" s="157"/>
      <c r="AV504" s="157"/>
    </row>
    <row r="505" spans="9:48" ht="15.75" customHeight="1" x14ac:dyDescent="0.25">
      <c r="I505" s="157"/>
      <c r="AV505" s="157"/>
    </row>
    <row r="506" spans="9:48" ht="15.75" customHeight="1" x14ac:dyDescent="0.25">
      <c r="I506" s="157"/>
      <c r="AV506" s="157"/>
    </row>
    <row r="507" spans="9:48" ht="15.75" customHeight="1" x14ac:dyDescent="0.25">
      <c r="I507" s="157"/>
      <c r="AV507" s="157"/>
    </row>
    <row r="508" spans="9:48" ht="15.75" customHeight="1" x14ac:dyDescent="0.25">
      <c r="I508" s="157"/>
      <c r="AV508" s="157"/>
    </row>
    <row r="509" spans="9:48" ht="15.75" customHeight="1" x14ac:dyDescent="0.25">
      <c r="I509" s="157"/>
      <c r="AV509" s="157"/>
    </row>
    <row r="510" spans="9:48" ht="15.75" customHeight="1" x14ac:dyDescent="0.25">
      <c r="I510" s="157"/>
      <c r="AV510" s="157"/>
    </row>
    <row r="511" spans="9:48" ht="15.75" customHeight="1" x14ac:dyDescent="0.25">
      <c r="I511" s="157"/>
      <c r="AV511" s="157"/>
    </row>
    <row r="512" spans="9:48" ht="15.75" customHeight="1" x14ac:dyDescent="0.25">
      <c r="I512" s="157"/>
      <c r="AV512" s="157"/>
    </row>
    <row r="513" spans="9:48" ht="15.75" customHeight="1" x14ac:dyDescent="0.25">
      <c r="I513" s="157"/>
      <c r="AV513" s="157"/>
    </row>
    <row r="514" spans="9:48" ht="15.75" customHeight="1" x14ac:dyDescent="0.25">
      <c r="I514" s="157"/>
      <c r="AV514" s="157"/>
    </row>
    <row r="515" spans="9:48" ht="15.75" customHeight="1" x14ac:dyDescent="0.25">
      <c r="I515" s="157"/>
      <c r="AV515" s="157"/>
    </row>
    <row r="516" spans="9:48" ht="15.75" customHeight="1" x14ac:dyDescent="0.25">
      <c r="I516" s="157"/>
      <c r="AV516" s="157"/>
    </row>
    <row r="517" spans="9:48" ht="15.75" customHeight="1" x14ac:dyDescent="0.25">
      <c r="I517" s="157"/>
      <c r="AV517" s="157"/>
    </row>
    <row r="518" spans="9:48" ht="15.75" customHeight="1" x14ac:dyDescent="0.25">
      <c r="I518" s="157"/>
      <c r="AV518" s="157"/>
    </row>
    <row r="519" spans="9:48" ht="15.75" customHeight="1" x14ac:dyDescent="0.25">
      <c r="I519" s="157"/>
      <c r="AV519" s="157"/>
    </row>
    <row r="520" spans="9:48" ht="15.75" customHeight="1" x14ac:dyDescent="0.25">
      <c r="I520" s="157"/>
      <c r="AV520" s="157"/>
    </row>
    <row r="521" spans="9:48" ht="15.75" customHeight="1" x14ac:dyDescent="0.25">
      <c r="I521" s="157"/>
      <c r="AV521" s="157"/>
    </row>
    <row r="522" spans="9:48" ht="15.75" customHeight="1" x14ac:dyDescent="0.25">
      <c r="I522" s="157"/>
      <c r="AV522" s="157"/>
    </row>
    <row r="523" spans="9:48" ht="15.75" customHeight="1" x14ac:dyDescent="0.25">
      <c r="I523" s="157"/>
      <c r="AV523" s="157"/>
    </row>
    <row r="524" spans="9:48" ht="15.75" customHeight="1" x14ac:dyDescent="0.25">
      <c r="I524" s="157"/>
      <c r="AV524" s="157"/>
    </row>
    <row r="525" spans="9:48" ht="15.75" customHeight="1" x14ac:dyDescent="0.25">
      <c r="I525" s="157"/>
      <c r="AV525" s="157"/>
    </row>
    <row r="526" spans="9:48" ht="15.75" customHeight="1" x14ac:dyDescent="0.25">
      <c r="I526" s="157"/>
      <c r="AV526" s="157"/>
    </row>
    <row r="527" spans="9:48" ht="15.75" customHeight="1" x14ac:dyDescent="0.25">
      <c r="I527" s="157"/>
      <c r="AV527" s="157"/>
    </row>
    <row r="528" spans="9:48" ht="15.75" customHeight="1" x14ac:dyDescent="0.25">
      <c r="I528" s="157"/>
      <c r="AV528" s="157"/>
    </row>
    <row r="529" spans="9:48" ht="15.75" customHeight="1" x14ac:dyDescent="0.25">
      <c r="I529" s="157"/>
      <c r="AV529" s="157"/>
    </row>
    <row r="530" spans="9:48" ht="15.75" customHeight="1" x14ac:dyDescent="0.25">
      <c r="I530" s="157"/>
      <c r="AV530" s="157"/>
    </row>
    <row r="531" spans="9:48" ht="15.75" customHeight="1" x14ac:dyDescent="0.25">
      <c r="I531" s="157"/>
      <c r="AV531" s="157"/>
    </row>
    <row r="532" spans="9:48" ht="15.75" customHeight="1" x14ac:dyDescent="0.25">
      <c r="I532" s="157"/>
      <c r="AV532" s="157"/>
    </row>
    <row r="533" spans="9:48" ht="15.75" customHeight="1" x14ac:dyDescent="0.25">
      <c r="I533" s="157"/>
      <c r="AV533" s="157"/>
    </row>
    <row r="534" spans="9:48" ht="15.75" customHeight="1" x14ac:dyDescent="0.25">
      <c r="I534" s="157"/>
      <c r="AV534" s="157"/>
    </row>
    <row r="535" spans="9:48" ht="15.75" customHeight="1" x14ac:dyDescent="0.25">
      <c r="I535" s="157"/>
      <c r="AV535" s="157"/>
    </row>
    <row r="536" spans="9:48" ht="15.75" customHeight="1" x14ac:dyDescent="0.25">
      <c r="I536" s="157"/>
      <c r="AV536" s="157"/>
    </row>
    <row r="537" spans="9:48" ht="15.75" customHeight="1" x14ac:dyDescent="0.25">
      <c r="I537" s="157"/>
      <c r="AV537" s="157"/>
    </row>
    <row r="538" spans="9:48" ht="15.75" customHeight="1" x14ac:dyDescent="0.25">
      <c r="I538" s="157"/>
      <c r="AV538" s="157"/>
    </row>
    <row r="539" spans="9:48" ht="15.75" customHeight="1" x14ac:dyDescent="0.25">
      <c r="I539" s="157"/>
      <c r="AV539" s="157"/>
    </row>
    <row r="540" spans="9:48" ht="15.75" customHeight="1" x14ac:dyDescent="0.25">
      <c r="I540" s="157"/>
      <c r="AV540" s="157"/>
    </row>
    <row r="541" spans="9:48" ht="15.75" customHeight="1" x14ac:dyDescent="0.25">
      <c r="I541" s="157"/>
      <c r="AV541" s="157"/>
    </row>
    <row r="542" spans="9:48" ht="15.75" customHeight="1" x14ac:dyDescent="0.25">
      <c r="I542" s="157"/>
      <c r="AV542" s="157"/>
    </row>
    <row r="543" spans="9:48" ht="15.75" customHeight="1" x14ac:dyDescent="0.25">
      <c r="I543" s="157"/>
      <c r="AV543" s="157"/>
    </row>
    <row r="544" spans="9:48" ht="15.75" customHeight="1" x14ac:dyDescent="0.25">
      <c r="I544" s="157"/>
      <c r="AV544" s="157"/>
    </row>
    <row r="545" spans="9:48" ht="15.75" customHeight="1" x14ac:dyDescent="0.25">
      <c r="I545" s="157"/>
      <c r="AV545" s="157"/>
    </row>
    <row r="546" spans="9:48" ht="15.75" customHeight="1" x14ac:dyDescent="0.25">
      <c r="I546" s="157"/>
      <c r="AV546" s="157"/>
    </row>
    <row r="547" spans="9:48" ht="15.75" customHeight="1" x14ac:dyDescent="0.25">
      <c r="I547" s="157"/>
      <c r="AV547" s="157"/>
    </row>
    <row r="548" spans="9:48" ht="15.75" customHeight="1" x14ac:dyDescent="0.25">
      <c r="I548" s="157"/>
      <c r="AV548" s="157"/>
    </row>
    <row r="549" spans="9:48" ht="15.75" customHeight="1" x14ac:dyDescent="0.25">
      <c r="I549" s="157"/>
      <c r="AV549" s="157"/>
    </row>
    <row r="550" spans="9:48" ht="15.75" customHeight="1" x14ac:dyDescent="0.25">
      <c r="I550" s="157"/>
      <c r="AV550" s="157"/>
    </row>
    <row r="551" spans="9:48" ht="15.75" customHeight="1" x14ac:dyDescent="0.25">
      <c r="I551" s="157"/>
      <c r="AV551" s="157"/>
    </row>
    <row r="552" spans="9:48" ht="15.75" customHeight="1" x14ac:dyDescent="0.25">
      <c r="I552" s="157"/>
      <c r="AV552" s="157"/>
    </row>
    <row r="553" spans="9:48" ht="15.75" customHeight="1" x14ac:dyDescent="0.25">
      <c r="I553" s="157"/>
      <c r="AV553" s="157"/>
    </row>
    <row r="554" spans="9:48" ht="15.75" customHeight="1" x14ac:dyDescent="0.25">
      <c r="I554" s="157"/>
      <c r="AV554" s="157"/>
    </row>
    <row r="555" spans="9:48" ht="15.75" customHeight="1" x14ac:dyDescent="0.25">
      <c r="I555" s="157"/>
      <c r="AV555" s="157"/>
    </row>
    <row r="556" spans="9:48" ht="15.75" customHeight="1" x14ac:dyDescent="0.25">
      <c r="I556" s="157"/>
      <c r="AV556" s="157"/>
    </row>
    <row r="557" spans="9:48" ht="15.75" customHeight="1" x14ac:dyDescent="0.25">
      <c r="I557" s="157"/>
      <c r="AV557" s="157"/>
    </row>
    <row r="558" spans="9:48" ht="15.75" customHeight="1" x14ac:dyDescent="0.25">
      <c r="I558" s="157"/>
      <c r="AV558" s="157"/>
    </row>
    <row r="559" spans="9:48" ht="15.75" customHeight="1" x14ac:dyDescent="0.25">
      <c r="I559" s="157"/>
      <c r="AV559" s="157"/>
    </row>
    <row r="560" spans="9:48" ht="15.75" customHeight="1" x14ac:dyDescent="0.25">
      <c r="I560" s="157"/>
      <c r="AV560" s="157"/>
    </row>
    <row r="561" spans="9:48" ht="15.75" customHeight="1" x14ac:dyDescent="0.25">
      <c r="I561" s="157"/>
      <c r="AV561" s="157"/>
    </row>
    <row r="562" spans="9:48" ht="15.75" customHeight="1" x14ac:dyDescent="0.25">
      <c r="I562" s="157"/>
      <c r="AV562" s="157"/>
    </row>
    <row r="563" spans="9:48" ht="15.75" customHeight="1" x14ac:dyDescent="0.25">
      <c r="I563" s="157"/>
      <c r="AV563" s="157"/>
    </row>
    <row r="564" spans="9:48" ht="15.75" customHeight="1" x14ac:dyDescent="0.25">
      <c r="I564" s="157"/>
      <c r="AV564" s="157"/>
    </row>
    <row r="565" spans="9:48" ht="15.75" customHeight="1" x14ac:dyDescent="0.25">
      <c r="I565" s="157"/>
      <c r="AV565" s="157"/>
    </row>
    <row r="566" spans="9:48" ht="15.75" customHeight="1" x14ac:dyDescent="0.25">
      <c r="I566" s="157"/>
      <c r="AV566" s="157"/>
    </row>
    <row r="567" spans="9:48" ht="15.75" customHeight="1" x14ac:dyDescent="0.25">
      <c r="I567" s="157"/>
      <c r="AV567" s="157"/>
    </row>
    <row r="568" spans="9:48" ht="15.75" customHeight="1" x14ac:dyDescent="0.25">
      <c r="I568" s="157"/>
      <c r="AV568" s="157"/>
    </row>
    <row r="569" spans="9:48" ht="15.75" customHeight="1" x14ac:dyDescent="0.25">
      <c r="I569" s="157"/>
      <c r="AV569" s="157"/>
    </row>
    <row r="570" spans="9:48" ht="15.75" customHeight="1" x14ac:dyDescent="0.25">
      <c r="I570" s="157"/>
      <c r="AV570" s="157"/>
    </row>
    <row r="571" spans="9:48" ht="15.75" customHeight="1" x14ac:dyDescent="0.25">
      <c r="I571" s="157"/>
      <c r="AV571" s="157"/>
    </row>
    <row r="572" spans="9:48" ht="15.75" customHeight="1" x14ac:dyDescent="0.25">
      <c r="I572" s="157"/>
      <c r="AV572" s="157"/>
    </row>
    <row r="573" spans="9:48" ht="15.75" customHeight="1" x14ac:dyDescent="0.25">
      <c r="I573" s="157"/>
      <c r="AV573" s="157"/>
    </row>
    <row r="574" spans="9:48" ht="15.75" customHeight="1" x14ac:dyDescent="0.25">
      <c r="I574" s="157"/>
      <c r="AV574" s="157"/>
    </row>
    <row r="575" spans="9:48" ht="15.75" customHeight="1" x14ac:dyDescent="0.25">
      <c r="I575" s="157"/>
      <c r="AV575" s="157"/>
    </row>
    <row r="576" spans="9:48" ht="15.75" customHeight="1" x14ac:dyDescent="0.25">
      <c r="I576" s="157"/>
      <c r="AV576" s="157"/>
    </row>
    <row r="577" spans="9:48" ht="15.75" customHeight="1" x14ac:dyDescent="0.25">
      <c r="I577" s="157"/>
      <c r="AV577" s="157"/>
    </row>
    <row r="578" spans="9:48" ht="15.75" customHeight="1" x14ac:dyDescent="0.25">
      <c r="I578" s="157"/>
      <c r="AV578" s="157"/>
    </row>
    <row r="579" spans="9:48" ht="15.75" customHeight="1" x14ac:dyDescent="0.25">
      <c r="I579" s="157"/>
      <c r="AV579" s="157"/>
    </row>
    <row r="580" spans="9:48" ht="15.75" customHeight="1" x14ac:dyDescent="0.25">
      <c r="I580" s="157"/>
      <c r="AV580" s="157"/>
    </row>
    <row r="581" spans="9:48" ht="15.75" customHeight="1" x14ac:dyDescent="0.25">
      <c r="I581" s="157"/>
      <c r="AV581" s="157"/>
    </row>
    <row r="582" spans="9:48" ht="15.75" customHeight="1" x14ac:dyDescent="0.25">
      <c r="I582" s="157"/>
      <c r="AV582" s="157"/>
    </row>
    <row r="583" spans="9:48" ht="15.75" customHeight="1" x14ac:dyDescent="0.25">
      <c r="I583" s="157"/>
      <c r="AV583" s="157"/>
    </row>
    <row r="584" spans="9:48" ht="15.75" customHeight="1" x14ac:dyDescent="0.25">
      <c r="I584" s="157"/>
      <c r="AV584" s="157"/>
    </row>
    <row r="585" spans="9:48" ht="15.75" customHeight="1" x14ac:dyDescent="0.25">
      <c r="I585" s="157"/>
      <c r="AV585" s="157"/>
    </row>
    <row r="586" spans="9:48" ht="15.75" customHeight="1" x14ac:dyDescent="0.25">
      <c r="I586" s="157"/>
      <c r="AV586" s="157"/>
    </row>
    <row r="587" spans="9:48" ht="15.75" customHeight="1" x14ac:dyDescent="0.25">
      <c r="I587" s="157"/>
      <c r="AV587" s="157"/>
    </row>
    <row r="588" spans="9:48" ht="15.75" customHeight="1" x14ac:dyDescent="0.25">
      <c r="I588" s="157"/>
      <c r="AV588" s="157"/>
    </row>
    <row r="589" spans="9:48" ht="15.75" customHeight="1" x14ac:dyDescent="0.25">
      <c r="I589" s="157"/>
      <c r="AV589" s="157"/>
    </row>
    <row r="590" spans="9:48" ht="15.75" customHeight="1" x14ac:dyDescent="0.25">
      <c r="I590" s="157"/>
      <c r="AV590" s="157"/>
    </row>
    <row r="591" spans="9:48" ht="15.75" customHeight="1" x14ac:dyDescent="0.25">
      <c r="I591" s="157"/>
      <c r="AV591" s="157"/>
    </row>
    <row r="592" spans="9:48" ht="15.75" customHeight="1" x14ac:dyDescent="0.25">
      <c r="I592" s="157"/>
      <c r="AV592" s="157"/>
    </row>
    <row r="593" spans="9:48" ht="15.75" customHeight="1" x14ac:dyDescent="0.25">
      <c r="I593" s="157"/>
      <c r="AV593" s="157"/>
    </row>
    <row r="594" spans="9:48" ht="15.75" customHeight="1" x14ac:dyDescent="0.25">
      <c r="I594" s="157"/>
      <c r="AV594" s="157"/>
    </row>
    <row r="595" spans="9:48" ht="15.75" customHeight="1" x14ac:dyDescent="0.25">
      <c r="I595" s="157"/>
      <c r="AV595" s="157"/>
    </row>
    <row r="596" spans="9:48" ht="15.75" customHeight="1" x14ac:dyDescent="0.25">
      <c r="I596" s="157"/>
      <c r="AV596" s="157"/>
    </row>
    <row r="597" spans="9:48" ht="15.75" customHeight="1" x14ac:dyDescent="0.25">
      <c r="I597" s="157"/>
      <c r="AV597" s="157"/>
    </row>
    <row r="598" spans="9:48" ht="15.75" customHeight="1" x14ac:dyDescent="0.25">
      <c r="I598" s="157"/>
      <c r="AV598" s="157"/>
    </row>
    <row r="599" spans="9:48" ht="15.75" customHeight="1" x14ac:dyDescent="0.25">
      <c r="I599" s="157"/>
      <c r="AV599" s="157"/>
    </row>
    <row r="600" spans="9:48" ht="15.75" customHeight="1" x14ac:dyDescent="0.25">
      <c r="I600" s="157"/>
      <c r="AV600" s="157"/>
    </row>
    <row r="601" spans="9:48" ht="15.75" customHeight="1" x14ac:dyDescent="0.25">
      <c r="I601" s="157"/>
      <c r="AV601" s="157"/>
    </row>
    <row r="602" spans="9:48" ht="15.75" customHeight="1" x14ac:dyDescent="0.25">
      <c r="I602" s="157"/>
      <c r="AV602" s="157"/>
    </row>
    <row r="603" spans="9:48" ht="15.75" customHeight="1" x14ac:dyDescent="0.25">
      <c r="I603" s="157"/>
      <c r="AV603" s="157"/>
    </row>
    <row r="604" spans="9:48" ht="15.75" customHeight="1" x14ac:dyDescent="0.25">
      <c r="I604" s="157"/>
      <c r="AV604" s="157"/>
    </row>
    <row r="605" spans="9:48" ht="15.75" customHeight="1" x14ac:dyDescent="0.25">
      <c r="I605" s="157"/>
      <c r="AV605" s="157"/>
    </row>
    <row r="606" spans="9:48" ht="15.75" customHeight="1" x14ac:dyDescent="0.25">
      <c r="I606" s="157"/>
      <c r="AV606" s="157"/>
    </row>
    <row r="607" spans="9:48" ht="15.75" customHeight="1" x14ac:dyDescent="0.25">
      <c r="I607" s="157"/>
      <c r="AV607" s="157"/>
    </row>
    <row r="608" spans="9:48" ht="15.75" customHeight="1" x14ac:dyDescent="0.25">
      <c r="I608" s="157"/>
      <c r="AV608" s="157"/>
    </row>
    <row r="609" spans="9:48" ht="15.75" customHeight="1" x14ac:dyDescent="0.25">
      <c r="I609" s="157"/>
      <c r="AV609" s="157"/>
    </row>
    <row r="610" spans="9:48" ht="15.75" customHeight="1" x14ac:dyDescent="0.25">
      <c r="I610" s="157"/>
      <c r="AV610" s="157"/>
    </row>
    <row r="611" spans="9:48" ht="15.75" customHeight="1" x14ac:dyDescent="0.25">
      <c r="I611" s="157"/>
      <c r="AV611" s="157"/>
    </row>
    <row r="612" spans="9:48" ht="15.75" customHeight="1" x14ac:dyDescent="0.25">
      <c r="I612" s="157"/>
      <c r="AV612" s="157"/>
    </row>
    <row r="613" spans="9:48" ht="15.75" customHeight="1" x14ac:dyDescent="0.25">
      <c r="I613" s="157"/>
      <c r="AV613" s="157"/>
    </row>
    <row r="614" spans="9:48" ht="15.75" customHeight="1" x14ac:dyDescent="0.25">
      <c r="I614" s="157"/>
      <c r="AV614" s="157"/>
    </row>
    <row r="615" spans="9:48" ht="15.75" customHeight="1" x14ac:dyDescent="0.25">
      <c r="I615" s="157"/>
      <c r="AV615" s="157"/>
    </row>
    <row r="616" spans="9:48" ht="15.75" customHeight="1" x14ac:dyDescent="0.25">
      <c r="I616" s="157"/>
      <c r="AV616" s="157"/>
    </row>
    <row r="617" spans="9:48" ht="15.75" customHeight="1" x14ac:dyDescent="0.25">
      <c r="I617" s="157"/>
      <c r="AV617" s="157"/>
    </row>
    <row r="618" spans="9:48" ht="15.75" customHeight="1" x14ac:dyDescent="0.25">
      <c r="I618" s="157"/>
      <c r="AV618" s="157"/>
    </row>
    <row r="619" spans="9:48" ht="15.75" customHeight="1" x14ac:dyDescent="0.25">
      <c r="I619" s="157"/>
      <c r="AV619" s="157"/>
    </row>
    <row r="620" spans="9:48" ht="15.75" customHeight="1" x14ac:dyDescent="0.25">
      <c r="I620" s="157"/>
      <c r="AV620" s="157"/>
    </row>
    <row r="621" spans="9:48" ht="15.75" customHeight="1" x14ac:dyDescent="0.25">
      <c r="I621" s="157"/>
      <c r="AV621" s="157"/>
    </row>
    <row r="622" spans="9:48" ht="15.75" customHeight="1" x14ac:dyDescent="0.25">
      <c r="I622" s="157"/>
      <c r="AV622" s="157"/>
    </row>
    <row r="623" spans="9:48" ht="15.75" customHeight="1" x14ac:dyDescent="0.25">
      <c r="I623" s="157"/>
      <c r="AV623" s="157"/>
    </row>
    <row r="624" spans="9:48" ht="15.75" customHeight="1" x14ac:dyDescent="0.25">
      <c r="I624" s="157"/>
      <c r="AV624" s="157"/>
    </row>
    <row r="625" spans="9:48" ht="15.75" customHeight="1" x14ac:dyDescent="0.25">
      <c r="I625" s="157"/>
      <c r="AV625" s="157"/>
    </row>
    <row r="626" spans="9:48" ht="15.75" customHeight="1" x14ac:dyDescent="0.25">
      <c r="I626" s="157"/>
      <c r="AV626" s="157"/>
    </row>
    <row r="627" spans="9:48" ht="15.75" customHeight="1" x14ac:dyDescent="0.25">
      <c r="I627" s="157"/>
      <c r="AV627" s="157"/>
    </row>
    <row r="628" spans="9:48" ht="15.75" customHeight="1" x14ac:dyDescent="0.25">
      <c r="I628" s="157"/>
      <c r="AV628" s="157"/>
    </row>
    <row r="629" spans="9:48" ht="15.75" customHeight="1" x14ac:dyDescent="0.25">
      <c r="I629" s="157"/>
      <c r="AV629" s="157"/>
    </row>
    <row r="630" spans="9:48" ht="15.75" customHeight="1" x14ac:dyDescent="0.25">
      <c r="I630" s="157"/>
      <c r="AV630" s="157"/>
    </row>
    <row r="631" spans="9:48" ht="15.75" customHeight="1" x14ac:dyDescent="0.25">
      <c r="I631" s="157"/>
      <c r="AV631" s="157"/>
    </row>
    <row r="632" spans="9:48" ht="15.75" customHeight="1" x14ac:dyDescent="0.25">
      <c r="I632" s="157"/>
      <c r="AV632" s="157"/>
    </row>
    <row r="633" spans="9:48" ht="15.75" customHeight="1" x14ac:dyDescent="0.25">
      <c r="I633" s="157"/>
      <c r="AV633" s="157"/>
    </row>
    <row r="634" spans="9:48" ht="15.75" customHeight="1" x14ac:dyDescent="0.25">
      <c r="I634" s="157"/>
      <c r="AV634" s="157"/>
    </row>
    <row r="635" spans="9:48" ht="15.75" customHeight="1" x14ac:dyDescent="0.25">
      <c r="I635" s="157"/>
      <c r="AV635" s="157"/>
    </row>
    <row r="636" spans="9:48" ht="15.75" customHeight="1" x14ac:dyDescent="0.25">
      <c r="I636" s="157"/>
      <c r="AV636" s="157"/>
    </row>
    <row r="637" spans="9:48" ht="15.75" customHeight="1" x14ac:dyDescent="0.25">
      <c r="I637" s="157"/>
      <c r="AV637" s="157"/>
    </row>
    <row r="638" spans="9:48" ht="15.75" customHeight="1" x14ac:dyDescent="0.25">
      <c r="I638" s="157"/>
      <c r="AV638" s="157"/>
    </row>
    <row r="639" spans="9:48" ht="15.75" customHeight="1" x14ac:dyDescent="0.25">
      <c r="I639" s="157"/>
      <c r="AV639" s="157"/>
    </row>
    <row r="640" spans="9:48" ht="15.75" customHeight="1" x14ac:dyDescent="0.25">
      <c r="I640" s="157"/>
      <c r="AV640" s="157"/>
    </row>
    <row r="641" spans="9:48" ht="15.75" customHeight="1" x14ac:dyDescent="0.25">
      <c r="I641" s="157"/>
      <c r="AV641" s="157"/>
    </row>
    <row r="642" spans="9:48" ht="15.75" customHeight="1" x14ac:dyDescent="0.25">
      <c r="I642" s="157"/>
      <c r="AV642" s="157"/>
    </row>
    <row r="643" spans="9:48" ht="15.75" customHeight="1" x14ac:dyDescent="0.25">
      <c r="I643" s="157"/>
      <c r="AV643" s="157"/>
    </row>
    <row r="644" spans="9:48" ht="15.75" customHeight="1" x14ac:dyDescent="0.25">
      <c r="I644" s="157"/>
      <c r="AV644" s="157"/>
    </row>
    <row r="645" spans="9:48" ht="15.75" customHeight="1" x14ac:dyDescent="0.25">
      <c r="I645" s="157"/>
      <c r="AV645" s="157"/>
    </row>
    <row r="646" spans="9:48" ht="15.75" customHeight="1" x14ac:dyDescent="0.25">
      <c r="I646" s="157"/>
      <c r="AV646" s="157"/>
    </row>
    <row r="647" spans="9:48" ht="15.75" customHeight="1" x14ac:dyDescent="0.25">
      <c r="I647" s="157"/>
      <c r="AV647" s="157"/>
    </row>
    <row r="648" spans="9:48" ht="15.75" customHeight="1" x14ac:dyDescent="0.25">
      <c r="I648" s="157"/>
      <c r="AV648" s="157"/>
    </row>
    <row r="649" spans="9:48" ht="15.75" customHeight="1" x14ac:dyDescent="0.25">
      <c r="I649" s="157"/>
      <c r="AV649" s="157"/>
    </row>
    <row r="650" spans="9:48" ht="15.75" customHeight="1" x14ac:dyDescent="0.25">
      <c r="I650" s="157"/>
      <c r="AV650" s="157"/>
    </row>
    <row r="651" spans="9:48" ht="15.75" customHeight="1" x14ac:dyDescent="0.25">
      <c r="I651" s="157"/>
      <c r="AV651" s="157"/>
    </row>
    <row r="652" spans="9:48" ht="15.75" customHeight="1" x14ac:dyDescent="0.25">
      <c r="I652" s="157"/>
      <c r="AV652" s="157"/>
    </row>
    <row r="653" spans="9:48" ht="15.75" customHeight="1" x14ac:dyDescent="0.25">
      <c r="I653" s="157"/>
      <c r="AV653" s="157"/>
    </row>
    <row r="654" spans="9:48" ht="15.75" customHeight="1" x14ac:dyDescent="0.25">
      <c r="I654" s="157"/>
      <c r="AV654" s="157"/>
    </row>
    <row r="655" spans="9:48" ht="15.75" customHeight="1" x14ac:dyDescent="0.25">
      <c r="I655" s="157"/>
      <c r="AV655" s="157"/>
    </row>
    <row r="656" spans="9:48" ht="15.75" customHeight="1" x14ac:dyDescent="0.25">
      <c r="I656" s="157"/>
      <c r="AV656" s="157"/>
    </row>
    <row r="657" spans="9:48" ht="15.75" customHeight="1" x14ac:dyDescent="0.25">
      <c r="I657" s="157"/>
      <c r="AV657" s="157"/>
    </row>
    <row r="658" spans="9:48" ht="15.75" customHeight="1" x14ac:dyDescent="0.25">
      <c r="I658" s="157"/>
      <c r="AV658" s="157"/>
    </row>
    <row r="659" spans="9:48" ht="15.75" customHeight="1" x14ac:dyDescent="0.25">
      <c r="I659" s="157"/>
      <c r="AV659" s="157"/>
    </row>
    <row r="660" spans="9:48" ht="15.75" customHeight="1" x14ac:dyDescent="0.25">
      <c r="I660" s="157"/>
      <c r="AV660" s="157"/>
    </row>
    <row r="661" spans="9:48" ht="15.75" customHeight="1" x14ac:dyDescent="0.25">
      <c r="I661" s="157"/>
      <c r="AV661" s="157"/>
    </row>
    <row r="662" spans="9:48" ht="15.75" customHeight="1" x14ac:dyDescent="0.25">
      <c r="I662" s="157"/>
      <c r="AV662" s="157"/>
    </row>
    <row r="663" spans="9:48" ht="15.75" customHeight="1" x14ac:dyDescent="0.25">
      <c r="I663" s="157"/>
      <c r="AV663" s="157"/>
    </row>
    <row r="664" spans="9:48" ht="15.75" customHeight="1" x14ac:dyDescent="0.25">
      <c r="I664" s="157"/>
      <c r="AV664" s="157"/>
    </row>
    <row r="665" spans="9:48" ht="15.75" customHeight="1" x14ac:dyDescent="0.25">
      <c r="I665" s="157"/>
      <c r="AV665" s="157"/>
    </row>
    <row r="666" spans="9:48" ht="15.75" customHeight="1" x14ac:dyDescent="0.25">
      <c r="I666" s="157"/>
      <c r="AV666" s="157"/>
    </row>
    <row r="667" spans="9:48" ht="15.75" customHeight="1" x14ac:dyDescent="0.25">
      <c r="I667" s="157"/>
      <c r="AV667" s="157"/>
    </row>
    <row r="668" spans="9:48" ht="15.75" customHeight="1" x14ac:dyDescent="0.25">
      <c r="I668" s="157"/>
      <c r="AV668" s="157"/>
    </row>
    <row r="669" spans="9:48" ht="15.75" customHeight="1" x14ac:dyDescent="0.25">
      <c r="I669" s="157"/>
      <c r="AV669" s="157"/>
    </row>
    <row r="670" spans="9:48" ht="15.75" customHeight="1" x14ac:dyDescent="0.25">
      <c r="I670" s="157"/>
      <c r="AV670" s="157"/>
    </row>
    <row r="671" spans="9:48" ht="15.75" customHeight="1" x14ac:dyDescent="0.25">
      <c r="I671" s="157"/>
      <c r="AV671" s="157"/>
    </row>
    <row r="672" spans="9:48" ht="15.75" customHeight="1" x14ac:dyDescent="0.25">
      <c r="I672" s="157"/>
      <c r="AV672" s="157"/>
    </row>
    <row r="673" spans="9:48" ht="15.75" customHeight="1" x14ac:dyDescent="0.25">
      <c r="I673" s="157"/>
      <c r="AV673" s="157"/>
    </row>
    <row r="674" spans="9:48" ht="15.75" customHeight="1" x14ac:dyDescent="0.25">
      <c r="I674" s="157"/>
      <c r="AV674" s="157"/>
    </row>
    <row r="675" spans="9:48" ht="15.75" customHeight="1" x14ac:dyDescent="0.25">
      <c r="I675" s="157"/>
      <c r="AV675" s="157"/>
    </row>
    <row r="676" spans="9:48" ht="15.75" customHeight="1" x14ac:dyDescent="0.25">
      <c r="I676" s="157"/>
      <c r="AV676" s="157"/>
    </row>
    <row r="677" spans="9:48" ht="15.75" customHeight="1" x14ac:dyDescent="0.25">
      <c r="I677" s="157"/>
      <c r="AV677" s="157"/>
    </row>
    <row r="678" spans="9:48" ht="15.75" customHeight="1" x14ac:dyDescent="0.25">
      <c r="I678" s="157"/>
      <c r="AV678" s="157"/>
    </row>
    <row r="679" spans="9:48" ht="15.75" customHeight="1" x14ac:dyDescent="0.25">
      <c r="I679" s="157"/>
      <c r="AV679" s="157"/>
    </row>
    <row r="680" spans="9:48" ht="15.75" customHeight="1" x14ac:dyDescent="0.25">
      <c r="I680" s="157"/>
      <c r="AV680" s="157"/>
    </row>
    <row r="681" spans="9:48" ht="15.75" customHeight="1" x14ac:dyDescent="0.25">
      <c r="I681" s="157"/>
      <c r="AV681" s="157"/>
    </row>
    <row r="682" spans="9:48" ht="15.75" customHeight="1" x14ac:dyDescent="0.25">
      <c r="I682" s="157"/>
      <c r="AV682" s="157"/>
    </row>
    <row r="683" spans="9:48" ht="15.75" customHeight="1" x14ac:dyDescent="0.25">
      <c r="I683" s="157"/>
      <c r="AV683" s="157"/>
    </row>
    <row r="684" spans="9:48" ht="15.75" customHeight="1" x14ac:dyDescent="0.25">
      <c r="I684" s="157"/>
      <c r="AV684" s="157"/>
    </row>
    <row r="685" spans="9:48" ht="15.75" customHeight="1" x14ac:dyDescent="0.25">
      <c r="I685" s="157"/>
      <c r="AV685" s="157"/>
    </row>
    <row r="686" spans="9:48" ht="15.75" customHeight="1" x14ac:dyDescent="0.25">
      <c r="I686" s="157"/>
      <c r="AV686" s="157"/>
    </row>
    <row r="687" spans="9:48" ht="15.75" customHeight="1" x14ac:dyDescent="0.25">
      <c r="I687" s="157"/>
      <c r="AV687" s="157"/>
    </row>
    <row r="688" spans="9:48" ht="15.75" customHeight="1" x14ac:dyDescent="0.25">
      <c r="I688" s="157"/>
      <c r="AV688" s="157"/>
    </row>
    <row r="689" spans="9:48" ht="15.75" customHeight="1" x14ac:dyDescent="0.25">
      <c r="I689" s="157"/>
      <c r="AV689" s="157"/>
    </row>
    <row r="690" spans="9:48" ht="15.75" customHeight="1" x14ac:dyDescent="0.25">
      <c r="I690" s="157"/>
      <c r="AV690" s="157"/>
    </row>
    <row r="691" spans="9:48" ht="15.75" customHeight="1" x14ac:dyDescent="0.25">
      <c r="I691" s="157"/>
      <c r="AV691" s="157"/>
    </row>
    <row r="692" spans="9:48" ht="15.75" customHeight="1" x14ac:dyDescent="0.25">
      <c r="I692" s="157"/>
      <c r="AV692" s="157"/>
    </row>
    <row r="693" spans="9:48" ht="15.75" customHeight="1" x14ac:dyDescent="0.25">
      <c r="I693" s="157"/>
      <c r="AV693" s="157"/>
    </row>
    <row r="694" spans="9:48" ht="15.75" customHeight="1" x14ac:dyDescent="0.25">
      <c r="I694" s="157"/>
      <c r="AV694" s="157"/>
    </row>
    <row r="695" spans="9:48" ht="15.75" customHeight="1" x14ac:dyDescent="0.25">
      <c r="I695" s="157"/>
      <c r="AV695" s="157"/>
    </row>
    <row r="696" spans="9:48" ht="15.75" customHeight="1" x14ac:dyDescent="0.25">
      <c r="I696" s="157"/>
      <c r="AV696" s="157"/>
    </row>
    <row r="697" spans="9:48" ht="15.75" customHeight="1" x14ac:dyDescent="0.25">
      <c r="I697" s="157"/>
      <c r="AV697" s="157"/>
    </row>
    <row r="698" spans="9:48" ht="15.75" customHeight="1" x14ac:dyDescent="0.25">
      <c r="I698" s="157"/>
      <c r="AV698" s="157"/>
    </row>
    <row r="699" spans="9:48" ht="15.75" customHeight="1" x14ac:dyDescent="0.25">
      <c r="I699" s="157"/>
      <c r="AV699" s="157"/>
    </row>
    <row r="700" spans="9:48" ht="15.75" customHeight="1" x14ac:dyDescent="0.25">
      <c r="I700" s="157"/>
      <c r="AV700" s="157"/>
    </row>
    <row r="701" spans="9:48" ht="15.75" customHeight="1" x14ac:dyDescent="0.25">
      <c r="I701" s="157"/>
      <c r="AV701" s="157"/>
    </row>
    <row r="702" spans="9:48" ht="15.75" customHeight="1" x14ac:dyDescent="0.25">
      <c r="I702" s="157"/>
      <c r="AV702" s="157"/>
    </row>
    <row r="703" spans="9:48" ht="15.75" customHeight="1" x14ac:dyDescent="0.25">
      <c r="I703" s="157"/>
      <c r="AV703" s="157"/>
    </row>
    <row r="704" spans="9:48" ht="15.75" customHeight="1" x14ac:dyDescent="0.25">
      <c r="I704" s="157"/>
      <c r="AV704" s="157"/>
    </row>
    <row r="705" spans="9:48" ht="15.75" customHeight="1" x14ac:dyDescent="0.25">
      <c r="I705" s="157"/>
      <c r="AV705" s="157"/>
    </row>
    <row r="706" spans="9:48" ht="15.75" customHeight="1" x14ac:dyDescent="0.25">
      <c r="I706" s="157"/>
      <c r="AV706" s="157"/>
    </row>
    <row r="707" spans="9:48" ht="15.75" customHeight="1" x14ac:dyDescent="0.25">
      <c r="I707" s="157"/>
      <c r="AV707" s="157"/>
    </row>
    <row r="708" spans="9:48" ht="15.75" customHeight="1" x14ac:dyDescent="0.25">
      <c r="I708" s="157"/>
      <c r="AV708" s="157"/>
    </row>
    <row r="709" spans="9:48" ht="15.75" customHeight="1" x14ac:dyDescent="0.25">
      <c r="I709" s="157"/>
      <c r="AV709" s="157"/>
    </row>
    <row r="710" spans="9:48" ht="15.75" customHeight="1" x14ac:dyDescent="0.25">
      <c r="I710" s="157"/>
      <c r="AV710" s="157"/>
    </row>
    <row r="711" spans="9:48" ht="15.75" customHeight="1" x14ac:dyDescent="0.25">
      <c r="I711" s="157"/>
      <c r="AV711" s="157"/>
    </row>
    <row r="712" spans="9:48" ht="15.75" customHeight="1" x14ac:dyDescent="0.25">
      <c r="I712" s="157"/>
      <c r="AV712" s="157"/>
    </row>
    <row r="713" spans="9:48" ht="15.75" customHeight="1" x14ac:dyDescent="0.25">
      <c r="I713" s="157"/>
      <c r="AV713" s="157"/>
    </row>
    <row r="714" spans="9:48" ht="15.75" customHeight="1" x14ac:dyDescent="0.25">
      <c r="I714" s="157"/>
      <c r="AV714" s="157"/>
    </row>
    <row r="715" spans="9:48" ht="15.75" customHeight="1" x14ac:dyDescent="0.25">
      <c r="I715" s="157"/>
      <c r="AV715" s="157"/>
    </row>
    <row r="716" spans="9:48" ht="15.75" customHeight="1" x14ac:dyDescent="0.25">
      <c r="I716" s="157"/>
      <c r="AV716" s="157"/>
    </row>
    <row r="717" spans="9:48" ht="15.75" customHeight="1" x14ac:dyDescent="0.25">
      <c r="I717" s="157"/>
      <c r="AV717" s="157"/>
    </row>
    <row r="718" spans="9:48" ht="15.75" customHeight="1" x14ac:dyDescent="0.25">
      <c r="I718" s="157"/>
      <c r="AV718" s="157"/>
    </row>
    <row r="719" spans="9:48" ht="15.75" customHeight="1" x14ac:dyDescent="0.25">
      <c r="I719" s="157"/>
      <c r="AV719" s="157"/>
    </row>
    <row r="720" spans="9:48" ht="15.75" customHeight="1" x14ac:dyDescent="0.25">
      <c r="I720" s="157"/>
      <c r="AV720" s="157"/>
    </row>
    <row r="721" spans="9:48" ht="15.75" customHeight="1" x14ac:dyDescent="0.25">
      <c r="I721" s="157"/>
      <c r="AV721" s="157"/>
    </row>
    <row r="722" spans="9:48" ht="15.75" customHeight="1" x14ac:dyDescent="0.25">
      <c r="I722" s="157"/>
      <c r="AV722" s="157"/>
    </row>
    <row r="723" spans="9:48" ht="15.75" customHeight="1" x14ac:dyDescent="0.25">
      <c r="I723" s="157"/>
      <c r="AV723" s="157"/>
    </row>
    <row r="724" spans="9:48" ht="15.75" customHeight="1" x14ac:dyDescent="0.25">
      <c r="I724" s="157"/>
      <c r="AV724" s="157"/>
    </row>
    <row r="725" spans="9:48" ht="15.75" customHeight="1" x14ac:dyDescent="0.25">
      <c r="I725" s="157"/>
      <c r="AV725" s="157"/>
    </row>
    <row r="726" spans="9:48" ht="15.75" customHeight="1" x14ac:dyDescent="0.25">
      <c r="I726" s="157"/>
      <c r="AV726" s="157"/>
    </row>
    <row r="727" spans="9:48" ht="15.75" customHeight="1" x14ac:dyDescent="0.25">
      <c r="I727" s="157"/>
      <c r="AV727" s="157"/>
    </row>
    <row r="728" spans="9:48" ht="15.75" customHeight="1" x14ac:dyDescent="0.25">
      <c r="I728" s="157"/>
      <c r="AV728" s="157"/>
    </row>
    <row r="729" spans="9:48" ht="15.75" customHeight="1" x14ac:dyDescent="0.25">
      <c r="I729" s="157"/>
      <c r="AV729" s="157"/>
    </row>
    <row r="730" spans="9:48" ht="15.75" customHeight="1" x14ac:dyDescent="0.25">
      <c r="I730" s="157"/>
      <c r="AV730" s="157"/>
    </row>
    <row r="731" spans="9:48" ht="15.75" customHeight="1" x14ac:dyDescent="0.25">
      <c r="I731" s="157"/>
      <c r="AV731" s="157"/>
    </row>
    <row r="732" spans="9:48" ht="15.75" customHeight="1" x14ac:dyDescent="0.25">
      <c r="I732" s="157"/>
      <c r="AV732" s="157"/>
    </row>
    <row r="733" spans="9:48" ht="15.75" customHeight="1" x14ac:dyDescent="0.25">
      <c r="I733" s="157"/>
      <c r="AV733" s="157"/>
    </row>
    <row r="734" spans="9:48" ht="15.75" customHeight="1" x14ac:dyDescent="0.25">
      <c r="I734" s="157"/>
      <c r="AV734" s="157"/>
    </row>
    <row r="735" spans="9:48" ht="15.75" customHeight="1" x14ac:dyDescent="0.25">
      <c r="I735" s="157"/>
      <c r="AV735" s="157"/>
    </row>
    <row r="736" spans="9:48" ht="15.75" customHeight="1" x14ac:dyDescent="0.25">
      <c r="I736" s="157"/>
      <c r="AV736" s="157"/>
    </row>
    <row r="737" spans="9:48" ht="15.75" customHeight="1" x14ac:dyDescent="0.25">
      <c r="I737" s="157"/>
      <c r="AV737" s="157"/>
    </row>
    <row r="738" spans="9:48" ht="15.75" customHeight="1" x14ac:dyDescent="0.25">
      <c r="I738" s="157"/>
      <c r="AV738" s="157"/>
    </row>
    <row r="739" spans="9:48" ht="15.75" customHeight="1" x14ac:dyDescent="0.25">
      <c r="I739" s="157"/>
      <c r="AV739" s="157"/>
    </row>
    <row r="740" spans="9:48" ht="15.75" customHeight="1" x14ac:dyDescent="0.25">
      <c r="I740" s="157"/>
      <c r="AV740" s="157"/>
    </row>
    <row r="741" spans="9:48" ht="15.75" customHeight="1" x14ac:dyDescent="0.25">
      <c r="I741" s="157"/>
      <c r="AV741" s="157"/>
    </row>
    <row r="742" spans="9:48" ht="15.75" customHeight="1" x14ac:dyDescent="0.25">
      <c r="I742" s="157"/>
      <c r="AV742" s="157"/>
    </row>
    <row r="743" spans="9:48" ht="15.75" customHeight="1" x14ac:dyDescent="0.25">
      <c r="I743" s="157"/>
      <c r="AV743" s="157"/>
    </row>
    <row r="744" spans="9:48" ht="15.75" customHeight="1" x14ac:dyDescent="0.25">
      <c r="I744" s="157"/>
      <c r="AV744" s="157"/>
    </row>
    <row r="745" spans="9:48" ht="15.75" customHeight="1" x14ac:dyDescent="0.25">
      <c r="I745" s="157"/>
      <c r="AV745" s="157"/>
    </row>
    <row r="746" spans="9:48" ht="15.75" customHeight="1" x14ac:dyDescent="0.25">
      <c r="I746" s="157"/>
      <c r="AV746" s="157"/>
    </row>
    <row r="747" spans="9:48" ht="15.75" customHeight="1" x14ac:dyDescent="0.25">
      <c r="I747" s="157"/>
      <c r="AV747" s="157"/>
    </row>
    <row r="748" spans="9:48" ht="15.75" customHeight="1" x14ac:dyDescent="0.25">
      <c r="I748" s="157"/>
      <c r="AV748" s="157"/>
    </row>
    <row r="749" spans="9:48" ht="15.75" customHeight="1" x14ac:dyDescent="0.25">
      <c r="I749" s="157"/>
      <c r="AV749" s="157"/>
    </row>
    <row r="750" spans="9:48" ht="15.75" customHeight="1" x14ac:dyDescent="0.25">
      <c r="I750" s="157"/>
      <c r="AV750" s="157"/>
    </row>
    <row r="751" spans="9:48" ht="15.75" customHeight="1" x14ac:dyDescent="0.25">
      <c r="I751" s="157"/>
      <c r="AV751" s="157"/>
    </row>
    <row r="752" spans="9:48" ht="15.75" customHeight="1" x14ac:dyDescent="0.25">
      <c r="I752" s="157"/>
      <c r="AV752" s="157"/>
    </row>
    <row r="753" spans="9:48" ht="15.75" customHeight="1" x14ac:dyDescent="0.25">
      <c r="I753" s="157"/>
      <c r="AV753" s="157"/>
    </row>
    <row r="754" spans="9:48" ht="15.75" customHeight="1" x14ac:dyDescent="0.25">
      <c r="I754" s="157"/>
      <c r="AV754" s="157"/>
    </row>
    <row r="755" spans="9:48" ht="15.75" customHeight="1" x14ac:dyDescent="0.25">
      <c r="I755" s="157"/>
      <c r="AV755" s="157"/>
    </row>
    <row r="756" spans="9:48" ht="15.75" customHeight="1" x14ac:dyDescent="0.25">
      <c r="I756" s="157"/>
      <c r="AV756" s="157"/>
    </row>
    <row r="757" spans="9:48" ht="15.75" customHeight="1" x14ac:dyDescent="0.25">
      <c r="I757" s="157"/>
      <c r="AV757" s="157"/>
    </row>
    <row r="758" spans="9:48" ht="15.75" customHeight="1" x14ac:dyDescent="0.25">
      <c r="I758" s="157"/>
      <c r="AV758" s="157"/>
    </row>
    <row r="759" spans="9:48" ht="15.75" customHeight="1" x14ac:dyDescent="0.25">
      <c r="I759" s="157"/>
      <c r="AV759" s="157"/>
    </row>
    <row r="760" spans="9:48" ht="15.75" customHeight="1" x14ac:dyDescent="0.25">
      <c r="I760" s="157"/>
      <c r="AV760" s="157"/>
    </row>
    <row r="761" spans="9:48" ht="15.75" customHeight="1" x14ac:dyDescent="0.25">
      <c r="I761" s="157"/>
      <c r="AV761" s="157"/>
    </row>
    <row r="762" spans="9:48" ht="15.75" customHeight="1" x14ac:dyDescent="0.25">
      <c r="I762" s="157"/>
      <c r="AV762" s="157"/>
    </row>
    <row r="763" spans="9:48" ht="15.75" customHeight="1" x14ac:dyDescent="0.25">
      <c r="I763" s="157"/>
      <c r="AV763" s="157"/>
    </row>
    <row r="764" spans="9:48" ht="15.75" customHeight="1" x14ac:dyDescent="0.25">
      <c r="I764" s="157"/>
      <c r="AV764" s="157"/>
    </row>
    <row r="765" spans="9:48" ht="15.75" customHeight="1" x14ac:dyDescent="0.25">
      <c r="I765" s="157"/>
      <c r="AV765" s="157"/>
    </row>
    <row r="766" spans="9:48" ht="15.75" customHeight="1" x14ac:dyDescent="0.25">
      <c r="I766" s="157"/>
      <c r="AV766" s="157"/>
    </row>
    <row r="767" spans="9:48" ht="15.75" customHeight="1" x14ac:dyDescent="0.25">
      <c r="I767" s="157"/>
      <c r="AV767" s="157"/>
    </row>
    <row r="768" spans="9:48" ht="15.75" customHeight="1" x14ac:dyDescent="0.25">
      <c r="I768" s="157"/>
      <c r="AV768" s="157"/>
    </row>
    <row r="769" spans="9:48" ht="15.75" customHeight="1" x14ac:dyDescent="0.25">
      <c r="I769" s="157"/>
      <c r="AV769" s="157"/>
    </row>
    <row r="770" spans="9:48" ht="15.75" customHeight="1" x14ac:dyDescent="0.25">
      <c r="I770" s="157"/>
      <c r="AV770" s="157"/>
    </row>
    <row r="771" spans="9:48" ht="15.75" customHeight="1" x14ac:dyDescent="0.25">
      <c r="I771" s="157"/>
      <c r="AV771" s="157"/>
    </row>
    <row r="772" spans="9:48" ht="15.75" customHeight="1" x14ac:dyDescent="0.25">
      <c r="I772" s="157"/>
      <c r="AV772" s="157"/>
    </row>
    <row r="773" spans="9:48" ht="15.75" customHeight="1" x14ac:dyDescent="0.25">
      <c r="I773" s="157"/>
      <c r="AV773" s="157"/>
    </row>
    <row r="774" spans="9:48" ht="15.75" customHeight="1" x14ac:dyDescent="0.25">
      <c r="I774" s="157"/>
      <c r="AV774" s="157"/>
    </row>
    <row r="775" spans="9:48" ht="15.75" customHeight="1" x14ac:dyDescent="0.25">
      <c r="I775" s="157"/>
      <c r="AV775" s="157"/>
    </row>
    <row r="776" spans="9:48" ht="15.75" customHeight="1" x14ac:dyDescent="0.25">
      <c r="I776" s="157"/>
      <c r="AV776" s="157"/>
    </row>
    <row r="777" spans="9:48" ht="15.75" customHeight="1" x14ac:dyDescent="0.25">
      <c r="I777" s="157"/>
      <c r="AV777" s="157"/>
    </row>
    <row r="778" spans="9:48" ht="15.75" customHeight="1" x14ac:dyDescent="0.25">
      <c r="I778" s="157"/>
      <c r="AV778" s="157"/>
    </row>
    <row r="779" spans="9:48" ht="15.75" customHeight="1" x14ac:dyDescent="0.25">
      <c r="I779" s="157"/>
      <c r="AV779" s="157"/>
    </row>
    <row r="780" spans="9:48" ht="15.75" customHeight="1" x14ac:dyDescent="0.25">
      <c r="I780" s="157"/>
      <c r="AV780" s="157"/>
    </row>
    <row r="781" spans="9:48" ht="15.75" customHeight="1" x14ac:dyDescent="0.25">
      <c r="I781" s="157"/>
      <c r="AV781" s="157"/>
    </row>
    <row r="782" spans="9:48" ht="15.75" customHeight="1" x14ac:dyDescent="0.25">
      <c r="I782" s="157"/>
      <c r="AV782" s="157"/>
    </row>
    <row r="783" spans="9:48" ht="15.75" customHeight="1" x14ac:dyDescent="0.25">
      <c r="I783" s="157"/>
      <c r="AV783" s="157"/>
    </row>
    <row r="784" spans="9:48" ht="15.75" customHeight="1" x14ac:dyDescent="0.25">
      <c r="I784" s="157"/>
      <c r="AV784" s="157"/>
    </row>
    <row r="785" spans="9:48" ht="15.75" customHeight="1" x14ac:dyDescent="0.25">
      <c r="I785" s="157"/>
      <c r="AV785" s="157"/>
    </row>
    <row r="786" spans="9:48" ht="15.75" customHeight="1" x14ac:dyDescent="0.25">
      <c r="I786" s="157"/>
      <c r="AV786" s="157"/>
    </row>
    <row r="787" spans="9:48" ht="15.75" customHeight="1" x14ac:dyDescent="0.25">
      <c r="I787" s="157"/>
      <c r="AV787" s="157"/>
    </row>
    <row r="788" spans="9:48" ht="15.75" customHeight="1" x14ac:dyDescent="0.25">
      <c r="I788" s="157"/>
      <c r="AV788" s="157"/>
    </row>
    <row r="789" spans="9:48" ht="15.75" customHeight="1" x14ac:dyDescent="0.25">
      <c r="I789" s="157"/>
      <c r="AV789" s="157"/>
    </row>
    <row r="790" spans="9:48" ht="15.75" customHeight="1" x14ac:dyDescent="0.25">
      <c r="I790" s="157"/>
      <c r="AV790" s="157"/>
    </row>
    <row r="791" spans="9:48" ht="15.75" customHeight="1" x14ac:dyDescent="0.25">
      <c r="I791" s="157"/>
      <c r="AV791" s="157"/>
    </row>
    <row r="792" spans="9:48" ht="15.75" customHeight="1" x14ac:dyDescent="0.25">
      <c r="I792" s="157"/>
      <c r="AV792" s="157"/>
    </row>
    <row r="793" spans="9:48" ht="15.75" customHeight="1" x14ac:dyDescent="0.25">
      <c r="I793" s="157"/>
      <c r="AV793" s="157"/>
    </row>
    <row r="794" spans="9:48" ht="15.75" customHeight="1" x14ac:dyDescent="0.25">
      <c r="I794" s="157"/>
      <c r="AV794" s="157"/>
    </row>
    <row r="795" spans="9:48" ht="15.75" customHeight="1" x14ac:dyDescent="0.25">
      <c r="I795" s="157"/>
      <c r="AV795" s="157"/>
    </row>
    <row r="796" spans="9:48" ht="15.75" customHeight="1" x14ac:dyDescent="0.25">
      <c r="I796" s="157"/>
      <c r="AV796" s="157"/>
    </row>
    <row r="797" spans="9:48" ht="15.75" customHeight="1" x14ac:dyDescent="0.25">
      <c r="I797" s="157"/>
      <c r="AV797" s="157"/>
    </row>
    <row r="798" spans="9:48" ht="15.75" customHeight="1" x14ac:dyDescent="0.25">
      <c r="I798" s="157"/>
      <c r="AV798" s="157"/>
    </row>
    <row r="799" spans="9:48" ht="15.75" customHeight="1" x14ac:dyDescent="0.25">
      <c r="I799" s="157"/>
      <c r="AV799" s="157"/>
    </row>
    <row r="800" spans="9:48" ht="15.75" customHeight="1" x14ac:dyDescent="0.25">
      <c r="I800" s="157"/>
      <c r="AV800" s="157"/>
    </row>
    <row r="801" spans="9:48" ht="15.75" customHeight="1" x14ac:dyDescent="0.25">
      <c r="I801" s="157"/>
      <c r="AV801" s="157"/>
    </row>
    <row r="802" spans="9:48" ht="15.75" customHeight="1" x14ac:dyDescent="0.25">
      <c r="I802" s="157"/>
      <c r="AV802" s="157"/>
    </row>
    <row r="803" spans="9:48" ht="15.75" customHeight="1" x14ac:dyDescent="0.25">
      <c r="I803" s="157"/>
      <c r="AV803" s="157"/>
    </row>
    <row r="804" spans="9:48" ht="15.75" customHeight="1" x14ac:dyDescent="0.25">
      <c r="I804" s="157"/>
      <c r="AV804" s="157"/>
    </row>
    <row r="805" spans="9:48" ht="15.75" customHeight="1" x14ac:dyDescent="0.25">
      <c r="I805" s="157"/>
      <c r="AV805" s="157"/>
    </row>
    <row r="806" spans="9:48" ht="15.75" customHeight="1" x14ac:dyDescent="0.25">
      <c r="I806" s="157"/>
      <c r="AV806" s="157"/>
    </row>
    <row r="807" spans="9:48" ht="15.75" customHeight="1" x14ac:dyDescent="0.25">
      <c r="I807" s="157"/>
      <c r="AV807" s="157"/>
    </row>
    <row r="808" spans="9:48" ht="15.75" customHeight="1" x14ac:dyDescent="0.25">
      <c r="I808" s="157"/>
      <c r="AV808" s="157"/>
    </row>
    <row r="809" spans="9:48" ht="15.75" customHeight="1" x14ac:dyDescent="0.25">
      <c r="I809" s="157"/>
      <c r="AV809" s="157"/>
    </row>
    <row r="810" spans="9:48" ht="15.75" customHeight="1" x14ac:dyDescent="0.25">
      <c r="I810" s="157"/>
      <c r="AV810" s="157"/>
    </row>
    <row r="811" spans="9:48" ht="15.75" customHeight="1" x14ac:dyDescent="0.25">
      <c r="I811" s="157"/>
      <c r="AV811" s="157"/>
    </row>
    <row r="812" spans="9:48" ht="15.75" customHeight="1" x14ac:dyDescent="0.25">
      <c r="I812" s="157"/>
      <c r="AV812" s="157"/>
    </row>
    <row r="813" spans="9:48" ht="15.75" customHeight="1" x14ac:dyDescent="0.25">
      <c r="I813" s="157"/>
      <c r="AV813" s="157"/>
    </row>
    <row r="814" spans="9:48" ht="15.75" customHeight="1" x14ac:dyDescent="0.25">
      <c r="I814" s="157"/>
      <c r="AV814" s="157"/>
    </row>
    <row r="815" spans="9:48" ht="15.75" customHeight="1" x14ac:dyDescent="0.25">
      <c r="I815" s="157"/>
      <c r="AV815" s="157"/>
    </row>
    <row r="816" spans="9:48" ht="15.75" customHeight="1" x14ac:dyDescent="0.25">
      <c r="I816" s="157"/>
      <c r="AV816" s="157"/>
    </row>
    <row r="817" spans="9:48" ht="15.75" customHeight="1" x14ac:dyDescent="0.25">
      <c r="I817" s="157"/>
      <c r="AV817" s="157"/>
    </row>
    <row r="818" spans="9:48" ht="15.75" customHeight="1" x14ac:dyDescent="0.25">
      <c r="I818" s="157"/>
      <c r="AV818" s="157"/>
    </row>
    <row r="819" spans="9:48" ht="15.75" customHeight="1" x14ac:dyDescent="0.25">
      <c r="I819" s="157"/>
      <c r="AV819" s="157"/>
    </row>
    <row r="820" spans="9:48" ht="15.75" customHeight="1" x14ac:dyDescent="0.25">
      <c r="I820" s="157"/>
      <c r="AV820" s="157"/>
    </row>
    <row r="821" spans="9:48" ht="15.75" customHeight="1" x14ac:dyDescent="0.25">
      <c r="I821" s="157"/>
      <c r="AV821" s="157"/>
    </row>
    <row r="822" spans="9:48" ht="15.75" customHeight="1" x14ac:dyDescent="0.25">
      <c r="I822" s="157"/>
      <c r="AV822" s="157"/>
    </row>
    <row r="823" spans="9:48" ht="15.75" customHeight="1" x14ac:dyDescent="0.25">
      <c r="I823" s="157"/>
      <c r="AV823" s="157"/>
    </row>
    <row r="824" spans="9:48" ht="15.75" customHeight="1" x14ac:dyDescent="0.25">
      <c r="I824" s="157"/>
      <c r="AV824" s="157"/>
    </row>
    <row r="825" spans="9:48" ht="15.75" customHeight="1" x14ac:dyDescent="0.25">
      <c r="I825" s="157"/>
      <c r="AV825" s="157"/>
    </row>
    <row r="826" spans="9:48" ht="15.75" customHeight="1" x14ac:dyDescent="0.25">
      <c r="I826" s="157"/>
      <c r="AV826" s="157"/>
    </row>
    <row r="827" spans="9:48" ht="15.75" customHeight="1" x14ac:dyDescent="0.25">
      <c r="I827" s="157"/>
      <c r="AV827" s="157"/>
    </row>
    <row r="828" spans="9:48" ht="15.75" customHeight="1" x14ac:dyDescent="0.25">
      <c r="I828" s="157"/>
      <c r="AV828" s="157"/>
    </row>
    <row r="829" spans="9:48" ht="15.75" customHeight="1" x14ac:dyDescent="0.25">
      <c r="I829" s="157"/>
      <c r="AV829" s="157"/>
    </row>
    <row r="830" spans="9:48" ht="15.75" customHeight="1" x14ac:dyDescent="0.25">
      <c r="I830" s="157"/>
      <c r="AV830" s="157"/>
    </row>
    <row r="831" spans="9:48" ht="15.75" customHeight="1" x14ac:dyDescent="0.25">
      <c r="I831" s="157"/>
      <c r="AV831" s="157"/>
    </row>
    <row r="832" spans="9:48" ht="15.75" customHeight="1" x14ac:dyDescent="0.25">
      <c r="I832" s="157"/>
      <c r="AV832" s="157"/>
    </row>
    <row r="833" spans="9:48" ht="15.75" customHeight="1" x14ac:dyDescent="0.25">
      <c r="I833" s="157"/>
      <c r="AV833" s="157"/>
    </row>
    <row r="834" spans="9:48" ht="15.75" customHeight="1" x14ac:dyDescent="0.25">
      <c r="I834" s="157"/>
      <c r="AV834" s="157"/>
    </row>
    <row r="835" spans="9:48" ht="15.75" customHeight="1" x14ac:dyDescent="0.25">
      <c r="I835" s="157"/>
      <c r="AV835" s="157"/>
    </row>
    <row r="836" spans="9:48" ht="15.75" customHeight="1" x14ac:dyDescent="0.25">
      <c r="I836" s="157"/>
      <c r="AV836" s="157"/>
    </row>
    <row r="837" spans="9:48" ht="15.75" customHeight="1" x14ac:dyDescent="0.25">
      <c r="I837" s="157"/>
      <c r="AV837" s="157"/>
    </row>
    <row r="838" spans="9:48" ht="15.75" customHeight="1" x14ac:dyDescent="0.25">
      <c r="I838" s="157"/>
      <c r="AV838" s="157"/>
    </row>
    <row r="839" spans="9:48" ht="15.75" customHeight="1" x14ac:dyDescent="0.25">
      <c r="I839" s="157"/>
      <c r="AV839" s="157"/>
    </row>
    <row r="840" spans="9:48" ht="15.75" customHeight="1" x14ac:dyDescent="0.25">
      <c r="I840" s="157"/>
      <c r="AV840" s="157"/>
    </row>
    <row r="841" spans="9:48" ht="15.75" customHeight="1" x14ac:dyDescent="0.25">
      <c r="I841" s="157"/>
      <c r="AV841" s="157"/>
    </row>
    <row r="842" spans="9:48" ht="15.75" customHeight="1" x14ac:dyDescent="0.25">
      <c r="I842" s="157"/>
      <c r="AV842" s="157"/>
    </row>
    <row r="843" spans="9:48" ht="15.75" customHeight="1" x14ac:dyDescent="0.25">
      <c r="I843" s="157"/>
      <c r="AV843" s="157"/>
    </row>
    <row r="844" spans="9:48" ht="15.75" customHeight="1" x14ac:dyDescent="0.25">
      <c r="I844" s="157"/>
      <c r="AV844" s="157"/>
    </row>
    <row r="845" spans="9:48" ht="15.75" customHeight="1" x14ac:dyDescent="0.25">
      <c r="I845" s="157"/>
      <c r="AV845" s="157"/>
    </row>
    <row r="846" spans="9:48" ht="15.75" customHeight="1" x14ac:dyDescent="0.25">
      <c r="I846" s="157"/>
      <c r="AV846" s="157"/>
    </row>
    <row r="847" spans="9:48" ht="15.75" customHeight="1" x14ac:dyDescent="0.25">
      <c r="I847" s="157"/>
      <c r="AV847" s="157"/>
    </row>
    <row r="848" spans="9:48" ht="15.75" customHeight="1" x14ac:dyDescent="0.25">
      <c r="I848" s="157"/>
      <c r="AV848" s="157"/>
    </row>
    <row r="849" spans="9:48" ht="15.75" customHeight="1" x14ac:dyDescent="0.25">
      <c r="I849" s="157"/>
      <c r="AV849" s="157"/>
    </row>
    <row r="850" spans="9:48" ht="15.75" customHeight="1" x14ac:dyDescent="0.25">
      <c r="I850" s="157"/>
      <c r="AV850" s="157"/>
    </row>
    <row r="851" spans="9:48" ht="15.75" customHeight="1" x14ac:dyDescent="0.25">
      <c r="I851" s="157"/>
      <c r="AV851" s="157"/>
    </row>
    <row r="852" spans="9:48" ht="15.75" customHeight="1" x14ac:dyDescent="0.25">
      <c r="I852" s="157"/>
      <c r="AV852" s="157"/>
    </row>
    <row r="853" spans="9:48" ht="15.75" customHeight="1" x14ac:dyDescent="0.25">
      <c r="I853" s="157"/>
      <c r="AV853" s="157"/>
    </row>
    <row r="854" spans="9:48" ht="15.75" customHeight="1" x14ac:dyDescent="0.25">
      <c r="I854" s="157"/>
      <c r="AV854" s="157"/>
    </row>
    <row r="855" spans="9:48" ht="15.75" customHeight="1" x14ac:dyDescent="0.25">
      <c r="I855" s="157"/>
      <c r="AV855" s="157"/>
    </row>
    <row r="856" spans="9:48" ht="15.75" customHeight="1" x14ac:dyDescent="0.25">
      <c r="I856" s="157"/>
      <c r="AV856" s="157"/>
    </row>
    <row r="857" spans="9:48" ht="15.75" customHeight="1" x14ac:dyDescent="0.25">
      <c r="I857" s="157"/>
      <c r="AV857" s="157"/>
    </row>
    <row r="858" spans="9:48" ht="15.75" customHeight="1" x14ac:dyDescent="0.25">
      <c r="I858" s="157"/>
      <c r="AV858" s="157"/>
    </row>
    <row r="859" spans="9:48" ht="15.75" customHeight="1" x14ac:dyDescent="0.25">
      <c r="I859" s="157"/>
      <c r="AV859" s="157"/>
    </row>
    <row r="860" spans="9:48" ht="15.75" customHeight="1" x14ac:dyDescent="0.25">
      <c r="I860" s="157"/>
      <c r="AV860" s="157"/>
    </row>
    <row r="861" spans="9:48" ht="15.75" customHeight="1" x14ac:dyDescent="0.25">
      <c r="I861" s="157"/>
      <c r="AV861" s="157"/>
    </row>
    <row r="862" spans="9:48" ht="15.75" customHeight="1" x14ac:dyDescent="0.25">
      <c r="I862" s="157"/>
      <c r="AV862" s="157"/>
    </row>
    <row r="863" spans="9:48" ht="15.75" customHeight="1" x14ac:dyDescent="0.25">
      <c r="I863" s="157"/>
      <c r="AV863" s="157"/>
    </row>
    <row r="864" spans="9:48" ht="15.75" customHeight="1" x14ac:dyDescent="0.25">
      <c r="I864" s="157"/>
      <c r="AV864" s="157"/>
    </row>
    <row r="865" spans="9:48" ht="15.75" customHeight="1" x14ac:dyDescent="0.25">
      <c r="I865" s="157"/>
      <c r="AV865" s="157"/>
    </row>
    <row r="866" spans="9:48" ht="15.75" customHeight="1" x14ac:dyDescent="0.25">
      <c r="I866" s="157"/>
      <c r="AV866" s="157"/>
    </row>
    <row r="867" spans="9:48" ht="15.75" customHeight="1" x14ac:dyDescent="0.25">
      <c r="I867" s="157"/>
      <c r="AV867" s="157"/>
    </row>
    <row r="868" spans="9:48" ht="15.75" customHeight="1" x14ac:dyDescent="0.25">
      <c r="I868" s="157"/>
      <c r="AV868" s="157"/>
    </row>
    <row r="869" spans="9:48" ht="15.75" customHeight="1" x14ac:dyDescent="0.25">
      <c r="I869" s="157"/>
      <c r="AV869" s="157"/>
    </row>
    <row r="870" spans="9:48" ht="15.75" customHeight="1" x14ac:dyDescent="0.25">
      <c r="I870" s="157"/>
      <c r="AV870" s="157"/>
    </row>
    <row r="871" spans="9:48" ht="15.75" customHeight="1" x14ac:dyDescent="0.25">
      <c r="I871" s="157"/>
      <c r="AV871" s="157"/>
    </row>
    <row r="872" spans="9:48" ht="15.75" customHeight="1" x14ac:dyDescent="0.25">
      <c r="I872" s="157"/>
      <c r="AV872" s="157"/>
    </row>
    <row r="873" spans="9:48" ht="15.75" customHeight="1" x14ac:dyDescent="0.25">
      <c r="I873" s="157"/>
      <c r="AV873" s="157"/>
    </row>
    <row r="874" spans="9:48" ht="15.75" customHeight="1" x14ac:dyDescent="0.25">
      <c r="I874" s="157"/>
      <c r="AV874" s="157"/>
    </row>
    <row r="875" spans="9:48" ht="15.75" customHeight="1" x14ac:dyDescent="0.25">
      <c r="I875" s="157"/>
      <c r="AV875" s="157"/>
    </row>
    <row r="876" spans="9:48" ht="15.75" customHeight="1" x14ac:dyDescent="0.25">
      <c r="I876" s="157"/>
      <c r="AV876" s="157"/>
    </row>
    <row r="877" spans="9:48" ht="15.75" customHeight="1" x14ac:dyDescent="0.25">
      <c r="I877" s="157"/>
      <c r="AV877" s="157"/>
    </row>
    <row r="878" spans="9:48" ht="15.75" customHeight="1" x14ac:dyDescent="0.25">
      <c r="I878" s="157"/>
      <c r="AV878" s="157"/>
    </row>
    <row r="879" spans="9:48" ht="15.75" customHeight="1" x14ac:dyDescent="0.25">
      <c r="I879" s="157"/>
      <c r="AV879" s="157"/>
    </row>
    <row r="880" spans="9:48" ht="15.75" customHeight="1" x14ac:dyDescent="0.25">
      <c r="I880" s="157"/>
      <c r="AV880" s="157"/>
    </row>
    <row r="881" spans="9:48" ht="15.75" customHeight="1" x14ac:dyDescent="0.25">
      <c r="I881" s="157"/>
      <c r="AV881" s="157"/>
    </row>
    <row r="882" spans="9:48" ht="15.75" customHeight="1" x14ac:dyDescent="0.25">
      <c r="I882" s="157"/>
      <c r="AV882" s="157"/>
    </row>
    <row r="883" spans="9:48" ht="15.75" customHeight="1" x14ac:dyDescent="0.25">
      <c r="I883" s="157"/>
      <c r="AV883" s="157"/>
    </row>
    <row r="884" spans="9:48" ht="15.75" customHeight="1" x14ac:dyDescent="0.25">
      <c r="I884" s="157"/>
      <c r="AV884" s="157"/>
    </row>
    <row r="885" spans="9:48" ht="15.75" customHeight="1" x14ac:dyDescent="0.25">
      <c r="I885" s="157"/>
      <c r="AV885" s="157"/>
    </row>
    <row r="886" spans="9:48" ht="15.75" customHeight="1" x14ac:dyDescent="0.25">
      <c r="I886" s="157"/>
      <c r="AV886" s="157"/>
    </row>
    <row r="887" spans="9:48" ht="15.75" customHeight="1" x14ac:dyDescent="0.25">
      <c r="I887" s="157"/>
      <c r="AV887" s="157"/>
    </row>
    <row r="888" spans="9:48" ht="15.75" customHeight="1" x14ac:dyDescent="0.25">
      <c r="I888" s="157"/>
      <c r="AV888" s="157"/>
    </row>
    <row r="889" spans="9:48" ht="15.75" customHeight="1" x14ac:dyDescent="0.25">
      <c r="I889" s="157"/>
      <c r="AV889" s="157"/>
    </row>
    <row r="890" spans="9:48" ht="15.75" customHeight="1" x14ac:dyDescent="0.25">
      <c r="I890" s="157"/>
      <c r="AV890" s="157"/>
    </row>
    <row r="891" spans="9:48" ht="15.75" customHeight="1" x14ac:dyDescent="0.25">
      <c r="I891" s="157"/>
      <c r="AV891" s="157"/>
    </row>
    <row r="892" spans="9:48" ht="15.75" customHeight="1" x14ac:dyDescent="0.25">
      <c r="I892" s="157"/>
      <c r="AV892" s="157"/>
    </row>
    <row r="893" spans="9:48" ht="15.75" customHeight="1" x14ac:dyDescent="0.25">
      <c r="I893" s="157"/>
      <c r="AV893" s="157"/>
    </row>
    <row r="894" spans="9:48" ht="15.75" customHeight="1" x14ac:dyDescent="0.25">
      <c r="I894" s="157"/>
      <c r="AV894" s="157"/>
    </row>
    <row r="895" spans="9:48" ht="15.75" customHeight="1" x14ac:dyDescent="0.25">
      <c r="I895" s="157"/>
      <c r="AV895" s="157"/>
    </row>
    <row r="896" spans="9:48" ht="15.75" customHeight="1" x14ac:dyDescent="0.25">
      <c r="I896" s="157"/>
      <c r="AV896" s="157"/>
    </row>
    <row r="897" spans="9:48" ht="15.75" customHeight="1" x14ac:dyDescent="0.25">
      <c r="I897" s="157"/>
      <c r="AV897" s="157"/>
    </row>
    <row r="898" spans="9:48" ht="15.75" customHeight="1" x14ac:dyDescent="0.25">
      <c r="I898" s="157"/>
      <c r="AV898" s="157"/>
    </row>
    <row r="899" spans="9:48" ht="15.75" customHeight="1" x14ac:dyDescent="0.25">
      <c r="I899" s="157"/>
      <c r="AV899" s="157"/>
    </row>
    <row r="900" spans="9:48" ht="15.75" customHeight="1" x14ac:dyDescent="0.25">
      <c r="I900" s="157"/>
      <c r="AV900" s="157"/>
    </row>
    <row r="901" spans="9:48" ht="15.75" customHeight="1" x14ac:dyDescent="0.25">
      <c r="I901" s="157"/>
      <c r="AV901" s="157"/>
    </row>
    <row r="902" spans="9:48" ht="15.75" customHeight="1" x14ac:dyDescent="0.25">
      <c r="I902" s="157"/>
      <c r="AV902" s="157"/>
    </row>
    <row r="903" spans="9:48" ht="15.75" customHeight="1" x14ac:dyDescent="0.25">
      <c r="I903" s="157"/>
      <c r="AV903" s="157"/>
    </row>
    <row r="904" spans="9:48" ht="15.75" customHeight="1" x14ac:dyDescent="0.25">
      <c r="I904" s="157"/>
      <c r="AV904" s="157"/>
    </row>
    <row r="905" spans="9:48" ht="15.75" customHeight="1" x14ac:dyDescent="0.25">
      <c r="I905" s="157"/>
      <c r="AV905" s="157"/>
    </row>
    <row r="906" spans="9:48" ht="15.75" customHeight="1" x14ac:dyDescent="0.25">
      <c r="I906" s="157"/>
      <c r="AV906" s="157"/>
    </row>
    <row r="907" spans="9:48" ht="15.75" customHeight="1" x14ac:dyDescent="0.25">
      <c r="I907" s="157"/>
      <c r="AV907" s="157"/>
    </row>
    <row r="908" spans="9:48" ht="15.75" customHeight="1" x14ac:dyDescent="0.25">
      <c r="I908" s="157"/>
      <c r="AV908" s="157"/>
    </row>
    <row r="909" spans="9:48" ht="15.75" customHeight="1" x14ac:dyDescent="0.25">
      <c r="I909" s="157"/>
      <c r="AV909" s="157"/>
    </row>
    <row r="910" spans="9:48" ht="15.75" customHeight="1" x14ac:dyDescent="0.25">
      <c r="I910" s="157"/>
      <c r="AV910" s="157"/>
    </row>
    <row r="911" spans="9:48" ht="15.75" customHeight="1" x14ac:dyDescent="0.25">
      <c r="I911" s="157"/>
      <c r="AV911" s="157"/>
    </row>
    <row r="912" spans="9:48" ht="15.75" customHeight="1" x14ac:dyDescent="0.25">
      <c r="I912" s="157"/>
      <c r="AV912" s="157"/>
    </row>
    <row r="913" spans="9:48" ht="15.75" customHeight="1" x14ac:dyDescent="0.25">
      <c r="I913" s="157"/>
      <c r="AV913" s="157"/>
    </row>
    <row r="914" spans="9:48" ht="15.75" customHeight="1" x14ac:dyDescent="0.25">
      <c r="I914" s="157"/>
      <c r="AV914" s="157"/>
    </row>
    <row r="915" spans="9:48" ht="15.75" customHeight="1" x14ac:dyDescent="0.25">
      <c r="I915" s="157"/>
      <c r="AV915" s="157"/>
    </row>
    <row r="916" spans="9:48" ht="15.75" customHeight="1" x14ac:dyDescent="0.25">
      <c r="I916" s="157"/>
      <c r="AV916" s="157"/>
    </row>
    <row r="917" spans="9:48" ht="15.75" customHeight="1" x14ac:dyDescent="0.25">
      <c r="I917" s="157"/>
      <c r="AV917" s="157"/>
    </row>
    <row r="918" spans="9:48" ht="15.75" customHeight="1" x14ac:dyDescent="0.25">
      <c r="I918" s="157"/>
      <c r="AV918" s="157"/>
    </row>
    <row r="919" spans="9:48" ht="15.75" customHeight="1" x14ac:dyDescent="0.25">
      <c r="I919" s="157"/>
      <c r="AV919" s="157"/>
    </row>
    <row r="920" spans="9:48" ht="15.75" customHeight="1" x14ac:dyDescent="0.25">
      <c r="I920" s="157"/>
      <c r="AV920" s="157"/>
    </row>
    <row r="921" spans="9:48" ht="15.75" customHeight="1" x14ac:dyDescent="0.25">
      <c r="I921" s="157"/>
      <c r="AV921" s="157"/>
    </row>
    <row r="922" spans="9:48" ht="15.75" customHeight="1" x14ac:dyDescent="0.25">
      <c r="I922" s="157"/>
      <c r="AV922" s="157"/>
    </row>
    <row r="923" spans="9:48" ht="15.75" customHeight="1" x14ac:dyDescent="0.25">
      <c r="I923" s="157"/>
      <c r="AV923" s="157"/>
    </row>
    <row r="924" spans="9:48" ht="15.75" customHeight="1" x14ac:dyDescent="0.25">
      <c r="I924" s="157"/>
      <c r="AV924" s="157"/>
    </row>
    <row r="925" spans="9:48" ht="15.75" customHeight="1" x14ac:dyDescent="0.25">
      <c r="I925" s="157"/>
      <c r="AV925" s="157"/>
    </row>
    <row r="926" spans="9:48" ht="15.75" customHeight="1" x14ac:dyDescent="0.25">
      <c r="I926" s="157"/>
      <c r="AV926" s="157"/>
    </row>
    <row r="927" spans="9:48" ht="15.75" customHeight="1" x14ac:dyDescent="0.25">
      <c r="I927" s="157"/>
      <c r="AV927" s="157"/>
    </row>
    <row r="928" spans="9:48" ht="15.75" customHeight="1" x14ac:dyDescent="0.25">
      <c r="I928" s="157"/>
      <c r="AV928" s="157"/>
    </row>
    <row r="929" spans="9:48" ht="15.75" customHeight="1" x14ac:dyDescent="0.25">
      <c r="I929" s="157"/>
      <c r="AV929" s="157"/>
    </row>
    <row r="930" spans="9:48" ht="15.75" customHeight="1" x14ac:dyDescent="0.25">
      <c r="I930" s="157"/>
      <c r="AV930" s="157"/>
    </row>
    <row r="931" spans="9:48" ht="15.75" customHeight="1" x14ac:dyDescent="0.25">
      <c r="I931" s="157"/>
      <c r="AV931" s="157"/>
    </row>
    <row r="932" spans="9:48" ht="15.75" customHeight="1" x14ac:dyDescent="0.25">
      <c r="I932" s="157"/>
      <c r="AV932" s="157"/>
    </row>
    <row r="933" spans="9:48" ht="15.75" customHeight="1" x14ac:dyDescent="0.25">
      <c r="I933" s="157"/>
      <c r="AV933" s="157"/>
    </row>
    <row r="934" spans="9:48" ht="15.75" customHeight="1" x14ac:dyDescent="0.25">
      <c r="I934" s="157"/>
      <c r="AV934" s="157"/>
    </row>
    <row r="935" spans="9:48" ht="15.75" customHeight="1" x14ac:dyDescent="0.25">
      <c r="I935" s="157"/>
      <c r="AV935" s="157"/>
    </row>
    <row r="936" spans="9:48" ht="15.75" customHeight="1" x14ac:dyDescent="0.25">
      <c r="I936" s="157"/>
      <c r="AV936" s="157"/>
    </row>
    <row r="937" spans="9:48" ht="15.75" customHeight="1" x14ac:dyDescent="0.25">
      <c r="I937" s="157"/>
      <c r="AV937" s="157"/>
    </row>
    <row r="938" spans="9:48" ht="15.75" customHeight="1" x14ac:dyDescent="0.25">
      <c r="I938" s="157"/>
      <c r="AV938" s="157"/>
    </row>
    <row r="939" spans="9:48" ht="15.75" customHeight="1" x14ac:dyDescent="0.25">
      <c r="I939" s="157"/>
      <c r="AV939" s="157"/>
    </row>
    <row r="940" spans="9:48" ht="15.75" customHeight="1" x14ac:dyDescent="0.25">
      <c r="I940" s="157"/>
      <c r="AV940" s="157"/>
    </row>
  </sheetData>
  <mergeCells count="38">
    <mergeCell ref="V2:V3"/>
    <mergeCell ref="A1:AL1"/>
    <mergeCell ref="AM1:AO1"/>
    <mergeCell ref="AP1:BP1"/>
    <mergeCell ref="BQ1:BQ3"/>
    <mergeCell ref="A2:A3"/>
    <mergeCell ref="B2:B3"/>
    <mergeCell ref="C2:F2"/>
    <mergeCell ref="H2:H3"/>
    <mergeCell ref="I2:K2"/>
    <mergeCell ref="L2:L3"/>
    <mergeCell ref="M2:M3"/>
    <mergeCell ref="N2:P2"/>
    <mergeCell ref="R2:S2"/>
    <mergeCell ref="T2:T3"/>
    <mergeCell ref="U2:U3"/>
    <mergeCell ref="AL2:AL3"/>
    <mergeCell ref="W2:W3"/>
    <mergeCell ref="X2:X3"/>
    <mergeCell ref="Y2:Y3"/>
    <mergeCell ref="Z2:Z3"/>
    <mergeCell ref="AA2:AA3"/>
    <mergeCell ref="AB2:AB3"/>
    <mergeCell ref="AC2:AC3"/>
    <mergeCell ref="AD2:AD3"/>
    <mergeCell ref="AE2:AG2"/>
    <mergeCell ref="AH2:AJ2"/>
    <mergeCell ref="AK2:AK3"/>
    <mergeCell ref="BA2:BD2"/>
    <mergeCell ref="BE2:BH2"/>
    <mergeCell ref="BI2:BL2"/>
    <mergeCell ref="BM2:BP2"/>
    <mergeCell ref="AM2:AM3"/>
    <mergeCell ref="AN2:AN3"/>
    <mergeCell ref="AO2:AO3"/>
    <mergeCell ref="AP2:AU2"/>
    <mergeCell ref="AV2:AV3"/>
    <mergeCell ref="AW2:AZ2"/>
  </mergeCells>
  <hyperlinks>
    <hyperlink ref="AK40" r:id="rId1" xr:uid="{E334BC99-8831-40C0-B6C5-C390DEA1C1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AC13-B719-48EC-916E-16B08CAFA554}">
  <dimension ref="A1:BO931"/>
  <sheetViews>
    <sheetView rightToLeft="1" topLeftCell="L1" workbookViewId="0">
      <pane ySplit="3" topLeftCell="A4" activePane="bottomLeft" state="frozen"/>
      <selection pane="bottomLeft" activeCell="AD22" sqref="AD22"/>
    </sheetView>
  </sheetViews>
  <sheetFormatPr defaultColWidth="14.42578125" defaultRowHeight="15" x14ac:dyDescent="0.25"/>
  <cols>
    <col min="1" max="1" width="9.85546875" style="158" customWidth="1"/>
    <col min="2" max="2" width="10.42578125" style="158" customWidth="1"/>
    <col min="3" max="3" width="23.42578125" style="158" customWidth="1"/>
    <col min="4" max="4" width="28.5703125" style="158" customWidth="1"/>
    <col min="5" max="5" width="13.85546875" style="158" customWidth="1"/>
    <col min="6" max="6" width="14.5703125" style="158" customWidth="1"/>
    <col min="7" max="7" width="6.7109375" style="158" customWidth="1"/>
    <col min="8" max="8" width="6.85546875" style="158" customWidth="1"/>
    <col min="9" max="9" width="13.85546875" style="158" customWidth="1"/>
    <col min="10" max="10" width="0.42578125" style="158" customWidth="1"/>
    <col min="11" max="11" width="9.28515625" style="158" customWidth="1"/>
    <col min="12" max="12" width="13.140625" style="158" customWidth="1"/>
    <col min="13" max="13" width="7.85546875" style="158" customWidth="1"/>
    <col min="14" max="14" width="7.5703125" style="158" customWidth="1"/>
    <col min="15" max="15" width="17.42578125" style="158" customWidth="1"/>
    <col min="16" max="16" width="23" style="158" customWidth="1"/>
    <col min="17" max="17" width="11.7109375" style="158" customWidth="1"/>
    <col min="18" max="18" width="12.140625" style="158" customWidth="1"/>
    <col min="19" max="19" width="10.85546875" style="158" customWidth="1"/>
    <col min="20" max="20" width="11.5703125" style="158" customWidth="1"/>
    <col min="21" max="21" width="6.7109375" style="158" customWidth="1"/>
    <col min="22" max="22" width="9.85546875" style="158" customWidth="1"/>
    <col min="23" max="23" width="7.42578125" style="158" customWidth="1"/>
    <col min="24" max="24" width="11.7109375" style="158" customWidth="1"/>
    <col min="25" max="25" width="13.85546875" style="158" customWidth="1"/>
    <col min="26" max="27" width="11.42578125" style="158" customWidth="1"/>
    <col min="28" max="28" width="9.85546875" style="158" customWidth="1"/>
    <col min="29" max="29" width="12" style="158" customWidth="1"/>
    <col min="30" max="30" width="48.85546875" style="158" customWidth="1"/>
    <col min="31" max="31" width="15" style="158" customWidth="1"/>
    <col min="32" max="32" width="19.42578125" style="158" customWidth="1"/>
    <col min="33" max="33" width="9.42578125" style="158" customWidth="1"/>
    <col min="34" max="34" width="47" style="158" customWidth="1"/>
    <col min="35" max="35" width="8.85546875" style="158" customWidth="1"/>
    <col min="36" max="36" width="16" style="158" customWidth="1"/>
    <col min="37" max="37" width="15.42578125" style="158" customWidth="1"/>
    <col min="38" max="38" width="43.28515625" style="158" customWidth="1"/>
    <col min="39" max="39" width="8.28515625" style="158" customWidth="1"/>
    <col min="40" max="42" width="8" style="158" customWidth="1"/>
    <col min="43" max="43" width="8.42578125" style="158" customWidth="1"/>
    <col min="44" max="44" width="10.140625" style="158" customWidth="1"/>
    <col min="45" max="45" width="9.85546875" style="158" customWidth="1"/>
    <col min="46" max="46" width="12.140625" style="158" customWidth="1"/>
    <col min="47" max="49" width="8" style="158" customWidth="1"/>
    <col min="50" max="50" width="13.140625" style="158" customWidth="1"/>
    <col min="51" max="53" width="8" style="158" customWidth="1"/>
    <col min="54" max="54" width="16.85546875" style="158" customWidth="1"/>
    <col min="55" max="57" width="8" style="158" customWidth="1"/>
    <col min="58" max="58" width="13.7109375" style="158" customWidth="1"/>
    <col min="59" max="61" width="8" style="158" customWidth="1"/>
    <col min="62" max="62" width="13.140625" style="158" customWidth="1"/>
    <col min="63" max="65" width="8" style="158" customWidth="1"/>
    <col min="66" max="66" width="7.5703125" style="158" customWidth="1"/>
    <col min="67" max="67" width="11.7109375" style="165" customWidth="1"/>
    <col min="68" max="16384" width="14.42578125" style="158"/>
  </cols>
  <sheetData>
    <row r="1" spans="1:67" ht="18.75" customHeight="1" x14ac:dyDescent="0.25">
      <c r="A1" s="198" t="s">
        <v>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206"/>
      <c r="M1" s="173"/>
      <c r="N1" s="173"/>
      <c r="O1" s="173"/>
      <c r="P1" s="173"/>
      <c r="Q1" s="173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173"/>
      <c r="AF1" s="173"/>
      <c r="AG1" s="173"/>
      <c r="AH1" s="173"/>
      <c r="AI1" s="174"/>
      <c r="AJ1" s="182" t="s">
        <v>16</v>
      </c>
      <c r="AK1" s="173"/>
      <c r="AL1" s="174"/>
      <c r="AM1" s="201" t="s">
        <v>18</v>
      </c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202" t="s">
        <v>22</v>
      </c>
      <c r="BO1" s="163"/>
    </row>
    <row r="2" spans="1:67" ht="18" customHeight="1" x14ac:dyDescent="0.25">
      <c r="A2" s="175" t="s">
        <v>29</v>
      </c>
      <c r="B2" s="170" t="s">
        <v>30</v>
      </c>
      <c r="C2" s="172" t="s">
        <v>36</v>
      </c>
      <c r="D2" s="173"/>
      <c r="E2" s="173"/>
      <c r="F2" s="174"/>
      <c r="G2" s="5"/>
      <c r="H2" s="175" t="s">
        <v>43</v>
      </c>
      <c r="I2" s="196" t="s">
        <v>44</v>
      </c>
      <c r="J2" s="173"/>
      <c r="K2" s="174"/>
      <c r="L2" s="160"/>
      <c r="M2" s="175" t="s">
        <v>46</v>
      </c>
      <c r="N2" s="175" t="s">
        <v>47</v>
      </c>
      <c r="O2" s="197" t="s">
        <v>49</v>
      </c>
      <c r="P2" s="173"/>
      <c r="Q2" s="174"/>
      <c r="R2" s="205" t="s">
        <v>569</v>
      </c>
      <c r="S2" s="195"/>
      <c r="T2" s="188" t="s">
        <v>77</v>
      </c>
      <c r="U2" s="190" t="s">
        <v>75</v>
      </c>
      <c r="V2" s="188" t="s">
        <v>79</v>
      </c>
      <c r="W2" s="190" t="s">
        <v>75</v>
      </c>
      <c r="X2" s="188" t="s">
        <v>80</v>
      </c>
      <c r="Y2" s="188" t="s">
        <v>81</v>
      </c>
      <c r="Z2" s="188" t="s">
        <v>82</v>
      </c>
      <c r="AA2" s="190" t="s">
        <v>84</v>
      </c>
      <c r="AB2" s="187" t="s">
        <v>86</v>
      </c>
      <c r="AC2" s="185" t="s">
        <v>89</v>
      </c>
      <c r="AD2" s="187" t="s">
        <v>42</v>
      </c>
      <c r="AE2" s="197" t="s">
        <v>51</v>
      </c>
      <c r="AF2" s="173"/>
      <c r="AG2" s="174"/>
      <c r="AH2" s="175" t="s">
        <v>58</v>
      </c>
      <c r="AI2" s="175" t="s">
        <v>59</v>
      </c>
      <c r="AJ2" s="193" t="s">
        <v>60</v>
      </c>
      <c r="AK2" s="193" t="s">
        <v>61</v>
      </c>
      <c r="AL2" s="193" t="s">
        <v>42</v>
      </c>
      <c r="AM2" s="197" t="s">
        <v>62</v>
      </c>
      <c r="AN2" s="173"/>
      <c r="AO2" s="173"/>
      <c r="AP2" s="173"/>
      <c r="AQ2" s="173"/>
      <c r="AR2" s="174"/>
      <c r="AS2" s="175" t="s">
        <v>63</v>
      </c>
      <c r="AT2" s="196" t="s">
        <v>64</v>
      </c>
      <c r="AU2" s="173"/>
      <c r="AV2" s="173"/>
      <c r="AW2" s="174"/>
      <c r="AX2" s="196" t="s">
        <v>68</v>
      </c>
      <c r="AY2" s="173"/>
      <c r="AZ2" s="173"/>
      <c r="BA2" s="174"/>
      <c r="BB2" s="196" t="s">
        <v>72</v>
      </c>
      <c r="BC2" s="173"/>
      <c r="BD2" s="173"/>
      <c r="BE2" s="174"/>
      <c r="BF2" s="196" t="s">
        <v>73</v>
      </c>
      <c r="BG2" s="173"/>
      <c r="BH2" s="173"/>
      <c r="BI2" s="174"/>
      <c r="BJ2" s="196" t="s">
        <v>74</v>
      </c>
      <c r="BK2" s="173"/>
      <c r="BL2" s="173"/>
      <c r="BM2" s="174"/>
      <c r="BN2" s="203"/>
      <c r="BO2" s="162"/>
    </row>
    <row r="3" spans="1:67" ht="38.25" customHeight="1" x14ac:dyDescent="0.25">
      <c r="A3" s="171"/>
      <c r="B3" s="171"/>
      <c r="C3" s="17" t="s">
        <v>48</v>
      </c>
      <c r="D3" s="8" t="s">
        <v>97</v>
      </c>
      <c r="E3" s="19" t="s">
        <v>50</v>
      </c>
      <c r="F3" s="19" t="s">
        <v>55</v>
      </c>
      <c r="G3" s="4" t="s">
        <v>98</v>
      </c>
      <c r="H3" s="171"/>
      <c r="I3" s="55" t="s">
        <v>99</v>
      </c>
      <c r="J3" s="55" t="s">
        <v>100</v>
      </c>
      <c r="K3" s="23" t="s">
        <v>101</v>
      </c>
      <c r="L3" s="161" t="s">
        <v>568</v>
      </c>
      <c r="M3" s="171"/>
      <c r="N3" s="171"/>
      <c r="O3" s="8" t="s">
        <v>106</v>
      </c>
      <c r="P3" s="8" t="s">
        <v>107</v>
      </c>
      <c r="Q3" s="17" t="s">
        <v>108</v>
      </c>
      <c r="R3" s="4" t="s">
        <v>40</v>
      </c>
      <c r="S3" s="4" t="s">
        <v>52</v>
      </c>
      <c r="T3" s="189"/>
      <c r="U3" s="171"/>
      <c r="V3" s="189"/>
      <c r="W3" s="171"/>
      <c r="X3" s="189"/>
      <c r="Y3" s="189"/>
      <c r="Z3" s="189"/>
      <c r="AA3" s="171"/>
      <c r="AB3" s="186"/>
      <c r="AC3" s="186"/>
      <c r="AD3" s="186"/>
      <c r="AE3" s="8" t="s">
        <v>106</v>
      </c>
      <c r="AF3" s="8" t="s">
        <v>107</v>
      </c>
      <c r="AG3" s="4" t="s">
        <v>109</v>
      </c>
      <c r="AH3" s="171"/>
      <c r="AI3" s="171"/>
      <c r="AJ3" s="186"/>
      <c r="AK3" s="186"/>
      <c r="AL3" s="186"/>
      <c r="AM3" s="26" t="s">
        <v>113</v>
      </c>
      <c r="AN3" s="26" t="s">
        <v>117</v>
      </c>
      <c r="AO3" s="26" t="s">
        <v>119</v>
      </c>
      <c r="AP3" s="26" t="s">
        <v>120</v>
      </c>
      <c r="AQ3" s="26" t="s">
        <v>121</v>
      </c>
      <c r="AR3" s="8" t="s">
        <v>122</v>
      </c>
      <c r="AS3" s="171"/>
      <c r="AT3" s="4" t="s">
        <v>40</v>
      </c>
      <c r="AU3" s="4" t="s">
        <v>124</v>
      </c>
      <c r="AV3" s="4" t="s">
        <v>125</v>
      </c>
      <c r="AW3" s="4" t="s">
        <v>126</v>
      </c>
      <c r="AX3" s="4" t="s">
        <v>40</v>
      </c>
      <c r="AY3" s="4" t="s">
        <v>124</v>
      </c>
      <c r="AZ3" s="4" t="s">
        <v>125</v>
      </c>
      <c r="BA3" s="4" t="s">
        <v>126</v>
      </c>
      <c r="BB3" s="4" t="s">
        <v>40</v>
      </c>
      <c r="BC3" s="4" t="s">
        <v>124</v>
      </c>
      <c r="BD3" s="4" t="s">
        <v>125</v>
      </c>
      <c r="BE3" s="4" t="s">
        <v>126</v>
      </c>
      <c r="BF3" s="4" t="s">
        <v>40</v>
      </c>
      <c r="BG3" s="4" t="s">
        <v>124</v>
      </c>
      <c r="BH3" s="4" t="s">
        <v>125</v>
      </c>
      <c r="BI3" s="4" t="s">
        <v>126</v>
      </c>
      <c r="BJ3" s="4" t="s">
        <v>40</v>
      </c>
      <c r="BK3" s="4" t="s">
        <v>124</v>
      </c>
      <c r="BL3" s="4" t="s">
        <v>125</v>
      </c>
      <c r="BM3" s="4" t="s">
        <v>126</v>
      </c>
      <c r="BN3" s="203"/>
      <c r="BO3" s="162"/>
    </row>
    <row r="4" spans="1:67" ht="15.75" customHeight="1" x14ac:dyDescent="0.25">
      <c r="A4" s="127">
        <v>6</v>
      </c>
      <c r="B4" s="49">
        <v>43830</v>
      </c>
      <c r="C4" s="32" t="s">
        <v>188</v>
      </c>
      <c r="D4" s="32" t="s">
        <v>189</v>
      </c>
      <c r="E4" s="32" t="s">
        <v>190</v>
      </c>
      <c r="F4" s="32" t="s">
        <v>191</v>
      </c>
      <c r="G4" s="32">
        <v>2</v>
      </c>
      <c r="H4" s="50">
        <v>2</v>
      </c>
      <c r="I4" s="56">
        <v>43835</v>
      </c>
      <c r="J4" s="57">
        <v>43891</v>
      </c>
      <c r="K4" s="58" t="s">
        <v>192</v>
      </c>
      <c r="L4" s="58"/>
      <c r="M4" s="59">
        <v>0.36458333333333331</v>
      </c>
      <c r="N4" s="50">
        <v>11</v>
      </c>
      <c r="O4" s="32" t="s">
        <v>193</v>
      </c>
      <c r="P4" s="32" t="s">
        <v>194</v>
      </c>
      <c r="Q4" s="71">
        <v>0.56944444444444442</v>
      </c>
      <c r="R4" s="32" t="s">
        <v>196</v>
      </c>
      <c r="S4" s="64">
        <v>150</v>
      </c>
      <c r="T4" s="57"/>
      <c r="U4" s="59"/>
      <c r="V4" s="57"/>
      <c r="W4" s="59"/>
      <c r="X4" s="32"/>
      <c r="Y4" s="32"/>
      <c r="Z4" s="32"/>
      <c r="AA4" s="32"/>
      <c r="AB4" s="57"/>
      <c r="AC4" s="32"/>
      <c r="AD4" s="32"/>
      <c r="AE4" s="32"/>
      <c r="AF4" s="32"/>
      <c r="AG4" s="32"/>
      <c r="AH4" s="32"/>
      <c r="AI4" s="32"/>
      <c r="AJ4" s="57">
        <v>43831</v>
      </c>
      <c r="AK4" s="32" t="s">
        <v>195</v>
      </c>
      <c r="AL4" s="32"/>
      <c r="AM4" s="50"/>
      <c r="AN4" s="50"/>
      <c r="AO4" s="50"/>
      <c r="AP4" s="50">
        <v>1</v>
      </c>
      <c r="AQ4" s="50"/>
      <c r="AR4" s="32"/>
      <c r="AS4" s="62">
        <v>1.2</v>
      </c>
      <c r="AT4" s="32" t="s">
        <v>133</v>
      </c>
      <c r="AU4" s="62">
        <v>29.8</v>
      </c>
      <c r="AV4" s="62">
        <v>31</v>
      </c>
      <c r="AW4" s="64" t="s">
        <v>170</v>
      </c>
      <c r="AX4" s="32" t="s">
        <v>196</v>
      </c>
      <c r="AY4" s="62">
        <v>0</v>
      </c>
      <c r="AZ4" s="62">
        <v>1.2</v>
      </c>
      <c r="BA4" s="66">
        <v>150</v>
      </c>
      <c r="BB4" s="32" t="s">
        <v>144</v>
      </c>
      <c r="BC4" s="62">
        <v>18</v>
      </c>
      <c r="BD4" s="62">
        <v>19.21</v>
      </c>
      <c r="BE4" s="64">
        <v>500</v>
      </c>
      <c r="BF4" s="32" t="s">
        <v>130</v>
      </c>
      <c r="BG4" s="62">
        <v>27.7</v>
      </c>
      <c r="BH4" s="62">
        <v>28.9</v>
      </c>
      <c r="BI4" s="64">
        <v>780</v>
      </c>
      <c r="BJ4" s="32" t="s">
        <v>123</v>
      </c>
      <c r="BK4" s="62">
        <v>29.8</v>
      </c>
      <c r="BL4" s="62">
        <v>31</v>
      </c>
      <c r="BM4" s="67">
        <v>296</v>
      </c>
      <c r="BN4" s="65"/>
      <c r="BO4" s="164"/>
    </row>
    <row r="5" spans="1:67" ht="15.75" customHeight="1" x14ac:dyDescent="0.25">
      <c r="A5" s="90">
        <v>11</v>
      </c>
      <c r="B5" s="99">
        <v>43832</v>
      </c>
      <c r="C5" s="158" t="s">
        <v>229</v>
      </c>
      <c r="D5" s="32" t="s">
        <v>230</v>
      </c>
      <c r="E5" s="32" t="s">
        <v>231</v>
      </c>
      <c r="F5" s="32" t="s">
        <v>232</v>
      </c>
      <c r="G5" s="32">
        <v>1</v>
      </c>
      <c r="H5" s="72">
        <v>1</v>
      </c>
      <c r="I5" s="103">
        <v>43849</v>
      </c>
      <c r="J5" s="52">
        <v>43849</v>
      </c>
      <c r="K5" s="91" t="s">
        <v>152</v>
      </c>
      <c r="L5" s="91"/>
      <c r="M5" s="93">
        <v>0.35416666666666669</v>
      </c>
      <c r="N5" s="97">
        <v>30</v>
      </c>
      <c r="O5" s="32" t="s">
        <v>233</v>
      </c>
      <c r="P5" s="32" t="s">
        <v>234</v>
      </c>
      <c r="Q5" s="94">
        <v>0.5</v>
      </c>
      <c r="R5" s="83" t="s">
        <v>130</v>
      </c>
      <c r="S5" s="106">
        <v>960</v>
      </c>
      <c r="T5" s="52">
        <v>43833</v>
      </c>
      <c r="U5" s="93">
        <v>0.5</v>
      </c>
      <c r="V5" s="52">
        <v>43834</v>
      </c>
      <c r="W5" s="93">
        <v>0.83333333333333337</v>
      </c>
      <c r="X5" s="32" t="s">
        <v>236</v>
      </c>
      <c r="Y5" s="45">
        <v>537984846</v>
      </c>
      <c r="Z5" s="32"/>
      <c r="AA5" s="32"/>
      <c r="AB5" s="52">
        <v>43842</v>
      </c>
      <c r="AC5" s="32" t="s">
        <v>231</v>
      </c>
      <c r="AD5" s="32"/>
      <c r="AE5" s="32"/>
      <c r="AF5" s="32"/>
      <c r="AG5" s="93"/>
      <c r="AH5" s="32"/>
      <c r="AI5" s="32"/>
      <c r="AJ5" s="52">
        <v>43832</v>
      </c>
      <c r="AK5" s="32" t="s">
        <v>235</v>
      </c>
      <c r="AL5" s="32"/>
      <c r="AM5" s="97"/>
      <c r="AN5" s="97">
        <v>1</v>
      </c>
      <c r="AO5" s="97"/>
      <c r="AP5" s="97"/>
      <c r="AQ5" s="97"/>
      <c r="AR5" s="32"/>
      <c r="AS5" s="105">
        <v>76.2</v>
      </c>
      <c r="AT5" s="32" t="s">
        <v>133</v>
      </c>
      <c r="AU5" s="105">
        <v>56</v>
      </c>
      <c r="AV5" s="105">
        <f t="shared" ref="AV5:AV7" si="0">AU5+AS5</f>
        <v>132.19999999999999</v>
      </c>
      <c r="AW5" s="48" t="s">
        <v>170</v>
      </c>
      <c r="AX5" s="32" t="s">
        <v>123</v>
      </c>
      <c r="AY5" s="105">
        <v>56</v>
      </c>
      <c r="AZ5" s="105">
        <v>132</v>
      </c>
      <c r="BA5" s="106">
        <v>2497</v>
      </c>
      <c r="BB5" s="32" t="s">
        <v>116</v>
      </c>
      <c r="BC5" s="105">
        <v>0</v>
      </c>
      <c r="BD5" s="105">
        <v>76.2</v>
      </c>
      <c r="BE5" s="48">
        <v>1750</v>
      </c>
      <c r="BF5" s="32" t="s">
        <v>129</v>
      </c>
      <c r="BG5" s="105">
        <v>18</v>
      </c>
      <c r="BH5" s="105">
        <f>BG5+76.2</f>
        <v>94.2</v>
      </c>
      <c r="BI5" s="48">
        <v>1893</v>
      </c>
      <c r="BJ5" s="32" t="s">
        <v>130</v>
      </c>
      <c r="BK5" s="105">
        <v>8</v>
      </c>
      <c r="BL5" s="105">
        <v>84.2</v>
      </c>
      <c r="BM5" s="107">
        <v>960</v>
      </c>
      <c r="BN5" s="73" t="s">
        <v>187</v>
      </c>
      <c r="BO5" s="164"/>
    </row>
    <row r="6" spans="1:67" ht="15.75" customHeight="1" x14ac:dyDescent="0.25">
      <c r="A6" s="90">
        <v>11</v>
      </c>
      <c r="B6" s="99">
        <v>43832</v>
      </c>
      <c r="C6" s="158" t="s">
        <v>229</v>
      </c>
      <c r="D6" s="32" t="s">
        <v>230</v>
      </c>
      <c r="E6" s="32" t="s">
        <v>231</v>
      </c>
      <c r="F6" s="32" t="s">
        <v>232</v>
      </c>
      <c r="G6" s="32">
        <v>1</v>
      </c>
      <c r="H6" s="97">
        <v>1</v>
      </c>
      <c r="I6" s="103">
        <v>43849</v>
      </c>
      <c r="J6" s="52">
        <v>43849</v>
      </c>
      <c r="K6" s="91" t="s">
        <v>152</v>
      </c>
      <c r="L6" s="91"/>
      <c r="M6" s="93">
        <v>0.35416666666666669</v>
      </c>
      <c r="N6" s="97">
        <v>30</v>
      </c>
      <c r="O6" s="32" t="s">
        <v>233</v>
      </c>
      <c r="P6" s="32" t="s">
        <v>234</v>
      </c>
      <c r="Q6" s="94">
        <v>0.5</v>
      </c>
      <c r="R6" s="84" t="s">
        <v>133</v>
      </c>
      <c r="S6" s="74">
        <v>895</v>
      </c>
      <c r="T6" s="52"/>
      <c r="U6" s="93"/>
      <c r="V6" s="52">
        <v>43835</v>
      </c>
      <c r="W6" s="93">
        <v>0.5</v>
      </c>
      <c r="X6" s="32" t="s">
        <v>236</v>
      </c>
      <c r="Y6" s="89">
        <v>537984846</v>
      </c>
      <c r="Z6" s="32"/>
      <c r="AA6" s="32"/>
      <c r="AB6" s="52"/>
      <c r="AC6" s="32"/>
      <c r="AD6" s="32"/>
      <c r="AE6" s="32"/>
      <c r="AF6" s="32"/>
      <c r="AG6" s="32"/>
      <c r="AH6" s="32"/>
      <c r="AI6" s="32"/>
      <c r="AJ6" s="52"/>
      <c r="AK6" s="32"/>
      <c r="AL6" s="84" t="s">
        <v>237</v>
      </c>
      <c r="AM6" s="97"/>
      <c r="AN6" s="97">
        <v>1</v>
      </c>
      <c r="AO6" s="97"/>
      <c r="AP6" s="97"/>
      <c r="AQ6" s="97"/>
      <c r="AR6" s="32"/>
      <c r="AS6" s="105">
        <v>76.2</v>
      </c>
      <c r="AT6" s="84" t="s">
        <v>133</v>
      </c>
      <c r="AU6" s="105">
        <v>56</v>
      </c>
      <c r="AV6" s="105">
        <f t="shared" si="0"/>
        <v>132.19999999999999</v>
      </c>
      <c r="AW6" s="74">
        <v>895</v>
      </c>
      <c r="AX6" s="32"/>
      <c r="AY6" s="105"/>
      <c r="AZ6" s="105"/>
      <c r="BA6" s="106"/>
      <c r="BB6" s="32"/>
      <c r="BC6" s="105"/>
      <c r="BD6" s="105"/>
      <c r="BE6" s="48"/>
      <c r="BF6" s="32"/>
      <c r="BG6" s="105"/>
      <c r="BH6" s="105"/>
      <c r="BI6" s="48"/>
      <c r="BJ6" s="32"/>
      <c r="BK6" s="105"/>
      <c r="BL6" s="105"/>
      <c r="BM6" s="106"/>
      <c r="BN6" s="75"/>
      <c r="BO6" s="164"/>
    </row>
    <row r="7" spans="1:67" ht="15.75" customHeight="1" x14ac:dyDescent="0.25">
      <c r="A7" s="90">
        <v>12</v>
      </c>
      <c r="B7" s="99">
        <v>43832</v>
      </c>
      <c r="C7" s="32" t="s">
        <v>238</v>
      </c>
      <c r="D7" s="32" t="s">
        <v>239</v>
      </c>
      <c r="E7" s="32" t="s">
        <v>231</v>
      </c>
      <c r="F7" s="32" t="s">
        <v>232</v>
      </c>
      <c r="G7" s="32">
        <v>3</v>
      </c>
      <c r="H7" s="97">
        <v>1</v>
      </c>
      <c r="I7" s="103">
        <v>43842</v>
      </c>
      <c r="J7" s="52">
        <v>43842</v>
      </c>
      <c r="K7" s="91" t="s">
        <v>152</v>
      </c>
      <c r="L7" s="91"/>
      <c r="M7" s="93">
        <v>0.375</v>
      </c>
      <c r="N7" s="97">
        <v>10</v>
      </c>
      <c r="O7" s="32" t="s">
        <v>240</v>
      </c>
      <c r="P7" s="32" t="s">
        <v>241</v>
      </c>
      <c r="Q7" s="117">
        <v>0.5</v>
      </c>
      <c r="R7" s="32" t="s">
        <v>123</v>
      </c>
      <c r="S7" s="48">
        <v>419</v>
      </c>
      <c r="T7" s="52"/>
      <c r="U7" s="93"/>
      <c r="V7" s="52"/>
      <c r="W7" s="93"/>
      <c r="X7" s="32" t="s">
        <v>228</v>
      </c>
      <c r="Y7" s="32"/>
      <c r="Z7" s="32"/>
      <c r="AA7" s="32"/>
      <c r="AB7" s="52">
        <v>43842</v>
      </c>
      <c r="AC7" s="32" t="s">
        <v>231</v>
      </c>
      <c r="AD7" s="32"/>
      <c r="AE7" s="32"/>
      <c r="AF7" s="32"/>
      <c r="AG7" s="32"/>
      <c r="AH7" s="32"/>
      <c r="AI7" s="32"/>
      <c r="AJ7" s="52">
        <v>43832</v>
      </c>
      <c r="AK7" s="32" t="s">
        <v>235</v>
      </c>
      <c r="AL7" s="32"/>
      <c r="AM7" s="97"/>
      <c r="AN7" s="97"/>
      <c r="AO7" s="97"/>
      <c r="AP7" s="97">
        <v>1</v>
      </c>
      <c r="AQ7" s="97"/>
      <c r="AR7" s="32"/>
      <c r="AS7" s="105">
        <v>22.6</v>
      </c>
      <c r="AT7" s="32" t="s">
        <v>130</v>
      </c>
      <c r="AU7" s="105">
        <v>8</v>
      </c>
      <c r="AV7" s="105">
        <f t="shared" si="0"/>
        <v>30.6</v>
      </c>
      <c r="AW7" s="48">
        <v>780</v>
      </c>
      <c r="AX7" s="32" t="s">
        <v>116</v>
      </c>
      <c r="AY7" s="105">
        <v>0</v>
      </c>
      <c r="AZ7" s="105">
        <v>22.6</v>
      </c>
      <c r="BA7" s="106">
        <v>400</v>
      </c>
      <c r="BB7" s="32" t="s">
        <v>144</v>
      </c>
      <c r="BC7" s="105">
        <v>18</v>
      </c>
      <c r="BD7" s="105">
        <f>BC7+AS7</f>
        <v>40.6</v>
      </c>
      <c r="BE7" s="48">
        <v>500</v>
      </c>
      <c r="BF7" s="32" t="s">
        <v>129</v>
      </c>
      <c r="BG7" s="105">
        <v>47.7</v>
      </c>
      <c r="BH7" s="105">
        <f>BG7+22.6</f>
        <v>70.300000000000011</v>
      </c>
      <c r="BI7" s="48">
        <v>1367</v>
      </c>
      <c r="BJ7" s="32" t="s">
        <v>123</v>
      </c>
      <c r="BK7" s="105">
        <v>76</v>
      </c>
      <c r="BL7" s="105">
        <v>98.6</v>
      </c>
      <c r="BM7" s="107">
        <v>419</v>
      </c>
      <c r="BN7" s="113"/>
      <c r="BO7" s="164"/>
    </row>
    <row r="8" spans="1:67" ht="15.75" customHeight="1" x14ac:dyDescent="0.25">
      <c r="A8" s="90">
        <v>13</v>
      </c>
      <c r="B8" s="99">
        <v>43832</v>
      </c>
      <c r="C8" s="32" t="s">
        <v>242</v>
      </c>
      <c r="D8" s="32" t="s">
        <v>243</v>
      </c>
      <c r="E8" s="32" t="s">
        <v>231</v>
      </c>
      <c r="F8" s="32" t="s">
        <v>232</v>
      </c>
      <c r="G8" s="32">
        <v>3</v>
      </c>
      <c r="H8" s="97">
        <v>1</v>
      </c>
      <c r="I8" s="103">
        <v>43843</v>
      </c>
      <c r="J8" s="52">
        <v>43843</v>
      </c>
      <c r="K8" s="91" t="s">
        <v>138</v>
      </c>
      <c r="L8" s="91"/>
      <c r="M8" s="93">
        <v>0.39583333333333331</v>
      </c>
      <c r="N8" s="97">
        <v>30</v>
      </c>
      <c r="O8" s="32" t="s">
        <v>244</v>
      </c>
      <c r="P8" s="32" t="s">
        <v>244</v>
      </c>
      <c r="Q8" s="117">
        <v>0.5</v>
      </c>
      <c r="R8" s="32" t="s">
        <v>130</v>
      </c>
      <c r="S8" s="48">
        <v>370</v>
      </c>
      <c r="T8" s="52">
        <v>43833</v>
      </c>
      <c r="U8" s="93">
        <v>0.5</v>
      </c>
      <c r="V8" s="52">
        <v>43835</v>
      </c>
      <c r="W8" s="93">
        <v>0.375</v>
      </c>
      <c r="X8" s="32" t="s">
        <v>245</v>
      </c>
      <c r="Y8" s="76" t="s">
        <v>246</v>
      </c>
      <c r="Z8" s="32"/>
      <c r="AA8" s="32"/>
      <c r="AB8" s="52">
        <v>43842</v>
      </c>
      <c r="AC8" s="32" t="s">
        <v>231</v>
      </c>
      <c r="AD8" s="32"/>
      <c r="AE8" s="32"/>
      <c r="AF8" s="32"/>
      <c r="AG8" s="32"/>
      <c r="AH8" s="32"/>
      <c r="AI8" s="32"/>
      <c r="AJ8" s="52">
        <v>43832</v>
      </c>
      <c r="AK8" s="32" t="s">
        <v>235</v>
      </c>
      <c r="AL8" s="32"/>
      <c r="AM8" s="97"/>
      <c r="AN8" s="97">
        <v>1</v>
      </c>
      <c r="AO8" s="97"/>
      <c r="AP8" s="97"/>
      <c r="AQ8" s="97"/>
      <c r="AR8" s="32"/>
      <c r="AS8" s="105">
        <v>6.4</v>
      </c>
      <c r="AT8" s="32" t="s">
        <v>130</v>
      </c>
      <c r="AU8" s="105">
        <v>8</v>
      </c>
      <c r="AV8" s="105">
        <v>14.4</v>
      </c>
      <c r="AW8" s="107">
        <v>370</v>
      </c>
      <c r="AX8" s="32" t="s">
        <v>116</v>
      </c>
      <c r="AY8" s="105">
        <v>0</v>
      </c>
      <c r="AZ8" s="105">
        <v>6.4</v>
      </c>
      <c r="BA8" s="48">
        <v>600</v>
      </c>
      <c r="BB8" s="32" t="s">
        <v>144</v>
      </c>
      <c r="BC8" s="105">
        <v>18</v>
      </c>
      <c r="BD8" s="105">
        <v>24.4</v>
      </c>
      <c r="BE8" s="48">
        <v>720</v>
      </c>
      <c r="BF8" s="32" t="s">
        <v>129</v>
      </c>
      <c r="BG8" s="105">
        <v>40.4</v>
      </c>
      <c r="BH8" s="105">
        <v>46.8</v>
      </c>
      <c r="BI8" s="48">
        <v>1182</v>
      </c>
      <c r="BJ8" s="32" t="s">
        <v>123</v>
      </c>
      <c r="BK8" s="105">
        <v>60.8</v>
      </c>
      <c r="BL8" s="105">
        <v>67.2</v>
      </c>
      <c r="BM8" s="48">
        <v>1241</v>
      </c>
      <c r="BN8" s="113"/>
      <c r="BO8" s="164"/>
    </row>
    <row r="9" spans="1:67" ht="15.75" customHeight="1" x14ac:dyDescent="0.25">
      <c r="A9" s="90">
        <v>17</v>
      </c>
      <c r="B9" s="99">
        <v>43835</v>
      </c>
      <c r="C9" s="32" t="s">
        <v>274</v>
      </c>
      <c r="D9" s="32" t="s">
        <v>275</v>
      </c>
      <c r="E9" s="32" t="s">
        <v>276</v>
      </c>
      <c r="F9" s="32" t="s">
        <v>277</v>
      </c>
      <c r="G9" s="32">
        <v>3</v>
      </c>
      <c r="H9" s="79">
        <v>2</v>
      </c>
      <c r="I9" s="166">
        <v>43843</v>
      </c>
      <c r="J9" s="52">
        <v>43922</v>
      </c>
      <c r="K9" s="91" t="s">
        <v>138</v>
      </c>
      <c r="L9" s="91"/>
      <c r="M9" s="93">
        <v>0.34375</v>
      </c>
      <c r="N9" s="97">
        <v>52</v>
      </c>
      <c r="O9" s="32" t="s">
        <v>278</v>
      </c>
      <c r="P9" s="32" t="s">
        <v>279</v>
      </c>
      <c r="Q9" s="117">
        <v>0.5625</v>
      </c>
      <c r="R9" s="32" t="s">
        <v>281</v>
      </c>
      <c r="S9" s="48">
        <v>970</v>
      </c>
      <c r="T9" s="52">
        <v>43835</v>
      </c>
      <c r="U9" s="93">
        <v>0.54166666666666663</v>
      </c>
      <c r="V9" s="52">
        <v>43835</v>
      </c>
      <c r="W9" s="93">
        <v>0.66666666666666663</v>
      </c>
      <c r="X9" s="32" t="s">
        <v>236</v>
      </c>
      <c r="Y9" s="32">
        <v>537984846</v>
      </c>
      <c r="Z9" s="32"/>
      <c r="AA9" s="32"/>
      <c r="AB9" s="52"/>
      <c r="AC9" s="32"/>
      <c r="AD9" s="32"/>
      <c r="AE9" s="32"/>
      <c r="AF9" s="32"/>
      <c r="AG9" s="32"/>
      <c r="AH9" s="32"/>
      <c r="AI9" s="32"/>
      <c r="AJ9" s="52">
        <v>43830</v>
      </c>
      <c r="AK9" s="32" t="s">
        <v>195</v>
      </c>
      <c r="AL9" s="32"/>
      <c r="AM9" s="97">
        <v>1</v>
      </c>
      <c r="AN9" s="97"/>
      <c r="AO9" s="97"/>
      <c r="AP9" s="97"/>
      <c r="AQ9" s="97"/>
      <c r="AR9" s="32"/>
      <c r="AS9" s="80">
        <v>46</v>
      </c>
      <c r="AT9" s="32" t="s">
        <v>144</v>
      </c>
      <c r="AU9" s="105">
        <v>18</v>
      </c>
      <c r="AV9" s="105">
        <f t="shared" ref="AV9" si="1">AU9+AS9</f>
        <v>64</v>
      </c>
      <c r="AW9" s="48">
        <v>1600</v>
      </c>
      <c r="AX9" s="32" t="s">
        <v>123</v>
      </c>
      <c r="AY9" s="105">
        <v>48</v>
      </c>
      <c r="AZ9" s="105">
        <f t="shared" ref="AZ9" si="2">AY9+AS9</f>
        <v>94</v>
      </c>
      <c r="BA9" s="48">
        <v>1306</v>
      </c>
      <c r="BB9" s="32" t="s">
        <v>116</v>
      </c>
      <c r="BC9" s="105">
        <v>0</v>
      </c>
      <c r="BD9" s="105">
        <v>46</v>
      </c>
      <c r="BE9" s="48">
        <v>1300</v>
      </c>
      <c r="BF9" s="32" t="s">
        <v>133</v>
      </c>
      <c r="BG9" s="105">
        <v>48</v>
      </c>
      <c r="BH9" s="48">
        <v>970</v>
      </c>
      <c r="BI9" s="48">
        <v>1508</v>
      </c>
      <c r="BJ9" s="32" t="s">
        <v>280</v>
      </c>
      <c r="BK9" s="105">
        <v>8</v>
      </c>
      <c r="BL9" s="105">
        <f>BK9+46</f>
        <v>54</v>
      </c>
      <c r="BM9" s="107">
        <v>970</v>
      </c>
      <c r="BN9" s="73" t="s">
        <v>187</v>
      </c>
      <c r="BO9" s="164"/>
    </row>
    <row r="10" spans="1:67" ht="15.75" customHeight="1" x14ac:dyDescent="0.25">
      <c r="A10" s="90">
        <v>17</v>
      </c>
      <c r="B10" s="99">
        <v>43835</v>
      </c>
      <c r="C10" s="32" t="s">
        <v>274</v>
      </c>
      <c r="D10" s="32" t="s">
        <v>275</v>
      </c>
      <c r="E10" s="32" t="s">
        <v>276</v>
      </c>
      <c r="F10" s="32" t="s">
        <v>277</v>
      </c>
      <c r="G10" s="32">
        <v>3</v>
      </c>
      <c r="H10" s="97">
        <v>2</v>
      </c>
      <c r="I10" s="103">
        <v>43843</v>
      </c>
      <c r="J10" s="52">
        <v>43922</v>
      </c>
      <c r="K10" s="91" t="s">
        <v>138</v>
      </c>
      <c r="L10" s="91"/>
      <c r="M10" s="93">
        <v>0.34375</v>
      </c>
      <c r="N10" s="97">
        <v>52</v>
      </c>
      <c r="O10" s="32" t="s">
        <v>278</v>
      </c>
      <c r="P10" s="32" t="s">
        <v>279</v>
      </c>
      <c r="Q10" s="117">
        <v>0.5625</v>
      </c>
      <c r="R10" s="84" t="s">
        <v>133</v>
      </c>
      <c r="S10" s="82">
        <v>855</v>
      </c>
      <c r="T10" s="52">
        <v>43835</v>
      </c>
      <c r="U10" s="93">
        <v>0.70833333333333337</v>
      </c>
      <c r="V10" s="52"/>
      <c r="W10" s="93"/>
      <c r="X10" s="32"/>
      <c r="Y10" s="32"/>
      <c r="Z10" s="32"/>
      <c r="AA10" s="32"/>
      <c r="AB10" s="52"/>
      <c r="AC10" s="32"/>
      <c r="AD10" s="32"/>
      <c r="AE10" s="32"/>
      <c r="AF10" s="32"/>
      <c r="AG10" s="32"/>
      <c r="AH10" s="32"/>
      <c r="AI10" s="32"/>
      <c r="AJ10" s="52"/>
      <c r="AK10" s="32"/>
      <c r="AL10" s="84" t="s">
        <v>237</v>
      </c>
      <c r="AM10" s="97">
        <v>1</v>
      </c>
      <c r="AN10" s="97"/>
      <c r="AO10" s="97"/>
      <c r="AP10" s="97"/>
      <c r="AQ10" s="97"/>
      <c r="AR10" s="32"/>
      <c r="AS10" s="81">
        <v>46</v>
      </c>
      <c r="AT10" s="84" t="s">
        <v>133</v>
      </c>
      <c r="AU10" s="105"/>
      <c r="AV10" s="105"/>
      <c r="AW10" s="74">
        <v>855</v>
      </c>
      <c r="AX10" s="32"/>
      <c r="AY10" s="105"/>
      <c r="AZ10" s="105"/>
      <c r="BA10" s="106"/>
      <c r="BB10" s="32"/>
      <c r="BC10" s="105"/>
      <c r="BD10" s="105"/>
      <c r="BE10" s="48"/>
      <c r="BF10" s="32"/>
      <c r="BG10" s="105"/>
      <c r="BH10" s="105"/>
      <c r="BI10" s="48"/>
      <c r="BJ10" s="32"/>
      <c r="BK10" s="105"/>
      <c r="BL10" s="105"/>
      <c r="BM10" s="48"/>
      <c r="BN10" s="113"/>
      <c r="BO10" s="164"/>
    </row>
    <row r="11" spans="1:67" ht="15.75" customHeight="1" x14ac:dyDescent="0.25">
      <c r="A11" s="90">
        <v>17</v>
      </c>
      <c r="B11" s="99">
        <v>43835</v>
      </c>
      <c r="C11" s="32" t="s">
        <v>274</v>
      </c>
      <c r="D11" s="32" t="s">
        <v>275</v>
      </c>
      <c r="E11" s="32" t="s">
        <v>276</v>
      </c>
      <c r="F11" s="32" t="s">
        <v>277</v>
      </c>
      <c r="G11" s="32">
        <v>3</v>
      </c>
      <c r="H11" s="97">
        <v>2</v>
      </c>
      <c r="I11" s="103">
        <v>43843</v>
      </c>
      <c r="J11" s="52">
        <v>43845</v>
      </c>
      <c r="K11" s="91" t="s">
        <v>282</v>
      </c>
      <c r="L11" s="91"/>
      <c r="M11" s="93">
        <v>0.34375</v>
      </c>
      <c r="N11" s="97">
        <v>52</v>
      </c>
      <c r="O11" s="32" t="s">
        <v>278</v>
      </c>
      <c r="P11" s="32" t="s">
        <v>279</v>
      </c>
      <c r="Q11" s="117">
        <v>0.5625</v>
      </c>
      <c r="R11" s="84" t="s">
        <v>133</v>
      </c>
      <c r="S11" s="82">
        <v>855</v>
      </c>
      <c r="T11" s="52"/>
      <c r="U11" s="93"/>
      <c r="V11" s="52"/>
      <c r="W11" s="93"/>
      <c r="X11" s="32"/>
      <c r="Y11" s="32"/>
      <c r="Z11" s="32"/>
      <c r="AA11" s="32"/>
      <c r="AB11" s="52"/>
      <c r="AC11" s="32"/>
      <c r="AD11" s="32"/>
      <c r="AE11" s="32"/>
      <c r="AF11" s="32"/>
      <c r="AG11" s="32"/>
      <c r="AH11" s="32"/>
      <c r="AI11" s="32"/>
      <c r="AJ11" s="52"/>
      <c r="AK11" s="32"/>
      <c r="AL11" s="84" t="s">
        <v>283</v>
      </c>
      <c r="AM11" s="97">
        <v>1</v>
      </c>
      <c r="AN11" s="97"/>
      <c r="AO11" s="97"/>
      <c r="AP11" s="97"/>
      <c r="AQ11" s="97"/>
      <c r="AR11" s="32"/>
      <c r="AS11" s="81">
        <v>46</v>
      </c>
      <c r="AT11" s="84" t="s">
        <v>133</v>
      </c>
      <c r="AU11" s="105"/>
      <c r="AV11" s="105"/>
      <c r="AW11" s="74">
        <v>855</v>
      </c>
      <c r="AX11" s="32"/>
      <c r="AY11" s="105"/>
      <c r="AZ11" s="105"/>
      <c r="BA11" s="107"/>
      <c r="BB11" s="32"/>
      <c r="BC11" s="105"/>
      <c r="BD11" s="105"/>
      <c r="BE11" s="48"/>
      <c r="BF11" s="32"/>
      <c r="BG11" s="105"/>
      <c r="BH11" s="105"/>
      <c r="BI11" s="48"/>
      <c r="BJ11" s="32"/>
      <c r="BK11" s="105"/>
      <c r="BL11" s="105"/>
      <c r="BM11" s="48"/>
      <c r="BN11" s="113"/>
      <c r="BO11" s="164"/>
    </row>
    <row r="12" spans="1:67" ht="15.75" customHeight="1" x14ac:dyDescent="0.25">
      <c r="A12" s="90">
        <v>18</v>
      </c>
      <c r="B12" s="99">
        <v>43830</v>
      </c>
      <c r="C12" s="32" t="s">
        <v>284</v>
      </c>
      <c r="D12" s="32" t="s">
        <v>285</v>
      </c>
      <c r="E12" s="32" t="s">
        <v>286</v>
      </c>
      <c r="F12" s="32" t="s">
        <v>287</v>
      </c>
      <c r="G12" s="32">
        <v>3</v>
      </c>
      <c r="H12" s="97">
        <v>2</v>
      </c>
      <c r="I12" s="103">
        <v>43845</v>
      </c>
      <c r="J12" s="52">
        <v>43887</v>
      </c>
      <c r="K12" s="91" t="s">
        <v>288</v>
      </c>
      <c r="L12" s="91"/>
      <c r="M12" s="93">
        <v>0.36805555555555558</v>
      </c>
      <c r="N12" s="97">
        <v>20</v>
      </c>
      <c r="O12" s="32" t="s">
        <v>289</v>
      </c>
      <c r="P12" s="32" t="s">
        <v>290</v>
      </c>
      <c r="Q12" s="117">
        <v>0.52083333333333337</v>
      </c>
      <c r="R12" s="32" t="s">
        <v>255</v>
      </c>
      <c r="S12" s="48">
        <v>323</v>
      </c>
      <c r="T12" s="52">
        <v>43835</v>
      </c>
      <c r="U12" s="93">
        <v>0.70833333333333337</v>
      </c>
      <c r="V12" s="52"/>
      <c r="W12" s="93"/>
      <c r="X12" s="32"/>
      <c r="Y12" s="32"/>
      <c r="Z12" s="32"/>
      <c r="AA12" s="32"/>
      <c r="AB12" s="52"/>
      <c r="AC12" s="32"/>
      <c r="AD12" s="32"/>
      <c r="AE12" s="32"/>
      <c r="AF12" s="32"/>
      <c r="AG12" s="32"/>
      <c r="AH12" s="86" t="s">
        <v>291</v>
      </c>
      <c r="AI12" s="32"/>
      <c r="AJ12" s="52"/>
      <c r="AK12" s="32" t="s">
        <v>195</v>
      </c>
      <c r="AL12" s="32"/>
      <c r="AM12" s="97"/>
      <c r="AN12" s="97"/>
      <c r="AO12" s="97">
        <v>1</v>
      </c>
      <c r="AP12" s="97"/>
      <c r="AQ12" s="97"/>
      <c r="AR12" s="32"/>
      <c r="AS12" s="105">
        <v>18</v>
      </c>
      <c r="AT12" s="32" t="s">
        <v>144</v>
      </c>
      <c r="AU12" s="105">
        <v>0</v>
      </c>
      <c r="AV12" s="105">
        <v>18</v>
      </c>
      <c r="AW12" s="48">
        <v>600</v>
      </c>
      <c r="AX12" s="32" t="s">
        <v>123</v>
      </c>
      <c r="AY12" s="105">
        <v>12</v>
      </c>
      <c r="AZ12" s="105">
        <v>30</v>
      </c>
      <c r="BA12" s="107">
        <v>323</v>
      </c>
      <c r="BB12" s="32" t="s">
        <v>116</v>
      </c>
      <c r="BC12" s="105">
        <v>0</v>
      </c>
      <c r="BD12" s="105">
        <v>18</v>
      </c>
      <c r="BE12" s="48">
        <v>900</v>
      </c>
      <c r="BF12" s="32" t="s">
        <v>133</v>
      </c>
      <c r="BG12" s="105">
        <v>12</v>
      </c>
      <c r="BH12" s="105">
        <v>30</v>
      </c>
      <c r="BI12" s="48">
        <v>1100</v>
      </c>
      <c r="BJ12" s="32" t="s">
        <v>280</v>
      </c>
      <c r="BK12" s="105">
        <v>9.1999999999999993</v>
      </c>
      <c r="BL12" s="105">
        <v>21.2</v>
      </c>
      <c r="BM12" s="48">
        <v>800</v>
      </c>
      <c r="BN12" s="113"/>
      <c r="BO12" s="164"/>
    </row>
    <row r="13" spans="1:67" ht="15.75" customHeight="1" x14ac:dyDescent="0.25">
      <c r="A13" s="90">
        <v>19</v>
      </c>
      <c r="B13" s="99">
        <v>43836</v>
      </c>
      <c r="C13" s="32" t="s">
        <v>292</v>
      </c>
      <c r="D13" s="32" t="s">
        <v>293</v>
      </c>
      <c r="E13" s="32" t="s">
        <v>231</v>
      </c>
      <c r="F13" s="32" t="s">
        <v>232</v>
      </c>
      <c r="G13" s="32">
        <v>3</v>
      </c>
      <c r="H13" s="97">
        <v>1</v>
      </c>
      <c r="I13" s="103">
        <v>43872</v>
      </c>
      <c r="J13" s="52">
        <v>43872</v>
      </c>
      <c r="K13" s="91" t="s">
        <v>268</v>
      </c>
      <c r="L13" s="91"/>
      <c r="M13" s="93">
        <v>0.27083333333333331</v>
      </c>
      <c r="N13" s="97">
        <v>31</v>
      </c>
      <c r="O13" s="3" t="s">
        <v>294</v>
      </c>
      <c r="P13" s="32" t="s">
        <v>295</v>
      </c>
      <c r="Q13" s="117">
        <v>0.5625</v>
      </c>
      <c r="R13" s="32" t="s">
        <v>162</v>
      </c>
      <c r="S13" s="48">
        <v>2850</v>
      </c>
      <c r="T13" s="52">
        <v>43837</v>
      </c>
      <c r="U13" s="93">
        <v>0.41666666666666669</v>
      </c>
      <c r="V13" s="52">
        <v>43840</v>
      </c>
      <c r="W13" s="93">
        <v>0.5</v>
      </c>
      <c r="X13" s="32" t="s">
        <v>299</v>
      </c>
      <c r="Y13" s="32" t="s">
        <v>300</v>
      </c>
      <c r="Z13" s="32"/>
      <c r="AA13" s="32"/>
      <c r="AB13" s="52"/>
      <c r="AC13" s="32"/>
      <c r="AD13" s="32"/>
      <c r="AE13" s="32"/>
      <c r="AF13" s="32"/>
      <c r="AG13" s="32"/>
      <c r="AH13" s="83"/>
      <c r="AI13" s="32"/>
      <c r="AJ13" s="52">
        <v>43836</v>
      </c>
      <c r="AK13" s="32" t="s">
        <v>235</v>
      </c>
      <c r="AL13" s="84" t="s">
        <v>296</v>
      </c>
      <c r="AM13" s="97"/>
      <c r="AN13" s="97">
        <v>1</v>
      </c>
      <c r="AO13" s="97"/>
      <c r="AP13" s="97"/>
      <c r="AQ13" s="97"/>
      <c r="AR13" s="32"/>
      <c r="AS13" s="105">
        <v>243</v>
      </c>
      <c r="AT13" s="32" t="s">
        <v>297</v>
      </c>
      <c r="AU13" s="105">
        <v>3</v>
      </c>
      <c r="AV13" s="105">
        <v>246</v>
      </c>
      <c r="AW13" s="108">
        <v>2600</v>
      </c>
      <c r="AX13" s="32" t="s">
        <v>298</v>
      </c>
      <c r="AY13" s="105">
        <v>3</v>
      </c>
      <c r="AZ13" s="105">
        <v>246</v>
      </c>
      <c r="BA13" s="48">
        <v>2800</v>
      </c>
      <c r="BB13" s="32"/>
      <c r="BC13" s="105"/>
      <c r="BD13" s="105"/>
      <c r="BE13" s="48"/>
      <c r="BF13" s="32" t="s">
        <v>133</v>
      </c>
      <c r="BG13" s="105">
        <v>2</v>
      </c>
      <c r="BH13" s="105">
        <v>245</v>
      </c>
      <c r="BI13" s="48" t="s">
        <v>170</v>
      </c>
      <c r="BJ13" s="32"/>
      <c r="BK13" s="105"/>
      <c r="BL13" s="105"/>
      <c r="BM13" s="48"/>
      <c r="BN13" s="113" t="s">
        <v>187</v>
      </c>
      <c r="BO13" s="164"/>
    </row>
    <row r="14" spans="1:67" ht="15.75" customHeight="1" x14ac:dyDescent="0.25">
      <c r="A14" s="90">
        <v>34</v>
      </c>
      <c r="B14" s="99">
        <v>43837</v>
      </c>
      <c r="C14" s="32" t="s">
        <v>239</v>
      </c>
      <c r="D14" s="32" t="s">
        <v>363</v>
      </c>
      <c r="E14" s="32" t="s">
        <v>231</v>
      </c>
      <c r="F14" s="32" t="s">
        <v>232</v>
      </c>
      <c r="G14" s="32">
        <v>3</v>
      </c>
      <c r="H14" s="97">
        <v>1</v>
      </c>
      <c r="I14" s="103">
        <v>43871</v>
      </c>
      <c r="J14" s="52">
        <v>43871</v>
      </c>
      <c r="K14" s="91" t="s">
        <v>138</v>
      </c>
      <c r="L14" s="91"/>
      <c r="M14" s="93">
        <v>0.35416666666666669</v>
      </c>
      <c r="N14" s="97">
        <v>14</v>
      </c>
      <c r="O14" s="32" t="s">
        <v>364</v>
      </c>
      <c r="P14" s="32" t="s">
        <v>365</v>
      </c>
      <c r="Q14" s="117">
        <v>0.58333333333333337</v>
      </c>
      <c r="R14" s="32" t="s">
        <v>123</v>
      </c>
      <c r="S14" s="48">
        <v>635</v>
      </c>
      <c r="T14" s="52">
        <v>43838</v>
      </c>
      <c r="U14" s="93">
        <v>0.70833333333333337</v>
      </c>
      <c r="V14" s="52">
        <v>43844</v>
      </c>
      <c r="W14" s="93">
        <v>0.33333333333333331</v>
      </c>
      <c r="X14" s="32" t="s">
        <v>228</v>
      </c>
      <c r="Y14" s="32" t="s">
        <v>307</v>
      </c>
      <c r="Z14" s="32"/>
      <c r="AA14" s="32"/>
      <c r="AB14" s="52"/>
      <c r="AC14" s="32"/>
      <c r="AD14" s="32"/>
      <c r="AE14" s="32"/>
      <c r="AF14" s="32"/>
      <c r="AG14" s="32"/>
      <c r="AH14" s="32"/>
      <c r="AI14" s="32"/>
      <c r="AJ14" s="52">
        <v>43838</v>
      </c>
      <c r="AK14" s="32" t="s">
        <v>231</v>
      </c>
      <c r="AL14" s="32"/>
      <c r="AM14" s="97"/>
      <c r="AN14" s="97"/>
      <c r="AO14" s="97"/>
      <c r="AP14" s="97">
        <v>1</v>
      </c>
      <c r="AQ14" s="97"/>
      <c r="AR14" s="32"/>
      <c r="AS14" s="105">
        <v>87.5</v>
      </c>
      <c r="AT14" s="32" t="s">
        <v>123</v>
      </c>
      <c r="AU14" s="105">
        <v>60.3</v>
      </c>
      <c r="AV14" s="105">
        <v>147.80000000000001</v>
      </c>
      <c r="AW14" s="108">
        <v>635</v>
      </c>
      <c r="AX14" s="32" t="s">
        <v>129</v>
      </c>
      <c r="AY14" s="105">
        <v>47.6</v>
      </c>
      <c r="AZ14" s="105">
        <v>135.1</v>
      </c>
      <c r="BA14" s="48">
        <v>1498</v>
      </c>
      <c r="BB14" s="32" t="s">
        <v>144</v>
      </c>
      <c r="BC14" s="105">
        <v>0</v>
      </c>
      <c r="BD14" s="105">
        <v>87.5</v>
      </c>
      <c r="BE14" s="48">
        <v>1000</v>
      </c>
      <c r="BF14" s="32" t="s">
        <v>196</v>
      </c>
      <c r="BG14" s="105">
        <v>0</v>
      </c>
      <c r="BH14" s="105">
        <v>87.5</v>
      </c>
      <c r="BI14" s="48">
        <v>650</v>
      </c>
      <c r="BJ14" s="32" t="s">
        <v>130</v>
      </c>
      <c r="BK14" s="105">
        <v>2.7</v>
      </c>
      <c r="BL14" s="105">
        <v>90.2</v>
      </c>
      <c r="BM14" s="48">
        <v>880</v>
      </c>
      <c r="BN14" s="113"/>
      <c r="BO14" s="164"/>
    </row>
    <row r="15" spans="1:67" ht="15.75" customHeight="1" x14ac:dyDescent="0.25">
      <c r="A15" s="90">
        <v>35</v>
      </c>
      <c r="B15" s="99">
        <v>43837</v>
      </c>
      <c r="C15" s="32" t="s">
        <v>242</v>
      </c>
      <c r="D15" s="32" t="s">
        <v>243</v>
      </c>
      <c r="E15" s="32" t="s">
        <v>231</v>
      </c>
      <c r="F15" s="32" t="s">
        <v>232</v>
      </c>
      <c r="G15" s="32">
        <v>3</v>
      </c>
      <c r="H15" s="97">
        <v>1</v>
      </c>
      <c r="I15" s="103">
        <v>43852</v>
      </c>
      <c r="J15" s="52">
        <v>43852</v>
      </c>
      <c r="K15" s="91" t="s">
        <v>288</v>
      </c>
      <c r="L15" s="91"/>
      <c r="M15" s="93">
        <v>0.35416666666666669</v>
      </c>
      <c r="N15" s="97">
        <v>30</v>
      </c>
      <c r="O15" s="32" t="s">
        <v>233</v>
      </c>
      <c r="P15" s="32" t="s">
        <v>366</v>
      </c>
      <c r="Q15" s="117">
        <v>0.52083333333333337</v>
      </c>
      <c r="R15" s="32" t="s">
        <v>144</v>
      </c>
      <c r="S15" s="48">
        <v>720</v>
      </c>
      <c r="T15" s="52">
        <v>43838</v>
      </c>
      <c r="U15" s="93">
        <v>0.75</v>
      </c>
      <c r="V15" s="52">
        <v>43839</v>
      </c>
      <c r="W15" s="93">
        <v>0.33333333333333331</v>
      </c>
      <c r="X15" s="32" t="s">
        <v>316</v>
      </c>
      <c r="Y15" s="32" t="s">
        <v>317</v>
      </c>
      <c r="Z15" s="32"/>
      <c r="AA15" s="32"/>
      <c r="AB15" s="52"/>
      <c r="AC15" s="32"/>
      <c r="AD15" s="32"/>
      <c r="AE15" s="32"/>
      <c r="AF15" s="32"/>
      <c r="AG15" s="32"/>
      <c r="AH15" s="32"/>
      <c r="AI15" s="32"/>
      <c r="AJ15" s="52">
        <v>43837</v>
      </c>
      <c r="AK15" s="32" t="s">
        <v>231</v>
      </c>
      <c r="AL15" s="32"/>
      <c r="AM15" s="97"/>
      <c r="AN15" s="97">
        <v>1</v>
      </c>
      <c r="AO15" s="97"/>
      <c r="AP15" s="97"/>
      <c r="AQ15" s="97"/>
      <c r="AR15" s="32"/>
      <c r="AS15" s="104">
        <v>33.6</v>
      </c>
      <c r="AT15" s="32" t="s">
        <v>123</v>
      </c>
      <c r="AU15" s="105">
        <v>67.099999999999994</v>
      </c>
      <c r="AV15" s="105">
        <v>100.7</v>
      </c>
      <c r="AW15" s="48">
        <v>1241</v>
      </c>
      <c r="AX15" s="32" t="s">
        <v>129</v>
      </c>
      <c r="AY15" s="105">
        <v>40.4</v>
      </c>
      <c r="AZ15" s="105">
        <v>74</v>
      </c>
      <c r="BA15" s="48">
        <v>1893</v>
      </c>
      <c r="BB15" s="32" t="s">
        <v>144</v>
      </c>
      <c r="BC15" s="105">
        <v>0</v>
      </c>
      <c r="BD15" s="105">
        <v>33.6</v>
      </c>
      <c r="BE15" s="108">
        <v>720</v>
      </c>
      <c r="BF15" s="32" t="s">
        <v>116</v>
      </c>
      <c r="BG15" s="105">
        <v>0</v>
      </c>
      <c r="BH15" s="105">
        <v>33.6</v>
      </c>
      <c r="BI15" s="48">
        <v>1200</v>
      </c>
      <c r="BJ15" s="32" t="s">
        <v>130</v>
      </c>
      <c r="BK15" s="105">
        <v>17.8</v>
      </c>
      <c r="BL15" s="105">
        <v>51.4</v>
      </c>
      <c r="BM15" s="48">
        <v>960</v>
      </c>
      <c r="BN15" s="113"/>
      <c r="BO15" s="164"/>
    </row>
    <row r="16" spans="1:67" ht="15.75" customHeight="1" x14ac:dyDescent="0.25">
      <c r="A16" s="90">
        <v>36</v>
      </c>
      <c r="B16" s="99">
        <v>43838</v>
      </c>
      <c r="C16" s="32" t="s">
        <v>367</v>
      </c>
      <c r="D16" s="32" t="s">
        <v>368</v>
      </c>
      <c r="E16" s="32" t="s">
        <v>369</v>
      </c>
      <c r="F16" s="92" t="s">
        <v>370</v>
      </c>
      <c r="G16" s="32">
        <v>3</v>
      </c>
      <c r="H16" s="97">
        <v>2</v>
      </c>
      <c r="I16" s="103">
        <v>43842</v>
      </c>
      <c r="J16" s="52">
        <v>43846</v>
      </c>
      <c r="K16" s="91" t="s">
        <v>371</v>
      </c>
      <c r="L16" s="91"/>
      <c r="M16" s="93">
        <v>0.33333333333333331</v>
      </c>
      <c r="N16" s="97">
        <v>25</v>
      </c>
      <c r="O16" s="32" t="s">
        <v>372</v>
      </c>
      <c r="P16" s="32" t="s">
        <v>279</v>
      </c>
      <c r="Q16" s="117">
        <v>0.59375</v>
      </c>
      <c r="R16" s="32" t="s">
        <v>144</v>
      </c>
      <c r="S16" s="48">
        <v>720</v>
      </c>
      <c r="T16" s="52">
        <v>43839</v>
      </c>
      <c r="U16" s="93">
        <v>0.47916666666666669</v>
      </c>
      <c r="V16" s="52">
        <v>43839</v>
      </c>
      <c r="W16" s="93">
        <v>0.4861111111111111</v>
      </c>
      <c r="X16" s="32" t="s">
        <v>316</v>
      </c>
      <c r="Y16" s="32" t="s">
        <v>317</v>
      </c>
      <c r="Z16" s="32"/>
      <c r="AA16" s="32"/>
      <c r="AB16" s="52"/>
      <c r="AC16" s="32"/>
      <c r="AD16" s="32"/>
      <c r="AE16" s="32"/>
      <c r="AF16" s="32"/>
      <c r="AG16" s="32"/>
      <c r="AH16" s="32"/>
      <c r="AI16" s="32"/>
      <c r="AJ16" s="52">
        <v>43837</v>
      </c>
      <c r="AK16" s="32" t="s">
        <v>195</v>
      </c>
      <c r="AL16" s="32" t="s">
        <v>373</v>
      </c>
      <c r="AM16" s="97"/>
      <c r="AN16" s="97">
        <v>1</v>
      </c>
      <c r="AO16" s="97"/>
      <c r="AP16" s="97"/>
      <c r="AQ16" s="97"/>
      <c r="AR16" s="32"/>
      <c r="AS16" s="105">
        <v>31.1</v>
      </c>
      <c r="AT16" s="32" t="s">
        <v>123</v>
      </c>
      <c r="AU16" s="105">
        <v>28.1</v>
      </c>
      <c r="AV16" s="105">
        <f t="shared" ref="AV16" si="3">AU16+AS16</f>
        <v>59.2</v>
      </c>
      <c r="AW16" s="48">
        <v>1241</v>
      </c>
      <c r="AX16" s="32" t="s">
        <v>129</v>
      </c>
      <c r="AY16" s="105">
        <v>123</v>
      </c>
      <c r="AZ16" s="105">
        <f>AY16+AS16</f>
        <v>154.1</v>
      </c>
      <c r="BA16" s="48">
        <v>2073</v>
      </c>
      <c r="BB16" s="32" t="s">
        <v>144</v>
      </c>
      <c r="BC16" s="105">
        <v>0</v>
      </c>
      <c r="BD16" s="105">
        <v>31.1</v>
      </c>
      <c r="BE16" s="108">
        <v>720</v>
      </c>
      <c r="BF16" s="32" t="s">
        <v>116</v>
      </c>
      <c r="BG16" s="105">
        <v>0</v>
      </c>
      <c r="BH16" s="105">
        <v>31.1</v>
      </c>
      <c r="BI16" s="48">
        <v>1200</v>
      </c>
      <c r="BJ16" s="32" t="s">
        <v>130</v>
      </c>
      <c r="BK16" s="105">
        <v>28</v>
      </c>
      <c r="BL16" s="105">
        <f>BK16+31.1</f>
        <v>59.1</v>
      </c>
      <c r="BM16" s="48">
        <v>960</v>
      </c>
      <c r="BN16" s="113"/>
      <c r="BO16" s="164"/>
    </row>
    <row r="17" spans="1:67" ht="15.75" customHeight="1" x14ac:dyDescent="0.25">
      <c r="A17" s="90">
        <v>47</v>
      </c>
      <c r="B17" s="99">
        <v>43844</v>
      </c>
      <c r="C17" s="158" t="s">
        <v>413</v>
      </c>
      <c r="D17" s="32" t="s">
        <v>414</v>
      </c>
      <c r="E17" s="32" t="s">
        <v>231</v>
      </c>
      <c r="F17" s="32" t="s">
        <v>232</v>
      </c>
      <c r="G17" s="32">
        <v>3</v>
      </c>
      <c r="H17" s="72">
        <v>1</v>
      </c>
      <c r="I17" s="103">
        <v>43864</v>
      </c>
      <c r="J17" s="52">
        <v>43864</v>
      </c>
      <c r="K17" s="91" t="s">
        <v>138</v>
      </c>
      <c r="L17" s="91"/>
      <c r="M17" s="93">
        <v>0.35416666666666669</v>
      </c>
      <c r="N17" s="97">
        <v>30</v>
      </c>
      <c r="O17" s="32" t="s">
        <v>415</v>
      </c>
      <c r="P17" s="32" t="s">
        <v>416</v>
      </c>
      <c r="Q17" s="94">
        <v>0.5</v>
      </c>
      <c r="R17" s="32" t="s">
        <v>116</v>
      </c>
      <c r="S17" s="48">
        <v>950</v>
      </c>
      <c r="T17" s="52">
        <v>43844</v>
      </c>
      <c r="U17" s="93">
        <v>0.48958333333333331</v>
      </c>
      <c r="V17" s="52">
        <v>43844</v>
      </c>
      <c r="W17" s="93">
        <v>0.54166666666666663</v>
      </c>
      <c r="X17" s="32" t="s">
        <v>417</v>
      </c>
      <c r="Y17" s="118" t="s">
        <v>418</v>
      </c>
      <c r="Z17" s="32"/>
      <c r="AA17" s="32"/>
      <c r="AB17" s="52">
        <v>43846</v>
      </c>
      <c r="AC17" s="32" t="s">
        <v>231</v>
      </c>
      <c r="AD17" s="32" t="s">
        <v>570</v>
      </c>
      <c r="AE17" s="32"/>
      <c r="AF17" s="32"/>
      <c r="AG17" s="93"/>
      <c r="AH17" s="32"/>
      <c r="AI17" s="32"/>
      <c r="AJ17" s="52">
        <v>43844</v>
      </c>
      <c r="AK17" s="32" t="s">
        <v>231</v>
      </c>
      <c r="AL17" s="32"/>
      <c r="AM17" s="97"/>
      <c r="AN17" s="97">
        <v>1</v>
      </c>
      <c r="AO17" s="97"/>
      <c r="AP17" s="97"/>
      <c r="AQ17" s="97"/>
      <c r="AR17" s="32"/>
      <c r="AS17" s="105">
        <v>82</v>
      </c>
      <c r="AT17" s="32" t="s">
        <v>144</v>
      </c>
      <c r="AU17" s="105">
        <v>0</v>
      </c>
      <c r="AV17" s="105">
        <v>82</v>
      </c>
      <c r="AW17" s="48">
        <v>1450</v>
      </c>
      <c r="AX17" s="32" t="s">
        <v>130</v>
      </c>
      <c r="AY17" s="105">
        <v>2.1</v>
      </c>
      <c r="AZ17" s="105">
        <v>84.1</v>
      </c>
      <c r="BA17" s="48">
        <v>960</v>
      </c>
      <c r="BB17" s="32" t="s">
        <v>116</v>
      </c>
      <c r="BC17" s="105">
        <v>0</v>
      </c>
      <c r="BD17" s="105">
        <v>82</v>
      </c>
      <c r="BE17" s="108">
        <v>950</v>
      </c>
      <c r="BF17" s="32" t="s">
        <v>133</v>
      </c>
      <c r="BG17" s="105">
        <v>26.2</v>
      </c>
      <c r="BH17" s="105">
        <f>BG17+82</f>
        <v>108.2</v>
      </c>
      <c r="BI17" s="48" t="s">
        <v>170</v>
      </c>
      <c r="BJ17" s="32" t="s">
        <v>129</v>
      </c>
      <c r="BK17" s="105">
        <v>15</v>
      </c>
      <c r="BL17" s="105">
        <v>97</v>
      </c>
      <c r="BM17" s="48">
        <v>1893</v>
      </c>
      <c r="BN17" s="113"/>
      <c r="BO17" s="164"/>
    </row>
    <row r="18" spans="1:67" ht="15.75" customHeight="1" x14ac:dyDescent="0.25">
      <c r="A18" s="90">
        <v>48</v>
      </c>
      <c r="B18" s="99">
        <v>43844</v>
      </c>
      <c r="C18" s="32" t="s">
        <v>419</v>
      </c>
      <c r="D18" s="32" t="s">
        <v>420</v>
      </c>
      <c r="E18" s="32" t="s">
        <v>231</v>
      </c>
      <c r="F18" s="32" t="s">
        <v>232</v>
      </c>
      <c r="G18" s="32">
        <v>3</v>
      </c>
      <c r="H18" s="72">
        <v>1</v>
      </c>
      <c r="I18" s="103">
        <v>43866</v>
      </c>
      <c r="J18" s="52">
        <v>43866</v>
      </c>
      <c r="K18" s="91" t="s">
        <v>288</v>
      </c>
      <c r="L18" s="91"/>
      <c r="M18" s="93">
        <v>0.35416666666666669</v>
      </c>
      <c r="N18" s="97">
        <v>30</v>
      </c>
      <c r="O18" s="32" t="s">
        <v>421</v>
      </c>
      <c r="P18" s="32" t="s">
        <v>422</v>
      </c>
      <c r="Q18" s="117">
        <v>0.5</v>
      </c>
      <c r="R18" s="32" t="s">
        <v>130</v>
      </c>
      <c r="S18" s="48">
        <v>1270</v>
      </c>
      <c r="T18" s="52"/>
      <c r="U18" s="93"/>
      <c r="V18" s="52"/>
      <c r="W18" s="93"/>
      <c r="X18" s="32"/>
      <c r="Y18" s="32"/>
      <c r="Z18" s="32"/>
      <c r="AA18" s="32"/>
      <c r="AB18" s="52"/>
      <c r="AC18" s="32"/>
      <c r="AD18" s="32"/>
      <c r="AE18" s="32"/>
      <c r="AF18" s="32"/>
      <c r="AG18" s="32"/>
      <c r="AH18" s="32"/>
      <c r="AI18" s="32"/>
      <c r="AJ18" s="52">
        <v>43844</v>
      </c>
      <c r="AK18" s="32" t="s">
        <v>231</v>
      </c>
      <c r="AL18" s="32"/>
      <c r="AM18" s="97"/>
      <c r="AN18" s="97">
        <v>1</v>
      </c>
      <c r="AO18" s="97"/>
      <c r="AP18" s="97"/>
      <c r="AQ18" s="97"/>
      <c r="AR18" s="32"/>
      <c r="AS18" s="105">
        <v>119</v>
      </c>
      <c r="AT18" s="32" t="s">
        <v>144</v>
      </c>
      <c r="AU18" s="105">
        <v>0</v>
      </c>
      <c r="AV18" s="105">
        <v>119</v>
      </c>
      <c r="AW18" s="48">
        <v>1950</v>
      </c>
      <c r="AX18" s="32" t="s">
        <v>130</v>
      </c>
      <c r="AY18" s="105">
        <v>45</v>
      </c>
      <c r="AZ18" s="105">
        <f>AY18+119</f>
        <v>164</v>
      </c>
      <c r="BA18" s="108">
        <v>1270</v>
      </c>
      <c r="BB18" s="32" t="s">
        <v>116</v>
      </c>
      <c r="BC18" s="105">
        <v>0</v>
      </c>
      <c r="BD18" s="105">
        <v>119</v>
      </c>
      <c r="BE18" s="48">
        <v>1900</v>
      </c>
      <c r="BF18" s="32" t="s">
        <v>133</v>
      </c>
      <c r="BG18" s="105">
        <v>55.7</v>
      </c>
      <c r="BH18" s="105">
        <f>BG18+119</f>
        <v>174.7</v>
      </c>
      <c r="BI18" s="48" t="s">
        <v>170</v>
      </c>
      <c r="BJ18" s="32" t="s">
        <v>129</v>
      </c>
      <c r="BK18" s="105">
        <v>15</v>
      </c>
      <c r="BL18" s="105">
        <f>BK18+119</f>
        <v>134</v>
      </c>
      <c r="BM18" s="48">
        <v>2073</v>
      </c>
      <c r="BN18" s="113" t="s">
        <v>187</v>
      </c>
      <c r="BO18" s="164"/>
    </row>
    <row r="19" spans="1:67" ht="15.75" customHeight="1" x14ac:dyDescent="0.25">
      <c r="A19" s="90">
        <v>48</v>
      </c>
      <c r="B19" s="99">
        <v>43844</v>
      </c>
      <c r="C19" s="32" t="s">
        <v>419</v>
      </c>
      <c r="D19" s="32" t="s">
        <v>420</v>
      </c>
      <c r="E19" s="32" t="s">
        <v>231</v>
      </c>
      <c r="F19" s="32" t="s">
        <v>232</v>
      </c>
      <c r="G19" s="32">
        <v>3</v>
      </c>
      <c r="H19" s="72">
        <v>1</v>
      </c>
      <c r="I19" s="103">
        <v>43866</v>
      </c>
      <c r="J19" s="52">
        <v>43866</v>
      </c>
      <c r="K19" s="91" t="s">
        <v>288</v>
      </c>
      <c r="L19" s="91"/>
      <c r="M19" s="93">
        <v>0.35416666666666669</v>
      </c>
      <c r="N19" s="97">
        <v>30</v>
      </c>
      <c r="O19" s="32" t="s">
        <v>421</v>
      </c>
      <c r="P19" s="32" t="s">
        <v>422</v>
      </c>
      <c r="Q19" s="117">
        <v>0.5</v>
      </c>
      <c r="R19" s="32" t="s">
        <v>130</v>
      </c>
      <c r="S19" s="74">
        <v>1200</v>
      </c>
      <c r="T19" s="52">
        <v>43845</v>
      </c>
      <c r="U19" s="93">
        <v>0.75</v>
      </c>
      <c r="V19" s="52">
        <v>43846</v>
      </c>
      <c r="W19" s="93">
        <v>0.375</v>
      </c>
      <c r="X19" s="32" t="s">
        <v>245</v>
      </c>
      <c r="Y19" s="32" t="s">
        <v>424</v>
      </c>
      <c r="Z19" s="32"/>
      <c r="AA19" s="32"/>
      <c r="AB19" s="52">
        <v>43846</v>
      </c>
      <c r="AC19" s="32" t="s">
        <v>231</v>
      </c>
      <c r="AD19" s="32"/>
      <c r="AE19" s="32"/>
      <c r="AF19" s="32"/>
      <c r="AG19" s="32"/>
      <c r="AH19" s="32"/>
      <c r="AI19" s="32"/>
      <c r="AJ19" s="52"/>
      <c r="AK19" s="32"/>
      <c r="AL19" s="84" t="s">
        <v>423</v>
      </c>
      <c r="AM19" s="97"/>
      <c r="AN19" s="97">
        <v>1</v>
      </c>
      <c r="AO19" s="97"/>
      <c r="AP19" s="97"/>
      <c r="AQ19" s="97"/>
      <c r="AR19" s="32"/>
      <c r="AS19" s="105"/>
      <c r="AT19" s="32"/>
      <c r="AU19" s="105"/>
      <c r="AV19" s="105"/>
      <c r="AW19" s="48"/>
      <c r="AX19" s="32" t="s">
        <v>130</v>
      </c>
      <c r="AY19" s="105"/>
      <c r="AZ19" s="105"/>
      <c r="BA19" s="108">
        <v>1200</v>
      </c>
      <c r="BB19" s="32" t="s">
        <v>116</v>
      </c>
      <c r="BC19" s="105"/>
      <c r="BD19" s="105"/>
      <c r="BE19" s="48">
        <v>1250</v>
      </c>
      <c r="BF19" s="32"/>
      <c r="BG19" s="105"/>
      <c r="BH19" s="105"/>
      <c r="BI19" s="48"/>
      <c r="BJ19" s="32"/>
      <c r="BK19" s="105"/>
      <c r="BL19" s="105"/>
      <c r="BM19" s="48"/>
      <c r="BN19" s="113"/>
      <c r="BO19" s="164"/>
    </row>
    <row r="20" spans="1:67" ht="15.75" customHeight="1" x14ac:dyDescent="0.25">
      <c r="A20" s="90">
        <v>51</v>
      </c>
      <c r="B20" s="99">
        <v>43846</v>
      </c>
      <c r="C20" s="32" t="s">
        <v>367</v>
      </c>
      <c r="D20" s="32" t="s">
        <v>368</v>
      </c>
      <c r="E20" s="32" t="s">
        <v>369</v>
      </c>
      <c r="F20" s="98" t="s">
        <v>370</v>
      </c>
      <c r="G20" s="32">
        <v>3</v>
      </c>
      <c r="H20" s="97">
        <v>2</v>
      </c>
      <c r="I20" s="103">
        <v>43849</v>
      </c>
      <c r="J20" s="52">
        <v>43853</v>
      </c>
      <c r="K20" s="91" t="s">
        <v>371</v>
      </c>
      <c r="L20" s="91"/>
      <c r="M20" s="93">
        <v>0.33333333333333331</v>
      </c>
      <c r="N20" s="97">
        <v>25</v>
      </c>
      <c r="O20" s="32" t="s">
        <v>372</v>
      </c>
      <c r="P20" s="32" t="s">
        <v>279</v>
      </c>
      <c r="Q20" s="117">
        <v>0.59375</v>
      </c>
      <c r="R20" s="32" t="s">
        <v>116</v>
      </c>
      <c r="S20" s="48">
        <v>710</v>
      </c>
      <c r="T20" s="52">
        <v>43846</v>
      </c>
      <c r="U20" s="93">
        <v>0.70833333333333337</v>
      </c>
      <c r="V20" s="52">
        <v>43847</v>
      </c>
      <c r="W20" s="93">
        <v>0.66666666666666663</v>
      </c>
      <c r="X20" s="32" t="s">
        <v>417</v>
      </c>
      <c r="Y20" s="32" t="s">
        <v>418</v>
      </c>
      <c r="Z20" s="32"/>
      <c r="AA20" s="32"/>
      <c r="AB20" s="52"/>
      <c r="AC20" s="32"/>
      <c r="AD20" s="32"/>
      <c r="AE20" s="32"/>
      <c r="AF20" s="32"/>
      <c r="AG20" s="32"/>
      <c r="AH20" s="32"/>
      <c r="AI20" s="32"/>
      <c r="AJ20" s="52">
        <v>43846</v>
      </c>
      <c r="AK20" s="32" t="s">
        <v>195</v>
      </c>
      <c r="AL20" s="32"/>
      <c r="AM20" s="97"/>
      <c r="AN20" s="97">
        <v>1</v>
      </c>
      <c r="AO20" s="97"/>
      <c r="AP20" s="97"/>
      <c r="AQ20" s="97"/>
      <c r="AR20" s="32"/>
      <c r="AS20" s="105">
        <v>31.1</v>
      </c>
      <c r="AT20" s="32" t="s">
        <v>123</v>
      </c>
      <c r="AU20" s="105">
        <v>28.1</v>
      </c>
      <c r="AV20" s="105">
        <f>AU20+AS20</f>
        <v>59.2</v>
      </c>
      <c r="AW20" s="48">
        <v>1241</v>
      </c>
      <c r="AX20" s="32" t="s">
        <v>129</v>
      </c>
      <c r="AY20" s="105">
        <v>123</v>
      </c>
      <c r="AZ20" s="105">
        <f t="shared" ref="AZ20:AZ21" si="4">AY20+AS20</f>
        <v>154.1</v>
      </c>
      <c r="BA20" s="48">
        <v>2073</v>
      </c>
      <c r="BB20" s="32" t="s">
        <v>144</v>
      </c>
      <c r="BC20" s="105">
        <v>0</v>
      </c>
      <c r="BD20" s="105">
        <v>31.1</v>
      </c>
      <c r="BE20" s="106">
        <v>720</v>
      </c>
      <c r="BF20" s="32" t="s">
        <v>116</v>
      </c>
      <c r="BG20" s="105">
        <v>0</v>
      </c>
      <c r="BH20" s="105">
        <v>31.1</v>
      </c>
      <c r="BI20" s="48">
        <v>710</v>
      </c>
      <c r="BJ20" s="32" t="s">
        <v>130</v>
      </c>
      <c r="BK20" s="105">
        <v>28</v>
      </c>
      <c r="BL20" s="105">
        <f>BK20+31.1</f>
        <v>59.1</v>
      </c>
      <c r="BM20" s="48">
        <v>960</v>
      </c>
      <c r="BN20" s="113"/>
      <c r="BO20" s="164"/>
    </row>
    <row r="21" spans="1:67" ht="15.75" customHeight="1" x14ac:dyDescent="0.25">
      <c r="A21" s="127">
        <v>52</v>
      </c>
      <c r="B21" s="99">
        <v>43844</v>
      </c>
      <c r="C21" s="32" t="s">
        <v>274</v>
      </c>
      <c r="D21" s="32" t="s">
        <v>275</v>
      </c>
      <c r="E21" s="32" t="s">
        <v>276</v>
      </c>
      <c r="F21" s="32" t="s">
        <v>277</v>
      </c>
      <c r="G21" s="32">
        <v>2</v>
      </c>
      <c r="H21" s="97">
        <v>1</v>
      </c>
      <c r="I21" s="103">
        <v>43852</v>
      </c>
      <c r="J21" s="52">
        <v>43852</v>
      </c>
      <c r="K21" s="91" t="s">
        <v>288</v>
      </c>
      <c r="L21" s="91"/>
      <c r="M21" s="93">
        <v>0.34375</v>
      </c>
      <c r="N21" s="97">
        <v>52</v>
      </c>
      <c r="O21" s="32" t="s">
        <v>278</v>
      </c>
      <c r="P21" s="32" t="s">
        <v>279</v>
      </c>
      <c r="Q21" s="117">
        <v>0.5625</v>
      </c>
      <c r="R21" s="32" t="s">
        <v>116</v>
      </c>
      <c r="S21" s="48">
        <v>710</v>
      </c>
      <c r="T21" s="52">
        <v>43846</v>
      </c>
      <c r="U21" s="93">
        <v>0.70833333333333337</v>
      </c>
      <c r="V21" s="52">
        <v>43847</v>
      </c>
      <c r="W21" s="93">
        <v>0.66666666666666663</v>
      </c>
      <c r="X21" s="32" t="s">
        <v>417</v>
      </c>
      <c r="Y21" s="32" t="s">
        <v>418</v>
      </c>
      <c r="Z21" s="129"/>
      <c r="AA21" s="129"/>
      <c r="AB21" s="146"/>
      <c r="AC21" s="102"/>
      <c r="AD21" s="129"/>
      <c r="AE21" s="100"/>
      <c r="AF21" s="129"/>
      <c r="AG21" s="129"/>
      <c r="AH21" s="129"/>
      <c r="AI21" s="129"/>
      <c r="AJ21" s="52">
        <v>43846</v>
      </c>
      <c r="AK21" s="32" t="s">
        <v>195</v>
      </c>
      <c r="AL21" s="129"/>
      <c r="AM21" s="130"/>
      <c r="AN21" s="130">
        <v>1</v>
      </c>
      <c r="AO21" s="130"/>
      <c r="AP21" s="130"/>
      <c r="AQ21" s="130"/>
      <c r="AR21" s="101"/>
      <c r="AS21" s="80">
        <v>44</v>
      </c>
      <c r="AT21" s="83" t="s">
        <v>144</v>
      </c>
      <c r="AU21" s="105">
        <v>0</v>
      </c>
      <c r="AV21" s="105">
        <v>44</v>
      </c>
      <c r="AW21" s="48">
        <v>720</v>
      </c>
      <c r="AX21" s="32" t="s">
        <v>123</v>
      </c>
      <c r="AY21" s="105">
        <v>48</v>
      </c>
      <c r="AZ21" s="105">
        <f t="shared" si="4"/>
        <v>92</v>
      </c>
      <c r="BA21" s="48">
        <v>828</v>
      </c>
      <c r="BB21" s="32" t="s">
        <v>116</v>
      </c>
      <c r="BC21" s="105">
        <v>0</v>
      </c>
      <c r="BD21" s="105">
        <v>44</v>
      </c>
      <c r="BE21" s="107">
        <v>710</v>
      </c>
      <c r="BF21" s="32" t="s">
        <v>133</v>
      </c>
      <c r="BG21" s="105">
        <v>48</v>
      </c>
      <c r="BH21" s="48">
        <v>92</v>
      </c>
      <c r="BI21" s="48" t="s">
        <v>170</v>
      </c>
      <c r="BJ21" s="32" t="s">
        <v>280</v>
      </c>
      <c r="BK21" s="105">
        <v>8</v>
      </c>
      <c r="BL21" s="105">
        <v>52</v>
      </c>
      <c r="BM21" s="48">
        <v>960</v>
      </c>
      <c r="BN21" s="113"/>
      <c r="BO21" s="164"/>
    </row>
    <row r="22" spans="1:67" ht="15.75" customHeight="1" x14ac:dyDescent="0.25">
      <c r="A22" s="90">
        <v>53</v>
      </c>
      <c r="B22" s="99">
        <v>43846</v>
      </c>
      <c r="C22" s="32" t="s">
        <v>274</v>
      </c>
      <c r="D22" s="32" t="s">
        <v>275</v>
      </c>
      <c r="E22" s="32" t="s">
        <v>276</v>
      </c>
      <c r="F22" s="32" t="s">
        <v>277</v>
      </c>
      <c r="G22" s="32">
        <v>3</v>
      </c>
      <c r="H22" s="97">
        <v>2</v>
      </c>
      <c r="I22" s="103">
        <v>43850</v>
      </c>
      <c r="J22" s="52">
        <v>43852</v>
      </c>
      <c r="K22" s="91" t="s">
        <v>282</v>
      </c>
      <c r="L22" s="91"/>
      <c r="M22" s="93">
        <v>0.34375</v>
      </c>
      <c r="N22" s="97">
        <v>52</v>
      </c>
      <c r="O22" s="32" t="s">
        <v>278</v>
      </c>
      <c r="P22" s="32" t="s">
        <v>279</v>
      </c>
      <c r="Q22" s="117">
        <v>0.5625</v>
      </c>
      <c r="R22" s="83" t="s">
        <v>116</v>
      </c>
      <c r="S22" s="48">
        <v>710</v>
      </c>
      <c r="T22" s="52">
        <v>43846</v>
      </c>
      <c r="U22" s="93">
        <v>0.70833333333333337</v>
      </c>
      <c r="V22" s="52">
        <v>43847</v>
      </c>
      <c r="W22" s="93">
        <v>0.66666666666666663</v>
      </c>
      <c r="X22" s="32" t="s">
        <v>417</v>
      </c>
      <c r="Y22" s="32" t="s">
        <v>418</v>
      </c>
      <c r="Z22" s="32"/>
      <c r="AA22" s="32"/>
      <c r="AB22" s="52"/>
      <c r="AC22" s="32"/>
      <c r="AD22" s="32"/>
      <c r="AE22" s="32"/>
      <c r="AF22" s="32"/>
      <c r="AG22" s="32"/>
      <c r="AH22" s="32"/>
      <c r="AI22" s="32"/>
      <c r="AJ22" s="52">
        <v>43848</v>
      </c>
      <c r="AK22" s="32" t="s">
        <v>195</v>
      </c>
      <c r="AL22" s="83"/>
      <c r="AM22" s="97"/>
      <c r="AN22" s="97">
        <v>1</v>
      </c>
      <c r="AO22" s="97"/>
      <c r="AP22" s="97"/>
      <c r="AQ22" s="97"/>
      <c r="AR22" s="32"/>
      <c r="AS22" s="81">
        <v>44</v>
      </c>
      <c r="AT22" s="83" t="s">
        <v>144</v>
      </c>
      <c r="AU22" s="105">
        <v>0</v>
      </c>
      <c r="AV22" s="105">
        <v>44</v>
      </c>
      <c r="AW22" s="106">
        <v>720</v>
      </c>
      <c r="AX22" s="32" t="s">
        <v>123</v>
      </c>
      <c r="AY22" s="105">
        <v>48</v>
      </c>
      <c r="AZ22" s="105">
        <v>92</v>
      </c>
      <c r="BA22" s="106">
        <v>828</v>
      </c>
      <c r="BB22" s="32" t="s">
        <v>116</v>
      </c>
      <c r="BC22" s="105">
        <v>0</v>
      </c>
      <c r="BD22" s="105">
        <v>44</v>
      </c>
      <c r="BE22" s="107">
        <v>710</v>
      </c>
      <c r="BF22" s="32" t="s">
        <v>133</v>
      </c>
      <c r="BG22" s="105">
        <v>48</v>
      </c>
      <c r="BH22" s="105">
        <v>92</v>
      </c>
      <c r="BI22" s="48" t="s">
        <v>170</v>
      </c>
      <c r="BJ22" s="32" t="s">
        <v>280</v>
      </c>
      <c r="BK22" s="105">
        <v>8</v>
      </c>
      <c r="BL22" s="105">
        <v>52</v>
      </c>
      <c r="BM22" s="48">
        <v>960</v>
      </c>
      <c r="BN22" s="113"/>
      <c r="BO22" s="164"/>
    </row>
    <row r="23" spans="1:67" ht="15" customHeight="1" x14ac:dyDescent="0.25">
      <c r="A23" s="90">
        <v>56</v>
      </c>
      <c r="B23" s="99">
        <v>43849</v>
      </c>
      <c r="C23" s="32" t="s">
        <v>429</v>
      </c>
      <c r="D23" s="32" t="s">
        <v>430</v>
      </c>
      <c r="E23" s="32" t="s">
        <v>431</v>
      </c>
      <c r="F23" s="32" t="s">
        <v>432</v>
      </c>
      <c r="G23" s="32">
        <v>3</v>
      </c>
      <c r="H23" s="97">
        <v>1</v>
      </c>
      <c r="I23" s="103">
        <v>43853</v>
      </c>
      <c r="J23" s="52">
        <v>43860</v>
      </c>
      <c r="K23" s="91" t="s">
        <v>433</v>
      </c>
      <c r="L23" s="91"/>
      <c r="M23" s="93">
        <v>0.34027777777777779</v>
      </c>
      <c r="N23" s="97">
        <v>25</v>
      </c>
      <c r="O23" s="32" t="s">
        <v>434</v>
      </c>
      <c r="P23" s="32" t="s">
        <v>279</v>
      </c>
      <c r="Q23" s="117">
        <v>0.54861111111111116</v>
      </c>
      <c r="R23" s="32" t="s">
        <v>116</v>
      </c>
      <c r="S23" s="48">
        <v>710</v>
      </c>
      <c r="T23" s="52">
        <v>43849</v>
      </c>
      <c r="U23" s="93">
        <v>0.625</v>
      </c>
      <c r="V23" s="52"/>
      <c r="W23" s="93"/>
      <c r="X23" s="32"/>
      <c r="Y23" s="32"/>
      <c r="Z23" s="32"/>
      <c r="AA23" s="32"/>
      <c r="AB23" s="52">
        <v>43849</v>
      </c>
      <c r="AC23" s="32" t="s">
        <v>195</v>
      </c>
      <c r="AD23" s="32" t="s">
        <v>435</v>
      </c>
      <c r="AE23" s="32"/>
      <c r="AF23" s="32"/>
      <c r="AG23" s="32"/>
      <c r="AH23" s="32"/>
      <c r="AI23" s="32">
        <v>6</v>
      </c>
      <c r="AJ23" s="52">
        <v>43849</v>
      </c>
      <c r="AK23" s="32" t="s">
        <v>195</v>
      </c>
      <c r="AL23" s="32"/>
      <c r="AM23" s="97"/>
      <c r="AN23" s="97">
        <v>1</v>
      </c>
      <c r="AO23" s="97"/>
      <c r="AP23" s="97"/>
      <c r="AQ23" s="97"/>
      <c r="AR23" s="32"/>
      <c r="AS23" s="105">
        <v>29.7</v>
      </c>
      <c r="AT23" s="32" t="s">
        <v>123</v>
      </c>
      <c r="AU23" s="105">
        <v>35.6</v>
      </c>
      <c r="AV23" s="105">
        <v>71.3</v>
      </c>
      <c r="AW23" s="48">
        <v>1241</v>
      </c>
      <c r="AX23" s="32" t="s">
        <v>130</v>
      </c>
      <c r="AY23" s="105">
        <v>3.7</v>
      </c>
      <c r="AZ23" s="105">
        <v>39.4</v>
      </c>
      <c r="BA23" s="48">
        <v>850</v>
      </c>
      <c r="BB23" s="32" t="s">
        <v>116</v>
      </c>
      <c r="BC23" s="105">
        <v>0</v>
      </c>
      <c r="BD23" s="105">
        <v>35.700000000000003</v>
      </c>
      <c r="BE23" s="107">
        <v>710</v>
      </c>
      <c r="BF23" s="32" t="s">
        <v>144</v>
      </c>
      <c r="BG23" s="105">
        <v>0</v>
      </c>
      <c r="BH23" s="105">
        <v>35.700000000000003</v>
      </c>
      <c r="BI23" s="48">
        <v>720</v>
      </c>
      <c r="BJ23" s="32" t="s">
        <v>129</v>
      </c>
      <c r="BK23" s="105">
        <v>5</v>
      </c>
      <c r="BL23" s="105">
        <f t="shared" ref="BL23:BL24" si="5">29.7+11</f>
        <v>40.700000000000003</v>
      </c>
      <c r="BM23" s="48">
        <v>1182</v>
      </c>
      <c r="BN23" s="113"/>
      <c r="BO23" s="164"/>
    </row>
    <row r="24" spans="1:67" ht="15" customHeight="1" x14ac:dyDescent="0.25">
      <c r="A24" s="90">
        <v>57</v>
      </c>
      <c r="B24" s="99">
        <v>43849</v>
      </c>
      <c r="C24" s="32" t="s">
        <v>429</v>
      </c>
      <c r="D24" s="32" t="s">
        <v>430</v>
      </c>
      <c r="E24" s="32" t="s">
        <v>431</v>
      </c>
      <c r="F24" s="32" t="s">
        <v>432</v>
      </c>
      <c r="G24" s="32">
        <v>2</v>
      </c>
      <c r="H24" s="97">
        <v>1</v>
      </c>
      <c r="I24" s="103">
        <v>43852</v>
      </c>
      <c r="J24" s="52">
        <v>43860</v>
      </c>
      <c r="K24" s="91" t="s">
        <v>436</v>
      </c>
      <c r="L24" s="91"/>
      <c r="M24" s="93">
        <v>0.34027777777777779</v>
      </c>
      <c r="N24" s="97">
        <v>25</v>
      </c>
      <c r="O24" s="32" t="s">
        <v>434</v>
      </c>
      <c r="P24" s="32" t="s">
        <v>279</v>
      </c>
      <c r="Q24" s="117">
        <v>0.54861111111111116</v>
      </c>
      <c r="R24" s="32" t="s">
        <v>116</v>
      </c>
      <c r="S24" s="48">
        <v>710</v>
      </c>
      <c r="T24" s="52">
        <v>43849</v>
      </c>
      <c r="U24" s="93">
        <v>0.625</v>
      </c>
      <c r="V24" s="52"/>
      <c r="W24" s="93"/>
      <c r="X24" s="32"/>
      <c r="Y24" s="32"/>
      <c r="Z24" s="32"/>
      <c r="AA24" s="32"/>
      <c r="AB24" s="52">
        <v>43849</v>
      </c>
      <c r="AC24" s="32" t="s">
        <v>195</v>
      </c>
      <c r="AD24" s="32" t="s">
        <v>435</v>
      </c>
      <c r="AE24" s="32"/>
      <c r="AF24" s="32"/>
      <c r="AG24" s="32"/>
      <c r="AH24" s="32"/>
      <c r="AI24" s="32">
        <v>6</v>
      </c>
      <c r="AJ24" s="52">
        <v>43849</v>
      </c>
      <c r="AK24" s="32" t="s">
        <v>195</v>
      </c>
      <c r="AL24" s="32" t="s">
        <v>437</v>
      </c>
      <c r="AM24" s="97"/>
      <c r="AN24" s="97">
        <v>1</v>
      </c>
      <c r="AO24" s="97"/>
      <c r="AP24" s="97"/>
      <c r="AQ24" s="97"/>
      <c r="AR24" s="32"/>
      <c r="AS24" s="105">
        <v>29.7</v>
      </c>
      <c r="AT24" s="32" t="s">
        <v>123</v>
      </c>
      <c r="AU24" s="105">
        <v>35.6</v>
      </c>
      <c r="AV24" s="105">
        <v>71.3</v>
      </c>
      <c r="AW24" s="48">
        <v>1241</v>
      </c>
      <c r="AX24" s="32" t="s">
        <v>130</v>
      </c>
      <c r="AY24" s="105">
        <v>3.7</v>
      </c>
      <c r="AZ24" s="105">
        <v>39.4</v>
      </c>
      <c r="BA24" s="48">
        <v>850</v>
      </c>
      <c r="BB24" s="32" t="s">
        <v>116</v>
      </c>
      <c r="BC24" s="105">
        <v>0</v>
      </c>
      <c r="BD24" s="105">
        <v>35.700000000000003</v>
      </c>
      <c r="BE24" s="107">
        <v>710</v>
      </c>
      <c r="BF24" s="32" t="s">
        <v>144</v>
      </c>
      <c r="BG24" s="105">
        <v>0</v>
      </c>
      <c r="BH24" s="105">
        <v>35.700000000000003</v>
      </c>
      <c r="BI24" s="48">
        <v>720</v>
      </c>
      <c r="BJ24" s="32" t="s">
        <v>129</v>
      </c>
      <c r="BK24" s="105">
        <v>5</v>
      </c>
      <c r="BL24" s="105">
        <f t="shared" si="5"/>
        <v>40.700000000000003</v>
      </c>
      <c r="BM24" s="48">
        <v>1182</v>
      </c>
      <c r="BN24" s="113"/>
      <c r="BO24" s="164"/>
    </row>
    <row r="25" spans="1:67" ht="15.75" customHeight="1" x14ac:dyDescent="0.25">
      <c r="A25" s="90">
        <v>66</v>
      </c>
      <c r="B25" s="99">
        <v>43851</v>
      </c>
      <c r="C25" s="32" t="s">
        <v>413</v>
      </c>
      <c r="D25" s="32" t="s">
        <v>414</v>
      </c>
      <c r="E25" s="32" t="s">
        <v>231</v>
      </c>
      <c r="F25" s="32" t="s">
        <v>232</v>
      </c>
      <c r="G25" s="32">
        <v>3</v>
      </c>
      <c r="H25" s="97">
        <v>1</v>
      </c>
      <c r="I25" s="103">
        <v>43858</v>
      </c>
      <c r="J25" s="52">
        <v>43858</v>
      </c>
      <c r="K25" s="91" t="s">
        <v>479</v>
      </c>
      <c r="L25" s="91"/>
      <c r="M25" s="93">
        <v>0.54166666666666663</v>
      </c>
      <c r="N25" s="97">
        <v>30</v>
      </c>
      <c r="O25" s="32" t="s">
        <v>480</v>
      </c>
      <c r="P25" s="32" t="s">
        <v>481</v>
      </c>
      <c r="Q25" s="117">
        <v>0.625</v>
      </c>
      <c r="R25" s="32" t="s">
        <v>116</v>
      </c>
      <c r="S25" s="48">
        <v>359</v>
      </c>
      <c r="T25" s="52">
        <v>43851</v>
      </c>
      <c r="U25" s="93">
        <v>0.75</v>
      </c>
      <c r="V25" s="52">
        <v>43853</v>
      </c>
      <c r="W25" s="93">
        <v>0.29166666666666669</v>
      </c>
      <c r="X25" s="32" t="s">
        <v>417</v>
      </c>
      <c r="Y25" s="32" t="s">
        <v>418</v>
      </c>
      <c r="Z25" s="32"/>
      <c r="AA25" s="32"/>
      <c r="AB25" s="52">
        <v>43852</v>
      </c>
      <c r="AC25" s="32" t="s">
        <v>231</v>
      </c>
      <c r="AD25" s="32"/>
      <c r="AE25" s="32"/>
      <c r="AF25" s="32"/>
      <c r="AG25" s="32"/>
      <c r="AH25" s="32"/>
      <c r="AI25" s="32"/>
      <c r="AJ25" s="52">
        <v>43851</v>
      </c>
      <c r="AK25" s="32"/>
      <c r="AL25" s="32" t="s">
        <v>482</v>
      </c>
      <c r="AM25" s="97"/>
      <c r="AN25" s="97">
        <v>1</v>
      </c>
      <c r="AO25" s="97"/>
      <c r="AP25" s="97"/>
      <c r="AQ25" s="97"/>
      <c r="AR25" s="32"/>
      <c r="AS25" s="105">
        <v>12.4</v>
      </c>
      <c r="AT25" s="32" t="s">
        <v>123</v>
      </c>
      <c r="AU25" s="105">
        <v>26.2</v>
      </c>
      <c r="AV25" s="105">
        <v>38.6</v>
      </c>
      <c r="AW25" s="48">
        <v>828</v>
      </c>
      <c r="AX25" s="32" t="s">
        <v>129</v>
      </c>
      <c r="AY25" s="105">
        <v>15</v>
      </c>
      <c r="AZ25" s="105">
        <v>27.6</v>
      </c>
      <c r="BA25" s="48">
        <v>1182</v>
      </c>
      <c r="BB25" s="32" t="s">
        <v>144</v>
      </c>
      <c r="BC25" s="105">
        <v>0</v>
      </c>
      <c r="BD25" s="105">
        <v>12.4</v>
      </c>
      <c r="BE25" s="48">
        <v>360</v>
      </c>
      <c r="BF25" s="32" t="s">
        <v>116</v>
      </c>
      <c r="BG25" s="105">
        <v>0</v>
      </c>
      <c r="BH25" s="105">
        <v>12.4</v>
      </c>
      <c r="BI25" s="107">
        <v>359</v>
      </c>
      <c r="BJ25" s="32" t="s">
        <v>130</v>
      </c>
      <c r="BK25" s="105">
        <v>2.1</v>
      </c>
      <c r="BL25" s="105">
        <v>14.5</v>
      </c>
      <c r="BM25" s="48">
        <v>370</v>
      </c>
      <c r="BN25" s="113"/>
      <c r="BO25" s="164"/>
    </row>
    <row r="26" spans="1:67" ht="15.75" customHeight="1" x14ac:dyDescent="0.25">
      <c r="A26" s="114">
        <v>67</v>
      </c>
      <c r="B26" s="99">
        <v>43851</v>
      </c>
      <c r="C26" s="32" t="s">
        <v>483</v>
      </c>
      <c r="D26" s="32" t="s">
        <v>484</v>
      </c>
      <c r="E26" s="32" t="s">
        <v>485</v>
      </c>
      <c r="F26" s="32" t="s">
        <v>486</v>
      </c>
      <c r="G26" s="32">
        <v>3</v>
      </c>
      <c r="H26" s="97">
        <v>2</v>
      </c>
      <c r="I26" s="103">
        <v>43856</v>
      </c>
      <c r="J26" s="52">
        <v>43871</v>
      </c>
      <c r="K26" s="91" t="s">
        <v>487</v>
      </c>
      <c r="L26" s="91"/>
      <c r="M26" s="93">
        <v>0.34027777777777779</v>
      </c>
      <c r="N26" s="97">
        <v>13</v>
      </c>
      <c r="O26" s="32" t="s">
        <v>372</v>
      </c>
      <c r="P26" s="32" t="s">
        <v>279</v>
      </c>
      <c r="Q26" s="117">
        <v>0.55208333333333337</v>
      </c>
      <c r="R26" s="32" t="s">
        <v>116</v>
      </c>
      <c r="S26" s="48">
        <v>296</v>
      </c>
      <c r="T26" s="52">
        <v>43851</v>
      </c>
      <c r="U26" s="93">
        <v>0.75</v>
      </c>
      <c r="V26" s="52">
        <v>43853</v>
      </c>
      <c r="W26" s="93">
        <v>0.29166666666666669</v>
      </c>
      <c r="X26" s="32" t="s">
        <v>417</v>
      </c>
      <c r="Y26" s="32" t="s">
        <v>418</v>
      </c>
      <c r="Z26" s="32"/>
      <c r="AA26" s="32"/>
      <c r="AB26" s="52">
        <v>43854</v>
      </c>
      <c r="AC26" s="32" t="s">
        <v>489</v>
      </c>
      <c r="AD26" s="32"/>
      <c r="AE26" s="32"/>
      <c r="AF26" s="32"/>
      <c r="AG26" s="32"/>
      <c r="AH26" s="32" t="s">
        <v>488</v>
      </c>
      <c r="AI26" s="32">
        <v>3</v>
      </c>
      <c r="AJ26" s="52">
        <v>43851</v>
      </c>
      <c r="AK26" s="32" t="s">
        <v>195</v>
      </c>
      <c r="AL26" s="32"/>
      <c r="AM26" s="97"/>
      <c r="AN26" s="97"/>
      <c r="AO26" s="97"/>
      <c r="AP26" s="97">
        <v>1</v>
      </c>
      <c r="AQ26" s="97"/>
      <c r="AR26" s="32"/>
      <c r="AS26" s="105">
        <v>20</v>
      </c>
      <c r="AT26" s="32" t="s">
        <v>123</v>
      </c>
      <c r="AU26" s="105">
        <v>21.2</v>
      </c>
      <c r="AV26" s="105">
        <v>44.2</v>
      </c>
      <c r="AW26" s="48">
        <v>323</v>
      </c>
      <c r="AX26" s="32" t="s">
        <v>129</v>
      </c>
      <c r="AY26" s="105">
        <v>15</v>
      </c>
      <c r="AZ26" s="105">
        <v>38</v>
      </c>
      <c r="BA26" s="48">
        <v>721</v>
      </c>
      <c r="BB26" s="32" t="s">
        <v>144</v>
      </c>
      <c r="BC26" s="105">
        <v>0</v>
      </c>
      <c r="BD26" s="105">
        <v>23</v>
      </c>
      <c r="BE26" s="48">
        <v>500</v>
      </c>
      <c r="BF26" s="32" t="s">
        <v>116</v>
      </c>
      <c r="BG26" s="105">
        <v>0</v>
      </c>
      <c r="BH26" s="105">
        <v>23</v>
      </c>
      <c r="BI26" s="107">
        <v>296</v>
      </c>
      <c r="BJ26" s="32" t="s">
        <v>130</v>
      </c>
      <c r="BK26" s="105">
        <v>12.6</v>
      </c>
      <c r="BL26" s="105">
        <v>35.6</v>
      </c>
      <c r="BM26" s="48">
        <v>780</v>
      </c>
      <c r="BN26" s="113"/>
      <c r="BO26" s="164"/>
    </row>
    <row r="27" spans="1:67" ht="15.75" customHeight="1" x14ac:dyDescent="0.25">
      <c r="A27" s="90">
        <v>76</v>
      </c>
      <c r="B27" s="99">
        <v>43852</v>
      </c>
      <c r="C27" s="32" t="s">
        <v>367</v>
      </c>
      <c r="D27" s="32" t="s">
        <v>368</v>
      </c>
      <c r="E27" s="32" t="s">
        <v>369</v>
      </c>
      <c r="F27" s="98" t="s">
        <v>370</v>
      </c>
      <c r="G27" s="32">
        <v>3</v>
      </c>
      <c r="H27" s="97">
        <v>2</v>
      </c>
      <c r="I27" s="103">
        <v>43856</v>
      </c>
      <c r="J27" s="52">
        <v>43853</v>
      </c>
      <c r="K27" s="91" t="s">
        <v>371</v>
      </c>
      <c r="L27" s="91"/>
      <c r="M27" s="93">
        <v>0.33333333333333331</v>
      </c>
      <c r="N27" s="97">
        <v>25</v>
      </c>
      <c r="O27" s="32" t="s">
        <v>372</v>
      </c>
      <c r="P27" s="32" t="s">
        <v>279</v>
      </c>
      <c r="Q27" s="117">
        <v>0.5</v>
      </c>
      <c r="R27" s="32" t="s">
        <v>116</v>
      </c>
      <c r="S27" s="48">
        <v>710</v>
      </c>
      <c r="T27" s="52">
        <v>43853</v>
      </c>
      <c r="U27" s="93">
        <v>0.625</v>
      </c>
      <c r="V27" s="52">
        <v>43853</v>
      </c>
      <c r="W27" s="93">
        <v>0.66666666666666663</v>
      </c>
      <c r="X27" s="32" t="s">
        <v>417</v>
      </c>
      <c r="Y27" s="32" t="s">
        <v>418</v>
      </c>
      <c r="Z27" s="32"/>
      <c r="AA27" s="32"/>
      <c r="AB27" s="52"/>
      <c r="AC27" s="32"/>
      <c r="AD27" s="32"/>
      <c r="AE27" s="32"/>
      <c r="AF27" s="32"/>
      <c r="AG27" s="32"/>
      <c r="AH27" s="32"/>
      <c r="AI27" s="32">
        <v>3</v>
      </c>
      <c r="AJ27" s="52">
        <v>43856</v>
      </c>
      <c r="AK27" s="32" t="s">
        <v>195</v>
      </c>
      <c r="AL27" s="32"/>
      <c r="AM27" s="97"/>
      <c r="AN27" s="97">
        <v>1</v>
      </c>
      <c r="AO27" s="97"/>
      <c r="AP27" s="97"/>
      <c r="AQ27" s="97"/>
      <c r="AR27" s="32"/>
      <c r="AS27" s="105">
        <v>31.1</v>
      </c>
      <c r="AT27" s="32" t="s">
        <v>123</v>
      </c>
      <c r="AU27" s="105">
        <v>28.1</v>
      </c>
      <c r="AV27" s="105">
        <f t="shared" ref="AV27:AV29" si="6">AU27+AS27</f>
        <v>59.2</v>
      </c>
      <c r="AW27" s="48">
        <v>1241</v>
      </c>
      <c r="AX27" s="32" t="s">
        <v>129</v>
      </c>
      <c r="AY27" s="105">
        <v>123</v>
      </c>
      <c r="AZ27" s="105">
        <f t="shared" ref="AZ27:AZ29" si="7">AY27+AS27</f>
        <v>154.1</v>
      </c>
      <c r="BA27" s="48">
        <v>2073</v>
      </c>
      <c r="BB27" s="32" t="s">
        <v>144</v>
      </c>
      <c r="BC27" s="105">
        <v>0</v>
      </c>
      <c r="BD27" s="105">
        <v>31.1</v>
      </c>
      <c r="BE27" s="106">
        <v>720</v>
      </c>
      <c r="BF27" s="32" t="s">
        <v>116</v>
      </c>
      <c r="BG27" s="105">
        <v>0</v>
      </c>
      <c r="BH27" s="105">
        <v>31.1</v>
      </c>
      <c r="BI27" s="107">
        <v>710</v>
      </c>
      <c r="BJ27" s="32" t="s">
        <v>130</v>
      </c>
      <c r="BK27" s="105">
        <v>28</v>
      </c>
      <c r="BL27" s="105">
        <f>BK27+31.1</f>
        <v>59.1</v>
      </c>
      <c r="BM27" s="48">
        <v>960</v>
      </c>
      <c r="BN27" s="113"/>
      <c r="BO27" s="164"/>
    </row>
    <row r="28" spans="1:67" ht="15.75" customHeight="1" x14ac:dyDescent="0.25">
      <c r="A28" s="90">
        <v>77</v>
      </c>
      <c r="B28" s="99">
        <v>43852</v>
      </c>
      <c r="C28" s="32" t="s">
        <v>274</v>
      </c>
      <c r="D28" s="32" t="s">
        <v>275</v>
      </c>
      <c r="E28" s="32" t="s">
        <v>276</v>
      </c>
      <c r="F28" s="32" t="s">
        <v>277</v>
      </c>
      <c r="G28" s="32">
        <v>3</v>
      </c>
      <c r="H28" s="97">
        <v>2</v>
      </c>
      <c r="I28" s="103">
        <v>43857</v>
      </c>
      <c r="J28" s="52">
        <v>43922</v>
      </c>
      <c r="K28" s="91" t="s">
        <v>427</v>
      </c>
      <c r="L28" s="91"/>
      <c r="M28" s="93">
        <v>0.33333333333333331</v>
      </c>
      <c r="N28" s="97">
        <v>25</v>
      </c>
      <c r="O28" s="32" t="s">
        <v>278</v>
      </c>
      <c r="P28" s="32" t="s">
        <v>279</v>
      </c>
      <c r="Q28" s="117">
        <v>0.54861111111111116</v>
      </c>
      <c r="R28" s="32" t="s">
        <v>116</v>
      </c>
      <c r="S28" s="48">
        <v>710</v>
      </c>
      <c r="T28" s="52">
        <v>43853</v>
      </c>
      <c r="U28" s="93">
        <v>0.625</v>
      </c>
      <c r="V28" s="52">
        <v>43853</v>
      </c>
      <c r="W28" s="93">
        <v>0.66666666666666663</v>
      </c>
      <c r="X28" s="32" t="s">
        <v>417</v>
      </c>
      <c r="Y28" s="32" t="s">
        <v>418</v>
      </c>
      <c r="Z28" s="32"/>
      <c r="AA28" s="32"/>
      <c r="AB28" s="52"/>
      <c r="AC28" s="32" t="s">
        <v>489</v>
      </c>
      <c r="AD28" s="32" t="s">
        <v>498</v>
      </c>
      <c r="AE28" s="32"/>
      <c r="AF28" s="32"/>
      <c r="AG28" s="32"/>
      <c r="AH28" s="32"/>
      <c r="AI28" s="32"/>
      <c r="AJ28" s="52">
        <v>43822</v>
      </c>
      <c r="AK28" s="32" t="s">
        <v>195</v>
      </c>
      <c r="AL28" s="32"/>
      <c r="AM28" s="97"/>
      <c r="AN28" s="97">
        <v>1</v>
      </c>
      <c r="AO28" s="97"/>
      <c r="AP28" s="97"/>
      <c r="AQ28" s="97"/>
      <c r="AR28" s="32"/>
      <c r="AS28" s="80">
        <v>46</v>
      </c>
      <c r="AT28" s="32" t="s">
        <v>144</v>
      </c>
      <c r="AU28" s="105">
        <v>0</v>
      </c>
      <c r="AV28" s="105">
        <f t="shared" si="6"/>
        <v>46</v>
      </c>
      <c r="AW28" s="48">
        <v>720</v>
      </c>
      <c r="AX28" s="32" t="s">
        <v>123</v>
      </c>
      <c r="AY28" s="105">
        <v>48</v>
      </c>
      <c r="AZ28" s="105">
        <f t="shared" si="7"/>
        <v>94</v>
      </c>
      <c r="BA28" s="48">
        <v>1241</v>
      </c>
      <c r="BB28" s="32" t="s">
        <v>116</v>
      </c>
      <c r="BC28" s="105">
        <v>0</v>
      </c>
      <c r="BD28" s="105">
        <v>46</v>
      </c>
      <c r="BE28" s="107">
        <v>710</v>
      </c>
      <c r="BF28" s="32" t="s">
        <v>133</v>
      </c>
      <c r="BG28" s="105">
        <v>48</v>
      </c>
      <c r="BH28" s="105">
        <v>94</v>
      </c>
      <c r="BI28" s="48" t="s">
        <v>170</v>
      </c>
      <c r="BJ28" s="32" t="s">
        <v>280</v>
      </c>
      <c r="BK28" s="105">
        <v>8</v>
      </c>
      <c r="BL28" s="105">
        <f>BK28+46</f>
        <v>54</v>
      </c>
      <c r="BM28" s="106">
        <v>960</v>
      </c>
      <c r="BN28" s="113"/>
      <c r="BO28" s="164"/>
    </row>
    <row r="29" spans="1:67" ht="15.75" customHeight="1" x14ac:dyDescent="0.25">
      <c r="A29" s="90">
        <v>78</v>
      </c>
      <c r="B29" s="99">
        <v>43852</v>
      </c>
      <c r="C29" s="32" t="s">
        <v>367</v>
      </c>
      <c r="D29" s="32" t="s">
        <v>368</v>
      </c>
      <c r="E29" s="32" t="s">
        <v>369</v>
      </c>
      <c r="F29" s="98" t="s">
        <v>370</v>
      </c>
      <c r="G29" s="32">
        <v>2</v>
      </c>
      <c r="H29" s="97">
        <v>2</v>
      </c>
      <c r="I29" s="103">
        <v>43857</v>
      </c>
      <c r="J29" s="52">
        <v>43853</v>
      </c>
      <c r="K29" s="91" t="s">
        <v>138</v>
      </c>
      <c r="L29" s="91"/>
      <c r="M29" s="93">
        <v>0.33333333333333331</v>
      </c>
      <c r="N29" s="97">
        <v>27</v>
      </c>
      <c r="O29" s="32" t="s">
        <v>372</v>
      </c>
      <c r="P29" s="32" t="s">
        <v>279</v>
      </c>
      <c r="Q29" s="117">
        <v>0.5</v>
      </c>
      <c r="R29" s="32" t="s">
        <v>116</v>
      </c>
      <c r="S29" s="48">
        <v>710</v>
      </c>
      <c r="T29" s="52">
        <v>43853</v>
      </c>
      <c r="U29" s="93">
        <v>0.625</v>
      </c>
      <c r="V29" s="52">
        <v>43853</v>
      </c>
      <c r="W29" s="93">
        <v>0.66666666666666663</v>
      </c>
      <c r="X29" s="32" t="s">
        <v>417</v>
      </c>
      <c r="Y29" s="32" t="s">
        <v>418</v>
      </c>
      <c r="Z29" s="32"/>
      <c r="AA29" s="32"/>
      <c r="AB29" s="52"/>
      <c r="AC29" s="32" t="s">
        <v>489</v>
      </c>
      <c r="AD29" s="32"/>
      <c r="AE29" s="32"/>
      <c r="AF29" s="32"/>
      <c r="AG29" s="32"/>
      <c r="AH29" s="32"/>
      <c r="AI29" s="32">
        <v>3</v>
      </c>
      <c r="AJ29" s="52">
        <v>43853</v>
      </c>
      <c r="AK29" s="32" t="s">
        <v>195</v>
      </c>
      <c r="AL29" s="32"/>
      <c r="AM29" s="97"/>
      <c r="AN29" s="97">
        <v>1</v>
      </c>
      <c r="AO29" s="97"/>
      <c r="AP29" s="97"/>
      <c r="AQ29" s="97"/>
      <c r="AR29" s="32"/>
      <c r="AS29" s="105">
        <v>31.1</v>
      </c>
      <c r="AT29" s="32" t="s">
        <v>123</v>
      </c>
      <c r="AU29" s="105">
        <v>28.1</v>
      </c>
      <c r="AV29" s="105">
        <f t="shared" si="6"/>
        <v>59.2</v>
      </c>
      <c r="AW29" s="48">
        <v>1241</v>
      </c>
      <c r="AX29" s="32" t="s">
        <v>129</v>
      </c>
      <c r="AY29" s="105">
        <v>123</v>
      </c>
      <c r="AZ29" s="105">
        <f t="shared" si="7"/>
        <v>154.1</v>
      </c>
      <c r="BA29" s="48">
        <v>2073</v>
      </c>
      <c r="BB29" s="32" t="s">
        <v>144</v>
      </c>
      <c r="BC29" s="105">
        <v>0</v>
      </c>
      <c r="BD29" s="105">
        <v>31.1</v>
      </c>
      <c r="BE29" s="106">
        <v>720</v>
      </c>
      <c r="BF29" s="32" t="s">
        <v>116</v>
      </c>
      <c r="BG29" s="105">
        <v>0</v>
      </c>
      <c r="BH29" s="105">
        <v>31.1</v>
      </c>
      <c r="BI29" s="107">
        <v>710</v>
      </c>
      <c r="BJ29" s="32" t="s">
        <v>130</v>
      </c>
      <c r="BK29" s="105">
        <v>28</v>
      </c>
      <c r="BL29" s="105">
        <f>BK29+31.1</f>
        <v>59.1</v>
      </c>
      <c r="BM29" s="48">
        <v>960</v>
      </c>
      <c r="BN29" s="113"/>
      <c r="BO29" s="164"/>
    </row>
    <row r="30" spans="1:67" ht="15.75" customHeight="1" x14ac:dyDescent="0.25">
      <c r="A30" s="114">
        <v>82</v>
      </c>
      <c r="B30" s="99">
        <v>43853</v>
      </c>
      <c r="C30" s="32" t="s">
        <v>512</v>
      </c>
      <c r="D30" s="32" t="s">
        <v>513</v>
      </c>
      <c r="E30" s="32" t="s">
        <v>514</v>
      </c>
      <c r="F30" s="32" t="s">
        <v>515</v>
      </c>
      <c r="G30" s="32">
        <v>1</v>
      </c>
      <c r="H30" s="97">
        <v>1</v>
      </c>
      <c r="I30" s="103">
        <v>43857</v>
      </c>
      <c r="J30" s="52"/>
      <c r="K30" s="91" t="s">
        <v>380</v>
      </c>
      <c r="L30" s="91"/>
      <c r="M30" s="93">
        <v>0.3611111111111111</v>
      </c>
      <c r="N30" s="97">
        <v>27</v>
      </c>
      <c r="O30" s="32" t="s">
        <v>516</v>
      </c>
      <c r="P30" s="32" t="s">
        <v>517</v>
      </c>
      <c r="Q30" s="117">
        <v>0.60416666666666663</v>
      </c>
      <c r="R30" s="32" t="s">
        <v>116</v>
      </c>
      <c r="S30" s="48">
        <v>710</v>
      </c>
      <c r="T30" s="52">
        <v>43854</v>
      </c>
      <c r="U30" s="93">
        <v>0.625</v>
      </c>
      <c r="V30" s="52">
        <v>43858</v>
      </c>
      <c r="W30" s="93">
        <v>0.5625</v>
      </c>
      <c r="X30" s="32" t="s">
        <v>417</v>
      </c>
      <c r="Y30" s="32" t="s">
        <v>418</v>
      </c>
      <c r="Z30" s="32"/>
      <c r="AA30" s="32"/>
      <c r="AB30" s="52"/>
      <c r="AC30" s="32" t="s">
        <v>489</v>
      </c>
      <c r="AD30" s="32" t="s">
        <v>88</v>
      </c>
      <c r="AE30" s="32"/>
      <c r="AF30" s="32"/>
      <c r="AG30" s="32"/>
      <c r="AH30" s="32"/>
      <c r="AI30" s="32"/>
      <c r="AJ30" s="52">
        <v>43853</v>
      </c>
      <c r="AK30" s="32" t="s">
        <v>195</v>
      </c>
      <c r="AL30" s="32"/>
      <c r="AM30" s="97"/>
      <c r="AN30" s="97">
        <v>1</v>
      </c>
      <c r="AO30" s="97"/>
      <c r="AP30" s="97"/>
      <c r="AQ30" s="97"/>
      <c r="AR30" s="32"/>
      <c r="AS30" s="105">
        <v>17.899999999999999</v>
      </c>
      <c r="AT30" s="32" t="s">
        <v>129</v>
      </c>
      <c r="AU30" s="105">
        <v>15</v>
      </c>
      <c r="AV30" s="105">
        <f>AU30+AS30</f>
        <v>32.9</v>
      </c>
      <c r="AW30" s="48">
        <v>1128</v>
      </c>
      <c r="AX30" s="32" t="s">
        <v>130</v>
      </c>
      <c r="AY30" s="105">
        <v>17.899999999999999</v>
      </c>
      <c r="AZ30" s="105">
        <f>AY30+AS30</f>
        <v>35.799999999999997</v>
      </c>
      <c r="BA30" s="48">
        <v>850</v>
      </c>
      <c r="BB30" s="32" t="s">
        <v>116</v>
      </c>
      <c r="BC30" s="105">
        <v>0</v>
      </c>
      <c r="BD30" s="105">
        <v>17.899999999999999</v>
      </c>
      <c r="BE30" s="107">
        <v>710</v>
      </c>
      <c r="BF30" s="32" t="s">
        <v>133</v>
      </c>
      <c r="BG30" s="105">
        <v>6.2</v>
      </c>
      <c r="BH30" s="105">
        <v>7.7</v>
      </c>
      <c r="BI30" s="48" t="s">
        <v>170</v>
      </c>
      <c r="BJ30" s="32" t="s">
        <v>123</v>
      </c>
      <c r="BK30" s="105">
        <v>6.2</v>
      </c>
      <c r="BL30" s="105">
        <v>72.2</v>
      </c>
      <c r="BM30" s="48">
        <v>1241</v>
      </c>
      <c r="BN30" s="113"/>
      <c r="BO30" s="164"/>
    </row>
    <row r="31" spans="1:67" ht="15.75" customHeight="1" x14ac:dyDescent="0.25">
      <c r="A31" s="90">
        <v>88</v>
      </c>
      <c r="B31" s="99">
        <v>43858</v>
      </c>
      <c r="C31" s="32" t="s">
        <v>284</v>
      </c>
      <c r="D31" s="32" t="s">
        <v>285</v>
      </c>
      <c r="E31" s="32" t="s">
        <v>543</v>
      </c>
      <c r="F31" s="32" t="s">
        <v>287</v>
      </c>
      <c r="G31" s="32">
        <v>3</v>
      </c>
      <c r="H31" s="97">
        <v>2</v>
      </c>
      <c r="I31" s="103">
        <v>43859</v>
      </c>
      <c r="J31" s="52"/>
      <c r="K31" s="91" t="s">
        <v>438</v>
      </c>
      <c r="L31" s="91"/>
      <c r="M31" s="93">
        <v>0.36805555555555558</v>
      </c>
      <c r="N31" s="97">
        <v>25</v>
      </c>
      <c r="O31" s="32" t="s">
        <v>544</v>
      </c>
      <c r="P31" s="32" t="s">
        <v>545</v>
      </c>
      <c r="Q31" s="117">
        <v>0.52083333333333337</v>
      </c>
      <c r="R31" s="32" t="s">
        <v>116</v>
      </c>
      <c r="S31" s="123">
        <v>710</v>
      </c>
      <c r="T31" s="52">
        <v>43858</v>
      </c>
      <c r="U31" s="93">
        <v>0.58333333333333337</v>
      </c>
      <c r="V31" s="52">
        <v>43858</v>
      </c>
      <c r="W31" s="93">
        <v>0.60416666666666663</v>
      </c>
      <c r="X31" s="32" t="s">
        <v>417</v>
      </c>
      <c r="Y31" s="32" t="s">
        <v>418</v>
      </c>
      <c r="Z31" s="32"/>
      <c r="AA31" s="32"/>
      <c r="AB31" s="52">
        <v>43858</v>
      </c>
      <c r="AC31" s="32" t="s">
        <v>489</v>
      </c>
      <c r="AD31" s="32" t="s">
        <v>546</v>
      </c>
      <c r="AE31" s="32"/>
      <c r="AF31" s="32"/>
      <c r="AG31" s="32"/>
      <c r="AH31" s="32"/>
      <c r="AI31" s="32"/>
      <c r="AJ31" s="52">
        <v>43858</v>
      </c>
      <c r="AK31" s="32" t="s">
        <v>195</v>
      </c>
      <c r="AL31" s="32"/>
      <c r="AM31" s="97"/>
      <c r="AN31" s="97">
        <v>1</v>
      </c>
      <c r="AO31" s="97"/>
      <c r="AP31" s="97"/>
      <c r="AQ31" s="97"/>
      <c r="AR31" s="32"/>
      <c r="AS31" s="105">
        <v>18</v>
      </c>
      <c r="AT31" s="32" t="s">
        <v>116</v>
      </c>
      <c r="AU31" s="105">
        <v>0</v>
      </c>
      <c r="AV31" s="105">
        <v>18</v>
      </c>
      <c r="AW31" s="107">
        <v>710</v>
      </c>
      <c r="AX31" s="32" t="s">
        <v>129</v>
      </c>
      <c r="AY31" s="105">
        <v>15</v>
      </c>
      <c r="AZ31" s="105">
        <v>33</v>
      </c>
      <c r="BA31" s="48">
        <v>1182</v>
      </c>
      <c r="BB31" s="32" t="s">
        <v>123</v>
      </c>
      <c r="BC31" s="105">
        <v>18</v>
      </c>
      <c r="BD31" s="105">
        <v>36</v>
      </c>
      <c r="BE31" s="48">
        <v>828</v>
      </c>
      <c r="BF31" s="32" t="s">
        <v>144</v>
      </c>
      <c r="BG31" s="105">
        <v>0</v>
      </c>
      <c r="BH31" s="105">
        <v>18</v>
      </c>
      <c r="BI31" s="48">
        <v>720</v>
      </c>
      <c r="BJ31" s="32" t="s">
        <v>130</v>
      </c>
      <c r="BK31" s="105">
        <v>8.3000000000000007</v>
      </c>
      <c r="BL31" s="105">
        <v>26.3</v>
      </c>
      <c r="BM31" s="48">
        <v>850</v>
      </c>
      <c r="BN31" s="113"/>
      <c r="BO31" s="164"/>
    </row>
    <row r="32" spans="1:67" ht="15" customHeight="1" x14ac:dyDescent="0.25">
      <c r="A32" s="127">
        <v>92</v>
      </c>
      <c r="B32" s="128">
        <v>43858</v>
      </c>
      <c r="C32" s="102" t="s">
        <v>429</v>
      </c>
      <c r="D32" s="129" t="s">
        <v>430</v>
      </c>
      <c r="E32" s="129" t="s">
        <v>431</v>
      </c>
      <c r="F32" s="129" t="s">
        <v>432</v>
      </c>
      <c r="G32" s="129">
        <v>2</v>
      </c>
      <c r="H32" s="130">
        <v>2</v>
      </c>
      <c r="I32" s="131">
        <v>43866</v>
      </c>
      <c r="J32" s="146">
        <v>43860</v>
      </c>
      <c r="K32" s="132" t="s">
        <v>436</v>
      </c>
      <c r="L32" s="167">
        <v>43867</v>
      </c>
      <c r="M32" s="147">
        <v>0.34027777777777779</v>
      </c>
      <c r="N32" s="130">
        <v>17</v>
      </c>
      <c r="O32" s="102" t="s">
        <v>434</v>
      </c>
      <c r="P32" s="129" t="s">
        <v>279</v>
      </c>
      <c r="Q32" s="100">
        <v>0.54861111111111116</v>
      </c>
      <c r="R32" s="143" t="s">
        <v>116</v>
      </c>
      <c r="S32" s="144">
        <v>320</v>
      </c>
      <c r="T32" s="146">
        <v>43858</v>
      </c>
      <c r="U32" s="147">
        <v>7.729166666666667</v>
      </c>
      <c r="V32" s="148"/>
      <c r="W32" s="149"/>
      <c r="X32" s="150"/>
      <c r="Y32" s="134"/>
      <c r="Z32" s="134"/>
      <c r="AA32" s="134"/>
      <c r="AB32" s="146">
        <v>43849</v>
      </c>
      <c r="AC32" s="102" t="s">
        <v>195</v>
      </c>
      <c r="AD32" s="151" t="s">
        <v>435</v>
      </c>
      <c r="AE32" s="133"/>
      <c r="AF32" s="134"/>
      <c r="AG32" s="134"/>
      <c r="AH32" s="134"/>
      <c r="AI32" s="129">
        <v>6</v>
      </c>
      <c r="AJ32" s="146">
        <v>43849</v>
      </c>
      <c r="AK32" s="102" t="s">
        <v>195</v>
      </c>
      <c r="AL32" s="134"/>
      <c r="AM32" s="135"/>
      <c r="AN32" s="130"/>
      <c r="AO32" s="136">
        <v>1</v>
      </c>
      <c r="AP32" s="135"/>
      <c r="AQ32" s="135"/>
      <c r="AR32" s="137"/>
      <c r="AS32" s="138">
        <v>29.7</v>
      </c>
      <c r="AT32" s="139" t="s">
        <v>123</v>
      </c>
      <c r="AU32" s="138">
        <v>35.6</v>
      </c>
      <c r="AV32" s="138">
        <v>71.3</v>
      </c>
      <c r="AW32" s="140">
        <v>459</v>
      </c>
      <c r="AX32" s="141" t="s">
        <v>130</v>
      </c>
      <c r="AY32" s="138">
        <v>3.7</v>
      </c>
      <c r="AZ32" s="138">
        <v>39.4</v>
      </c>
      <c r="BA32" s="140">
        <v>800</v>
      </c>
      <c r="BB32" s="141" t="s">
        <v>116</v>
      </c>
      <c r="BC32" s="138">
        <v>0</v>
      </c>
      <c r="BD32" s="138">
        <v>35.700000000000003</v>
      </c>
      <c r="BE32" s="142">
        <v>320</v>
      </c>
      <c r="BF32" s="141" t="s">
        <v>144</v>
      </c>
      <c r="BG32" s="138">
        <v>0</v>
      </c>
      <c r="BH32" s="138">
        <v>35.700000000000003</v>
      </c>
      <c r="BI32" s="140">
        <v>600</v>
      </c>
      <c r="BJ32" s="141" t="s">
        <v>129</v>
      </c>
      <c r="BK32" s="138">
        <v>5</v>
      </c>
      <c r="BL32" s="138">
        <f>29.7+11</f>
        <v>40.700000000000003</v>
      </c>
      <c r="BM32" s="140">
        <v>985</v>
      </c>
      <c r="BN32" s="145"/>
      <c r="BO32" s="164"/>
    </row>
    <row r="33" spans="1:67" ht="15.75" customHeight="1" x14ac:dyDescent="0.25">
      <c r="A33" s="152"/>
      <c r="B33" s="99"/>
      <c r="C33" s="32"/>
      <c r="D33" s="32"/>
      <c r="E33" s="32"/>
      <c r="F33" s="32"/>
      <c r="G33" s="32"/>
      <c r="H33" s="97"/>
      <c r="I33" s="103"/>
      <c r="J33" s="52"/>
      <c r="K33" s="99"/>
      <c r="L33" s="99"/>
      <c r="M33" s="93"/>
      <c r="N33" s="97"/>
      <c r="O33" s="32"/>
      <c r="P33" s="32"/>
      <c r="Q33" s="153"/>
      <c r="R33" s="143"/>
      <c r="S33" s="144"/>
      <c r="T33" s="146"/>
      <c r="U33" s="147"/>
      <c r="V33" s="52"/>
      <c r="W33" s="93"/>
      <c r="X33" s="32"/>
      <c r="Y33" s="32"/>
      <c r="Z33" s="32"/>
      <c r="AA33" s="32"/>
      <c r="AB33" s="52"/>
      <c r="AC33" s="32"/>
      <c r="AD33" s="32"/>
      <c r="AE33" s="32"/>
      <c r="AF33" s="32"/>
      <c r="AG33" s="32"/>
      <c r="AH33" s="32"/>
      <c r="AI33" s="32"/>
      <c r="AJ33" s="52"/>
      <c r="AK33" s="32"/>
      <c r="AL33" s="32"/>
      <c r="AM33" s="97"/>
      <c r="AN33" s="97"/>
      <c r="AO33" s="97"/>
      <c r="AP33" s="97"/>
      <c r="AQ33" s="97"/>
      <c r="AR33" s="32"/>
      <c r="AS33" s="138"/>
      <c r="AT33" s="139"/>
      <c r="AU33" s="138"/>
      <c r="AV33" s="138"/>
      <c r="AW33" s="140"/>
      <c r="AX33" s="141"/>
      <c r="AY33" s="138"/>
      <c r="AZ33" s="138"/>
      <c r="BA33" s="140"/>
      <c r="BB33" s="141"/>
      <c r="BC33" s="138"/>
      <c r="BD33" s="138"/>
      <c r="BE33" s="154"/>
      <c r="BF33" s="141"/>
      <c r="BG33" s="138"/>
      <c r="BH33" s="138"/>
      <c r="BI33" s="140"/>
      <c r="BJ33" s="141"/>
      <c r="BK33" s="138"/>
      <c r="BL33" s="138"/>
      <c r="BM33" s="140"/>
      <c r="BN33" s="145"/>
      <c r="BO33" s="164"/>
    </row>
    <row r="34" spans="1:67" ht="15.75" customHeight="1" x14ac:dyDescent="0.25">
      <c r="A34" s="152"/>
      <c r="B34" s="99"/>
      <c r="C34" s="32"/>
      <c r="D34" s="32"/>
      <c r="E34" s="32"/>
      <c r="F34" s="32"/>
      <c r="G34" s="32"/>
      <c r="H34" s="97"/>
      <c r="I34" s="103"/>
      <c r="J34" s="52"/>
      <c r="K34" s="99"/>
      <c r="L34" s="99"/>
      <c r="M34" s="93"/>
      <c r="N34" s="97"/>
      <c r="O34" s="32"/>
      <c r="P34" s="32"/>
      <c r="Q34" s="153"/>
      <c r="R34" s="32"/>
      <c r="S34" s="155"/>
      <c r="T34" s="52"/>
      <c r="U34" s="93"/>
      <c r="V34" s="52"/>
      <c r="W34" s="93"/>
      <c r="X34" s="32"/>
      <c r="Y34" s="32"/>
      <c r="Z34" s="32"/>
      <c r="AA34" s="32"/>
      <c r="AB34" s="52"/>
      <c r="AC34" s="32"/>
      <c r="AD34" s="32"/>
      <c r="AE34" s="32"/>
      <c r="AF34" s="32"/>
      <c r="AG34" s="32"/>
      <c r="AH34" s="32"/>
      <c r="AI34" s="32"/>
      <c r="AJ34" s="52"/>
      <c r="AK34" s="32"/>
      <c r="AL34" s="32"/>
      <c r="AM34" s="97"/>
      <c r="AN34" s="97"/>
      <c r="AO34" s="97"/>
      <c r="AP34" s="97"/>
      <c r="AQ34" s="97"/>
      <c r="AR34" s="32"/>
      <c r="AS34" s="105"/>
      <c r="AT34" s="32"/>
      <c r="AU34" s="105"/>
      <c r="AV34" s="105"/>
      <c r="AW34" s="48"/>
      <c r="AX34" s="32"/>
      <c r="AY34" s="105"/>
      <c r="AZ34" s="105"/>
      <c r="BA34" s="48"/>
      <c r="BB34" s="32"/>
      <c r="BC34" s="105"/>
      <c r="BD34" s="105"/>
      <c r="BE34" s="48"/>
      <c r="BF34" s="32"/>
      <c r="BG34" s="105"/>
      <c r="BH34" s="105"/>
      <c r="BI34" s="48"/>
      <c r="BJ34" s="32"/>
      <c r="BK34" s="105"/>
      <c r="BL34" s="105"/>
      <c r="BM34" s="48"/>
      <c r="BN34" s="113"/>
      <c r="BO34" s="164"/>
    </row>
    <row r="35" spans="1:67" ht="15.75" customHeight="1" x14ac:dyDescent="0.25">
      <c r="A35" s="152"/>
      <c r="B35" s="99"/>
      <c r="C35" s="32"/>
      <c r="D35" s="32"/>
      <c r="E35" s="32"/>
      <c r="F35" s="32"/>
      <c r="G35" s="32"/>
      <c r="H35" s="97"/>
      <c r="I35" s="103"/>
      <c r="J35" s="52"/>
      <c r="K35" s="99"/>
      <c r="L35" s="99"/>
      <c r="M35" s="93"/>
      <c r="N35" s="97"/>
      <c r="O35" s="32"/>
      <c r="P35" s="32"/>
      <c r="Q35" s="153"/>
      <c r="R35" s="32"/>
      <c r="S35" s="144"/>
      <c r="T35" s="52"/>
      <c r="U35" s="93"/>
      <c r="V35" s="52"/>
      <c r="W35" s="93"/>
      <c r="X35" s="32"/>
      <c r="Y35" s="32"/>
      <c r="Z35" s="32"/>
      <c r="AA35" s="32"/>
      <c r="AB35" s="52"/>
      <c r="AC35" s="32"/>
      <c r="AD35" s="32"/>
      <c r="AE35" s="32"/>
      <c r="AF35" s="32"/>
      <c r="AG35" s="32"/>
      <c r="AH35" s="32"/>
      <c r="AI35" s="32"/>
      <c r="AJ35" s="52"/>
      <c r="AK35" s="32"/>
      <c r="AL35" s="32"/>
      <c r="AM35" s="97"/>
      <c r="AN35" s="97"/>
      <c r="AO35" s="97"/>
      <c r="AP35" s="97"/>
      <c r="AQ35" s="97"/>
      <c r="AR35" s="32"/>
      <c r="AS35" s="105"/>
      <c r="AT35" s="32"/>
      <c r="AU35" s="105"/>
      <c r="AV35" s="105"/>
      <c r="AW35" s="48"/>
      <c r="AX35" s="32"/>
      <c r="AY35" s="105"/>
      <c r="AZ35" s="105"/>
      <c r="BA35" s="48"/>
      <c r="BB35" s="32"/>
      <c r="BC35" s="105"/>
      <c r="BD35" s="105"/>
      <c r="BE35" s="48"/>
      <c r="BF35" s="32"/>
      <c r="BG35" s="105"/>
      <c r="BH35" s="105"/>
      <c r="BI35" s="48"/>
      <c r="BJ35" s="32"/>
      <c r="BK35" s="105"/>
      <c r="BL35" s="105"/>
      <c r="BM35" s="48"/>
      <c r="BN35" s="113"/>
      <c r="BO35" s="164"/>
    </row>
    <row r="36" spans="1:67" ht="15.75" customHeight="1" x14ac:dyDescent="0.25">
      <c r="A36" s="152"/>
      <c r="B36" s="99"/>
      <c r="C36" s="32"/>
      <c r="D36" s="32"/>
      <c r="E36" s="32"/>
      <c r="F36" s="32"/>
      <c r="G36" s="32"/>
      <c r="H36" s="97"/>
      <c r="I36" s="103"/>
      <c r="J36" s="52"/>
      <c r="K36" s="99"/>
      <c r="L36" s="99"/>
      <c r="M36" s="93"/>
      <c r="N36" s="97"/>
      <c r="O36" s="32"/>
      <c r="P36" s="32"/>
      <c r="Q36" s="153"/>
      <c r="R36" s="32"/>
      <c r="S36" s="144"/>
      <c r="T36" s="52"/>
      <c r="U36" s="93"/>
      <c r="V36" s="52"/>
      <c r="W36" s="93"/>
      <c r="X36" s="32"/>
      <c r="Y36" s="32"/>
      <c r="Z36" s="32"/>
      <c r="AA36" s="32"/>
      <c r="AB36" s="52"/>
      <c r="AC36" s="32"/>
      <c r="AD36" s="32"/>
      <c r="AE36" s="32"/>
      <c r="AF36" s="32"/>
      <c r="AG36" s="32"/>
      <c r="AH36" s="32"/>
      <c r="AI36" s="32"/>
      <c r="AJ36" s="52"/>
      <c r="AK36" s="32"/>
      <c r="AL36" s="32"/>
      <c r="AM36" s="97"/>
      <c r="AN36" s="97"/>
      <c r="AO36" s="97"/>
      <c r="AP36" s="97"/>
      <c r="AQ36" s="97"/>
      <c r="AR36" s="32"/>
      <c r="AS36" s="105"/>
      <c r="AT36" s="32"/>
      <c r="AU36" s="105"/>
      <c r="AV36" s="105"/>
      <c r="AW36" s="48"/>
      <c r="AX36" s="32"/>
      <c r="AY36" s="105"/>
      <c r="AZ36" s="105"/>
      <c r="BA36" s="48"/>
      <c r="BB36" s="32"/>
      <c r="BC36" s="105"/>
      <c r="BD36" s="105"/>
      <c r="BE36" s="48"/>
      <c r="BF36" s="32"/>
      <c r="BG36" s="105"/>
      <c r="BH36" s="105"/>
      <c r="BI36" s="48"/>
      <c r="BJ36" s="32"/>
      <c r="BK36" s="105"/>
      <c r="BL36" s="105"/>
      <c r="BM36" s="48"/>
      <c r="BN36" s="113"/>
      <c r="BO36" s="164"/>
    </row>
    <row r="37" spans="1:67" ht="15.75" customHeight="1" x14ac:dyDescent="0.25">
      <c r="A37" s="152"/>
      <c r="B37" s="99"/>
      <c r="C37" s="32"/>
      <c r="D37" s="32"/>
      <c r="E37" s="32"/>
      <c r="F37" s="32"/>
      <c r="G37" s="32"/>
      <c r="H37" s="97"/>
      <c r="I37" s="103"/>
      <c r="J37" s="52"/>
      <c r="K37" s="99"/>
      <c r="L37" s="99"/>
      <c r="M37" s="93"/>
      <c r="N37" s="97"/>
      <c r="O37" s="32"/>
      <c r="P37" s="32"/>
      <c r="Q37" s="153"/>
      <c r="R37" s="32"/>
      <c r="S37" s="144"/>
      <c r="T37" s="52"/>
      <c r="U37" s="93"/>
      <c r="V37" s="52"/>
      <c r="W37" s="93"/>
      <c r="X37" s="32"/>
      <c r="Y37" s="32"/>
      <c r="Z37" s="32"/>
      <c r="AA37" s="32"/>
      <c r="AB37" s="52"/>
      <c r="AC37" s="32"/>
      <c r="AD37" s="32"/>
      <c r="AE37" s="32"/>
      <c r="AF37" s="32"/>
      <c r="AG37" s="32"/>
      <c r="AH37" s="32"/>
      <c r="AI37" s="32"/>
      <c r="AJ37" s="52"/>
      <c r="AK37" s="32"/>
      <c r="AL37" s="32"/>
      <c r="AM37" s="97"/>
      <c r="AN37" s="97"/>
      <c r="AO37" s="97"/>
      <c r="AP37" s="97"/>
      <c r="AQ37" s="97"/>
      <c r="AR37" s="32"/>
      <c r="AS37" s="105"/>
      <c r="AT37" s="32"/>
      <c r="AU37" s="105"/>
      <c r="AV37" s="105"/>
      <c r="AW37" s="48"/>
      <c r="AX37" s="32"/>
      <c r="AY37" s="105"/>
      <c r="AZ37" s="105"/>
      <c r="BA37" s="48"/>
      <c r="BB37" s="32"/>
      <c r="BC37" s="105"/>
      <c r="BD37" s="105"/>
      <c r="BE37" s="48"/>
      <c r="BF37" s="32"/>
      <c r="BG37" s="105"/>
      <c r="BH37" s="105"/>
      <c r="BI37" s="48"/>
      <c r="BJ37" s="32"/>
      <c r="BK37" s="105"/>
      <c r="BL37" s="105"/>
      <c r="BM37" s="48"/>
      <c r="BN37" s="113"/>
      <c r="BO37" s="164"/>
    </row>
    <row r="38" spans="1:67" ht="15.75" customHeight="1" x14ac:dyDescent="0.25">
      <c r="A38" s="152"/>
      <c r="B38" s="99"/>
      <c r="C38" s="32"/>
      <c r="D38" s="32"/>
      <c r="E38" s="32"/>
      <c r="F38" s="32"/>
      <c r="G38" s="32"/>
      <c r="H38" s="97"/>
      <c r="I38" s="103"/>
      <c r="J38" s="52"/>
      <c r="K38" s="99"/>
      <c r="L38" s="99"/>
      <c r="M38" s="93"/>
      <c r="N38" s="97"/>
      <c r="O38" s="32"/>
      <c r="P38" s="32"/>
      <c r="Q38" s="153"/>
      <c r="R38" s="32"/>
      <c r="S38" s="144"/>
      <c r="T38" s="52"/>
      <c r="U38" s="93"/>
      <c r="V38" s="52"/>
      <c r="W38" s="93"/>
      <c r="X38" s="32"/>
      <c r="Y38" s="32"/>
      <c r="Z38" s="32"/>
      <c r="AA38" s="32"/>
      <c r="AB38" s="52"/>
      <c r="AC38" s="32"/>
      <c r="AD38" s="32"/>
      <c r="AE38" s="32"/>
      <c r="AF38" s="32"/>
      <c r="AG38" s="32"/>
      <c r="AH38" s="32"/>
      <c r="AI38" s="32"/>
      <c r="AJ38" s="52"/>
      <c r="AK38" s="32"/>
      <c r="AL38" s="32"/>
      <c r="AM38" s="97"/>
      <c r="AN38" s="97"/>
      <c r="AO38" s="97"/>
      <c r="AP38" s="97"/>
      <c r="AQ38" s="97"/>
      <c r="AR38" s="32"/>
      <c r="AS38" s="105"/>
      <c r="AT38" s="32"/>
      <c r="AU38" s="105"/>
      <c r="AV38" s="105"/>
      <c r="AW38" s="48"/>
      <c r="AX38" s="32"/>
      <c r="AY38" s="105"/>
      <c r="AZ38" s="105"/>
      <c r="BA38" s="48"/>
      <c r="BB38" s="32"/>
      <c r="BC38" s="105"/>
      <c r="BD38" s="105"/>
      <c r="BE38" s="48"/>
      <c r="BF38" s="32"/>
      <c r="BG38" s="105"/>
      <c r="BH38" s="105"/>
      <c r="BI38" s="48"/>
      <c r="BJ38" s="32"/>
      <c r="BK38" s="105"/>
      <c r="BL38" s="105"/>
      <c r="BM38" s="48"/>
      <c r="BN38" s="113"/>
      <c r="BO38" s="164"/>
    </row>
    <row r="39" spans="1:67" ht="15.75" customHeight="1" x14ac:dyDescent="0.25">
      <c r="A39" s="152"/>
      <c r="B39" s="99"/>
      <c r="C39" s="32"/>
      <c r="D39" s="32"/>
      <c r="E39" s="32"/>
      <c r="F39" s="32"/>
      <c r="G39" s="32"/>
      <c r="H39" s="97"/>
      <c r="I39" s="103"/>
      <c r="J39" s="52"/>
      <c r="K39" s="99"/>
      <c r="L39" s="99"/>
      <c r="M39" s="93"/>
      <c r="N39" s="97"/>
      <c r="O39" s="32"/>
      <c r="P39" s="32"/>
      <c r="Q39" s="153"/>
      <c r="R39" s="32"/>
      <c r="S39" s="155"/>
      <c r="T39" s="52"/>
      <c r="U39" s="93"/>
      <c r="V39" s="52"/>
      <c r="W39" s="93"/>
      <c r="X39" s="32"/>
      <c r="Y39" s="32"/>
      <c r="Z39" s="32"/>
      <c r="AA39" s="32"/>
      <c r="AB39" s="52"/>
      <c r="AC39" s="32"/>
      <c r="AD39" s="32"/>
      <c r="AE39" s="32"/>
      <c r="AF39" s="32"/>
      <c r="AG39" s="32"/>
      <c r="AH39" s="32"/>
      <c r="AI39" s="32"/>
      <c r="AJ39" s="52"/>
      <c r="AK39" s="32"/>
      <c r="AL39" s="32"/>
      <c r="AM39" s="97"/>
      <c r="AN39" s="97"/>
      <c r="AO39" s="97"/>
      <c r="AP39" s="97"/>
      <c r="AQ39" s="97"/>
      <c r="AR39" s="32"/>
      <c r="AS39" s="105"/>
      <c r="AT39" s="32"/>
      <c r="AU39" s="105"/>
      <c r="AV39" s="105"/>
      <c r="AW39" s="48"/>
      <c r="AX39" s="32"/>
      <c r="AY39" s="105"/>
      <c r="AZ39" s="105"/>
      <c r="BA39" s="48"/>
      <c r="BB39" s="32"/>
      <c r="BC39" s="105"/>
      <c r="BD39" s="105"/>
      <c r="BE39" s="48"/>
      <c r="BF39" s="32"/>
      <c r="BG39" s="105"/>
      <c r="BH39" s="105"/>
      <c r="BI39" s="48"/>
      <c r="BJ39" s="32"/>
      <c r="BK39" s="105"/>
      <c r="BL39" s="105"/>
      <c r="BM39" s="48"/>
      <c r="BN39" s="113"/>
      <c r="BO39" s="164"/>
    </row>
    <row r="40" spans="1:67" ht="15.75" customHeight="1" x14ac:dyDescent="0.25">
      <c r="A40" s="152"/>
      <c r="B40" s="99"/>
      <c r="C40" s="32"/>
      <c r="E40" s="32"/>
      <c r="F40" s="32"/>
      <c r="G40" s="32"/>
      <c r="H40" s="97"/>
      <c r="I40" s="103"/>
      <c r="J40" s="52"/>
      <c r="K40" s="99"/>
      <c r="L40" s="99"/>
      <c r="M40" s="93"/>
      <c r="N40" s="97"/>
      <c r="O40" s="32"/>
      <c r="P40" s="32"/>
      <c r="Q40" s="153"/>
      <c r="R40" s="32"/>
      <c r="S40" s="123"/>
      <c r="T40" s="52"/>
      <c r="U40" s="93"/>
      <c r="V40" s="52"/>
      <c r="W40" s="93"/>
      <c r="X40" s="32"/>
      <c r="Y40" s="32"/>
      <c r="Z40" s="32"/>
      <c r="AA40" s="32"/>
      <c r="AB40" s="52"/>
      <c r="AC40" s="32"/>
      <c r="AD40" s="32"/>
      <c r="AE40" s="32"/>
      <c r="AF40" s="32"/>
      <c r="AG40" s="32"/>
      <c r="AH40" s="32"/>
      <c r="AI40" s="32"/>
      <c r="AJ40" s="52"/>
      <c r="AK40" s="32"/>
      <c r="AL40" s="32"/>
      <c r="AM40" s="97"/>
      <c r="AN40" s="97"/>
      <c r="AO40" s="97"/>
      <c r="AP40" s="97"/>
      <c r="AQ40" s="97"/>
      <c r="AR40" s="32"/>
      <c r="AS40" s="105"/>
      <c r="AT40" s="32"/>
      <c r="AU40" s="105"/>
      <c r="AV40" s="105"/>
      <c r="AW40" s="48"/>
      <c r="AX40" s="32"/>
      <c r="AY40" s="105"/>
      <c r="AZ40" s="105"/>
      <c r="BA40" s="48"/>
      <c r="BB40" s="32"/>
      <c r="BC40" s="105"/>
      <c r="BD40" s="105"/>
      <c r="BE40" s="48"/>
      <c r="BF40" s="32"/>
      <c r="BG40" s="105"/>
      <c r="BH40" s="105"/>
      <c r="BI40" s="48"/>
      <c r="BJ40" s="32"/>
      <c r="BK40" s="105"/>
      <c r="BL40" s="105"/>
      <c r="BM40" s="48"/>
      <c r="BN40" s="113"/>
      <c r="BO40" s="164"/>
    </row>
    <row r="41" spans="1:67" ht="15.75" customHeight="1" x14ac:dyDescent="0.25">
      <c r="A41" s="152"/>
      <c r="B41" s="99"/>
      <c r="C41" s="32"/>
      <c r="D41" s="32"/>
      <c r="E41" s="32"/>
      <c r="F41" s="32"/>
      <c r="G41" s="32"/>
      <c r="H41" s="97"/>
      <c r="I41" s="103"/>
      <c r="J41" s="52"/>
      <c r="K41" s="99"/>
      <c r="L41" s="99"/>
      <c r="M41" s="93"/>
      <c r="N41" s="97"/>
      <c r="O41" s="32"/>
      <c r="P41" s="32"/>
      <c r="Q41" s="153"/>
      <c r="R41" s="32"/>
      <c r="S41" s="155"/>
      <c r="T41" s="52"/>
      <c r="U41" s="93"/>
      <c r="V41" s="52"/>
      <c r="W41" s="93"/>
      <c r="X41" s="32"/>
      <c r="Y41" s="32"/>
      <c r="Z41" s="32"/>
      <c r="AA41" s="32"/>
      <c r="AB41" s="52"/>
      <c r="AC41" s="32"/>
      <c r="AD41" s="32"/>
      <c r="AE41" s="32"/>
      <c r="AF41" s="32"/>
      <c r="AG41" s="32"/>
      <c r="AH41" s="32"/>
      <c r="AI41" s="32"/>
      <c r="AJ41" s="52"/>
      <c r="AK41" s="32"/>
      <c r="AL41" s="32"/>
      <c r="AM41" s="97"/>
      <c r="AN41" s="97"/>
      <c r="AO41" s="97"/>
      <c r="AP41" s="97"/>
      <c r="AQ41" s="97"/>
      <c r="AR41" s="32"/>
      <c r="AS41" s="105"/>
      <c r="AT41" s="32"/>
      <c r="AU41" s="105"/>
      <c r="AV41" s="105"/>
      <c r="AW41" s="48"/>
      <c r="AX41" s="32"/>
      <c r="AY41" s="105"/>
      <c r="AZ41" s="105"/>
      <c r="BA41" s="48"/>
      <c r="BB41" s="32"/>
      <c r="BC41" s="105"/>
      <c r="BD41" s="105"/>
      <c r="BE41" s="48"/>
      <c r="BF41" s="32"/>
      <c r="BG41" s="105"/>
      <c r="BH41" s="105"/>
      <c r="BI41" s="48"/>
      <c r="BJ41" s="32"/>
      <c r="BK41" s="105"/>
      <c r="BL41" s="105"/>
      <c r="BM41" s="48"/>
      <c r="BN41" s="113"/>
      <c r="BO41" s="164"/>
    </row>
    <row r="42" spans="1:67" ht="15.75" customHeight="1" x14ac:dyDescent="0.25">
      <c r="A42" s="152"/>
      <c r="B42" s="99"/>
      <c r="C42" s="32"/>
      <c r="D42" s="32"/>
      <c r="E42" s="32"/>
      <c r="F42" s="32"/>
      <c r="G42" s="32"/>
      <c r="H42" s="97"/>
      <c r="I42" s="103"/>
      <c r="J42" s="52"/>
      <c r="K42" s="99"/>
      <c r="L42" s="99"/>
      <c r="M42" s="93"/>
      <c r="N42" s="97"/>
      <c r="O42" s="32"/>
      <c r="P42" s="32"/>
      <c r="Q42" s="153"/>
      <c r="R42" s="32"/>
      <c r="S42" s="156"/>
      <c r="T42" s="52"/>
      <c r="U42" s="93"/>
      <c r="V42" s="52"/>
      <c r="W42" s="93"/>
      <c r="X42" s="32"/>
      <c r="Y42" s="32"/>
      <c r="Z42" s="32"/>
      <c r="AA42" s="32"/>
      <c r="AB42" s="52"/>
      <c r="AC42" s="32"/>
      <c r="AD42" s="32"/>
      <c r="AE42" s="32"/>
      <c r="AF42" s="32"/>
      <c r="AG42" s="32"/>
      <c r="AH42" s="32"/>
      <c r="AI42" s="32"/>
      <c r="AJ42" s="52"/>
      <c r="AK42" s="32"/>
      <c r="AL42" s="32"/>
      <c r="AM42" s="97"/>
      <c r="AN42" s="97"/>
      <c r="AO42" s="97"/>
      <c r="AP42" s="97"/>
      <c r="AQ42" s="97"/>
      <c r="AR42" s="32"/>
      <c r="AS42" s="105"/>
      <c r="AT42" s="32"/>
      <c r="AU42" s="105"/>
      <c r="AV42" s="105"/>
      <c r="AW42" s="48"/>
      <c r="AX42" s="32"/>
      <c r="AY42" s="105"/>
      <c r="AZ42" s="105"/>
      <c r="BA42" s="48"/>
      <c r="BB42" s="32"/>
      <c r="BC42" s="105"/>
      <c r="BD42" s="105"/>
      <c r="BE42" s="48"/>
      <c r="BF42" s="32"/>
      <c r="BG42" s="105"/>
      <c r="BH42" s="105"/>
      <c r="BI42" s="48"/>
      <c r="BJ42" s="32"/>
      <c r="BK42" s="105"/>
      <c r="BL42" s="105"/>
      <c r="BM42" s="48"/>
      <c r="BN42" s="113"/>
      <c r="BO42" s="164"/>
    </row>
    <row r="43" spans="1:67" ht="15.75" customHeight="1" x14ac:dyDescent="0.25">
      <c r="A43" s="152"/>
      <c r="B43" s="99"/>
      <c r="C43" s="32"/>
      <c r="D43" s="32"/>
      <c r="E43" s="32"/>
      <c r="F43" s="32"/>
      <c r="G43" s="32"/>
      <c r="H43" s="97"/>
      <c r="I43" s="103"/>
      <c r="J43" s="52"/>
      <c r="K43" s="99"/>
      <c r="L43" s="99"/>
      <c r="M43" s="93"/>
      <c r="N43" s="97"/>
      <c r="O43" s="32"/>
      <c r="P43" s="32"/>
      <c r="Q43" s="153"/>
      <c r="R43" s="32"/>
      <c r="S43" s="155"/>
      <c r="T43" s="52"/>
      <c r="U43" s="93"/>
      <c r="V43" s="52"/>
      <c r="W43" s="93"/>
      <c r="X43" s="32"/>
      <c r="Y43" s="32"/>
      <c r="Z43" s="32"/>
      <c r="AA43" s="32"/>
      <c r="AB43" s="52"/>
      <c r="AC43" s="32"/>
      <c r="AD43" s="32"/>
      <c r="AE43" s="32"/>
      <c r="AF43" s="32"/>
      <c r="AG43" s="32"/>
      <c r="AH43" s="32"/>
      <c r="AI43" s="32"/>
      <c r="AJ43" s="52"/>
      <c r="AK43" s="32"/>
      <c r="AL43" s="32"/>
      <c r="AM43" s="97"/>
      <c r="AN43" s="97"/>
      <c r="AO43" s="97"/>
      <c r="AP43" s="97"/>
      <c r="AQ43" s="97"/>
      <c r="AR43" s="32"/>
      <c r="AS43" s="105"/>
      <c r="AT43" s="32"/>
      <c r="AU43" s="105"/>
      <c r="AV43" s="105"/>
      <c r="AW43" s="48"/>
      <c r="AX43" s="32"/>
      <c r="AY43" s="105"/>
      <c r="AZ43" s="105"/>
      <c r="BA43" s="48"/>
      <c r="BB43" s="32"/>
      <c r="BC43" s="105"/>
      <c r="BD43" s="105"/>
      <c r="BE43" s="48"/>
      <c r="BF43" s="32"/>
      <c r="BG43" s="105"/>
      <c r="BH43" s="105"/>
      <c r="BI43" s="48"/>
      <c r="BJ43" s="32"/>
      <c r="BK43" s="105"/>
      <c r="BL43" s="105"/>
      <c r="BM43" s="48"/>
      <c r="BN43" s="113"/>
      <c r="BO43" s="164"/>
    </row>
    <row r="44" spans="1:67" ht="15.75" customHeight="1" x14ac:dyDescent="0.25">
      <c r="A44" s="152"/>
      <c r="B44" s="99"/>
      <c r="C44" s="32"/>
      <c r="D44" s="32"/>
      <c r="E44" s="32"/>
      <c r="F44" s="32"/>
      <c r="G44" s="32"/>
      <c r="H44" s="97"/>
      <c r="I44" s="103"/>
      <c r="J44" s="52"/>
      <c r="K44" s="99"/>
      <c r="L44" s="99"/>
      <c r="M44" s="93"/>
      <c r="N44" s="97"/>
      <c r="O44" s="32"/>
      <c r="P44" s="32"/>
      <c r="Q44" s="153"/>
      <c r="R44" s="32"/>
      <c r="S44" s="156"/>
      <c r="T44" s="52"/>
      <c r="U44" s="93"/>
      <c r="V44" s="52"/>
      <c r="W44" s="93"/>
      <c r="X44" s="32"/>
      <c r="Y44" s="32"/>
      <c r="Z44" s="32"/>
      <c r="AA44" s="32"/>
      <c r="AB44" s="52"/>
      <c r="AC44" s="32"/>
      <c r="AD44" s="32"/>
      <c r="AE44" s="32"/>
      <c r="AF44" s="32"/>
      <c r="AG44" s="32"/>
      <c r="AH44" s="32"/>
      <c r="AI44" s="32"/>
      <c r="AJ44" s="52"/>
      <c r="AK44" s="32"/>
      <c r="AL44" s="32"/>
      <c r="AM44" s="97"/>
      <c r="AN44" s="97"/>
      <c r="AO44" s="97"/>
      <c r="AP44" s="97"/>
      <c r="AQ44" s="97"/>
      <c r="AR44" s="32"/>
      <c r="AS44" s="105"/>
      <c r="AT44" s="32"/>
      <c r="AU44" s="105"/>
      <c r="AV44" s="105"/>
      <c r="AW44" s="48"/>
      <c r="AX44" s="32"/>
      <c r="AY44" s="105"/>
      <c r="AZ44" s="105"/>
      <c r="BA44" s="48"/>
      <c r="BB44" s="32"/>
      <c r="BC44" s="105"/>
      <c r="BD44" s="105"/>
      <c r="BE44" s="48"/>
      <c r="BF44" s="32"/>
      <c r="BG44" s="105"/>
      <c r="BH44" s="105"/>
      <c r="BI44" s="48"/>
      <c r="BJ44" s="32"/>
      <c r="BK44" s="105"/>
      <c r="BL44" s="105"/>
      <c r="BM44" s="48"/>
      <c r="BN44" s="113"/>
      <c r="BO44" s="164"/>
    </row>
    <row r="45" spans="1:67" ht="15.75" customHeight="1" x14ac:dyDescent="0.25">
      <c r="I45" s="157"/>
      <c r="AS45" s="157"/>
    </row>
    <row r="46" spans="1:67" ht="15.75" customHeight="1" x14ac:dyDescent="0.25">
      <c r="I46" s="157"/>
      <c r="AS46" s="157"/>
    </row>
    <row r="47" spans="1:67" ht="15.75" customHeight="1" x14ac:dyDescent="0.25">
      <c r="I47" s="157"/>
      <c r="AS47" s="157"/>
    </row>
    <row r="48" spans="1:67" ht="15.75" customHeight="1" x14ac:dyDescent="0.25">
      <c r="I48" s="157"/>
      <c r="AS48" s="157"/>
    </row>
    <row r="49" spans="9:45" ht="15.75" customHeight="1" x14ac:dyDescent="0.25">
      <c r="I49" s="157"/>
      <c r="AS49" s="157"/>
    </row>
    <row r="50" spans="9:45" ht="15.75" customHeight="1" x14ac:dyDescent="0.25">
      <c r="I50" s="157"/>
      <c r="AS50" s="157"/>
    </row>
    <row r="51" spans="9:45" ht="15.75" customHeight="1" x14ac:dyDescent="0.25">
      <c r="I51" s="157"/>
      <c r="AS51" s="157"/>
    </row>
    <row r="52" spans="9:45" ht="15.75" customHeight="1" x14ac:dyDescent="0.25">
      <c r="I52" s="157"/>
      <c r="AS52" s="157"/>
    </row>
    <row r="53" spans="9:45" ht="15.75" customHeight="1" x14ac:dyDescent="0.25">
      <c r="I53" s="157"/>
      <c r="AS53" s="157"/>
    </row>
    <row r="54" spans="9:45" ht="15.75" customHeight="1" x14ac:dyDescent="0.25">
      <c r="I54" s="157"/>
      <c r="AS54" s="157"/>
    </row>
    <row r="55" spans="9:45" ht="15.75" customHeight="1" x14ac:dyDescent="0.25">
      <c r="I55" s="157"/>
      <c r="AS55" s="157"/>
    </row>
    <row r="56" spans="9:45" ht="15.75" customHeight="1" x14ac:dyDescent="0.25">
      <c r="I56" s="157"/>
      <c r="AS56" s="157"/>
    </row>
    <row r="57" spans="9:45" ht="15.75" customHeight="1" x14ac:dyDescent="0.25">
      <c r="I57" s="157"/>
      <c r="AS57" s="157"/>
    </row>
    <row r="58" spans="9:45" ht="15.75" customHeight="1" x14ac:dyDescent="0.25">
      <c r="I58" s="157"/>
      <c r="AS58" s="157"/>
    </row>
    <row r="59" spans="9:45" ht="15.75" customHeight="1" x14ac:dyDescent="0.25">
      <c r="I59" s="157"/>
      <c r="AS59" s="157"/>
    </row>
    <row r="60" spans="9:45" ht="15.75" customHeight="1" x14ac:dyDescent="0.25">
      <c r="I60" s="157"/>
      <c r="AS60" s="157"/>
    </row>
    <row r="61" spans="9:45" ht="15.75" customHeight="1" x14ac:dyDescent="0.25">
      <c r="I61" s="157"/>
      <c r="AS61" s="157"/>
    </row>
    <row r="62" spans="9:45" ht="15.75" customHeight="1" x14ac:dyDescent="0.25">
      <c r="I62" s="157"/>
      <c r="AS62" s="157"/>
    </row>
    <row r="63" spans="9:45" ht="15.75" customHeight="1" x14ac:dyDescent="0.25">
      <c r="I63" s="157"/>
      <c r="AS63" s="157"/>
    </row>
    <row r="64" spans="9:45" ht="15.75" customHeight="1" x14ac:dyDescent="0.25">
      <c r="I64" s="157"/>
      <c r="AS64" s="157"/>
    </row>
    <row r="65" spans="9:45" ht="15.75" customHeight="1" x14ac:dyDescent="0.25">
      <c r="I65" s="157"/>
      <c r="AS65" s="157"/>
    </row>
    <row r="66" spans="9:45" ht="15.75" customHeight="1" x14ac:dyDescent="0.25">
      <c r="I66" s="157"/>
      <c r="AS66" s="157"/>
    </row>
    <row r="67" spans="9:45" ht="15.75" customHeight="1" x14ac:dyDescent="0.25">
      <c r="I67" s="157"/>
      <c r="AS67" s="157"/>
    </row>
    <row r="68" spans="9:45" ht="15.75" customHeight="1" x14ac:dyDescent="0.25">
      <c r="I68" s="157"/>
      <c r="AS68" s="157"/>
    </row>
    <row r="69" spans="9:45" ht="15.75" customHeight="1" x14ac:dyDescent="0.25">
      <c r="I69" s="157"/>
      <c r="AS69" s="157"/>
    </row>
    <row r="70" spans="9:45" ht="15.75" customHeight="1" x14ac:dyDescent="0.25">
      <c r="I70" s="157"/>
      <c r="AS70" s="157"/>
    </row>
    <row r="71" spans="9:45" ht="15.75" customHeight="1" x14ac:dyDescent="0.25">
      <c r="I71" s="157"/>
      <c r="AS71" s="157"/>
    </row>
    <row r="72" spans="9:45" ht="15.75" customHeight="1" x14ac:dyDescent="0.25">
      <c r="I72" s="157"/>
      <c r="AS72" s="157"/>
    </row>
    <row r="73" spans="9:45" ht="15.75" customHeight="1" x14ac:dyDescent="0.25">
      <c r="I73" s="157"/>
      <c r="AS73" s="157"/>
    </row>
    <row r="74" spans="9:45" ht="15.75" customHeight="1" x14ac:dyDescent="0.25">
      <c r="I74" s="157"/>
      <c r="AS74" s="157"/>
    </row>
    <row r="75" spans="9:45" ht="15.75" customHeight="1" x14ac:dyDescent="0.25">
      <c r="I75" s="157"/>
      <c r="AS75" s="157"/>
    </row>
    <row r="76" spans="9:45" ht="15.75" customHeight="1" x14ac:dyDescent="0.25">
      <c r="I76" s="157"/>
      <c r="AS76" s="157"/>
    </row>
    <row r="77" spans="9:45" ht="15.75" customHeight="1" x14ac:dyDescent="0.25">
      <c r="I77" s="157"/>
      <c r="AS77" s="157"/>
    </row>
    <row r="78" spans="9:45" ht="15.75" customHeight="1" x14ac:dyDescent="0.25">
      <c r="I78" s="157"/>
      <c r="AS78" s="157"/>
    </row>
    <row r="79" spans="9:45" ht="15.75" customHeight="1" x14ac:dyDescent="0.25">
      <c r="I79" s="157"/>
      <c r="AS79" s="157"/>
    </row>
    <row r="80" spans="9:45" ht="15.75" customHeight="1" x14ac:dyDescent="0.25">
      <c r="I80" s="157"/>
      <c r="AS80" s="157"/>
    </row>
    <row r="81" spans="9:45" ht="15.75" customHeight="1" x14ac:dyDescent="0.25">
      <c r="I81" s="157"/>
      <c r="AS81" s="157"/>
    </row>
    <row r="82" spans="9:45" ht="15.75" customHeight="1" x14ac:dyDescent="0.25">
      <c r="I82" s="157"/>
      <c r="AS82" s="157"/>
    </row>
    <row r="83" spans="9:45" ht="15.75" customHeight="1" x14ac:dyDescent="0.25">
      <c r="I83" s="157"/>
      <c r="AS83" s="157"/>
    </row>
    <row r="84" spans="9:45" ht="15.75" customHeight="1" x14ac:dyDescent="0.25">
      <c r="I84" s="157"/>
      <c r="AS84" s="157"/>
    </row>
    <row r="85" spans="9:45" ht="15.75" customHeight="1" x14ac:dyDescent="0.25">
      <c r="I85" s="157"/>
      <c r="AS85" s="157"/>
    </row>
    <row r="86" spans="9:45" ht="15.75" customHeight="1" x14ac:dyDescent="0.25">
      <c r="I86" s="157"/>
      <c r="AS86" s="157"/>
    </row>
    <row r="87" spans="9:45" ht="15.75" customHeight="1" x14ac:dyDescent="0.25">
      <c r="I87" s="157"/>
      <c r="AS87" s="157"/>
    </row>
    <row r="88" spans="9:45" ht="15.75" customHeight="1" x14ac:dyDescent="0.25">
      <c r="I88" s="157"/>
      <c r="AS88" s="157"/>
    </row>
    <row r="89" spans="9:45" ht="15.75" customHeight="1" x14ac:dyDescent="0.25">
      <c r="I89" s="157"/>
      <c r="AS89" s="157"/>
    </row>
    <row r="90" spans="9:45" ht="15.75" customHeight="1" x14ac:dyDescent="0.25">
      <c r="I90" s="157"/>
      <c r="AS90" s="157"/>
    </row>
    <row r="91" spans="9:45" ht="15.75" customHeight="1" x14ac:dyDescent="0.25">
      <c r="I91" s="157"/>
      <c r="AS91" s="157"/>
    </row>
    <row r="92" spans="9:45" ht="15.75" customHeight="1" x14ac:dyDescent="0.25">
      <c r="I92" s="157"/>
      <c r="AS92" s="157"/>
    </row>
    <row r="93" spans="9:45" ht="15.75" customHeight="1" x14ac:dyDescent="0.25">
      <c r="I93" s="157"/>
      <c r="AS93" s="157"/>
    </row>
    <row r="94" spans="9:45" ht="15.75" customHeight="1" x14ac:dyDescent="0.25">
      <c r="I94" s="157"/>
      <c r="AS94" s="157"/>
    </row>
    <row r="95" spans="9:45" ht="15.75" customHeight="1" x14ac:dyDescent="0.25">
      <c r="I95" s="157"/>
      <c r="AS95" s="157"/>
    </row>
    <row r="96" spans="9:45" ht="15.75" customHeight="1" x14ac:dyDescent="0.25">
      <c r="I96" s="157"/>
      <c r="AS96" s="157"/>
    </row>
    <row r="97" spans="9:45" ht="15.75" customHeight="1" x14ac:dyDescent="0.25">
      <c r="I97" s="157"/>
      <c r="AS97" s="157"/>
    </row>
    <row r="98" spans="9:45" ht="15.75" customHeight="1" x14ac:dyDescent="0.25">
      <c r="I98" s="157"/>
      <c r="AS98" s="157"/>
    </row>
    <row r="99" spans="9:45" ht="15.75" customHeight="1" x14ac:dyDescent="0.25">
      <c r="I99" s="157"/>
      <c r="AS99" s="157"/>
    </row>
    <row r="100" spans="9:45" ht="15.75" customHeight="1" x14ac:dyDescent="0.25">
      <c r="I100" s="157"/>
      <c r="AS100" s="157"/>
    </row>
    <row r="101" spans="9:45" ht="15.75" customHeight="1" x14ac:dyDescent="0.25">
      <c r="I101" s="157"/>
      <c r="AS101" s="157"/>
    </row>
    <row r="102" spans="9:45" ht="15.75" customHeight="1" x14ac:dyDescent="0.25">
      <c r="I102" s="157"/>
      <c r="AS102" s="157"/>
    </row>
    <row r="103" spans="9:45" ht="15.75" customHeight="1" x14ac:dyDescent="0.25">
      <c r="I103" s="157"/>
      <c r="AS103" s="157"/>
    </row>
    <row r="104" spans="9:45" ht="15.75" customHeight="1" x14ac:dyDescent="0.25">
      <c r="I104" s="157"/>
      <c r="AS104" s="157"/>
    </row>
    <row r="105" spans="9:45" ht="15.75" customHeight="1" x14ac:dyDescent="0.25">
      <c r="I105" s="157"/>
      <c r="AS105" s="157"/>
    </row>
    <row r="106" spans="9:45" ht="15.75" customHeight="1" x14ac:dyDescent="0.25">
      <c r="I106" s="157"/>
      <c r="AS106" s="157"/>
    </row>
    <row r="107" spans="9:45" ht="15.75" customHeight="1" x14ac:dyDescent="0.25">
      <c r="I107" s="157"/>
      <c r="AS107" s="157"/>
    </row>
    <row r="108" spans="9:45" ht="15.75" customHeight="1" x14ac:dyDescent="0.25">
      <c r="I108" s="157"/>
      <c r="AS108" s="157"/>
    </row>
    <row r="109" spans="9:45" ht="15.75" customHeight="1" x14ac:dyDescent="0.25">
      <c r="I109" s="157"/>
      <c r="AS109" s="157"/>
    </row>
    <row r="110" spans="9:45" ht="15.75" customHeight="1" x14ac:dyDescent="0.25">
      <c r="I110" s="157"/>
      <c r="AS110" s="157"/>
    </row>
    <row r="111" spans="9:45" ht="15.75" customHeight="1" x14ac:dyDescent="0.25">
      <c r="I111" s="157"/>
      <c r="AS111" s="157"/>
    </row>
    <row r="112" spans="9:45" ht="15.75" customHeight="1" x14ac:dyDescent="0.25">
      <c r="I112" s="157"/>
      <c r="AS112" s="157"/>
    </row>
    <row r="113" spans="9:45" ht="15.75" customHeight="1" x14ac:dyDescent="0.25">
      <c r="I113" s="157"/>
      <c r="AS113" s="157"/>
    </row>
    <row r="114" spans="9:45" ht="15.75" customHeight="1" x14ac:dyDescent="0.25">
      <c r="I114" s="157"/>
      <c r="AS114" s="157"/>
    </row>
    <row r="115" spans="9:45" ht="15.75" customHeight="1" x14ac:dyDescent="0.25">
      <c r="I115" s="157"/>
      <c r="AS115" s="157"/>
    </row>
    <row r="116" spans="9:45" ht="15.75" customHeight="1" x14ac:dyDescent="0.25">
      <c r="I116" s="157"/>
      <c r="AS116" s="157"/>
    </row>
    <row r="117" spans="9:45" ht="15.75" customHeight="1" x14ac:dyDescent="0.25">
      <c r="I117" s="157"/>
      <c r="AS117" s="157"/>
    </row>
    <row r="118" spans="9:45" ht="15.75" customHeight="1" x14ac:dyDescent="0.25">
      <c r="I118" s="157"/>
      <c r="AS118" s="157"/>
    </row>
    <row r="119" spans="9:45" ht="15.75" customHeight="1" x14ac:dyDescent="0.25">
      <c r="I119" s="157"/>
      <c r="AS119" s="157"/>
    </row>
    <row r="120" spans="9:45" ht="15.75" customHeight="1" x14ac:dyDescent="0.25">
      <c r="I120" s="157"/>
      <c r="AS120" s="157"/>
    </row>
    <row r="121" spans="9:45" ht="15.75" customHeight="1" x14ac:dyDescent="0.25">
      <c r="I121" s="157"/>
      <c r="AS121" s="157"/>
    </row>
    <row r="122" spans="9:45" ht="15.75" customHeight="1" x14ac:dyDescent="0.25">
      <c r="I122" s="157"/>
      <c r="AS122" s="157"/>
    </row>
    <row r="123" spans="9:45" ht="15.75" customHeight="1" x14ac:dyDescent="0.25">
      <c r="I123" s="157"/>
      <c r="AS123" s="157"/>
    </row>
    <row r="124" spans="9:45" ht="15.75" customHeight="1" x14ac:dyDescent="0.25">
      <c r="I124" s="157"/>
      <c r="AS124" s="157"/>
    </row>
    <row r="125" spans="9:45" ht="15.75" customHeight="1" x14ac:dyDescent="0.25">
      <c r="I125" s="157"/>
      <c r="AS125" s="157"/>
    </row>
    <row r="126" spans="9:45" ht="15.75" customHeight="1" x14ac:dyDescent="0.25">
      <c r="I126" s="157"/>
      <c r="AS126" s="157"/>
    </row>
    <row r="127" spans="9:45" ht="15.75" customHeight="1" x14ac:dyDescent="0.25">
      <c r="I127" s="157"/>
      <c r="AS127" s="157"/>
    </row>
    <row r="128" spans="9:45" ht="15.75" customHeight="1" x14ac:dyDescent="0.25">
      <c r="I128" s="157"/>
      <c r="AS128" s="157"/>
    </row>
    <row r="129" spans="9:45" ht="15.75" customHeight="1" x14ac:dyDescent="0.25">
      <c r="I129" s="157"/>
      <c r="AS129" s="157"/>
    </row>
    <row r="130" spans="9:45" ht="15.75" customHeight="1" x14ac:dyDescent="0.25">
      <c r="I130" s="157"/>
      <c r="AS130" s="157"/>
    </row>
    <row r="131" spans="9:45" ht="15.75" customHeight="1" x14ac:dyDescent="0.25">
      <c r="I131" s="157"/>
      <c r="AS131" s="157"/>
    </row>
    <row r="132" spans="9:45" ht="15.75" customHeight="1" x14ac:dyDescent="0.25">
      <c r="I132" s="157"/>
      <c r="AS132" s="157"/>
    </row>
    <row r="133" spans="9:45" ht="15.75" customHeight="1" x14ac:dyDescent="0.25">
      <c r="I133" s="157"/>
      <c r="AS133" s="157"/>
    </row>
    <row r="134" spans="9:45" ht="15.75" customHeight="1" x14ac:dyDescent="0.25">
      <c r="I134" s="157"/>
      <c r="AS134" s="157"/>
    </row>
    <row r="135" spans="9:45" ht="15.75" customHeight="1" x14ac:dyDescent="0.25">
      <c r="I135" s="157"/>
      <c r="AS135" s="157"/>
    </row>
    <row r="136" spans="9:45" ht="15.75" customHeight="1" x14ac:dyDescent="0.25">
      <c r="I136" s="157"/>
      <c r="AS136" s="157"/>
    </row>
    <row r="137" spans="9:45" ht="15.75" customHeight="1" x14ac:dyDescent="0.25">
      <c r="I137" s="157"/>
      <c r="AS137" s="157"/>
    </row>
    <row r="138" spans="9:45" ht="15.75" customHeight="1" x14ac:dyDescent="0.25">
      <c r="I138" s="157"/>
      <c r="AS138" s="157"/>
    </row>
    <row r="139" spans="9:45" ht="15.75" customHeight="1" x14ac:dyDescent="0.25">
      <c r="I139" s="157"/>
      <c r="AS139" s="157"/>
    </row>
    <row r="140" spans="9:45" ht="15.75" customHeight="1" x14ac:dyDescent="0.25">
      <c r="I140" s="157"/>
      <c r="AS140" s="157"/>
    </row>
    <row r="141" spans="9:45" ht="15.75" customHeight="1" x14ac:dyDescent="0.25">
      <c r="I141" s="157"/>
      <c r="AS141" s="157"/>
    </row>
    <row r="142" spans="9:45" ht="15.75" customHeight="1" x14ac:dyDescent="0.25">
      <c r="I142" s="157"/>
      <c r="AS142" s="157"/>
    </row>
    <row r="143" spans="9:45" ht="15.75" customHeight="1" x14ac:dyDescent="0.25">
      <c r="I143" s="157"/>
      <c r="AS143" s="157"/>
    </row>
    <row r="144" spans="9:45" ht="15.75" customHeight="1" x14ac:dyDescent="0.25">
      <c r="I144" s="157"/>
      <c r="AS144" s="157"/>
    </row>
    <row r="145" spans="9:45" ht="15.75" customHeight="1" x14ac:dyDescent="0.25">
      <c r="I145" s="157"/>
      <c r="AS145" s="157"/>
    </row>
    <row r="146" spans="9:45" ht="15.75" customHeight="1" x14ac:dyDescent="0.25">
      <c r="I146" s="157"/>
      <c r="AS146" s="157"/>
    </row>
    <row r="147" spans="9:45" ht="15.75" customHeight="1" x14ac:dyDescent="0.25">
      <c r="I147" s="157"/>
      <c r="AS147" s="157"/>
    </row>
    <row r="148" spans="9:45" ht="15.75" customHeight="1" x14ac:dyDescent="0.25">
      <c r="I148" s="157"/>
      <c r="AS148" s="157"/>
    </row>
    <row r="149" spans="9:45" ht="15.75" customHeight="1" x14ac:dyDescent="0.25">
      <c r="I149" s="157"/>
      <c r="AS149" s="157"/>
    </row>
    <row r="150" spans="9:45" ht="15.75" customHeight="1" x14ac:dyDescent="0.25">
      <c r="I150" s="157"/>
      <c r="AS150" s="157"/>
    </row>
    <row r="151" spans="9:45" ht="15.75" customHeight="1" x14ac:dyDescent="0.25">
      <c r="I151" s="157"/>
      <c r="AS151" s="157"/>
    </row>
    <row r="152" spans="9:45" ht="15.75" customHeight="1" x14ac:dyDescent="0.25">
      <c r="I152" s="157"/>
      <c r="AS152" s="157"/>
    </row>
    <row r="153" spans="9:45" ht="15.75" customHeight="1" x14ac:dyDescent="0.25">
      <c r="I153" s="157"/>
      <c r="AS153" s="157"/>
    </row>
    <row r="154" spans="9:45" ht="15.75" customHeight="1" x14ac:dyDescent="0.25">
      <c r="I154" s="157"/>
      <c r="AS154" s="157"/>
    </row>
    <row r="155" spans="9:45" ht="15.75" customHeight="1" x14ac:dyDescent="0.25">
      <c r="I155" s="157"/>
      <c r="AS155" s="157"/>
    </row>
    <row r="156" spans="9:45" ht="15.75" customHeight="1" x14ac:dyDescent="0.25">
      <c r="I156" s="157"/>
      <c r="AS156" s="157"/>
    </row>
    <row r="157" spans="9:45" ht="15.75" customHeight="1" x14ac:dyDescent="0.25">
      <c r="I157" s="157"/>
      <c r="AS157" s="157"/>
    </row>
    <row r="158" spans="9:45" ht="15.75" customHeight="1" x14ac:dyDescent="0.25">
      <c r="I158" s="157"/>
      <c r="AS158" s="157"/>
    </row>
    <row r="159" spans="9:45" ht="15.75" customHeight="1" x14ac:dyDescent="0.25">
      <c r="I159" s="157"/>
      <c r="AS159" s="157"/>
    </row>
    <row r="160" spans="9:45" ht="15.75" customHeight="1" x14ac:dyDescent="0.25">
      <c r="I160" s="157"/>
      <c r="AS160" s="157"/>
    </row>
    <row r="161" spans="9:45" ht="15.75" customHeight="1" x14ac:dyDescent="0.25">
      <c r="I161" s="157"/>
      <c r="AS161" s="157"/>
    </row>
    <row r="162" spans="9:45" ht="15.75" customHeight="1" x14ac:dyDescent="0.25">
      <c r="I162" s="157"/>
      <c r="AS162" s="157"/>
    </row>
    <row r="163" spans="9:45" ht="15.75" customHeight="1" x14ac:dyDescent="0.25">
      <c r="I163" s="157"/>
      <c r="AS163" s="157"/>
    </row>
    <row r="164" spans="9:45" ht="15.75" customHeight="1" x14ac:dyDescent="0.25">
      <c r="I164" s="157"/>
      <c r="AS164" s="157"/>
    </row>
    <row r="165" spans="9:45" ht="15.75" customHeight="1" x14ac:dyDescent="0.25">
      <c r="I165" s="157"/>
      <c r="AS165" s="157"/>
    </row>
    <row r="166" spans="9:45" ht="15.75" customHeight="1" x14ac:dyDescent="0.25">
      <c r="I166" s="157"/>
      <c r="AS166" s="157"/>
    </row>
    <row r="167" spans="9:45" ht="15.75" customHeight="1" x14ac:dyDescent="0.25">
      <c r="I167" s="157"/>
      <c r="AS167" s="157"/>
    </row>
    <row r="168" spans="9:45" ht="15.75" customHeight="1" x14ac:dyDescent="0.25">
      <c r="I168" s="157"/>
      <c r="AS168" s="157"/>
    </row>
    <row r="169" spans="9:45" ht="15.75" customHeight="1" x14ac:dyDescent="0.25">
      <c r="I169" s="157"/>
      <c r="AS169" s="157"/>
    </row>
    <row r="170" spans="9:45" ht="15.75" customHeight="1" x14ac:dyDescent="0.25">
      <c r="I170" s="157"/>
      <c r="AS170" s="157"/>
    </row>
    <row r="171" spans="9:45" ht="15.75" customHeight="1" x14ac:dyDescent="0.25">
      <c r="I171" s="157"/>
      <c r="AS171" s="157"/>
    </row>
    <row r="172" spans="9:45" ht="15.75" customHeight="1" x14ac:dyDescent="0.25">
      <c r="I172" s="157"/>
      <c r="AS172" s="157"/>
    </row>
    <row r="173" spans="9:45" ht="15.75" customHeight="1" x14ac:dyDescent="0.25">
      <c r="I173" s="157"/>
      <c r="AS173" s="157"/>
    </row>
    <row r="174" spans="9:45" ht="15.75" customHeight="1" x14ac:dyDescent="0.25">
      <c r="I174" s="157"/>
      <c r="AS174" s="157"/>
    </row>
    <row r="175" spans="9:45" ht="15.75" customHeight="1" x14ac:dyDescent="0.25">
      <c r="I175" s="157"/>
      <c r="AS175" s="157"/>
    </row>
    <row r="176" spans="9:45" ht="15.75" customHeight="1" x14ac:dyDescent="0.25">
      <c r="I176" s="157"/>
      <c r="AS176" s="157"/>
    </row>
    <row r="177" spans="9:45" ht="15.75" customHeight="1" x14ac:dyDescent="0.25">
      <c r="I177" s="157"/>
      <c r="AS177" s="157"/>
    </row>
    <row r="178" spans="9:45" ht="15.75" customHeight="1" x14ac:dyDescent="0.25">
      <c r="I178" s="157"/>
      <c r="AS178" s="157"/>
    </row>
    <row r="179" spans="9:45" ht="15.75" customHeight="1" x14ac:dyDescent="0.25">
      <c r="I179" s="157"/>
      <c r="AS179" s="157"/>
    </row>
    <row r="180" spans="9:45" ht="15.75" customHeight="1" x14ac:dyDescent="0.25">
      <c r="I180" s="157"/>
      <c r="AS180" s="157"/>
    </row>
    <row r="181" spans="9:45" ht="15.75" customHeight="1" x14ac:dyDescent="0.25">
      <c r="I181" s="157"/>
      <c r="AS181" s="157"/>
    </row>
    <row r="182" spans="9:45" ht="15.75" customHeight="1" x14ac:dyDescent="0.25">
      <c r="I182" s="157"/>
      <c r="AS182" s="157"/>
    </row>
    <row r="183" spans="9:45" ht="15.75" customHeight="1" x14ac:dyDescent="0.25">
      <c r="I183" s="157"/>
      <c r="AS183" s="157"/>
    </row>
    <row r="184" spans="9:45" ht="15.75" customHeight="1" x14ac:dyDescent="0.25">
      <c r="I184" s="157"/>
      <c r="AS184" s="157"/>
    </row>
    <row r="185" spans="9:45" ht="15.75" customHeight="1" x14ac:dyDescent="0.25">
      <c r="I185" s="157"/>
      <c r="AS185" s="157"/>
    </row>
    <row r="186" spans="9:45" ht="15.75" customHeight="1" x14ac:dyDescent="0.25">
      <c r="I186" s="157"/>
      <c r="AS186" s="157"/>
    </row>
    <row r="187" spans="9:45" ht="15.75" customHeight="1" x14ac:dyDescent="0.25">
      <c r="I187" s="157"/>
      <c r="AS187" s="157"/>
    </row>
    <row r="188" spans="9:45" ht="15.75" customHeight="1" x14ac:dyDescent="0.25">
      <c r="I188" s="157"/>
      <c r="AS188" s="157"/>
    </row>
    <row r="189" spans="9:45" ht="15.75" customHeight="1" x14ac:dyDescent="0.25">
      <c r="I189" s="157"/>
      <c r="AS189" s="157"/>
    </row>
    <row r="190" spans="9:45" ht="15.75" customHeight="1" x14ac:dyDescent="0.25">
      <c r="I190" s="157"/>
      <c r="AS190" s="157"/>
    </row>
    <row r="191" spans="9:45" ht="15.75" customHeight="1" x14ac:dyDescent="0.25">
      <c r="I191" s="157"/>
      <c r="AS191" s="157"/>
    </row>
    <row r="192" spans="9:45" ht="15.75" customHeight="1" x14ac:dyDescent="0.25">
      <c r="I192" s="157"/>
      <c r="AS192" s="157"/>
    </row>
    <row r="193" spans="9:45" ht="15.75" customHeight="1" x14ac:dyDescent="0.25">
      <c r="I193" s="157"/>
      <c r="AS193" s="157"/>
    </row>
    <row r="194" spans="9:45" ht="15.75" customHeight="1" x14ac:dyDescent="0.25">
      <c r="I194" s="157"/>
      <c r="AS194" s="157"/>
    </row>
    <row r="195" spans="9:45" ht="15.75" customHeight="1" x14ac:dyDescent="0.25">
      <c r="I195" s="157"/>
      <c r="AS195" s="157"/>
    </row>
    <row r="196" spans="9:45" ht="15.75" customHeight="1" x14ac:dyDescent="0.25">
      <c r="I196" s="157"/>
      <c r="AS196" s="157"/>
    </row>
    <row r="197" spans="9:45" ht="15.75" customHeight="1" x14ac:dyDescent="0.25">
      <c r="I197" s="157"/>
      <c r="AS197" s="157"/>
    </row>
    <row r="198" spans="9:45" ht="15.75" customHeight="1" x14ac:dyDescent="0.25">
      <c r="I198" s="157"/>
      <c r="AS198" s="157"/>
    </row>
    <row r="199" spans="9:45" ht="15.75" customHeight="1" x14ac:dyDescent="0.25">
      <c r="I199" s="157"/>
      <c r="AS199" s="157"/>
    </row>
    <row r="200" spans="9:45" ht="15.75" customHeight="1" x14ac:dyDescent="0.25">
      <c r="I200" s="157"/>
      <c r="AS200" s="157"/>
    </row>
    <row r="201" spans="9:45" ht="15.75" customHeight="1" x14ac:dyDescent="0.25">
      <c r="I201" s="157"/>
      <c r="AS201" s="157"/>
    </row>
    <row r="202" spans="9:45" ht="15.75" customHeight="1" x14ac:dyDescent="0.25">
      <c r="I202" s="157"/>
      <c r="AS202" s="157"/>
    </row>
    <row r="203" spans="9:45" ht="15.75" customHeight="1" x14ac:dyDescent="0.25">
      <c r="I203" s="157"/>
      <c r="AS203" s="157"/>
    </row>
    <row r="204" spans="9:45" ht="15.75" customHeight="1" x14ac:dyDescent="0.25">
      <c r="I204" s="157"/>
      <c r="AS204" s="157"/>
    </row>
    <row r="205" spans="9:45" ht="15.75" customHeight="1" x14ac:dyDescent="0.25">
      <c r="I205" s="157"/>
      <c r="AS205" s="157"/>
    </row>
    <row r="206" spans="9:45" ht="15.75" customHeight="1" x14ac:dyDescent="0.25">
      <c r="I206" s="157"/>
      <c r="AS206" s="157"/>
    </row>
    <row r="207" spans="9:45" ht="15.75" customHeight="1" x14ac:dyDescent="0.25">
      <c r="I207" s="157"/>
      <c r="AS207" s="157"/>
    </row>
    <row r="208" spans="9:45" ht="15.75" customHeight="1" x14ac:dyDescent="0.25">
      <c r="I208" s="157"/>
      <c r="AS208" s="157"/>
    </row>
    <row r="209" spans="9:45" ht="15.75" customHeight="1" x14ac:dyDescent="0.25">
      <c r="I209" s="157"/>
      <c r="AS209" s="157"/>
    </row>
    <row r="210" spans="9:45" ht="15.75" customHeight="1" x14ac:dyDescent="0.25">
      <c r="I210" s="157"/>
      <c r="AS210" s="157"/>
    </row>
    <row r="211" spans="9:45" ht="15.75" customHeight="1" x14ac:dyDescent="0.25">
      <c r="I211" s="157"/>
      <c r="AS211" s="157"/>
    </row>
    <row r="212" spans="9:45" ht="15.75" customHeight="1" x14ac:dyDescent="0.25">
      <c r="I212" s="157"/>
      <c r="AS212" s="157"/>
    </row>
    <row r="213" spans="9:45" ht="15.75" customHeight="1" x14ac:dyDescent="0.25">
      <c r="I213" s="157"/>
      <c r="AS213" s="157"/>
    </row>
    <row r="214" spans="9:45" ht="15.75" customHeight="1" x14ac:dyDescent="0.25">
      <c r="I214" s="157"/>
      <c r="AS214" s="157"/>
    </row>
    <row r="215" spans="9:45" ht="15.75" customHeight="1" x14ac:dyDescent="0.25">
      <c r="I215" s="157"/>
      <c r="AS215" s="157"/>
    </row>
    <row r="216" spans="9:45" ht="15.75" customHeight="1" x14ac:dyDescent="0.25">
      <c r="I216" s="157"/>
      <c r="AS216" s="157"/>
    </row>
    <row r="217" spans="9:45" ht="15.75" customHeight="1" x14ac:dyDescent="0.25">
      <c r="I217" s="157"/>
      <c r="AS217" s="157"/>
    </row>
    <row r="218" spans="9:45" ht="15.75" customHeight="1" x14ac:dyDescent="0.25">
      <c r="I218" s="157"/>
      <c r="AS218" s="157"/>
    </row>
    <row r="219" spans="9:45" ht="15.75" customHeight="1" x14ac:dyDescent="0.25">
      <c r="I219" s="157"/>
      <c r="AS219" s="157"/>
    </row>
    <row r="220" spans="9:45" ht="15.75" customHeight="1" x14ac:dyDescent="0.25">
      <c r="I220" s="157"/>
      <c r="AS220" s="157"/>
    </row>
    <row r="221" spans="9:45" ht="15.75" customHeight="1" x14ac:dyDescent="0.25">
      <c r="I221" s="157"/>
      <c r="AS221" s="157"/>
    </row>
    <row r="222" spans="9:45" ht="15.75" customHeight="1" x14ac:dyDescent="0.25">
      <c r="I222" s="157"/>
      <c r="AS222" s="157"/>
    </row>
    <row r="223" spans="9:45" ht="15.75" customHeight="1" x14ac:dyDescent="0.25">
      <c r="I223" s="157"/>
      <c r="AS223" s="157"/>
    </row>
    <row r="224" spans="9:45" ht="15.75" customHeight="1" x14ac:dyDescent="0.25">
      <c r="I224" s="157"/>
      <c r="AS224" s="157"/>
    </row>
    <row r="225" spans="9:45" ht="15.75" customHeight="1" x14ac:dyDescent="0.25">
      <c r="I225" s="157"/>
      <c r="AS225" s="157"/>
    </row>
    <row r="226" spans="9:45" ht="15.75" customHeight="1" x14ac:dyDescent="0.25">
      <c r="I226" s="157"/>
      <c r="AS226" s="157"/>
    </row>
    <row r="227" spans="9:45" ht="15.75" customHeight="1" x14ac:dyDescent="0.25">
      <c r="I227" s="157"/>
      <c r="AS227" s="157"/>
    </row>
    <row r="228" spans="9:45" ht="15.75" customHeight="1" x14ac:dyDescent="0.25">
      <c r="I228" s="157"/>
      <c r="AS228" s="157"/>
    </row>
    <row r="229" spans="9:45" ht="15.75" customHeight="1" x14ac:dyDescent="0.25">
      <c r="I229" s="157"/>
      <c r="AS229" s="157"/>
    </row>
    <row r="230" spans="9:45" ht="15.75" customHeight="1" x14ac:dyDescent="0.25">
      <c r="I230" s="157"/>
      <c r="AS230" s="157"/>
    </row>
    <row r="231" spans="9:45" ht="15.75" customHeight="1" x14ac:dyDescent="0.25">
      <c r="I231" s="157"/>
      <c r="AS231" s="157"/>
    </row>
    <row r="232" spans="9:45" ht="15.75" customHeight="1" x14ac:dyDescent="0.25">
      <c r="I232" s="157"/>
      <c r="AS232" s="157"/>
    </row>
    <row r="233" spans="9:45" ht="15.75" customHeight="1" x14ac:dyDescent="0.25">
      <c r="I233" s="157"/>
      <c r="AS233" s="157"/>
    </row>
    <row r="234" spans="9:45" ht="15.75" customHeight="1" x14ac:dyDescent="0.25">
      <c r="I234" s="157"/>
      <c r="AS234" s="157"/>
    </row>
    <row r="235" spans="9:45" ht="15.75" customHeight="1" x14ac:dyDescent="0.25">
      <c r="I235" s="157"/>
      <c r="AS235" s="157"/>
    </row>
    <row r="236" spans="9:45" ht="15.75" customHeight="1" x14ac:dyDescent="0.25">
      <c r="I236" s="157"/>
      <c r="AS236" s="157"/>
    </row>
    <row r="237" spans="9:45" ht="15.75" customHeight="1" x14ac:dyDescent="0.25">
      <c r="I237" s="157"/>
      <c r="AS237" s="157"/>
    </row>
    <row r="238" spans="9:45" ht="15.75" customHeight="1" x14ac:dyDescent="0.25">
      <c r="I238" s="157"/>
      <c r="AS238" s="157"/>
    </row>
    <row r="239" spans="9:45" ht="15.75" customHeight="1" x14ac:dyDescent="0.25">
      <c r="I239" s="157"/>
      <c r="AS239" s="157"/>
    </row>
    <row r="240" spans="9:45" ht="15.75" customHeight="1" x14ac:dyDescent="0.25">
      <c r="I240" s="157"/>
      <c r="AS240" s="157"/>
    </row>
    <row r="241" spans="9:45" ht="15.75" customHeight="1" x14ac:dyDescent="0.25">
      <c r="I241" s="157"/>
      <c r="AS241" s="157"/>
    </row>
    <row r="242" spans="9:45" ht="15.75" customHeight="1" x14ac:dyDescent="0.25">
      <c r="I242" s="157"/>
      <c r="AS242" s="157"/>
    </row>
    <row r="243" spans="9:45" ht="15.75" customHeight="1" x14ac:dyDescent="0.25">
      <c r="I243" s="157"/>
      <c r="AS243" s="157"/>
    </row>
    <row r="244" spans="9:45" ht="15.75" customHeight="1" x14ac:dyDescent="0.25">
      <c r="I244" s="157"/>
      <c r="AS244" s="157"/>
    </row>
    <row r="245" spans="9:45" ht="15.75" customHeight="1" x14ac:dyDescent="0.25">
      <c r="I245" s="157"/>
      <c r="AS245" s="157"/>
    </row>
    <row r="246" spans="9:45" ht="15.75" customHeight="1" x14ac:dyDescent="0.25">
      <c r="I246" s="157"/>
      <c r="AS246" s="157"/>
    </row>
    <row r="247" spans="9:45" ht="15.75" customHeight="1" x14ac:dyDescent="0.25">
      <c r="I247" s="157"/>
      <c r="AS247" s="157"/>
    </row>
    <row r="248" spans="9:45" ht="15.75" customHeight="1" x14ac:dyDescent="0.25">
      <c r="I248" s="157"/>
      <c r="AS248" s="157"/>
    </row>
    <row r="249" spans="9:45" ht="15.75" customHeight="1" x14ac:dyDescent="0.25">
      <c r="I249" s="157"/>
      <c r="AS249" s="157"/>
    </row>
    <row r="250" spans="9:45" ht="15.75" customHeight="1" x14ac:dyDescent="0.25">
      <c r="I250" s="157"/>
      <c r="AS250" s="157"/>
    </row>
    <row r="251" spans="9:45" ht="15.75" customHeight="1" x14ac:dyDescent="0.25">
      <c r="I251" s="157"/>
      <c r="AS251" s="157"/>
    </row>
    <row r="252" spans="9:45" ht="15.75" customHeight="1" x14ac:dyDescent="0.25">
      <c r="I252" s="157"/>
      <c r="AS252" s="157"/>
    </row>
    <row r="253" spans="9:45" ht="15.75" customHeight="1" x14ac:dyDescent="0.25">
      <c r="I253" s="157"/>
      <c r="AS253" s="157"/>
    </row>
    <row r="254" spans="9:45" ht="15.75" customHeight="1" x14ac:dyDescent="0.25">
      <c r="I254" s="157"/>
      <c r="AS254" s="157"/>
    </row>
    <row r="255" spans="9:45" ht="15.75" customHeight="1" x14ac:dyDescent="0.25">
      <c r="I255" s="157"/>
      <c r="AS255" s="157"/>
    </row>
    <row r="256" spans="9:45" ht="15.75" customHeight="1" x14ac:dyDescent="0.25">
      <c r="I256" s="157"/>
      <c r="AS256" s="157"/>
    </row>
    <row r="257" spans="9:45" ht="15.75" customHeight="1" x14ac:dyDescent="0.25">
      <c r="I257" s="157"/>
      <c r="AS257" s="157"/>
    </row>
    <row r="258" spans="9:45" ht="15.75" customHeight="1" x14ac:dyDescent="0.25">
      <c r="I258" s="157"/>
      <c r="AS258" s="157"/>
    </row>
    <row r="259" spans="9:45" ht="15.75" customHeight="1" x14ac:dyDescent="0.25">
      <c r="I259" s="157"/>
      <c r="AS259" s="157"/>
    </row>
    <row r="260" spans="9:45" ht="15.75" customHeight="1" x14ac:dyDescent="0.25">
      <c r="I260" s="157"/>
      <c r="AS260" s="157"/>
    </row>
    <row r="261" spans="9:45" ht="15.75" customHeight="1" x14ac:dyDescent="0.25">
      <c r="I261" s="157"/>
      <c r="AS261" s="157"/>
    </row>
    <row r="262" spans="9:45" ht="15.75" customHeight="1" x14ac:dyDescent="0.25">
      <c r="I262" s="157"/>
      <c r="AS262" s="157"/>
    </row>
    <row r="263" spans="9:45" ht="15.75" customHeight="1" x14ac:dyDescent="0.25">
      <c r="I263" s="157"/>
      <c r="AS263" s="157"/>
    </row>
    <row r="264" spans="9:45" ht="15.75" customHeight="1" x14ac:dyDescent="0.25">
      <c r="I264" s="157"/>
      <c r="AS264" s="157"/>
    </row>
    <row r="265" spans="9:45" ht="15.75" customHeight="1" x14ac:dyDescent="0.25">
      <c r="I265" s="157"/>
      <c r="AS265" s="157"/>
    </row>
    <row r="266" spans="9:45" ht="15.75" customHeight="1" x14ac:dyDescent="0.25">
      <c r="I266" s="157"/>
      <c r="AS266" s="157"/>
    </row>
    <row r="267" spans="9:45" ht="15.75" customHeight="1" x14ac:dyDescent="0.25">
      <c r="I267" s="157"/>
      <c r="AS267" s="157"/>
    </row>
    <row r="268" spans="9:45" ht="15.75" customHeight="1" x14ac:dyDescent="0.25">
      <c r="I268" s="157"/>
      <c r="AS268" s="157"/>
    </row>
    <row r="269" spans="9:45" ht="15.75" customHeight="1" x14ac:dyDescent="0.25">
      <c r="I269" s="157"/>
      <c r="AS269" s="157"/>
    </row>
    <row r="270" spans="9:45" ht="15.75" customHeight="1" x14ac:dyDescent="0.25">
      <c r="I270" s="157"/>
      <c r="AS270" s="157"/>
    </row>
    <row r="271" spans="9:45" ht="15.75" customHeight="1" x14ac:dyDescent="0.25">
      <c r="I271" s="157"/>
      <c r="AS271" s="157"/>
    </row>
    <row r="272" spans="9:45" ht="15.75" customHeight="1" x14ac:dyDescent="0.25">
      <c r="I272" s="157"/>
      <c r="AS272" s="157"/>
    </row>
    <row r="273" spans="9:45" ht="15.75" customHeight="1" x14ac:dyDescent="0.25">
      <c r="I273" s="157"/>
      <c r="AS273" s="157"/>
    </row>
    <row r="274" spans="9:45" ht="15.75" customHeight="1" x14ac:dyDescent="0.25">
      <c r="I274" s="157"/>
      <c r="AS274" s="157"/>
    </row>
    <row r="275" spans="9:45" ht="15.75" customHeight="1" x14ac:dyDescent="0.25">
      <c r="I275" s="157"/>
      <c r="AS275" s="157"/>
    </row>
    <row r="276" spans="9:45" ht="15.75" customHeight="1" x14ac:dyDescent="0.25">
      <c r="I276" s="157"/>
      <c r="AS276" s="157"/>
    </row>
    <row r="277" spans="9:45" ht="15.75" customHeight="1" x14ac:dyDescent="0.25">
      <c r="I277" s="157"/>
      <c r="AS277" s="157"/>
    </row>
    <row r="278" spans="9:45" ht="15.75" customHeight="1" x14ac:dyDescent="0.25">
      <c r="I278" s="157"/>
      <c r="AS278" s="157"/>
    </row>
    <row r="279" spans="9:45" ht="15.75" customHeight="1" x14ac:dyDescent="0.25">
      <c r="I279" s="157"/>
      <c r="AS279" s="157"/>
    </row>
    <row r="280" spans="9:45" ht="15.75" customHeight="1" x14ac:dyDescent="0.25">
      <c r="I280" s="157"/>
      <c r="AS280" s="157"/>
    </row>
    <row r="281" spans="9:45" ht="15.75" customHeight="1" x14ac:dyDescent="0.25">
      <c r="I281" s="157"/>
      <c r="AS281" s="157"/>
    </row>
    <row r="282" spans="9:45" ht="15.75" customHeight="1" x14ac:dyDescent="0.25">
      <c r="I282" s="157"/>
      <c r="AS282" s="157"/>
    </row>
    <row r="283" spans="9:45" ht="15.75" customHeight="1" x14ac:dyDescent="0.25">
      <c r="I283" s="157"/>
      <c r="AS283" s="157"/>
    </row>
    <row r="284" spans="9:45" ht="15.75" customHeight="1" x14ac:dyDescent="0.25">
      <c r="I284" s="157"/>
      <c r="AS284" s="157"/>
    </row>
    <row r="285" spans="9:45" ht="15.75" customHeight="1" x14ac:dyDescent="0.25">
      <c r="I285" s="157"/>
      <c r="AS285" s="157"/>
    </row>
    <row r="286" spans="9:45" ht="15.75" customHeight="1" x14ac:dyDescent="0.25">
      <c r="I286" s="157"/>
      <c r="AS286" s="157"/>
    </row>
    <row r="287" spans="9:45" ht="15.75" customHeight="1" x14ac:dyDescent="0.25">
      <c r="I287" s="157"/>
      <c r="AS287" s="157"/>
    </row>
    <row r="288" spans="9:45" ht="15.75" customHeight="1" x14ac:dyDescent="0.25">
      <c r="I288" s="157"/>
      <c r="AS288" s="157"/>
    </row>
    <row r="289" spans="9:45" ht="15.75" customHeight="1" x14ac:dyDescent="0.25">
      <c r="I289" s="157"/>
      <c r="AS289" s="157"/>
    </row>
    <row r="290" spans="9:45" ht="15.75" customHeight="1" x14ac:dyDescent="0.25">
      <c r="I290" s="157"/>
      <c r="AS290" s="157"/>
    </row>
    <row r="291" spans="9:45" ht="15.75" customHeight="1" x14ac:dyDescent="0.25">
      <c r="I291" s="157"/>
      <c r="AS291" s="157"/>
    </row>
    <row r="292" spans="9:45" ht="15.75" customHeight="1" x14ac:dyDescent="0.25">
      <c r="I292" s="157"/>
      <c r="AS292" s="157"/>
    </row>
    <row r="293" spans="9:45" ht="15.75" customHeight="1" x14ac:dyDescent="0.25">
      <c r="I293" s="157"/>
      <c r="AS293" s="157"/>
    </row>
    <row r="294" spans="9:45" ht="15.75" customHeight="1" x14ac:dyDescent="0.25">
      <c r="I294" s="157"/>
      <c r="AS294" s="157"/>
    </row>
    <row r="295" spans="9:45" ht="15.75" customHeight="1" x14ac:dyDescent="0.25">
      <c r="I295" s="157"/>
      <c r="AS295" s="157"/>
    </row>
    <row r="296" spans="9:45" ht="15.75" customHeight="1" x14ac:dyDescent="0.25">
      <c r="I296" s="157"/>
      <c r="AS296" s="157"/>
    </row>
    <row r="297" spans="9:45" ht="15.75" customHeight="1" x14ac:dyDescent="0.25">
      <c r="I297" s="157"/>
      <c r="AS297" s="157"/>
    </row>
    <row r="298" spans="9:45" ht="15.75" customHeight="1" x14ac:dyDescent="0.25">
      <c r="I298" s="157"/>
      <c r="AS298" s="157"/>
    </row>
    <row r="299" spans="9:45" ht="15.75" customHeight="1" x14ac:dyDescent="0.25">
      <c r="I299" s="157"/>
      <c r="AS299" s="157"/>
    </row>
    <row r="300" spans="9:45" ht="15.75" customHeight="1" x14ac:dyDescent="0.25">
      <c r="I300" s="157"/>
      <c r="AS300" s="157"/>
    </row>
    <row r="301" spans="9:45" ht="15.75" customHeight="1" x14ac:dyDescent="0.25">
      <c r="I301" s="157"/>
      <c r="AS301" s="157"/>
    </row>
    <row r="302" spans="9:45" ht="15.75" customHeight="1" x14ac:dyDescent="0.25">
      <c r="I302" s="157"/>
      <c r="AS302" s="157"/>
    </row>
    <row r="303" spans="9:45" ht="15.75" customHeight="1" x14ac:dyDescent="0.25">
      <c r="I303" s="157"/>
      <c r="AS303" s="157"/>
    </row>
    <row r="304" spans="9:45" ht="15.75" customHeight="1" x14ac:dyDescent="0.25">
      <c r="I304" s="157"/>
      <c r="AS304" s="157"/>
    </row>
    <row r="305" spans="9:45" ht="15.75" customHeight="1" x14ac:dyDescent="0.25">
      <c r="I305" s="157"/>
      <c r="AS305" s="157"/>
    </row>
    <row r="306" spans="9:45" ht="15.75" customHeight="1" x14ac:dyDescent="0.25">
      <c r="I306" s="157"/>
      <c r="AS306" s="157"/>
    </row>
    <row r="307" spans="9:45" ht="15.75" customHeight="1" x14ac:dyDescent="0.25">
      <c r="I307" s="157"/>
      <c r="AS307" s="157"/>
    </row>
    <row r="308" spans="9:45" ht="15.75" customHeight="1" x14ac:dyDescent="0.25">
      <c r="I308" s="157"/>
      <c r="AS308" s="157"/>
    </row>
    <row r="309" spans="9:45" ht="15.75" customHeight="1" x14ac:dyDescent="0.25">
      <c r="I309" s="157"/>
      <c r="AS309" s="157"/>
    </row>
    <row r="310" spans="9:45" ht="15.75" customHeight="1" x14ac:dyDescent="0.25">
      <c r="I310" s="157"/>
      <c r="AS310" s="157"/>
    </row>
    <row r="311" spans="9:45" ht="15.75" customHeight="1" x14ac:dyDescent="0.25">
      <c r="I311" s="157"/>
      <c r="AS311" s="157"/>
    </row>
    <row r="312" spans="9:45" ht="15.75" customHeight="1" x14ac:dyDescent="0.25">
      <c r="I312" s="157"/>
      <c r="AS312" s="157"/>
    </row>
    <row r="313" spans="9:45" ht="15.75" customHeight="1" x14ac:dyDescent="0.25">
      <c r="I313" s="157"/>
      <c r="AS313" s="157"/>
    </row>
    <row r="314" spans="9:45" ht="15.75" customHeight="1" x14ac:dyDescent="0.25">
      <c r="I314" s="157"/>
      <c r="AS314" s="157"/>
    </row>
    <row r="315" spans="9:45" ht="15.75" customHeight="1" x14ac:dyDescent="0.25">
      <c r="I315" s="157"/>
      <c r="AS315" s="157"/>
    </row>
    <row r="316" spans="9:45" ht="15.75" customHeight="1" x14ac:dyDescent="0.25">
      <c r="I316" s="157"/>
      <c r="AS316" s="157"/>
    </row>
    <row r="317" spans="9:45" ht="15.75" customHeight="1" x14ac:dyDescent="0.25">
      <c r="I317" s="157"/>
      <c r="AS317" s="157"/>
    </row>
    <row r="318" spans="9:45" ht="15.75" customHeight="1" x14ac:dyDescent="0.25">
      <c r="I318" s="157"/>
      <c r="AS318" s="157"/>
    </row>
    <row r="319" spans="9:45" ht="15.75" customHeight="1" x14ac:dyDescent="0.25">
      <c r="I319" s="157"/>
      <c r="AS319" s="157"/>
    </row>
    <row r="320" spans="9:45" ht="15.75" customHeight="1" x14ac:dyDescent="0.25">
      <c r="I320" s="157"/>
      <c r="AS320" s="157"/>
    </row>
    <row r="321" spans="9:45" ht="15.75" customHeight="1" x14ac:dyDescent="0.25">
      <c r="I321" s="157"/>
      <c r="AS321" s="157"/>
    </row>
    <row r="322" spans="9:45" ht="15.75" customHeight="1" x14ac:dyDescent="0.25">
      <c r="I322" s="157"/>
      <c r="AS322" s="157"/>
    </row>
    <row r="323" spans="9:45" ht="15.75" customHeight="1" x14ac:dyDescent="0.25">
      <c r="I323" s="157"/>
      <c r="AS323" s="157"/>
    </row>
    <row r="324" spans="9:45" ht="15.75" customHeight="1" x14ac:dyDescent="0.25">
      <c r="I324" s="157"/>
      <c r="AS324" s="157"/>
    </row>
    <row r="325" spans="9:45" ht="15.75" customHeight="1" x14ac:dyDescent="0.25">
      <c r="I325" s="157"/>
      <c r="AS325" s="157"/>
    </row>
    <row r="326" spans="9:45" ht="15.75" customHeight="1" x14ac:dyDescent="0.25">
      <c r="I326" s="157"/>
      <c r="AS326" s="157"/>
    </row>
    <row r="327" spans="9:45" ht="15.75" customHeight="1" x14ac:dyDescent="0.25">
      <c r="I327" s="157"/>
      <c r="AS327" s="157"/>
    </row>
    <row r="328" spans="9:45" ht="15.75" customHeight="1" x14ac:dyDescent="0.25">
      <c r="I328" s="157"/>
      <c r="AS328" s="157"/>
    </row>
    <row r="329" spans="9:45" ht="15.75" customHeight="1" x14ac:dyDescent="0.25">
      <c r="I329" s="157"/>
      <c r="AS329" s="157"/>
    </row>
    <row r="330" spans="9:45" ht="15.75" customHeight="1" x14ac:dyDescent="0.25">
      <c r="I330" s="157"/>
      <c r="AS330" s="157"/>
    </row>
    <row r="331" spans="9:45" ht="15.75" customHeight="1" x14ac:dyDescent="0.25">
      <c r="I331" s="157"/>
      <c r="AS331" s="157"/>
    </row>
    <row r="332" spans="9:45" ht="15.75" customHeight="1" x14ac:dyDescent="0.25">
      <c r="I332" s="157"/>
      <c r="AS332" s="157"/>
    </row>
    <row r="333" spans="9:45" ht="15.75" customHeight="1" x14ac:dyDescent="0.25">
      <c r="I333" s="157"/>
      <c r="AS333" s="157"/>
    </row>
    <row r="334" spans="9:45" ht="15.75" customHeight="1" x14ac:dyDescent="0.25">
      <c r="I334" s="157"/>
      <c r="AS334" s="157"/>
    </row>
    <row r="335" spans="9:45" ht="15.75" customHeight="1" x14ac:dyDescent="0.25">
      <c r="I335" s="157"/>
      <c r="AS335" s="157"/>
    </row>
    <row r="336" spans="9:45" ht="15.75" customHeight="1" x14ac:dyDescent="0.25">
      <c r="I336" s="157"/>
      <c r="AS336" s="157"/>
    </row>
    <row r="337" spans="9:45" ht="15.75" customHeight="1" x14ac:dyDescent="0.25">
      <c r="I337" s="157"/>
      <c r="AS337" s="157"/>
    </row>
    <row r="338" spans="9:45" ht="15.75" customHeight="1" x14ac:dyDescent="0.25">
      <c r="I338" s="157"/>
      <c r="AS338" s="157"/>
    </row>
    <row r="339" spans="9:45" ht="15.75" customHeight="1" x14ac:dyDescent="0.25">
      <c r="I339" s="157"/>
      <c r="AS339" s="157"/>
    </row>
    <row r="340" spans="9:45" ht="15.75" customHeight="1" x14ac:dyDescent="0.25">
      <c r="I340" s="157"/>
      <c r="AS340" s="157"/>
    </row>
    <row r="341" spans="9:45" ht="15.75" customHeight="1" x14ac:dyDescent="0.25">
      <c r="I341" s="157"/>
      <c r="AS341" s="157"/>
    </row>
    <row r="342" spans="9:45" ht="15.75" customHeight="1" x14ac:dyDescent="0.25">
      <c r="I342" s="157"/>
      <c r="AS342" s="157"/>
    </row>
    <row r="343" spans="9:45" ht="15.75" customHeight="1" x14ac:dyDescent="0.25">
      <c r="I343" s="157"/>
      <c r="AS343" s="157"/>
    </row>
    <row r="344" spans="9:45" ht="15.75" customHeight="1" x14ac:dyDescent="0.25">
      <c r="I344" s="157"/>
      <c r="AS344" s="157"/>
    </row>
    <row r="345" spans="9:45" ht="15.75" customHeight="1" x14ac:dyDescent="0.25">
      <c r="I345" s="157"/>
      <c r="AS345" s="157"/>
    </row>
    <row r="346" spans="9:45" ht="15.75" customHeight="1" x14ac:dyDescent="0.25">
      <c r="I346" s="157"/>
      <c r="AS346" s="157"/>
    </row>
    <row r="347" spans="9:45" ht="15.75" customHeight="1" x14ac:dyDescent="0.25">
      <c r="I347" s="157"/>
      <c r="AS347" s="157"/>
    </row>
    <row r="348" spans="9:45" ht="15.75" customHeight="1" x14ac:dyDescent="0.25">
      <c r="I348" s="157"/>
      <c r="AS348" s="157"/>
    </row>
    <row r="349" spans="9:45" ht="15.75" customHeight="1" x14ac:dyDescent="0.25">
      <c r="I349" s="157"/>
      <c r="AS349" s="157"/>
    </row>
    <row r="350" spans="9:45" ht="15.75" customHeight="1" x14ac:dyDescent="0.25">
      <c r="I350" s="157"/>
      <c r="AS350" s="157"/>
    </row>
    <row r="351" spans="9:45" ht="15.75" customHeight="1" x14ac:dyDescent="0.25">
      <c r="I351" s="157"/>
      <c r="AS351" s="157"/>
    </row>
    <row r="352" spans="9:45" ht="15.75" customHeight="1" x14ac:dyDescent="0.25">
      <c r="I352" s="157"/>
      <c r="AS352" s="157"/>
    </row>
    <row r="353" spans="9:45" ht="15.75" customHeight="1" x14ac:dyDescent="0.25">
      <c r="I353" s="157"/>
      <c r="AS353" s="157"/>
    </row>
    <row r="354" spans="9:45" ht="15.75" customHeight="1" x14ac:dyDescent="0.25">
      <c r="I354" s="157"/>
      <c r="AS354" s="157"/>
    </row>
    <row r="355" spans="9:45" ht="15.75" customHeight="1" x14ac:dyDescent="0.25">
      <c r="I355" s="157"/>
      <c r="AS355" s="157"/>
    </row>
    <row r="356" spans="9:45" ht="15.75" customHeight="1" x14ac:dyDescent="0.25">
      <c r="I356" s="157"/>
      <c r="AS356" s="157"/>
    </row>
    <row r="357" spans="9:45" ht="15.75" customHeight="1" x14ac:dyDescent="0.25">
      <c r="I357" s="157"/>
      <c r="AS357" s="157"/>
    </row>
    <row r="358" spans="9:45" ht="15.75" customHeight="1" x14ac:dyDescent="0.25">
      <c r="I358" s="157"/>
      <c r="AS358" s="157"/>
    </row>
    <row r="359" spans="9:45" ht="15.75" customHeight="1" x14ac:dyDescent="0.25">
      <c r="I359" s="157"/>
      <c r="AS359" s="157"/>
    </row>
    <row r="360" spans="9:45" ht="15.75" customHeight="1" x14ac:dyDescent="0.25">
      <c r="I360" s="157"/>
      <c r="AS360" s="157"/>
    </row>
    <row r="361" spans="9:45" ht="15.75" customHeight="1" x14ac:dyDescent="0.25">
      <c r="I361" s="157"/>
      <c r="AS361" s="157"/>
    </row>
    <row r="362" spans="9:45" ht="15.75" customHeight="1" x14ac:dyDescent="0.25">
      <c r="I362" s="157"/>
      <c r="AS362" s="157"/>
    </row>
    <row r="363" spans="9:45" ht="15.75" customHeight="1" x14ac:dyDescent="0.25">
      <c r="I363" s="157"/>
      <c r="AS363" s="157"/>
    </row>
    <row r="364" spans="9:45" ht="15.75" customHeight="1" x14ac:dyDescent="0.25">
      <c r="I364" s="157"/>
      <c r="AS364" s="157"/>
    </row>
    <row r="365" spans="9:45" ht="15.75" customHeight="1" x14ac:dyDescent="0.25">
      <c r="I365" s="157"/>
      <c r="AS365" s="157"/>
    </row>
    <row r="366" spans="9:45" ht="15.75" customHeight="1" x14ac:dyDescent="0.25">
      <c r="I366" s="157"/>
      <c r="AS366" s="157"/>
    </row>
    <row r="367" spans="9:45" ht="15.75" customHeight="1" x14ac:dyDescent="0.25">
      <c r="I367" s="157"/>
      <c r="AS367" s="157"/>
    </row>
    <row r="368" spans="9:45" ht="15.75" customHeight="1" x14ac:dyDescent="0.25">
      <c r="I368" s="157"/>
      <c r="AS368" s="157"/>
    </row>
    <row r="369" spans="9:45" ht="15.75" customHeight="1" x14ac:dyDescent="0.25">
      <c r="I369" s="157"/>
      <c r="AS369" s="157"/>
    </row>
    <row r="370" spans="9:45" ht="15.75" customHeight="1" x14ac:dyDescent="0.25">
      <c r="I370" s="157"/>
      <c r="AS370" s="157"/>
    </row>
    <row r="371" spans="9:45" ht="15.75" customHeight="1" x14ac:dyDescent="0.25">
      <c r="I371" s="157"/>
      <c r="AS371" s="157"/>
    </row>
    <row r="372" spans="9:45" ht="15.75" customHeight="1" x14ac:dyDescent="0.25">
      <c r="I372" s="157"/>
      <c r="AS372" s="157"/>
    </row>
    <row r="373" spans="9:45" ht="15.75" customHeight="1" x14ac:dyDescent="0.25">
      <c r="I373" s="157"/>
      <c r="AS373" s="157"/>
    </row>
    <row r="374" spans="9:45" ht="15.75" customHeight="1" x14ac:dyDescent="0.25">
      <c r="I374" s="157"/>
      <c r="AS374" s="157"/>
    </row>
    <row r="375" spans="9:45" ht="15.75" customHeight="1" x14ac:dyDescent="0.25">
      <c r="I375" s="157"/>
      <c r="AS375" s="157"/>
    </row>
    <row r="376" spans="9:45" ht="15.75" customHeight="1" x14ac:dyDescent="0.25">
      <c r="I376" s="157"/>
      <c r="AS376" s="157"/>
    </row>
    <row r="377" spans="9:45" ht="15.75" customHeight="1" x14ac:dyDescent="0.25">
      <c r="I377" s="157"/>
      <c r="AS377" s="157"/>
    </row>
    <row r="378" spans="9:45" ht="15.75" customHeight="1" x14ac:dyDescent="0.25">
      <c r="I378" s="157"/>
      <c r="AS378" s="157"/>
    </row>
    <row r="379" spans="9:45" ht="15.75" customHeight="1" x14ac:dyDescent="0.25">
      <c r="I379" s="157"/>
      <c r="AS379" s="157"/>
    </row>
    <row r="380" spans="9:45" ht="15.75" customHeight="1" x14ac:dyDescent="0.25">
      <c r="I380" s="157"/>
      <c r="AS380" s="157"/>
    </row>
    <row r="381" spans="9:45" ht="15.75" customHeight="1" x14ac:dyDescent="0.25">
      <c r="I381" s="157"/>
      <c r="AS381" s="157"/>
    </row>
    <row r="382" spans="9:45" ht="15.75" customHeight="1" x14ac:dyDescent="0.25">
      <c r="I382" s="157"/>
      <c r="AS382" s="157"/>
    </row>
    <row r="383" spans="9:45" ht="15.75" customHeight="1" x14ac:dyDescent="0.25">
      <c r="I383" s="157"/>
      <c r="AS383" s="157"/>
    </row>
    <row r="384" spans="9:45" ht="15.75" customHeight="1" x14ac:dyDescent="0.25">
      <c r="I384" s="157"/>
      <c r="AS384" s="157"/>
    </row>
    <row r="385" spans="9:45" ht="15.75" customHeight="1" x14ac:dyDescent="0.25">
      <c r="I385" s="157"/>
      <c r="AS385" s="157"/>
    </row>
    <row r="386" spans="9:45" ht="15.75" customHeight="1" x14ac:dyDescent="0.25">
      <c r="I386" s="157"/>
      <c r="AS386" s="157"/>
    </row>
    <row r="387" spans="9:45" ht="15.75" customHeight="1" x14ac:dyDescent="0.25">
      <c r="I387" s="157"/>
      <c r="AS387" s="157"/>
    </row>
    <row r="388" spans="9:45" ht="15.75" customHeight="1" x14ac:dyDescent="0.25">
      <c r="I388" s="157"/>
      <c r="AS388" s="157"/>
    </row>
    <row r="389" spans="9:45" ht="15.75" customHeight="1" x14ac:dyDescent="0.25">
      <c r="I389" s="157"/>
      <c r="AS389" s="157"/>
    </row>
    <row r="390" spans="9:45" ht="15.75" customHeight="1" x14ac:dyDescent="0.25">
      <c r="I390" s="157"/>
      <c r="AS390" s="157"/>
    </row>
    <row r="391" spans="9:45" ht="15.75" customHeight="1" x14ac:dyDescent="0.25">
      <c r="I391" s="157"/>
      <c r="AS391" s="157"/>
    </row>
    <row r="392" spans="9:45" ht="15.75" customHeight="1" x14ac:dyDescent="0.25">
      <c r="I392" s="157"/>
      <c r="AS392" s="157"/>
    </row>
    <row r="393" spans="9:45" ht="15.75" customHeight="1" x14ac:dyDescent="0.25">
      <c r="I393" s="157"/>
      <c r="AS393" s="157"/>
    </row>
    <row r="394" spans="9:45" ht="15.75" customHeight="1" x14ac:dyDescent="0.25">
      <c r="I394" s="157"/>
      <c r="AS394" s="157"/>
    </row>
    <row r="395" spans="9:45" ht="15.75" customHeight="1" x14ac:dyDescent="0.25">
      <c r="I395" s="157"/>
      <c r="AS395" s="157"/>
    </row>
    <row r="396" spans="9:45" ht="15.75" customHeight="1" x14ac:dyDescent="0.25">
      <c r="I396" s="157"/>
      <c r="AS396" s="157"/>
    </row>
    <row r="397" spans="9:45" ht="15.75" customHeight="1" x14ac:dyDescent="0.25">
      <c r="I397" s="157"/>
      <c r="AS397" s="157"/>
    </row>
    <row r="398" spans="9:45" ht="15.75" customHeight="1" x14ac:dyDescent="0.25">
      <c r="I398" s="157"/>
      <c r="AS398" s="157"/>
    </row>
    <row r="399" spans="9:45" ht="15.75" customHeight="1" x14ac:dyDescent="0.25">
      <c r="I399" s="157"/>
      <c r="AS399" s="157"/>
    </row>
    <row r="400" spans="9:45" ht="15.75" customHeight="1" x14ac:dyDescent="0.25">
      <c r="I400" s="157"/>
      <c r="AS400" s="157"/>
    </row>
    <row r="401" spans="9:45" ht="15.75" customHeight="1" x14ac:dyDescent="0.25">
      <c r="I401" s="157"/>
      <c r="AS401" s="157"/>
    </row>
    <row r="402" spans="9:45" ht="15.75" customHeight="1" x14ac:dyDescent="0.25">
      <c r="I402" s="157"/>
      <c r="AS402" s="157"/>
    </row>
    <row r="403" spans="9:45" ht="15.75" customHeight="1" x14ac:dyDescent="0.25">
      <c r="I403" s="157"/>
      <c r="AS403" s="157"/>
    </row>
    <row r="404" spans="9:45" ht="15.75" customHeight="1" x14ac:dyDescent="0.25">
      <c r="I404" s="157"/>
      <c r="AS404" s="157"/>
    </row>
    <row r="405" spans="9:45" ht="15.75" customHeight="1" x14ac:dyDescent="0.25">
      <c r="I405" s="157"/>
      <c r="AS405" s="157"/>
    </row>
    <row r="406" spans="9:45" ht="15.75" customHeight="1" x14ac:dyDescent="0.25">
      <c r="I406" s="157"/>
      <c r="AS406" s="157"/>
    </row>
    <row r="407" spans="9:45" ht="15.75" customHeight="1" x14ac:dyDescent="0.25">
      <c r="I407" s="157"/>
      <c r="AS407" s="157"/>
    </row>
    <row r="408" spans="9:45" ht="15.75" customHeight="1" x14ac:dyDescent="0.25">
      <c r="I408" s="157"/>
      <c r="AS408" s="157"/>
    </row>
    <row r="409" spans="9:45" ht="15.75" customHeight="1" x14ac:dyDescent="0.25">
      <c r="I409" s="157"/>
      <c r="AS409" s="157"/>
    </row>
    <row r="410" spans="9:45" ht="15.75" customHeight="1" x14ac:dyDescent="0.25">
      <c r="I410" s="157"/>
      <c r="AS410" s="157"/>
    </row>
    <row r="411" spans="9:45" ht="15.75" customHeight="1" x14ac:dyDescent="0.25">
      <c r="I411" s="157"/>
      <c r="AS411" s="157"/>
    </row>
    <row r="412" spans="9:45" ht="15.75" customHeight="1" x14ac:dyDescent="0.25">
      <c r="I412" s="157"/>
      <c r="AS412" s="157"/>
    </row>
    <row r="413" spans="9:45" ht="15.75" customHeight="1" x14ac:dyDescent="0.25">
      <c r="I413" s="157"/>
      <c r="AS413" s="157"/>
    </row>
    <row r="414" spans="9:45" ht="15.75" customHeight="1" x14ac:dyDescent="0.25">
      <c r="I414" s="157"/>
      <c r="AS414" s="157"/>
    </row>
    <row r="415" spans="9:45" ht="15.75" customHeight="1" x14ac:dyDescent="0.25">
      <c r="I415" s="157"/>
      <c r="AS415" s="157"/>
    </row>
    <row r="416" spans="9:45" ht="15.75" customHeight="1" x14ac:dyDescent="0.25">
      <c r="I416" s="157"/>
      <c r="AS416" s="157"/>
    </row>
    <row r="417" spans="9:45" ht="15.75" customHeight="1" x14ac:dyDescent="0.25">
      <c r="I417" s="157"/>
      <c r="AS417" s="157"/>
    </row>
    <row r="418" spans="9:45" ht="15.75" customHeight="1" x14ac:dyDescent="0.25">
      <c r="I418" s="157"/>
      <c r="AS418" s="157"/>
    </row>
    <row r="419" spans="9:45" ht="15.75" customHeight="1" x14ac:dyDescent="0.25">
      <c r="I419" s="157"/>
      <c r="AS419" s="157"/>
    </row>
    <row r="420" spans="9:45" ht="15.75" customHeight="1" x14ac:dyDescent="0.25">
      <c r="I420" s="157"/>
      <c r="AS420" s="157"/>
    </row>
    <row r="421" spans="9:45" ht="15.75" customHeight="1" x14ac:dyDescent="0.25">
      <c r="I421" s="157"/>
      <c r="AS421" s="157"/>
    </row>
    <row r="422" spans="9:45" ht="15.75" customHeight="1" x14ac:dyDescent="0.25">
      <c r="I422" s="157"/>
      <c r="AS422" s="157"/>
    </row>
    <row r="423" spans="9:45" ht="15.75" customHeight="1" x14ac:dyDescent="0.25">
      <c r="I423" s="157"/>
      <c r="AS423" s="157"/>
    </row>
    <row r="424" spans="9:45" ht="15.75" customHeight="1" x14ac:dyDescent="0.25">
      <c r="I424" s="157"/>
      <c r="AS424" s="157"/>
    </row>
    <row r="425" spans="9:45" ht="15.75" customHeight="1" x14ac:dyDescent="0.25">
      <c r="I425" s="157"/>
      <c r="AS425" s="157"/>
    </row>
    <row r="426" spans="9:45" ht="15.75" customHeight="1" x14ac:dyDescent="0.25">
      <c r="I426" s="157"/>
      <c r="AS426" s="157"/>
    </row>
    <row r="427" spans="9:45" ht="15.75" customHeight="1" x14ac:dyDescent="0.25">
      <c r="I427" s="157"/>
      <c r="AS427" s="157"/>
    </row>
    <row r="428" spans="9:45" ht="15.75" customHeight="1" x14ac:dyDescent="0.25">
      <c r="I428" s="157"/>
      <c r="AS428" s="157"/>
    </row>
    <row r="429" spans="9:45" ht="15.75" customHeight="1" x14ac:dyDescent="0.25">
      <c r="I429" s="157"/>
      <c r="AS429" s="157"/>
    </row>
    <row r="430" spans="9:45" ht="15.75" customHeight="1" x14ac:dyDescent="0.25">
      <c r="I430" s="157"/>
      <c r="AS430" s="157"/>
    </row>
    <row r="431" spans="9:45" ht="15.75" customHeight="1" x14ac:dyDescent="0.25">
      <c r="I431" s="157"/>
      <c r="AS431" s="157"/>
    </row>
    <row r="432" spans="9:45" ht="15.75" customHeight="1" x14ac:dyDescent="0.25">
      <c r="I432" s="157"/>
      <c r="AS432" s="157"/>
    </row>
    <row r="433" spans="9:45" ht="15.75" customHeight="1" x14ac:dyDescent="0.25">
      <c r="I433" s="157"/>
      <c r="AS433" s="157"/>
    </row>
    <row r="434" spans="9:45" ht="15.75" customHeight="1" x14ac:dyDescent="0.25">
      <c r="I434" s="157"/>
      <c r="AS434" s="157"/>
    </row>
    <row r="435" spans="9:45" ht="15.75" customHeight="1" x14ac:dyDescent="0.25">
      <c r="I435" s="157"/>
      <c r="AS435" s="157"/>
    </row>
    <row r="436" spans="9:45" ht="15.75" customHeight="1" x14ac:dyDescent="0.25">
      <c r="I436" s="157"/>
      <c r="AS436" s="157"/>
    </row>
    <row r="437" spans="9:45" ht="15.75" customHeight="1" x14ac:dyDescent="0.25">
      <c r="I437" s="157"/>
      <c r="AS437" s="157"/>
    </row>
    <row r="438" spans="9:45" ht="15.75" customHeight="1" x14ac:dyDescent="0.25">
      <c r="I438" s="157"/>
      <c r="AS438" s="157"/>
    </row>
    <row r="439" spans="9:45" ht="15.75" customHeight="1" x14ac:dyDescent="0.25">
      <c r="I439" s="157"/>
      <c r="AS439" s="157"/>
    </row>
    <row r="440" spans="9:45" ht="15.75" customHeight="1" x14ac:dyDescent="0.25">
      <c r="I440" s="157"/>
      <c r="AS440" s="157"/>
    </row>
    <row r="441" spans="9:45" ht="15.75" customHeight="1" x14ac:dyDescent="0.25">
      <c r="I441" s="157"/>
      <c r="AS441" s="157"/>
    </row>
    <row r="442" spans="9:45" ht="15.75" customHeight="1" x14ac:dyDescent="0.25">
      <c r="I442" s="157"/>
      <c r="AS442" s="157"/>
    </row>
    <row r="443" spans="9:45" ht="15.75" customHeight="1" x14ac:dyDescent="0.25">
      <c r="I443" s="157"/>
      <c r="AS443" s="157"/>
    </row>
    <row r="444" spans="9:45" ht="15.75" customHeight="1" x14ac:dyDescent="0.25">
      <c r="I444" s="157"/>
      <c r="AS444" s="157"/>
    </row>
    <row r="445" spans="9:45" ht="15.75" customHeight="1" x14ac:dyDescent="0.25">
      <c r="I445" s="157"/>
      <c r="AS445" s="157"/>
    </row>
    <row r="446" spans="9:45" ht="15.75" customHeight="1" x14ac:dyDescent="0.25">
      <c r="I446" s="157"/>
      <c r="AS446" s="157"/>
    </row>
    <row r="447" spans="9:45" ht="15.75" customHeight="1" x14ac:dyDescent="0.25">
      <c r="I447" s="157"/>
      <c r="AS447" s="157"/>
    </row>
    <row r="448" spans="9:45" ht="15.75" customHeight="1" x14ac:dyDescent="0.25">
      <c r="I448" s="157"/>
      <c r="AS448" s="157"/>
    </row>
    <row r="449" spans="9:45" ht="15.75" customHeight="1" x14ac:dyDescent="0.25">
      <c r="I449" s="157"/>
      <c r="AS449" s="157"/>
    </row>
    <row r="450" spans="9:45" ht="15.75" customHeight="1" x14ac:dyDescent="0.25">
      <c r="I450" s="157"/>
      <c r="AS450" s="157"/>
    </row>
    <row r="451" spans="9:45" ht="15.75" customHeight="1" x14ac:dyDescent="0.25">
      <c r="I451" s="157"/>
      <c r="AS451" s="157"/>
    </row>
    <row r="452" spans="9:45" ht="15.75" customHeight="1" x14ac:dyDescent="0.25">
      <c r="I452" s="157"/>
      <c r="AS452" s="157"/>
    </row>
    <row r="453" spans="9:45" ht="15.75" customHeight="1" x14ac:dyDescent="0.25">
      <c r="I453" s="157"/>
      <c r="AS453" s="157"/>
    </row>
    <row r="454" spans="9:45" ht="15.75" customHeight="1" x14ac:dyDescent="0.25">
      <c r="I454" s="157"/>
      <c r="AS454" s="157"/>
    </row>
    <row r="455" spans="9:45" ht="15.75" customHeight="1" x14ac:dyDescent="0.25">
      <c r="I455" s="157"/>
      <c r="AS455" s="157"/>
    </row>
    <row r="456" spans="9:45" ht="15.75" customHeight="1" x14ac:dyDescent="0.25">
      <c r="I456" s="157"/>
      <c r="AS456" s="157"/>
    </row>
    <row r="457" spans="9:45" ht="15.75" customHeight="1" x14ac:dyDescent="0.25">
      <c r="I457" s="157"/>
      <c r="AS457" s="157"/>
    </row>
    <row r="458" spans="9:45" ht="15.75" customHeight="1" x14ac:dyDescent="0.25">
      <c r="I458" s="157"/>
      <c r="AS458" s="157"/>
    </row>
    <row r="459" spans="9:45" ht="15.75" customHeight="1" x14ac:dyDescent="0.25">
      <c r="I459" s="157"/>
      <c r="AS459" s="157"/>
    </row>
    <row r="460" spans="9:45" ht="15.75" customHeight="1" x14ac:dyDescent="0.25">
      <c r="I460" s="157"/>
      <c r="AS460" s="157"/>
    </row>
    <row r="461" spans="9:45" ht="15.75" customHeight="1" x14ac:dyDescent="0.25">
      <c r="I461" s="157"/>
      <c r="AS461" s="157"/>
    </row>
    <row r="462" spans="9:45" ht="15.75" customHeight="1" x14ac:dyDescent="0.25">
      <c r="I462" s="157"/>
      <c r="AS462" s="157"/>
    </row>
    <row r="463" spans="9:45" ht="15.75" customHeight="1" x14ac:dyDescent="0.25">
      <c r="I463" s="157"/>
      <c r="AS463" s="157"/>
    </row>
    <row r="464" spans="9:45" ht="15.75" customHeight="1" x14ac:dyDescent="0.25">
      <c r="I464" s="157"/>
      <c r="AS464" s="157"/>
    </row>
    <row r="465" spans="9:45" ht="15.75" customHeight="1" x14ac:dyDescent="0.25">
      <c r="I465" s="157"/>
      <c r="AS465" s="157"/>
    </row>
    <row r="466" spans="9:45" ht="15.75" customHeight="1" x14ac:dyDescent="0.25">
      <c r="I466" s="157"/>
      <c r="AS466" s="157"/>
    </row>
    <row r="467" spans="9:45" ht="15.75" customHeight="1" x14ac:dyDescent="0.25">
      <c r="I467" s="157"/>
      <c r="AS467" s="157"/>
    </row>
    <row r="468" spans="9:45" ht="15.75" customHeight="1" x14ac:dyDescent="0.25">
      <c r="I468" s="157"/>
      <c r="AS468" s="157"/>
    </row>
    <row r="469" spans="9:45" ht="15.75" customHeight="1" x14ac:dyDescent="0.25">
      <c r="I469" s="157"/>
      <c r="AS469" s="157"/>
    </row>
    <row r="470" spans="9:45" ht="15.75" customHeight="1" x14ac:dyDescent="0.25">
      <c r="I470" s="157"/>
      <c r="AS470" s="157"/>
    </row>
    <row r="471" spans="9:45" ht="15.75" customHeight="1" x14ac:dyDescent="0.25">
      <c r="I471" s="157"/>
      <c r="AS471" s="157"/>
    </row>
    <row r="472" spans="9:45" ht="15.75" customHeight="1" x14ac:dyDescent="0.25">
      <c r="I472" s="157"/>
      <c r="AS472" s="157"/>
    </row>
    <row r="473" spans="9:45" ht="15.75" customHeight="1" x14ac:dyDescent="0.25">
      <c r="I473" s="157"/>
      <c r="AS473" s="157"/>
    </row>
    <row r="474" spans="9:45" ht="15.75" customHeight="1" x14ac:dyDescent="0.25">
      <c r="I474" s="157"/>
      <c r="AS474" s="157"/>
    </row>
    <row r="475" spans="9:45" ht="15.75" customHeight="1" x14ac:dyDescent="0.25">
      <c r="I475" s="157"/>
      <c r="AS475" s="157"/>
    </row>
    <row r="476" spans="9:45" ht="15.75" customHeight="1" x14ac:dyDescent="0.25">
      <c r="I476" s="157"/>
      <c r="AS476" s="157"/>
    </row>
    <row r="477" spans="9:45" ht="15.75" customHeight="1" x14ac:dyDescent="0.25">
      <c r="I477" s="157"/>
      <c r="AS477" s="157"/>
    </row>
    <row r="478" spans="9:45" ht="15.75" customHeight="1" x14ac:dyDescent="0.25">
      <c r="I478" s="157"/>
      <c r="AS478" s="157"/>
    </row>
    <row r="479" spans="9:45" ht="15.75" customHeight="1" x14ac:dyDescent="0.25">
      <c r="I479" s="157"/>
      <c r="AS479" s="157"/>
    </row>
    <row r="480" spans="9:45" ht="15.75" customHeight="1" x14ac:dyDescent="0.25">
      <c r="I480" s="157"/>
      <c r="AS480" s="157"/>
    </row>
    <row r="481" spans="9:45" ht="15.75" customHeight="1" x14ac:dyDescent="0.25">
      <c r="I481" s="157"/>
      <c r="AS481" s="157"/>
    </row>
    <row r="482" spans="9:45" ht="15.75" customHeight="1" x14ac:dyDescent="0.25">
      <c r="I482" s="157"/>
      <c r="AS482" s="157"/>
    </row>
    <row r="483" spans="9:45" ht="15.75" customHeight="1" x14ac:dyDescent="0.25">
      <c r="I483" s="157"/>
      <c r="AS483" s="157"/>
    </row>
    <row r="484" spans="9:45" ht="15.75" customHeight="1" x14ac:dyDescent="0.25">
      <c r="I484" s="157"/>
      <c r="AS484" s="157"/>
    </row>
    <row r="485" spans="9:45" ht="15.75" customHeight="1" x14ac:dyDescent="0.25">
      <c r="I485" s="157"/>
      <c r="AS485" s="157"/>
    </row>
    <row r="486" spans="9:45" ht="15.75" customHeight="1" x14ac:dyDescent="0.25">
      <c r="I486" s="157"/>
      <c r="AS486" s="157"/>
    </row>
    <row r="487" spans="9:45" ht="15.75" customHeight="1" x14ac:dyDescent="0.25">
      <c r="I487" s="157"/>
      <c r="AS487" s="157"/>
    </row>
    <row r="488" spans="9:45" ht="15.75" customHeight="1" x14ac:dyDescent="0.25">
      <c r="I488" s="157"/>
      <c r="AS488" s="157"/>
    </row>
    <row r="489" spans="9:45" ht="15.75" customHeight="1" x14ac:dyDescent="0.25">
      <c r="I489" s="157"/>
      <c r="AS489" s="157"/>
    </row>
    <row r="490" spans="9:45" ht="15.75" customHeight="1" x14ac:dyDescent="0.25">
      <c r="I490" s="157"/>
      <c r="AS490" s="157"/>
    </row>
    <row r="491" spans="9:45" ht="15.75" customHeight="1" x14ac:dyDescent="0.25">
      <c r="I491" s="157"/>
      <c r="AS491" s="157"/>
    </row>
    <row r="492" spans="9:45" ht="15.75" customHeight="1" x14ac:dyDescent="0.25">
      <c r="I492" s="157"/>
      <c r="AS492" s="157"/>
    </row>
    <row r="493" spans="9:45" ht="15.75" customHeight="1" x14ac:dyDescent="0.25">
      <c r="I493" s="157"/>
      <c r="AS493" s="157"/>
    </row>
    <row r="494" spans="9:45" ht="15.75" customHeight="1" x14ac:dyDescent="0.25">
      <c r="I494" s="157"/>
      <c r="AS494" s="157"/>
    </row>
    <row r="495" spans="9:45" ht="15.75" customHeight="1" x14ac:dyDescent="0.25">
      <c r="I495" s="157"/>
      <c r="AS495" s="157"/>
    </row>
    <row r="496" spans="9:45" ht="15.75" customHeight="1" x14ac:dyDescent="0.25">
      <c r="I496" s="157"/>
      <c r="AS496" s="157"/>
    </row>
    <row r="497" spans="9:45" ht="15.75" customHeight="1" x14ac:dyDescent="0.25">
      <c r="I497" s="157"/>
      <c r="AS497" s="157"/>
    </row>
    <row r="498" spans="9:45" ht="15.75" customHeight="1" x14ac:dyDescent="0.25">
      <c r="I498" s="157"/>
      <c r="AS498" s="157"/>
    </row>
    <row r="499" spans="9:45" ht="15.75" customHeight="1" x14ac:dyDescent="0.25">
      <c r="I499" s="157"/>
      <c r="AS499" s="157"/>
    </row>
    <row r="500" spans="9:45" ht="15.75" customHeight="1" x14ac:dyDescent="0.25">
      <c r="I500" s="157"/>
      <c r="AS500" s="157"/>
    </row>
    <row r="501" spans="9:45" ht="15.75" customHeight="1" x14ac:dyDescent="0.25">
      <c r="I501" s="157"/>
      <c r="AS501" s="157"/>
    </row>
    <row r="502" spans="9:45" ht="15.75" customHeight="1" x14ac:dyDescent="0.25">
      <c r="I502" s="157"/>
      <c r="AS502" s="157"/>
    </row>
    <row r="503" spans="9:45" ht="15.75" customHeight="1" x14ac:dyDescent="0.25">
      <c r="I503" s="157"/>
      <c r="AS503" s="157"/>
    </row>
    <row r="504" spans="9:45" ht="15.75" customHeight="1" x14ac:dyDescent="0.25">
      <c r="I504" s="157"/>
      <c r="AS504" s="157"/>
    </row>
    <row r="505" spans="9:45" ht="15.75" customHeight="1" x14ac:dyDescent="0.25">
      <c r="I505" s="157"/>
      <c r="AS505" s="157"/>
    </row>
    <row r="506" spans="9:45" ht="15.75" customHeight="1" x14ac:dyDescent="0.25">
      <c r="I506" s="157"/>
      <c r="AS506" s="157"/>
    </row>
    <row r="507" spans="9:45" ht="15.75" customHeight="1" x14ac:dyDescent="0.25">
      <c r="I507" s="157"/>
      <c r="AS507" s="157"/>
    </row>
    <row r="508" spans="9:45" ht="15.75" customHeight="1" x14ac:dyDescent="0.25">
      <c r="I508" s="157"/>
      <c r="AS508" s="157"/>
    </row>
    <row r="509" spans="9:45" ht="15.75" customHeight="1" x14ac:dyDescent="0.25">
      <c r="I509" s="157"/>
      <c r="AS509" s="157"/>
    </row>
    <row r="510" spans="9:45" ht="15.75" customHeight="1" x14ac:dyDescent="0.25">
      <c r="I510" s="157"/>
      <c r="AS510" s="157"/>
    </row>
    <row r="511" spans="9:45" ht="15.75" customHeight="1" x14ac:dyDescent="0.25">
      <c r="I511" s="157"/>
      <c r="AS511" s="157"/>
    </row>
    <row r="512" spans="9:45" ht="15.75" customHeight="1" x14ac:dyDescent="0.25">
      <c r="I512" s="157"/>
      <c r="AS512" s="157"/>
    </row>
    <row r="513" spans="9:45" ht="15.75" customHeight="1" x14ac:dyDescent="0.25">
      <c r="I513" s="157"/>
      <c r="AS513" s="157"/>
    </row>
    <row r="514" spans="9:45" ht="15.75" customHeight="1" x14ac:dyDescent="0.25">
      <c r="I514" s="157"/>
      <c r="AS514" s="157"/>
    </row>
    <row r="515" spans="9:45" ht="15.75" customHeight="1" x14ac:dyDescent="0.25">
      <c r="I515" s="157"/>
      <c r="AS515" s="157"/>
    </row>
    <row r="516" spans="9:45" ht="15.75" customHeight="1" x14ac:dyDescent="0.25">
      <c r="I516" s="157"/>
      <c r="AS516" s="157"/>
    </row>
    <row r="517" spans="9:45" ht="15.75" customHeight="1" x14ac:dyDescent="0.25">
      <c r="I517" s="157"/>
      <c r="AS517" s="157"/>
    </row>
    <row r="518" spans="9:45" ht="15.75" customHeight="1" x14ac:dyDescent="0.25">
      <c r="I518" s="157"/>
      <c r="AS518" s="157"/>
    </row>
    <row r="519" spans="9:45" ht="15.75" customHeight="1" x14ac:dyDescent="0.25">
      <c r="I519" s="157"/>
      <c r="AS519" s="157"/>
    </row>
    <row r="520" spans="9:45" ht="15.75" customHeight="1" x14ac:dyDescent="0.25">
      <c r="I520" s="157"/>
      <c r="AS520" s="157"/>
    </row>
    <row r="521" spans="9:45" ht="15.75" customHeight="1" x14ac:dyDescent="0.25">
      <c r="I521" s="157"/>
      <c r="AS521" s="157"/>
    </row>
    <row r="522" spans="9:45" ht="15.75" customHeight="1" x14ac:dyDescent="0.25">
      <c r="I522" s="157"/>
      <c r="AS522" s="157"/>
    </row>
    <row r="523" spans="9:45" ht="15.75" customHeight="1" x14ac:dyDescent="0.25">
      <c r="I523" s="157"/>
      <c r="AS523" s="157"/>
    </row>
    <row r="524" spans="9:45" ht="15.75" customHeight="1" x14ac:dyDescent="0.25">
      <c r="I524" s="157"/>
      <c r="AS524" s="157"/>
    </row>
    <row r="525" spans="9:45" ht="15.75" customHeight="1" x14ac:dyDescent="0.25">
      <c r="I525" s="157"/>
      <c r="AS525" s="157"/>
    </row>
    <row r="526" spans="9:45" ht="15.75" customHeight="1" x14ac:dyDescent="0.25">
      <c r="I526" s="157"/>
      <c r="AS526" s="157"/>
    </row>
    <row r="527" spans="9:45" ht="15.75" customHeight="1" x14ac:dyDescent="0.25">
      <c r="I527" s="157"/>
      <c r="AS527" s="157"/>
    </row>
    <row r="528" spans="9:45" ht="15.75" customHeight="1" x14ac:dyDescent="0.25">
      <c r="I528" s="157"/>
      <c r="AS528" s="157"/>
    </row>
    <row r="529" spans="9:45" ht="15.75" customHeight="1" x14ac:dyDescent="0.25">
      <c r="I529" s="157"/>
      <c r="AS529" s="157"/>
    </row>
    <row r="530" spans="9:45" ht="15.75" customHeight="1" x14ac:dyDescent="0.25">
      <c r="I530" s="157"/>
      <c r="AS530" s="157"/>
    </row>
    <row r="531" spans="9:45" ht="15.75" customHeight="1" x14ac:dyDescent="0.25">
      <c r="I531" s="157"/>
      <c r="AS531" s="157"/>
    </row>
    <row r="532" spans="9:45" ht="15.75" customHeight="1" x14ac:dyDescent="0.25">
      <c r="I532" s="157"/>
      <c r="AS532" s="157"/>
    </row>
    <row r="533" spans="9:45" ht="15.75" customHeight="1" x14ac:dyDescent="0.25">
      <c r="I533" s="157"/>
      <c r="AS533" s="157"/>
    </row>
    <row r="534" spans="9:45" ht="15.75" customHeight="1" x14ac:dyDescent="0.25">
      <c r="I534" s="157"/>
      <c r="AS534" s="157"/>
    </row>
    <row r="535" spans="9:45" ht="15.75" customHeight="1" x14ac:dyDescent="0.25">
      <c r="I535" s="157"/>
      <c r="AS535" s="157"/>
    </row>
    <row r="536" spans="9:45" ht="15.75" customHeight="1" x14ac:dyDescent="0.25">
      <c r="I536" s="157"/>
      <c r="AS536" s="157"/>
    </row>
    <row r="537" spans="9:45" ht="15.75" customHeight="1" x14ac:dyDescent="0.25">
      <c r="I537" s="157"/>
      <c r="AS537" s="157"/>
    </row>
    <row r="538" spans="9:45" ht="15.75" customHeight="1" x14ac:dyDescent="0.25">
      <c r="I538" s="157"/>
      <c r="AS538" s="157"/>
    </row>
    <row r="539" spans="9:45" ht="15.75" customHeight="1" x14ac:dyDescent="0.25">
      <c r="I539" s="157"/>
      <c r="AS539" s="157"/>
    </row>
    <row r="540" spans="9:45" ht="15.75" customHeight="1" x14ac:dyDescent="0.25">
      <c r="I540" s="157"/>
      <c r="AS540" s="157"/>
    </row>
    <row r="541" spans="9:45" ht="15.75" customHeight="1" x14ac:dyDescent="0.25">
      <c r="I541" s="157"/>
      <c r="AS541" s="157"/>
    </row>
    <row r="542" spans="9:45" ht="15.75" customHeight="1" x14ac:dyDescent="0.25">
      <c r="I542" s="157"/>
      <c r="AS542" s="157"/>
    </row>
    <row r="543" spans="9:45" ht="15.75" customHeight="1" x14ac:dyDescent="0.25">
      <c r="I543" s="157"/>
      <c r="AS543" s="157"/>
    </row>
    <row r="544" spans="9:45" ht="15.75" customHeight="1" x14ac:dyDescent="0.25">
      <c r="I544" s="157"/>
      <c r="AS544" s="157"/>
    </row>
    <row r="545" spans="9:45" ht="15.75" customHeight="1" x14ac:dyDescent="0.25">
      <c r="I545" s="157"/>
      <c r="AS545" s="157"/>
    </row>
    <row r="546" spans="9:45" ht="15.75" customHeight="1" x14ac:dyDescent="0.25">
      <c r="I546" s="157"/>
      <c r="AS546" s="157"/>
    </row>
    <row r="547" spans="9:45" ht="15.75" customHeight="1" x14ac:dyDescent="0.25">
      <c r="I547" s="157"/>
      <c r="AS547" s="157"/>
    </row>
    <row r="548" spans="9:45" ht="15.75" customHeight="1" x14ac:dyDescent="0.25">
      <c r="I548" s="157"/>
      <c r="AS548" s="157"/>
    </row>
    <row r="549" spans="9:45" ht="15.75" customHeight="1" x14ac:dyDescent="0.25">
      <c r="I549" s="157"/>
      <c r="AS549" s="157"/>
    </row>
    <row r="550" spans="9:45" ht="15.75" customHeight="1" x14ac:dyDescent="0.25">
      <c r="I550" s="157"/>
      <c r="AS550" s="157"/>
    </row>
    <row r="551" spans="9:45" ht="15.75" customHeight="1" x14ac:dyDescent="0.25">
      <c r="I551" s="157"/>
      <c r="AS551" s="157"/>
    </row>
    <row r="552" spans="9:45" ht="15.75" customHeight="1" x14ac:dyDescent="0.25">
      <c r="I552" s="157"/>
      <c r="AS552" s="157"/>
    </row>
    <row r="553" spans="9:45" ht="15.75" customHeight="1" x14ac:dyDescent="0.25">
      <c r="I553" s="157"/>
      <c r="AS553" s="157"/>
    </row>
    <row r="554" spans="9:45" ht="15.75" customHeight="1" x14ac:dyDescent="0.25">
      <c r="I554" s="157"/>
      <c r="AS554" s="157"/>
    </row>
    <row r="555" spans="9:45" ht="15.75" customHeight="1" x14ac:dyDescent="0.25">
      <c r="I555" s="157"/>
      <c r="AS555" s="157"/>
    </row>
    <row r="556" spans="9:45" ht="15.75" customHeight="1" x14ac:dyDescent="0.25">
      <c r="I556" s="157"/>
      <c r="AS556" s="157"/>
    </row>
    <row r="557" spans="9:45" ht="15.75" customHeight="1" x14ac:dyDescent="0.25">
      <c r="I557" s="157"/>
      <c r="AS557" s="157"/>
    </row>
    <row r="558" spans="9:45" ht="15.75" customHeight="1" x14ac:dyDescent="0.25">
      <c r="I558" s="157"/>
      <c r="AS558" s="157"/>
    </row>
    <row r="559" spans="9:45" ht="15.75" customHeight="1" x14ac:dyDescent="0.25">
      <c r="I559" s="157"/>
      <c r="AS559" s="157"/>
    </row>
    <row r="560" spans="9:45" ht="15.75" customHeight="1" x14ac:dyDescent="0.25">
      <c r="I560" s="157"/>
      <c r="AS560" s="157"/>
    </row>
    <row r="561" spans="9:45" ht="15.75" customHeight="1" x14ac:dyDescent="0.25">
      <c r="I561" s="157"/>
      <c r="AS561" s="157"/>
    </row>
    <row r="562" spans="9:45" ht="15.75" customHeight="1" x14ac:dyDescent="0.25">
      <c r="I562" s="157"/>
      <c r="AS562" s="157"/>
    </row>
    <row r="563" spans="9:45" ht="15.75" customHeight="1" x14ac:dyDescent="0.25">
      <c r="I563" s="157"/>
      <c r="AS563" s="157"/>
    </row>
    <row r="564" spans="9:45" ht="15.75" customHeight="1" x14ac:dyDescent="0.25">
      <c r="I564" s="157"/>
      <c r="AS564" s="157"/>
    </row>
    <row r="565" spans="9:45" ht="15.75" customHeight="1" x14ac:dyDescent="0.25">
      <c r="I565" s="157"/>
      <c r="AS565" s="157"/>
    </row>
    <row r="566" spans="9:45" ht="15.75" customHeight="1" x14ac:dyDescent="0.25">
      <c r="I566" s="157"/>
      <c r="AS566" s="157"/>
    </row>
    <row r="567" spans="9:45" ht="15.75" customHeight="1" x14ac:dyDescent="0.25">
      <c r="I567" s="157"/>
      <c r="AS567" s="157"/>
    </row>
    <row r="568" spans="9:45" ht="15.75" customHeight="1" x14ac:dyDescent="0.25">
      <c r="I568" s="157"/>
      <c r="AS568" s="157"/>
    </row>
    <row r="569" spans="9:45" ht="15.75" customHeight="1" x14ac:dyDescent="0.25">
      <c r="I569" s="157"/>
      <c r="AS569" s="157"/>
    </row>
    <row r="570" spans="9:45" ht="15.75" customHeight="1" x14ac:dyDescent="0.25">
      <c r="I570" s="157"/>
      <c r="AS570" s="157"/>
    </row>
    <row r="571" spans="9:45" ht="15.75" customHeight="1" x14ac:dyDescent="0.25">
      <c r="I571" s="157"/>
      <c r="AS571" s="157"/>
    </row>
    <row r="572" spans="9:45" ht="15.75" customHeight="1" x14ac:dyDescent="0.25">
      <c r="I572" s="157"/>
      <c r="AS572" s="157"/>
    </row>
    <row r="573" spans="9:45" ht="15.75" customHeight="1" x14ac:dyDescent="0.25">
      <c r="I573" s="157"/>
      <c r="AS573" s="157"/>
    </row>
    <row r="574" spans="9:45" ht="15.75" customHeight="1" x14ac:dyDescent="0.25">
      <c r="I574" s="157"/>
      <c r="AS574" s="157"/>
    </row>
    <row r="575" spans="9:45" ht="15.75" customHeight="1" x14ac:dyDescent="0.25">
      <c r="I575" s="157"/>
      <c r="AS575" s="157"/>
    </row>
    <row r="576" spans="9:45" ht="15.75" customHeight="1" x14ac:dyDescent="0.25">
      <c r="I576" s="157"/>
      <c r="AS576" s="157"/>
    </row>
    <row r="577" spans="9:45" ht="15.75" customHeight="1" x14ac:dyDescent="0.25">
      <c r="I577" s="157"/>
      <c r="AS577" s="157"/>
    </row>
    <row r="578" spans="9:45" ht="15.75" customHeight="1" x14ac:dyDescent="0.25">
      <c r="I578" s="157"/>
      <c r="AS578" s="157"/>
    </row>
    <row r="579" spans="9:45" ht="15.75" customHeight="1" x14ac:dyDescent="0.25">
      <c r="I579" s="157"/>
      <c r="AS579" s="157"/>
    </row>
    <row r="580" spans="9:45" ht="15.75" customHeight="1" x14ac:dyDescent="0.25">
      <c r="I580" s="157"/>
      <c r="AS580" s="157"/>
    </row>
    <row r="581" spans="9:45" ht="15.75" customHeight="1" x14ac:dyDescent="0.25">
      <c r="I581" s="157"/>
      <c r="AS581" s="157"/>
    </row>
    <row r="582" spans="9:45" ht="15.75" customHeight="1" x14ac:dyDescent="0.25">
      <c r="I582" s="157"/>
      <c r="AS582" s="157"/>
    </row>
    <row r="583" spans="9:45" ht="15.75" customHeight="1" x14ac:dyDescent="0.25">
      <c r="I583" s="157"/>
      <c r="AS583" s="157"/>
    </row>
    <row r="584" spans="9:45" ht="15.75" customHeight="1" x14ac:dyDescent="0.25">
      <c r="I584" s="157"/>
      <c r="AS584" s="157"/>
    </row>
    <row r="585" spans="9:45" ht="15.75" customHeight="1" x14ac:dyDescent="0.25">
      <c r="I585" s="157"/>
      <c r="AS585" s="157"/>
    </row>
    <row r="586" spans="9:45" ht="15.75" customHeight="1" x14ac:dyDescent="0.25">
      <c r="I586" s="157"/>
      <c r="AS586" s="157"/>
    </row>
    <row r="587" spans="9:45" ht="15.75" customHeight="1" x14ac:dyDescent="0.25">
      <c r="I587" s="157"/>
      <c r="AS587" s="157"/>
    </row>
    <row r="588" spans="9:45" ht="15.75" customHeight="1" x14ac:dyDescent="0.25">
      <c r="I588" s="157"/>
      <c r="AS588" s="157"/>
    </row>
    <row r="589" spans="9:45" ht="15.75" customHeight="1" x14ac:dyDescent="0.25">
      <c r="I589" s="157"/>
      <c r="AS589" s="157"/>
    </row>
    <row r="590" spans="9:45" ht="15.75" customHeight="1" x14ac:dyDescent="0.25">
      <c r="I590" s="157"/>
      <c r="AS590" s="157"/>
    </row>
    <row r="591" spans="9:45" ht="15.75" customHeight="1" x14ac:dyDescent="0.25">
      <c r="I591" s="157"/>
      <c r="AS591" s="157"/>
    </row>
    <row r="592" spans="9:45" ht="15.75" customHeight="1" x14ac:dyDescent="0.25">
      <c r="I592" s="157"/>
      <c r="AS592" s="157"/>
    </row>
    <row r="593" spans="9:45" ht="15.75" customHeight="1" x14ac:dyDescent="0.25">
      <c r="I593" s="157"/>
      <c r="AS593" s="157"/>
    </row>
    <row r="594" spans="9:45" ht="15.75" customHeight="1" x14ac:dyDescent="0.25">
      <c r="I594" s="157"/>
      <c r="AS594" s="157"/>
    </row>
    <row r="595" spans="9:45" ht="15.75" customHeight="1" x14ac:dyDescent="0.25">
      <c r="I595" s="157"/>
      <c r="AS595" s="157"/>
    </row>
    <row r="596" spans="9:45" ht="15.75" customHeight="1" x14ac:dyDescent="0.25">
      <c r="I596" s="157"/>
      <c r="AS596" s="157"/>
    </row>
    <row r="597" spans="9:45" ht="15.75" customHeight="1" x14ac:dyDescent="0.25">
      <c r="I597" s="157"/>
      <c r="AS597" s="157"/>
    </row>
    <row r="598" spans="9:45" ht="15.75" customHeight="1" x14ac:dyDescent="0.25">
      <c r="I598" s="157"/>
      <c r="AS598" s="157"/>
    </row>
    <row r="599" spans="9:45" ht="15.75" customHeight="1" x14ac:dyDescent="0.25">
      <c r="I599" s="157"/>
      <c r="AS599" s="157"/>
    </row>
    <row r="600" spans="9:45" ht="15.75" customHeight="1" x14ac:dyDescent="0.25">
      <c r="I600" s="157"/>
      <c r="AS600" s="157"/>
    </row>
    <row r="601" spans="9:45" ht="15.75" customHeight="1" x14ac:dyDescent="0.25">
      <c r="I601" s="157"/>
      <c r="AS601" s="157"/>
    </row>
    <row r="602" spans="9:45" ht="15.75" customHeight="1" x14ac:dyDescent="0.25">
      <c r="I602" s="157"/>
      <c r="AS602" s="157"/>
    </row>
    <row r="603" spans="9:45" ht="15.75" customHeight="1" x14ac:dyDescent="0.25">
      <c r="I603" s="157"/>
      <c r="AS603" s="157"/>
    </row>
    <row r="604" spans="9:45" ht="15.75" customHeight="1" x14ac:dyDescent="0.25">
      <c r="I604" s="157"/>
      <c r="AS604" s="157"/>
    </row>
    <row r="605" spans="9:45" ht="15.75" customHeight="1" x14ac:dyDescent="0.25">
      <c r="I605" s="157"/>
      <c r="AS605" s="157"/>
    </row>
    <row r="606" spans="9:45" ht="15.75" customHeight="1" x14ac:dyDescent="0.25">
      <c r="I606" s="157"/>
      <c r="AS606" s="157"/>
    </row>
    <row r="607" spans="9:45" ht="15.75" customHeight="1" x14ac:dyDescent="0.25">
      <c r="I607" s="157"/>
      <c r="AS607" s="157"/>
    </row>
    <row r="608" spans="9:45" ht="15.75" customHeight="1" x14ac:dyDescent="0.25">
      <c r="I608" s="157"/>
      <c r="AS608" s="157"/>
    </row>
    <row r="609" spans="9:45" ht="15.75" customHeight="1" x14ac:dyDescent="0.25">
      <c r="I609" s="157"/>
      <c r="AS609" s="157"/>
    </row>
    <row r="610" spans="9:45" ht="15.75" customHeight="1" x14ac:dyDescent="0.25">
      <c r="I610" s="157"/>
      <c r="AS610" s="157"/>
    </row>
    <row r="611" spans="9:45" ht="15.75" customHeight="1" x14ac:dyDescent="0.25">
      <c r="I611" s="157"/>
      <c r="AS611" s="157"/>
    </row>
    <row r="612" spans="9:45" ht="15.75" customHeight="1" x14ac:dyDescent="0.25">
      <c r="I612" s="157"/>
      <c r="AS612" s="157"/>
    </row>
    <row r="613" spans="9:45" ht="15.75" customHeight="1" x14ac:dyDescent="0.25">
      <c r="I613" s="157"/>
      <c r="AS613" s="157"/>
    </row>
    <row r="614" spans="9:45" ht="15.75" customHeight="1" x14ac:dyDescent="0.25">
      <c r="I614" s="157"/>
      <c r="AS614" s="157"/>
    </row>
    <row r="615" spans="9:45" ht="15.75" customHeight="1" x14ac:dyDescent="0.25">
      <c r="I615" s="157"/>
      <c r="AS615" s="157"/>
    </row>
    <row r="616" spans="9:45" ht="15.75" customHeight="1" x14ac:dyDescent="0.25">
      <c r="I616" s="157"/>
      <c r="AS616" s="157"/>
    </row>
    <row r="617" spans="9:45" ht="15.75" customHeight="1" x14ac:dyDescent="0.25">
      <c r="I617" s="157"/>
      <c r="AS617" s="157"/>
    </row>
    <row r="618" spans="9:45" ht="15.75" customHeight="1" x14ac:dyDescent="0.25">
      <c r="I618" s="157"/>
      <c r="AS618" s="157"/>
    </row>
    <row r="619" spans="9:45" ht="15.75" customHeight="1" x14ac:dyDescent="0.25">
      <c r="I619" s="157"/>
      <c r="AS619" s="157"/>
    </row>
    <row r="620" spans="9:45" ht="15.75" customHeight="1" x14ac:dyDescent="0.25">
      <c r="I620" s="157"/>
      <c r="AS620" s="157"/>
    </row>
    <row r="621" spans="9:45" ht="15.75" customHeight="1" x14ac:dyDescent="0.25">
      <c r="I621" s="157"/>
      <c r="AS621" s="157"/>
    </row>
    <row r="622" spans="9:45" ht="15.75" customHeight="1" x14ac:dyDescent="0.25">
      <c r="I622" s="157"/>
      <c r="AS622" s="157"/>
    </row>
    <row r="623" spans="9:45" ht="15.75" customHeight="1" x14ac:dyDescent="0.25">
      <c r="I623" s="157"/>
      <c r="AS623" s="157"/>
    </row>
    <row r="624" spans="9:45" ht="15.75" customHeight="1" x14ac:dyDescent="0.25">
      <c r="I624" s="157"/>
      <c r="AS624" s="157"/>
    </row>
    <row r="625" spans="9:45" ht="15.75" customHeight="1" x14ac:dyDescent="0.25">
      <c r="I625" s="157"/>
      <c r="AS625" s="157"/>
    </row>
    <row r="626" spans="9:45" ht="15.75" customHeight="1" x14ac:dyDescent="0.25">
      <c r="I626" s="157"/>
      <c r="AS626" s="157"/>
    </row>
    <row r="627" spans="9:45" ht="15.75" customHeight="1" x14ac:dyDescent="0.25">
      <c r="I627" s="157"/>
      <c r="AS627" s="157"/>
    </row>
    <row r="628" spans="9:45" ht="15.75" customHeight="1" x14ac:dyDescent="0.25">
      <c r="I628" s="157"/>
      <c r="AS628" s="157"/>
    </row>
    <row r="629" spans="9:45" ht="15.75" customHeight="1" x14ac:dyDescent="0.25">
      <c r="I629" s="157"/>
      <c r="AS629" s="157"/>
    </row>
    <row r="630" spans="9:45" ht="15.75" customHeight="1" x14ac:dyDescent="0.25">
      <c r="I630" s="157"/>
      <c r="AS630" s="157"/>
    </row>
    <row r="631" spans="9:45" ht="15.75" customHeight="1" x14ac:dyDescent="0.25">
      <c r="I631" s="157"/>
      <c r="AS631" s="157"/>
    </row>
    <row r="632" spans="9:45" ht="15.75" customHeight="1" x14ac:dyDescent="0.25">
      <c r="I632" s="157"/>
      <c r="AS632" s="157"/>
    </row>
    <row r="633" spans="9:45" ht="15.75" customHeight="1" x14ac:dyDescent="0.25">
      <c r="I633" s="157"/>
      <c r="AS633" s="157"/>
    </row>
    <row r="634" spans="9:45" ht="15.75" customHeight="1" x14ac:dyDescent="0.25">
      <c r="I634" s="157"/>
      <c r="AS634" s="157"/>
    </row>
    <row r="635" spans="9:45" ht="15.75" customHeight="1" x14ac:dyDescent="0.25">
      <c r="I635" s="157"/>
      <c r="AS635" s="157"/>
    </row>
    <row r="636" spans="9:45" ht="15.75" customHeight="1" x14ac:dyDescent="0.25">
      <c r="I636" s="157"/>
      <c r="AS636" s="157"/>
    </row>
    <row r="637" spans="9:45" ht="15.75" customHeight="1" x14ac:dyDescent="0.25">
      <c r="I637" s="157"/>
      <c r="AS637" s="157"/>
    </row>
    <row r="638" spans="9:45" ht="15.75" customHeight="1" x14ac:dyDescent="0.25">
      <c r="I638" s="157"/>
      <c r="AS638" s="157"/>
    </row>
    <row r="639" spans="9:45" ht="15.75" customHeight="1" x14ac:dyDescent="0.25">
      <c r="I639" s="157"/>
      <c r="AS639" s="157"/>
    </row>
    <row r="640" spans="9:45" ht="15.75" customHeight="1" x14ac:dyDescent="0.25">
      <c r="I640" s="157"/>
      <c r="AS640" s="157"/>
    </row>
    <row r="641" spans="9:45" ht="15.75" customHeight="1" x14ac:dyDescent="0.25">
      <c r="I641" s="157"/>
      <c r="AS641" s="157"/>
    </row>
    <row r="642" spans="9:45" ht="15.75" customHeight="1" x14ac:dyDescent="0.25">
      <c r="I642" s="157"/>
      <c r="AS642" s="157"/>
    </row>
    <row r="643" spans="9:45" ht="15.75" customHeight="1" x14ac:dyDescent="0.25">
      <c r="I643" s="157"/>
      <c r="AS643" s="157"/>
    </row>
    <row r="644" spans="9:45" ht="15.75" customHeight="1" x14ac:dyDescent="0.25">
      <c r="I644" s="157"/>
      <c r="AS644" s="157"/>
    </row>
    <row r="645" spans="9:45" ht="15.75" customHeight="1" x14ac:dyDescent="0.25">
      <c r="I645" s="157"/>
      <c r="AS645" s="157"/>
    </row>
    <row r="646" spans="9:45" ht="15.75" customHeight="1" x14ac:dyDescent="0.25">
      <c r="I646" s="157"/>
      <c r="AS646" s="157"/>
    </row>
    <row r="647" spans="9:45" ht="15.75" customHeight="1" x14ac:dyDescent="0.25">
      <c r="I647" s="157"/>
      <c r="AS647" s="157"/>
    </row>
    <row r="648" spans="9:45" ht="15.75" customHeight="1" x14ac:dyDescent="0.25">
      <c r="I648" s="157"/>
      <c r="AS648" s="157"/>
    </row>
    <row r="649" spans="9:45" ht="15.75" customHeight="1" x14ac:dyDescent="0.25">
      <c r="I649" s="157"/>
      <c r="AS649" s="157"/>
    </row>
    <row r="650" spans="9:45" ht="15.75" customHeight="1" x14ac:dyDescent="0.25">
      <c r="I650" s="157"/>
      <c r="AS650" s="157"/>
    </row>
    <row r="651" spans="9:45" ht="15.75" customHeight="1" x14ac:dyDescent="0.25">
      <c r="I651" s="157"/>
      <c r="AS651" s="157"/>
    </row>
    <row r="652" spans="9:45" ht="15.75" customHeight="1" x14ac:dyDescent="0.25">
      <c r="I652" s="157"/>
      <c r="AS652" s="157"/>
    </row>
    <row r="653" spans="9:45" ht="15.75" customHeight="1" x14ac:dyDescent="0.25">
      <c r="I653" s="157"/>
      <c r="AS653" s="157"/>
    </row>
    <row r="654" spans="9:45" ht="15.75" customHeight="1" x14ac:dyDescent="0.25">
      <c r="I654" s="157"/>
      <c r="AS654" s="157"/>
    </row>
    <row r="655" spans="9:45" ht="15.75" customHeight="1" x14ac:dyDescent="0.25">
      <c r="I655" s="157"/>
      <c r="AS655" s="157"/>
    </row>
    <row r="656" spans="9:45" ht="15.75" customHeight="1" x14ac:dyDescent="0.25">
      <c r="I656" s="157"/>
      <c r="AS656" s="157"/>
    </row>
    <row r="657" spans="9:45" ht="15.75" customHeight="1" x14ac:dyDescent="0.25">
      <c r="I657" s="157"/>
      <c r="AS657" s="157"/>
    </row>
    <row r="658" spans="9:45" ht="15.75" customHeight="1" x14ac:dyDescent="0.25">
      <c r="I658" s="157"/>
      <c r="AS658" s="157"/>
    </row>
    <row r="659" spans="9:45" ht="15.75" customHeight="1" x14ac:dyDescent="0.25">
      <c r="I659" s="157"/>
      <c r="AS659" s="157"/>
    </row>
    <row r="660" spans="9:45" ht="15.75" customHeight="1" x14ac:dyDescent="0.25">
      <c r="I660" s="157"/>
      <c r="AS660" s="157"/>
    </row>
    <row r="661" spans="9:45" ht="15.75" customHeight="1" x14ac:dyDescent="0.25">
      <c r="I661" s="157"/>
      <c r="AS661" s="157"/>
    </row>
    <row r="662" spans="9:45" ht="15.75" customHeight="1" x14ac:dyDescent="0.25">
      <c r="I662" s="157"/>
      <c r="AS662" s="157"/>
    </row>
    <row r="663" spans="9:45" ht="15.75" customHeight="1" x14ac:dyDescent="0.25">
      <c r="I663" s="157"/>
      <c r="AS663" s="157"/>
    </row>
    <row r="664" spans="9:45" ht="15.75" customHeight="1" x14ac:dyDescent="0.25">
      <c r="I664" s="157"/>
      <c r="AS664" s="157"/>
    </row>
    <row r="665" spans="9:45" ht="15.75" customHeight="1" x14ac:dyDescent="0.25">
      <c r="I665" s="157"/>
      <c r="AS665" s="157"/>
    </row>
    <row r="666" spans="9:45" ht="15.75" customHeight="1" x14ac:dyDescent="0.25">
      <c r="I666" s="157"/>
      <c r="AS666" s="157"/>
    </row>
    <row r="667" spans="9:45" ht="15.75" customHeight="1" x14ac:dyDescent="0.25">
      <c r="I667" s="157"/>
      <c r="AS667" s="157"/>
    </row>
    <row r="668" spans="9:45" ht="15.75" customHeight="1" x14ac:dyDescent="0.25">
      <c r="I668" s="157"/>
      <c r="AS668" s="157"/>
    </row>
    <row r="669" spans="9:45" ht="15.75" customHeight="1" x14ac:dyDescent="0.25">
      <c r="I669" s="157"/>
      <c r="AS669" s="157"/>
    </row>
    <row r="670" spans="9:45" ht="15.75" customHeight="1" x14ac:dyDescent="0.25">
      <c r="I670" s="157"/>
      <c r="AS670" s="157"/>
    </row>
    <row r="671" spans="9:45" ht="15.75" customHeight="1" x14ac:dyDescent="0.25">
      <c r="I671" s="157"/>
      <c r="AS671" s="157"/>
    </row>
    <row r="672" spans="9:45" ht="15.75" customHeight="1" x14ac:dyDescent="0.25">
      <c r="I672" s="157"/>
      <c r="AS672" s="157"/>
    </row>
    <row r="673" spans="9:45" ht="15.75" customHeight="1" x14ac:dyDescent="0.25">
      <c r="I673" s="157"/>
      <c r="AS673" s="157"/>
    </row>
    <row r="674" spans="9:45" ht="15.75" customHeight="1" x14ac:dyDescent="0.25">
      <c r="I674" s="157"/>
      <c r="AS674" s="157"/>
    </row>
    <row r="675" spans="9:45" ht="15.75" customHeight="1" x14ac:dyDescent="0.25">
      <c r="I675" s="157"/>
      <c r="AS675" s="157"/>
    </row>
    <row r="676" spans="9:45" ht="15.75" customHeight="1" x14ac:dyDescent="0.25">
      <c r="I676" s="157"/>
      <c r="AS676" s="157"/>
    </row>
    <row r="677" spans="9:45" ht="15.75" customHeight="1" x14ac:dyDescent="0.25">
      <c r="I677" s="157"/>
      <c r="AS677" s="157"/>
    </row>
    <row r="678" spans="9:45" ht="15.75" customHeight="1" x14ac:dyDescent="0.25">
      <c r="I678" s="157"/>
      <c r="AS678" s="157"/>
    </row>
    <row r="679" spans="9:45" ht="15.75" customHeight="1" x14ac:dyDescent="0.25">
      <c r="I679" s="157"/>
      <c r="AS679" s="157"/>
    </row>
    <row r="680" spans="9:45" ht="15.75" customHeight="1" x14ac:dyDescent="0.25">
      <c r="I680" s="157"/>
      <c r="AS680" s="157"/>
    </row>
    <row r="681" spans="9:45" ht="15.75" customHeight="1" x14ac:dyDescent="0.25">
      <c r="I681" s="157"/>
      <c r="AS681" s="157"/>
    </row>
    <row r="682" spans="9:45" ht="15.75" customHeight="1" x14ac:dyDescent="0.25">
      <c r="I682" s="157"/>
      <c r="AS682" s="157"/>
    </row>
    <row r="683" spans="9:45" ht="15.75" customHeight="1" x14ac:dyDescent="0.25">
      <c r="I683" s="157"/>
      <c r="AS683" s="157"/>
    </row>
    <row r="684" spans="9:45" ht="15.75" customHeight="1" x14ac:dyDescent="0.25">
      <c r="I684" s="157"/>
      <c r="AS684" s="157"/>
    </row>
    <row r="685" spans="9:45" ht="15.75" customHeight="1" x14ac:dyDescent="0.25">
      <c r="I685" s="157"/>
      <c r="AS685" s="157"/>
    </row>
    <row r="686" spans="9:45" ht="15.75" customHeight="1" x14ac:dyDescent="0.25">
      <c r="I686" s="157"/>
      <c r="AS686" s="157"/>
    </row>
    <row r="687" spans="9:45" ht="15.75" customHeight="1" x14ac:dyDescent="0.25">
      <c r="I687" s="157"/>
      <c r="AS687" s="157"/>
    </row>
    <row r="688" spans="9:45" ht="15.75" customHeight="1" x14ac:dyDescent="0.25">
      <c r="I688" s="157"/>
      <c r="AS688" s="157"/>
    </row>
    <row r="689" spans="9:45" ht="15.75" customHeight="1" x14ac:dyDescent="0.25">
      <c r="I689" s="157"/>
      <c r="AS689" s="157"/>
    </row>
    <row r="690" spans="9:45" ht="15.75" customHeight="1" x14ac:dyDescent="0.25">
      <c r="I690" s="157"/>
      <c r="AS690" s="157"/>
    </row>
    <row r="691" spans="9:45" ht="15.75" customHeight="1" x14ac:dyDescent="0.25">
      <c r="I691" s="157"/>
      <c r="AS691" s="157"/>
    </row>
    <row r="692" spans="9:45" ht="15.75" customHeight="1" x14ac:dyDescent="0.25">
      <c r="I692" s="157"/>
      <c r="AS692" s="157"/>
    </row>
    <row r="693" spans="9:45" ht="15.75" customHeight="1" x14ac:dyDescent="0.25">
      <c r="I693" s="157"/>
      <c r="AS693" s="157"/>
    </row>
    <row r="694" spans="9:45" ht="15.75" customHeight="1" x14ac:dyDescent="0.25">
      <c r="I694" s="157"/>
      <c r="AS694" s="157"/>
    </row>
    <row r="695" spans="9:45" ht="15.75" customHeight="1" x14ac:dyDescent="0.25">
      <c r="I695" s="157"/>
      <c r="AS695" s="157"/>
    </row>
    <row r="696" spans="9:45" ht="15.75" customHeight="1" x14ac:dyDescent="0.25">
      <c r="I696" s="157"/>
      <c r="AS696" s="157"/>
    </row>
    <row r="697" spans="9:45" ht="15.75" customHeight="1" x14ac:dyDescent="0.25">
      <c r="I697" s="157"/>
      <c r="AS697" s="157"/>
    </row>
    <row r="698" spans="9:45" ht="15.75" customHeight="1" x14ac:dyDescent="0.25">
      <c r="I698" s="157"/>
      <c r="AS698" s="157"/>
    </row>
    <row r="699" spans="9:45" ht="15.75" customHeight="1" x14ac:dyDescent="0.25">
      <c r="I699" s="157"/>
      <c r="AS699" s="157"/>
    </row>
    <row r="700" spans="9:45" ht="15.75" customHeight="1" x14ac:dyDescent="0.25">
      <c r="I700" s="157"/>
      <c r="AS700" s="157"/>
    </row>
    <row r="701" spans="9:45" ht="15.75" customHeight="1" x14ac:dyDescent="0.25">
      <c r="I701" s="157"/>
      <c r="AS701" s="157"/>
    </row>
    <row r="702" spans="9:45" ht="15.75" customHeight="1" x14ac:dyDescent="0.25">
      <c r="I702" s="157"/>
      <c r="AS702" s="157"/>
    </row>
    <row r="703" spans="9:45" ht="15.75" customHeight="1" x14ac:dyDescent="0.25">
      <c r="I703" s="157"/>
      <c r="AS703" s="157"/>
    </row>
    <row r="704" spans="9:45" ht="15.75" customHeight="1" x14ac:dyDescent="0.25">
      <c r="I704" s="157"/>
      <c r="AS704" s="157"/>
    </row>
    <row r="705" spans="9:45" ht="15.75" customHeight="1" x14ac:dyDescent="0.25">
      <c r="I705" s="157"/>
      <c r="AS705" s="157"/>
    </row>
    <row r="706" spans="9:45" ht="15.75" customHeight="1" x14ac:dyDescent="0.25">
      <c r="I706" s="157"/>
      <c r="AS706" s="157"/>
    </row>
    <row r="707" spans="9:45" ht="15.75" customHeight="1" x14ac:dyDescent="0.25">
      <c r="I707" s="157"/>
      <c r="AS707" s="157"/>
    </row>
    <row r="708" spans="9:45" ht="15.75" customHeight="1" x14ac:dyDescent="0.25">
      <c r="I708" s="157"/>
      <c r="AS708" s="157"/>
    </row>
    <row r="709" spans="9:45" ht="15.75" customHeight="1" x14ac:dyDescent="0.25">
      <c r="I709" s="157"/>
      <c r="AS709" s="157"/>
    </row>
    <row r="710" spans="9:45" ht="15.75" customHeight="1" x14ac:dyDescent="0.25">
      <c r="I710" s="157"/>
      <c r="AS710" s="157"/>
    </row>
    <row r="711" spans="9:45" ht="15.75" customHeight="1" x14ac:dyDescent="0.25">
      <c r="I711" s="157"/>
      <c r="AS711" s="157"/>
    </row>
    <row r="712" spans="9:45" ht="15.75" customHeight="1" x14ac:dyDescent="0.25">
      <c r="I712" s="157"/>
      <c r="AS712" s="157"/>
    </row>
    <row r="713" spans="9:45" ht="15.75" customHeight="1" x14ac:dyDescent="0.25">
      <c r="I713" s="157"/>
      <c r="AS713" s="157"/>
    </row>
    <row r="714" spans="9:45" ht="15.75" customHeight="1" x14ac:dyDescent="0.25">
      <c r="I714" s="157"/>
      <c r="AS714" s="157"/>
    </row>
    <row r="715" spans="9:45" ht="15.75" customHeight="1" x14ac:dyDescent="0.25">
      <c r="I715" s="157"/>
      <c r="AS715" s="157"/>
    </row>
    <row r="716" spans="9:45" ht="15.75" customHeight="1" x14ac:dyDescent="0.25">
      <c r="I716" s="157"/>
      <c r="AS716" s="157"/>
    </row>
    <row r="717" spans="9:45" ht="15.75" customHeight="1" x14ac:dyDescent="0.25">
      <c r="I717" s="157"/>
      <c r="AS717" s="157"/>
    </row>
    <row r="718" spans="9:45" ht="15.75" customHeight="1" x14ac:dyDescent="0.25">
      <c r="I718" s="157"/>
      <c r="AS718" s="157"/>
    </row>
    <row r="719" spans="9:45" ht="15.75" customHeight="1" x14ac:dyDescent="0.25">
      <c r="I719" s="157"/>
      <c r="AS719" s="157"/>
    </row>
    <row r="720" spans="9:45" ht="15.75" customHeight="1" x14ac:dyDescent="0.25">
      <c r="I720" s="157"/>
      <c r="AS720" s="157"/>
    </row>
    <row r="721" spans="9:45" ht="15.75" customHeight="1" x14ac:dyDescent="0.25">
      <c r="I721" s="157"/>
      <c r="AS721" s="157"/>
    </row>
    <row r="722" spans="9:45" ht="15.75" customHeight="1" x14ac:dyDescent="0.25">
      <c r="I722" s="157"/>
      <c r="AS722" s="157"/>
    </row>
    <row r="723" spans="9:45" ht="15.75" customHeight="1" x14ac:dyDescent="0.25">
      <c r="I723" s="157"/>
      <c r="AS723" s="157"/>
    </row>
    <row r="724" spans="9:45" ht="15.75" customHeight="1" x14ac:dyDescent="0.25">
      <c r="I724" s="157"/>
      <c r="AS724" s="157"/>
    </row>
    <row r="725" spans="9:45" ht="15.75" customHeight="1" x14ac:dyDescent="0.25">
      <c r="I725" s="157"/>
      <c r="AS725" s="157"/>
    </row>
    <row r="726" spans="9:45" ht="15.75" customHeight="1" x14ac:dyDescent="0.25">
      <c r="I726" s="157"/>
      <c r="AS726" s="157"/>
    </row>
    <row r="727" spans="9:45" ht="15.75" customHeight="1" x14ac:dyDescent="0.25">
      <c r="I727" s="157"/>
      <c r="AS727" s="157"/>
    </row>
    <row r="728" spans="9:45" ht="15.75" customHeight="1" x14ac:dyDescent="0.25">
      <c r="I728" s="157"/>
      <c r="AS728" s="157"/>
    </row>
    <row r="729" spans="9:45" ht="15.75" customHeight="1" x14ac:dyDescent="0.25">
      <c r="I729" s="157"/>
      <c r="AS729" s="157"/>
    </row>
    <row r="730" spans="9:45" ht="15.75" customHeight="1" x14ac:dyDescent="0.25">
      <c r="I730" s="157"/>
      <c r="AS730" s="157"/>
    </row>
    <row r="731" spans="9:45" ht="15.75" customHeight="1" x14ac:dyDescent="0.25">
      <c r="I731" s="157"/>
      <c r="AS731" s="157"/>
    </row>
    <row r="732" spans="9:45" ht="15.75" customHeight="1" x14ac:dyDescent="0.25">
      <c r="I732" s="157"/>
      <c r="AS732" s="157"/>
    </row>
    <row r="733" spans="9:45" ht="15.75" customHeight="1" x14ac:dyDescent="0.25">
      <c r="I733" s="157"/>
      <c r="AS733" s="157"/>
    </row>
    <row r="734" spans="9:45" ht="15.75" customHeight="1" x14ac:dyDescent="0.25">
      <c r="I734" s="157"/>
      <c r="AS734" s="157"/>
    </row>
    <row r="735" spans="9:45" ht="15.75" customHeight="1" x14ac:dyDescent="0.25">
      <c r="I735" s="157"/>
      <c r="AS735" s="157"/>
    </row>
    <row r="736" spans="9:45" ht="15.75" customHeight="1" x14ac:dyDescent="0.25">
      <c r="I736" s="157"/>
      <c r="AS736" s="157"/>
    </row>
    <row r="737" spans="9:45" ht="15.75" customHeight="1" x14ac:dyDescent="0.25">
      <c r="I737" s="157"/>
      <c r="AS737" s="157"/>
    </row>
    <row r="738" spans="9:45" ht="15.75" customHeight="1" x14ac:dyDescent="0.25">
      <c r="I738" s="157"/>
      <c r="AS738" s="157"/>
    </row>
    <row r="739" spans="9:45" ht="15.75" customHeight="1" x14ac:dyDescent="0.25">
      <c r="I739" s="157"/>
      <c r="AS739" s="157"/>
    </row>
    <row r="740" spans="9:45" ht="15.75" customHeight="1" x14ac:dyDescent="0.25">
      <c r="I740" s="157"/>
      <c r="AS740" s="157"/>
    </row>
    <row r="741" spans="9:45" ht="15.75" customHeight="1" x14ac:dyDescent="0.25">
      <c r="I741" s="157"/>
      <c r="AS741" s="157"/>
    </row>
    <row r="742" spans="9:45" ht="15.75" customHeight="1" x14ac:dyDescent="0.25">
      <c r="I742" s="157"/>
      <c r="AS742" s="157"/>
    </row>
    <row r="743" spans="9:45" ht="15.75" customHeight="1" x14ac:dyDescent="0.25">
      <c r="I743" s="157"/>
      <c r="AS743" s="157"/>
    </row>
    <row r="744" spans="9:45" ht="15.75" customHeight="1" x14ac:dyDescent="0.25">
      <c r="I744" s="157"/>
      <c r="AS744" s="157"/>
    </row>
    <row r="745" spans="9:45" ht="15.75" customHeight="1" x14ac:dyDescent="0.25">
      <c r="I745" s="157"/>
      <c r="AS745" s="157"/>
    </row>
    <row r="746" spans="9:45" ht="15.75" customHeight="1" x14ac:dyDescent="0.25">
      <c r="I746" s="157"/>
      <c r="AS746" s="157"/>
    </row>
    <row r="747" spans="9:45" ht="15.75" customHeight="1" x14ac:dyDescent="0.25">
      <c r="I747" s="157"/>
      <c r="AS747" s="157"/>
    </row>
    <row r="748" spans="9:45" ht="15.75" customHeight="1" x14ac:dyDescent="0.25">
      <c r="I748" s="157"/>
      <c r="AS748" s="157"/>
    </row>
    <row r="749" spans="9:45" ht="15.75" customHeight="1" x14ac:dyDescent="0.25">
      <c r="I749" s="157"/>
      <c r="AS749" s="157"/>
    </row>
    <row r="750" spans="9:45" ht="15.75" customHeight="1" x14ac:dyDescent="0.25">
      <c r="I750" s="157"/>
      <c r="AS750" s="157"/>
    </row>
    <row r="751" spans="9:45" ht="15.75" customHeight="1" x14ac:dyDescent="0.25">
      <c r="I751" s="157"/>
      <c r="AS751" s="157"/>
    </row>
    <row r="752" spans="9:45" ht="15.75" customHeight="1" x14ac:dyDescent="0.25">
      <c r="I752" s="157"/>
      <c r="AS752" s="157"/>
    </row>
    <row r="753" spans="9:45" ht="15.75" customHeight="1" x14ac:dyDescent="0.25">
      <c r="I753" s="157"/>
      <c r="AS753" s="157"/>
    </row>
    <row r="754" spans="9:45" ht="15.75" customHeight="1" x14ac:dyDescent="0.25">
      <c r="I754" s="157"/>
      <c r="AS754" s="157"/>
    </row>
    <row r="755" spans="9:45" ht="15.75" customHeight="1" x14ac:dyDescent="0.25">
      <c r="I755" s="157"/>
      <c r="AS755" s="157"/>
    </row>
    <row r="756" spans="9:45" ht="15.75" customHeight="1" x14ac:dyDescent="0.25">
      <c r="I756" s="157"/>
      <c r="AS756" s="157"/>
    </row>
    <row r="757" spans="9:45" ht="15.75" customHeight="1" x14ac:dyDescent="0.25">
      <c r="I757" s="157"/>
      <c r="AS757" s="157"/>
    </row>
    <row r="758" spans="9:45" ht="15.75" customHeight="1" x14ac:dyDescent="0.25">
      <c r="I758" s="157"/>
      <c r="AS758" s="157"/>
    </row>
    <row r="759" spans="9:45" ht="15.75" customHeight="1" x14ac:dyDescent="0.25">
      <c r="I759" s="157"/>
      <c r="AS759" s="157"/>
    </row>
    <row r="760" spans="9:45" ht="15.75" customHeight="1" x14ac:dyDescent="0.25">
      <c r="I760" s="157"/>
      <c r="AS760" s="157"/>
    </row>
    <row r="761" spans="9:45" ht="15.75" customHeight="1" x14ac:dyDescent="0.25">
      <c r="I761" s="157"/>
      <c r="AS761" s="157"/>
    </row>
    <row r="762" spans="9:45" ht="15.75" customHeight="1" x14ac:dyDescent="0.25">
      <c r="I762" s="157"/>
      <c r="AS762" s="157"/>
    </row>
    <row r="763" spans="9:45" ht="15.75" customHeight="1" x14ac:dyDescent="0.25">
      <c r="I763" s="157"/>
      <c r="AS763" s="157"/>
    </row>
    <row r="764" spans="9:45" ht="15.75" customHeight="1" x14ac:dyDescent="0.25">
      <c r="I764" s="157"/>
      <c r="AS764" s="157"/>
    </row>
    <row r="765" spans="9:45" ht="15.75" customHeight="1" x14ac:dyDescent="0.25">
      <c r="I765" s="157"/>
      <c r="AS765" s="157"/>
    </row>
    <row r="766" spans="9:45" ht="15.75" customHeight="1" x14ac:dyDescent="0.25">
      <c r="I766" s="157"/>
      <c r="AS766" s="157"/>
    </row>
    <row r="767" spans="9:45" ht="15.75" customHeight="1" x14ac:dyDescent="0.25">
      <c r="I767" s="157"/>
      <c r="AS767" s="157"/>
    </row>
    <row r="768" spans="9:45" ht="15.75" customHeight="1" x14ac:dyDescent="0.25">
      <c r="I768" s="157"/>
      <c r="AS768" s="157"/>
    </row>
    <row r="769" spans="9:45" ht="15.75" customHeight="1" x14ac:dyDescent="0.25">
      <c r="I769" s="157"/>
      <c r="AS769" s="157"/>
    </row>
    <row r="770" spans="9:45" ht="15.75" customHeight="1" x14ac:dyDescent="0.25">
      <c r="I770" s="157"/>
      <c r="AS770" s="157"/>
    </row>
    <row r="771" spans="9:45" ht="15.75" customHeight="1" x14ac:dyDescent="0.25">
      <c r="I771" s="157"/>
      <c r="AS771" s="157"/>
    </row>
    <row r="772" spans="9:45" ht="15.75" customHeight="1" x14ac:dyDescent="0.25">
      <c r="I772" s="157"/>
      <c r="AS772" s="157"/>
    </row>
    <row r="773" spans="9:45" ht="15.75" customHeight="1" x14ac:dyDescent="0.25">
      <c r="I773" s="157"/>
      <c r="AS773" s="157"/>
    </row>
    <row r="774" spans="9:45" ht="15.75" customHeight="1" x14ac:dyDescent="0.25">
      <c r="I774" s="157"/>
      <c r="AS774" s="157"/>
    </row>
    <row r="775" spans="9:45" ht="15.75" customHeight="1" x14ac:dyDescent="0.25">
      <c r="I775" s="157"/>
      <c r="AS775" s="157"/>
    </row>
    <row r="776" spans="9:45" ht="15.75" customHeight="1" x14ac:dyDescent="0.25">
      <c r="I776" s="157"/>
      <c r="AS776" s="157"/>
    </row>
    <row r="777" spans="9:45" ht="15.75" customHeight="1" x14ac:dyDescent="0.25">
      <c r="I777" s="157"/>
      <c r="AS777" s="157"/>
    </row>
    <row r="778" spans="9:45" ht="15.75" customHeight="1" x14ac:dyDescent="0.25">
      <c r="I778" s="157"/>
      <c r="AS778" s="157"/>
    </row>
    <row r="779" spans="9:45" ht="15.75" customHeight="1" x14ac:dyDescent="0.25">
      <c r="I779" s="157"/>
      <c r="AS779" s="157"/>
    </row>
    <row r="780" spans="9:45" ht="15.75" customHeight="1" x14ac:dyDescent="0.25">
      <c r="I780" s="157"/>
      <c r="AS780" s="157"/>
    </row>
    <row r="781" spans="9:45" ht="15.75" customHeight="1" x14ac:dyDescent="0.25">
      <c r="I781" s="157"/>
      <c r="AS781" s="157"/>
    </row>
    <row r="782" spans="9:45" ht="15.75" customHeight="1" x14ac:dyDescent="0.25">
      <c r="I782" s="157"/>
      <c r="AS782" s="157"/>
    </row>
    <row r="783" spans="9:45" ht="15.75" customHeight="1" x14ac:dyDescent="0.25">
      <c r="I783" s="157"/>
      <c r="AS783" s="157"/>
    </row>
    <row r="784" spans="9:45" ht="15.75" customHeight="1" x14ac:dyDescent="0.25">
      <c r="I784" s="157"/>
      <c r="AS784" s="157"/>
    </row>
    <row r="785" spans="9:45" ht="15.75" customHeight="1" x14ac:dyDescent="0.25">
      <c r="I785" s="157"/>
      <c r="AS785" s="157"/>
    </row>
    <row r="786" spans="9:45" ht="15.75" customHeight="1" x14ac:dyDescent="0.25">
      <c r="I786" s="157"/>
      <c r="AS786" s="157"/>
    </row>
    <row r="787" spans="9:45" ht="15.75" customHeight="1" x14ac:dyDescent="0.25">
      <c r="I787" s="157"/>
      <c r="AS787" s="157"/>
    </row>
    <row r="788" spans="9:45" ht="15.75" customHeight="1" x14ac:dyDescent="0.25">
      <c r="I788" s="157"/>
      <c r="AS788" s="157"/>
    </row>
    <row r="789" spans="9:45" ht="15.75" customHeight="1" x14ac:dyDescent="0.25">
      <c r="I789" s="157"/>
      <c r="AS789" s="157"/>
    </row>
    <row r="790" spans="9:45" ht="15.75" customHeight="1" x14ac:dyDescent="0.25">
      <c r="I790" s="157"/>
      <c r="AS790" s="157"/>
    </row>
    <row r="791" spans="9:45" ht="15.75" customHeight="1" x14ac:dyDescent="0.25">
      <c r="I791" s="157"/>
      <c r="AS791" s="157"/>
    </row>
    <row r="792" spans="9:45" ht="15.75" customHeight="1" x14ac:dyDescent="0.25">
      <c r="I792" s="157"/>
      <c r="AS792" s="157"/>
    </row>
    <row r="793" spans="9:45" ht="15.75" customHeight="1" x14ac:dyDescent="0.25">
      <c r="I793" s="157"/>
      <c r="AS793" s="157"/>
    </row>
    <row r="794" spans="9:45" ht="15.75" customHeight="1" x14ac:dyDescent="0.25">
      <c r="I794" s="157"/>
      <c r="AS794" s="157"/>
    </row>
    <row r="795" spans="9:45" ht="15.75" customHeight="1" x14ac:dyDescent="0.25">
      <c r="I795" s="157"/>
      <c r="AS795" s="157"/>
    </row>
    <row r="796" spans="9:45" ht="15.75" customHeight="1" x14ac:dyDescent="0.25">
      <c r="I796" s="157"/>
      <c r="AS796" s="157"/>
    </row>
    <row r="797" spans="9:45" ht="15.75" customHeight="1" x14ac:dyDescent="0.25">
      <c r="I797" s="157"/>
      <c r="AS797" s="157"/>
    </row>
    <row r="798" spans="9:45" ht="15.75" customHeight="1" x14ac:dyDescent="0.25">
      <c r="I798" s="157"/>
      <c r="AS798" s="157"/>
    </row>
    <row r="799" spans="9:45" ht="15.75" customHeight="1" x14ac:dyDescent="0.25">
      <c r="I799" s="157"/>
      <c r="AS799" s="157"/>
    </row>
    <row r="800" spans="9:45" ht="15.75" customHeight="1" x14ac:dyDescent="0.25">
      <c r="I800" s="157"/>
      <c r="AS800" s="157"/>
    </row>
    <row r="801" spans="9:45" ht="15.75" customHeight="1" x14ac:dyDescent="0.25">
      <c r="I801" s="157"/>
      <c r="AS801" s="157"/>
    </row>
    <row r="802" spans="9:45" ht="15.75" customHeight="1" x14ac:dyDescent="0.25">
      <c r="I802" s="157"/>
      <c r="AS802" s="157"/>
    </row>
    <row r="803" spans="9:45" ht="15.75" customHeight="1" x14ac:dyDescent="0.25">
      <c r="I803" s="157"/>
      <c r="AS803" s="157"/>
    </row>
    <row r="804" spans="9:45" ht="15.75" customHeight="1" x14ac:dyDescent="0.25">
      <c r="I804" s="157"/>
      <c r="AS804" s="157"/>
    </row>
    <row r="805" spans="9:45" ht="15.75" customHeight="1" x14ac:dyDescent="0.25">
      <c r="I805" s="157"/>
      <c r="AS805" s="157"/>
    </row>
    <row r="806" spans="9:45" ht="15.75" customHeight="1" x14ac:dyDescent="0.25">
      <c r="I806" s="157"/>
      <c r="AS806" s="157"/>
    </row>
    <row r="807" spans="9:45" ht="15.75" customHeight="1" x14ac:dyDescent="0.25">
      <c r="I807" s="157"/>
      <c r="AS807" s="157"/>
    </row>
    <row r="808" spans="9:45" ht="15.75" customHeight="1" x14ac:dyDescent="0.25">
      <c r="I808" s="157"/>
      <c r="AS808" s="157"/>
    </row>
    <row r="809" spans="9:45" ht="15.75" customHeight="1" x14ac:dyDescent="0.25">
      <c r="I809" s="157"/>
      <c r="AS809" s="157"/>
    </row>
    <row r="810" spans="9:45" ht="15.75" customHeight="1" x14ac:dyDescent="0.25">
      <c r="I810" s="157"/>
      <c r="AS810" s="157"/>
    </row>
    <row r="811" spans="9:45" ht="15.75" customHeight="1" x14ac:dyDescent="0.25">
      <c r="I811" s="157"/>
      <c r="AS811" s="157"/>
    </row>
    <row r="812" spans="9:45" ht="15.75" customHeight="1" x14ac:dyDescent="0.25">
      <c r="I812" s="157"/>
      <c r="AS812" s="157"/>
    </row>
    <row r="813" spans="9:45" ht="15.75" customHeight="1" x14ac:dyDescent="0.25">
      <c r="I813" s="157"/>
      <c r="AS813" s="157"/>
    </row>
    <row r="814" spans="9:45" ht="15.75" customHeight="1" x14ac:dyDescent="0.25">
      <c r="I814" s="157"/>
      <c r="AS814" s="157"/>
    </row>
    <row r="815" spans="9:45" ht="15.75" customHeight="1" x14ac:dyDescent="0.25">
      <c r="I815" s="157"/>
      <c r="AS815" s="157"/>
    </row>
    <row r="816" spans="9:45" ht="15.75" customHeight="1" x14ac:dyDescent="0.25">
      <c r="I816" s="157"/>
      <c r="AS816" s="157"/>
    </row>
    <row r="817" spans="9:45" ht="15.75" customHeight="1" x14ac:dyDescent="0.25">
      <c r="I817" s="157"/>
      <c r="AS817" s="157"/>
    </row>
    <row r="818" spans="9:45" ht="15.75" customHeight="1" x14ac:dyDescent="0.25">
      <c r="I818" s="157"/>
      <c r="AS818" s="157"/>
    </row>
    <row r="819" spans="9:45" ht="15.75" customHeight="1" x14ac:dyDescent="0.25">
      <c r="I819" s="157"/>
      <c r="AS819" s="157"/>
    </row>
    <row r="820" spans="9:45" ht="15.75" customHeight="1" x14ac:dyDescent="0.25">
      <c r="I820" s="157"/>
      <c r="AS820" s="157"/>
    </row>
    <row r="821" spans="9:45" ht="15.75" customHeight="1" x14ac:dyDescent="0.25">
      <c r="I821" s="157"/>
      <c r="AS821" s="157"/>
    </row>
    <row r="822" spans="9:45" ht="15.75" customHeight="1" x14ac:dyDescent="0.25">
      <c r="I822" s="157"/>
      <c r="AS822" s="157"/>
    </row>
    <row r="823" spans="9:45" ht="15.75" customHeight="1" x14ac:dyDescent="0.25">
      <c r="I823" s="157"/>
      <c r="AS823" s="157"/>
    </row>
    <row r="824" spans="9:45" ht="15.75" customHeight="1" x14ac:dyDescent="0.25">
      <c r="I824" s="157"/>
      <c r="AS824" s="157"/>
    </row>
    <row r="825" spans="9:45" ht="15.75" customHeight="1" x14ac:dyDescent="0.25">
      <c r="I825" s="157"/>
      <c r="AS825" s="157"/>
    </row>
    <row r="826" spans="9:45" ht="15.75" customHeight="1" x14ac:dyDescent="0.25">
      <c r="I826" s="157"/>
      <c r="AS826" s="157"/>
    </row>
    <row r="827" spans="9:45" ht="15.75" customHeight="1" x14ac:dyDescent="0.25">
      <c r="I827" s="157"/>
      <c r="AS827" s="157"/>
    </row>
    <row r="828" spans="9:45" ht="15.75" customHeight="1" x14ac:dyDescent="0.25">
      <c r="I828" s="157"/>
      <c r="AS828" s="157"/>
    </row>
    <row r="829" spans="9:45" ht="15.75" customHeight="1" x14ac:dyDescent="0.25">
      <c r="I829" s="157"/>
      <c r="AS829" s="157"/>
    </row>
    <row r="830" spans="9:45" ht="15.75" customHeight="1" x14ac:dyDescent="0.25">
      <c r="I830" s="157"/>
      <c r="AS830" s="157"/>
    </row>
    <row r="831" spans="9:45" ht="15.75" customHeight="1" x14ac:dyDescent="0.25">
      <c r="I831" s="157"/>
      <c r="AS831" s="157"/>
    </row>
    <row r="832" spans="9:45" ht="15.75" customHeight="1" x14ac:dyDescent="0.25">
      <c r="I832" s="157"/>
      <c r="AS832" s="157"/>
    </row>
    <row r="833" spans="9:45" ht="15.75" customHeight="1" x14ac:dyDescent="0.25">
      <c r="I833" s="157"/>
      <c r="AS833" s="157"/>
    </row>
    <row r="834" spans="9:45" ht="15.75" customHeight="1" x14ac:dyDescent="0.25">
      <c r="I834" s="157"/>
      <c r="AS834" s="157"/>
    </row>
    <row r="835" spans="9:45" ht="15.75" customHeight="1" x14ac:dyDescent="0.25">
      <c r="I835" s="157"/>
      <c r="AS835" s="157"/>
    </row>
    <row r="836" spans="9:45" ht="15.75" customHeight="1" x14ac:dyDescent="0.25">
      <c r="I836" s="157"/>
      <c r="AS836" s="157"/>
    </row>
    <row r="837" spans="9:45" ht="15.75" customHeight="1" x14ac:dyDescent="0.25">
      <c r="I837" s="157"/>
      <c r="AS837" s="157"/>
    </row>
    <row r="838" spans="9:45" ht="15.75" customHeight="1" x14ac:dyDescent="0.25">
      <c r="I838" s="157"/>
      <c r="AS838" s="157"/>
    </row>
    <row r="839" spans="9:45" ht="15.75" customHeight="1" x14ac:dyDescent="0.25">
      <c r="I839" s="157"/>
      <c r="AS839" s="157"/>
    </row>
    <row r="840" spans="9:45" ht="15.75" customHeight="1" x14ac:dyDescent="0.25">
      <c r="I840" s="157"/>
      <c r="AS840" s="157"/>
    </row>
    <row r="841" spans="9:45" ht="15.75" customHeight="1" x14ac:dyDescent="0.25">
      <c r="I841" s="157"/>
      <c r="AS841" s="157"/>
    </row>
    <row r="842" spans="9:45" ht="15.75" customHeight="1" x14ac:dyDescent="0.25">
      <c r="I842" s="157"/>
      <c r="AS842" s="157"/>
    </row>
    <row r="843" spans="9:45" ht="15.75" customHeight="1" x14ac:dyDescent="0.25">
      <c r="I843" s="157"/>
      <c r="AS843" s="157"/>
    </row>
    <row r="844" spans="9:45" ht="15.75" customHeight="1" x14ac:dyDescent="0.25">
      <c r="I844" s="157"/>
      <c r="AS844" s="157"/>
    </row>
    <row r="845" spans="9:45" ht="15.75" customHeight="1" x14ac:dyDescent="0.25">
      <c r="I845" s="157"/>
      <c r="AS845" s="157"/>
    </row>
    <row r="846" spans="9:45" ht="15.75" customHeight="1" x14ac:dyDescent="0.25">
      <c r="I846" s="157"/>
      <c r="AS846" s="157"/>
    </row>
    <row r="847" spans="9:45" ht="15.75" customHeight="1" x14ac:dyDescent="0.25">
      <c r="I847" s="157"/>
      <c r="AS847" s="157"/>
    </row>
    <row r="848" spans="9:45" ht="15.75" customHeight="1" x14ac:dyDescent="0.25">
      <c r="I848" s="157"/>
      <c r="AS848" s="157"/>
    </row>
    <row r="849" spans="9:45" ht="15.75" customHeight="1" x14ac:dyDescent="0.25">
      <c r="I849" s="157"/>
      <c r="AS849" s="157"/>
    </row>
    <row r="850" spans="9:45" ht="15.75" customHeight="1" x14ac:dyDescent="0.25">
      <c r="I850" s="157"/>
      <c r="AS850" s="157"/>
    </row>
    <row r="851" spans="9:45" ht="15.75" customHeight="1" x14ac:dyDescent="0.25">
      <c r="I851" s="157"/>
      <c r="AS851" s="157"/>
    </row>
    <row r="852" spans="9:45" ht="15.75" customHeight="1" x14ac:dyDescent="0.25">
      <c r="I852" s="157"/>
      <c r="AS852" s="157"/>
    </row>
    <row r="853" spans="9:45" ht="15.75" customHeight="1" x14ac:dyDescent="0.25">
      <c r="I853" s="157"/>
      <c r="AS853" s="157"/>
    </row>
    <row r="854" spans="9:45" ht="15.75" customHeight="1" x14ac:dyDescent="0.25">
      <c r="I854" s="157"/>
      <c r="AS854" s="157"/>
    </row>
    <row r="855" spans="9:45" ht="15.75" customHeight="1" x14ac:dyDescent="0.25">
      <c r="I855" s="157"/>
      <c r="AS855" s="157"/>
    </row>
    <row r="856" spans="9:45" ht="15.75" customHeight="1" x14ac:dyDescent="0.25">
      <c r="I856" s="157"/>
      <c r="AS856" s="157"/>
    </row>
    <row r="857" spans="9:45" ht="15.75" customHeight="1" x14ac:dyDescent="0.25">
      <c r="I857" s="157"/>
      <c r="AS857" s="157"/>
    </row>
    <row r="858" spans="9:45" ht="15.75" customHeight="1" x14ac:dyDescent="0.25">
      <c r="I858" s="157"/>
      <c r="AS858" s="157"/>
    </row>
    <row r="859" spans="9:45" ht="15.75" customHeight="1" x14ac:dyDescent="0.25">
      <c r="I859" s="157"/>
      <c r="AS859" s="157"/>
    </row>
    <row r="860" spans="9:45" ht="15.75" customHeight="1" x14ac:dyDescent="0.25">
      <c r="I860" s="157"/>
      <c r="AS860" s="157"/>
    </row>
    <row r="861" spans="9:45" ht="15.75" customHeight="1" x14ac:dyDescent="0.25">
      <c r="I861" s="157"/>
      <c r="AS861" s="157"/>
    </row>
    <row r="862" spans="9:45" ht="15.75" customHeight="1" x14ac:dyDescent="0.25">
      <c r="I862" s="157"/>
      <c r="AS862" s="157"/>
    </row>
    <row r="863" spans="9:45" ht="15.75" customHeight="1" x14ac:dyDescent="0.25">
      <c r="I863" s="157"/>
      <c r="AS863" s="157"/>
    </row>
    <row r="864" spans="9:45" ht="15.75" customHeight="1" x14ac:dyDescent="0.25">
      <c r="I864" s="157"/>
      <c r="AS864" s="157"/>
    </row>
    <row r="865" spans="9:45" ht="15.75" customHeight="1" x14ac:dyDescent="0.25">
      <c r="I865" s="157"/>
      <c r="AS865" s="157"/>
    </row>
    <row r="866" spans="9:45" ht="15.75" customHeight="1" x14ac:dyDescent="0.25">
      <c r="I866" s="157"/>
      <c r="AS866" s="157"/>
    </row>
    <row r="867" spans="9:45" ht="15.75" customHeight="1" x14ac:dyDescent="0.25">
      <c r="I867" s="157"/>
      <c r="AS867" s="157"/>
    </row>
    <row r="868" spans="9:45" ht="15.75" customHeight="1" x14ac:dyDescent="0.25">
      <c r="I868" s="157"/>
      <c r="AS868" s="157"/>
    </row>
    <row r="869" spans="9:45" ht="15.75" customHeight="1" x14ac:dyDescent="0.25">
      <c r="I869" s="157"/>
      <c r="AS869" s="157"/>
    </row>
    <row r="870" spans="9:45" ht="15.75" customHeight="1" x14ac:dyDescent="0.25">
      <c r="I870" s="157"/>
      <c r="AS870" s="157"/>
    </row>
    <row r="871" spans="9:45" ht="15.75" customHeight="1" x14ac:dyDescent="0.25">
      <c r="I871" s="157"/>
      <c r="AS871" s="157"/>
    </row>
    <row r="872" spans="9:45" ht="15.75" customHeight="1" x14ac:dyDescent="0.25">
      <c r="I872" s="157"/>
      <c r="AS872" s="157"/>
    </row>
    <row r="873" spans="9:45" ht="15.75" customHeight="1" x14ac:dyDescent="0.25">
      <c r="I873" s="157"/>
      <c r="AS873" s="157"/>
    </row>
    <row r="874" spans="9:45" ht="15.75" customHeight="1" x14ac:dyDescent="0.25">
      <c r="I874" s="157"/>
      <c r="AS874" s="157"/>
    </row>
    <row r="875" spans="9:45" ht="15.75" customHeight="1" x14ac:dyDescent="0.25">
      <c r="I875" s="157"/>
      <c r="AS875" s="157"/>
    </row>
    <row r="876" spans="9:45" ht="15.75" customHeight="1" x14ac:dyDescent="0.25">
      <c r="I876" s="157"/>
      <c r="AS876" s="157"/>
    </row>
    <row r="877" spans="9:45" ht="15.75" customHeight="1" x14ac:dyDescent="0.25">
      <c r="I877" s="157"/>
      <c r="AS877" s="157"/>
    </row>
    <row r="878" spans="9:45" ht="15.75" customHeight="1" x14ac:dyDescent="0.25">
      <c r="I878" s="157"/>
      <c r="AS878" s="157"/>
    </row>
    <row r="879" spans="9:45" ht="15.75" customHeight="1" x14ac:dyDescent="0.25">
      <c r="I879" s="157"/>
      <c r="AS879" s="157"/>
    </row>
    <row r="880" spans="9:45" ht="15.75" customHeight="1" x14ac:dyDescent="0.25">
      <c r="I880" s="157"/>
      <c r="AS880" s="157"/>
    </row>
    <row r="881" spans="9:45" ht="15.75" customHeight="1" x14ac:dyDescent="0.25">
      <c r="I881" s="157"/>
      <c r="AS881" s="157"/>
    </row>
    <row r="882" spans="9:45" ht="15.75" customHeight="1" x14ac:dyDescent="0.25">
      <c r="I882" s="157"/>
      <c r="AS882" s="157"/>
    </row>
    <row r="883" spans="9:45" ht="15.75" customHeight="1" x14ac:dyDescent="0.25">
      <c r="I883" s="157"/>
      <c r="AS883" s="157"/>
    </row>
    <row r="884" spans="9:45" ht="15.75" customHeight="1" x14ac:dyDescent="0.25">
      <c r="I884" s="157"/>
      <c r="AS884" s="157"/>
    </row>
    <row r="885" spans="9:45" ht="15.75" customHeight="1" x14ac:dyDescent="0.25">
      <c r="I885" s="157"/>
      <c r="AS885" s="157"/>
    </row>
    <row r="886" spans="9:45" ht="15.75" customHeight="1" x14ac:dyDescent="0.25">
      <c r="I886" s="157"/>
      <c r="AS886" s="157"/>
    </row>
    <row r="887" spans="9:45" ht="15.75" customHeight="1" x14ac:dyDescent="0.25">
      <c r="I887" s="157"/>
      <c r="AS887" s="157"/>
    </row>
    <row r="888" spans="9:45" ht="15.75" customHeight="1" x14ac:dyDescent="0.25">
      <c r="I888" s="157"/>
      <c r="AS888" s="157"/>
    </row>
    <row r="889" spans="9:45" ht="15.75" customHeight="1" x14ac:dyDescent="0.25">
      <c r="I889" s="157"/>
      <c r="AS889" s="157"/>
    </row>
    <row r="890" spans="9:45" ht="15.75" customHeight="1" x14ac:dyDescent="0.25">
      <c r="I890" s="157"/>
      <c r="AS890" s="157"/>
    </row>
    <row r="891" spans="9:45" ht="15.75" customHeight="1" x14ac:dyDescent="0.25">
      <c r="I891" s="157"/>
      <c r="AS891" s="157"/>
    </row>
    <row r="892" spans="9:45" ht="15.75" customHeight="1" x14ac:dyDescent="0.25">
      <c r="I892" s="157"/>
      <c r="AS892" s="157"/>
    </row>
    <row r="893" spans="9:45" ht="15.75" customHeight="1" x14ac:dyDescent="0.25">
      <c r="I893" s="157"/>
      <c r="AS893" s="157"/>
    </row>
    <row r="894" spans="9:45" ht="15.75" customHeight="1" x14ac:dyDescent="0.25">
      <c r="I894" s="157"/>
      <c r="AS894" s="157"/>
    </row>
    <row r="895" spans="9:45" ht="15.75" customHeight="1" x14ac:dyDescent="0.25">
      <c r="I895" s="157"/>
      <c r="AS895" s="157"/>
    </row>
    <row r="896" spans="9:45" ht="15.75" customHeight="1" x14ac:dyDescent="0.25">
      <c r="I896" s="157"/>
      <c r="AS896" s="157"/>
    </row>
    <row r="897" spans="9:45" ht="15.75" customHeight="1" x14ac:dyDescent="0.25">
      <c r="I897" s="157"/>
      <c r="AS897" s="157"/>
    </row>
    <row r="898" spans="9:45" ht="15.75" customHeight="1" x14ac:dyDescent="0.25">
      <c r="I898" s="157"/>
      <c r="AS898" s="157"/>
    </row>
    <row r="899" spans="9:45" ht="15.75" customHeight="1" x14ac:dyDescent="0.25">
      <c r="I899" s="157"/>
      <c r="AS899" s="157"/>
    </row>
    <row r="900" spans="9:45" ht="15.75" customHeight="1" x14ac:dyDescent="0.25">
      <c r="I900" s="157"/>
      <c r="AS900" s="157"/>
    </row>
    <row r="901" spans="9:45" ht="15.75" customHeight="1" x14ac:dyDescent="0.25">
      <c r="I901" s="157"/>
      <c r="AS901" s="157"/>
    </row>
    <row r="902" spans="9:45" ht="15.75" customHeight="1" x14ac:dyDescent="0.25">
      <c r="I902" s="157"/>
      <c r="AS902" s="157"/>
    </row>
    <row r="903" spans="9:45" ht="15.75" customHeight="1" x14ac:dyDescent="0.25">
      <c r="I903" s="157"/>
      <c r="AS903" s="157"/>
    </row>
    <row r="904" spans="9:45" ht="15.75" customHeight="1" x14ac:dyDescent="0.25">
      <c r="I904" s="157"/>
      <c r="AS904" s="157"/>
    </row>
    <row r="905" spans="9:45" ht="15.75" customHeight="1" x14ac:dyDescent="0.25">
      <c r="I905" s="157"/>
      <c r="AS905" s="157"/>
    </row>
    <row r="906" spans="9:45" ht="15.75" customHeight="1" x14ac:dyDescent="0.25">
      <c r="I906" s="157"/>
      <c r="AS906" s="157"/>
    </row>
    <row r="907" spans="9:45" ht="15.75" customHeight="1" x14ac:dyDescent="0.25">
      <c r="I907" s="157"/>
      <c r="AS907" s="157"/>
    </row>
    <row r="908" spans="9:45" ht="15.75" customHeight="1" x14ac:dyDescent="0.25">
      <c r="I908" s="157"/>
      <c r="AS908" s="157"/>
    </row>
    <row r="909" spans="9:45" ht="15.75" customHeight="1" x14ac:dyDescent="0.25">
      <c r="I909" s="157"/>
      <c r="AS909" s="157"/>
    </row>
    <row r="910" spans="9:45" ht="15.75" customHeight="1" x14ac:dyDescent="0.25">
      <c r="I910" s="157"/>
      <c r="AS910" s="157"/>
    </row>
    <row r="911" spans="9:45" ht="15.75" customHeight="1" x14ac:dyDescent="0.25">
      <c r="I911" s="157"/>
      <c r="AS911" s="157"/>
    </row>
    <row r="912" spans="9:45" ht="15.75" customHeight="1" x14ac:dyDescent="0.25">
      <c r="I912" s="157"/>
      <c r="AS912" s="157"/>
    </row>
    <row r="913" spans="9:45" ht="15.75" customHeight="1" x14ac:dyDescent="0.25">
      <c r="I913" s="157"/>
      <c r="AS913" s="157"/>
    </row>
    <row r="914" spans="9:45" ht="15.75" customHeight="1" x14ac:dyDescent="0.25">
      <c r="I914" s="157"/>
      <c r="AS914" s="157"/>
    </row>
    <row r="915" spans="9:45" ht="15.75" customHeight="1" x14ac:dyDescent="0.25">
      <c r="I915" s="157"/>
      <c r="AS915" s="157"/>
    </row>
    <row r="916" spans="9:45" ht="15.75" customHeight="1" x14ac:dyDescent="0.25">
      <c r="I916" s="157"/>
      <c r="AS916" s="157"/>
    </row>
    <row r="917" spans="9:45" ht="15.75" customHeight="1" x14ac:dyDescent="0.25">
      <c r="I917" s="157"/>
      <c r="AS917" s="157"/>
    </row>
    <row r="918" spans="9:45" ht="15.75" customHeight="1" x14ac:dyDescent="0.25">
      <c r="I918" s="157"/>
      <c r="AS918" s="157"/>
    </row>
    <row r="919" spans="9:45" ht="15.75" customHeight="1" x14ac:dyDescent="0.25">
      <c r="I919" s="157"/>
      <c r="AS919" s="157"/>
    </row>
    <row r="920" spans="9:45" ht="15.75" customHeight="1" x14ac:dyDescent="0.25">
      <c r="I920" s="157"/>
      <c r="AS920" s="157"/>
    </row>
    <row r="921" spans="9:45" ht="15.75" customHeight="1" x14ac:dyDescent="0.25">
      <c r="I921" s="157"/>
      <c r="AS921" s="157"/>
    </row>
    <row r="922" spans="9:45" ht="15.75" customHeight="1" x14ac:dyDescent="0.25">
      <c r="I922" s="157"/>
      <c r="AS922" s="157"/>
    </row>
    <row r="923" spans="9:45" ht="15.75" customHeight="1" x14ac:dyDescent="0.25">
      <c r="I923" s="157"/>
      <c r="AS923" s="157"/>
    </row>
    <row r="924" spans="9:45" ht="15.75" customHeight="1" x14ac:dyDescent="0.25">
      <c r="I924" s="157"/>
      <c r="AS924" s="157"/>
    </row>
    <row r="925" spans="9:45" ht="15.75" customHeight="1" x14ac:dyDescent="0.25">
      <c r="I925" s="157"/>
      <c r="AS925" s="157"/>
    </row>
    <row r="926" spans="9:45" ht="15.75" customHeight="1" x14ac:dyDescent="0.25">
      <c r="I926" s="157"/>
      <c r="AS926" s="157"/>
    </row>
    <row r="927" spans="9:45" ht="15.75" customHeight="1" x14ac:dyDescent="0.25">
      <c r="I927" s="157"/>
      <c r="AS927" s="157"/>
    </row>
    <row r="928" spans="9:45" ht="15.75" customHeight="1" x14ac:dyDescent="0.25">
      <c r="I928" s="157"/>
      <c r="AS928" s="157"/>
    </row>
    <row r="929" spans="9:45" ht="15.75" customHeight="1" x14ac:dyDescent="0.25">
      <c r="I929" s="157"/>
      <c r="AS929" s="157"/>
    </row>
    <row r="930" spans="9:45" ht="15.75" customHeight="1" x14ac:dyDescent="0.25">
      <c r="I930" s="157"/>
      <c r="AS930" s="157"/>
    </row>
    <row r="931" spans="9:45" ht="15.75" customHeight="1" x14ac:dyDescent="0.25">
      <c r="I931" s="157"/>
      <c r="AS931" s="157"/>
    </row>
  </sheetData>
  <mergeCells count="37">
    <mergeCell ref="AJ1:AL1"/>
    <mergeCell ref="AM1:BM1"/>
    <mergeCell ref="BN1:BN3"/>
    <mergeCell ref="A2:A3"/>
    <mergeCell ref="B2:B3"/>
    <mergeCell ref="C2:F2"/>
    <mergeCell ref="H2:H3"/>
    <mergeCell ref="I2:K2"/>
    <mergeCell ref="M2:M3"/>
    <mergeCell ref="N2:N3"/>
    <mergeCell ref="O2:Q2"/>
    <mergeCell ref="A1:AI1"/>
    <mergeCell ref="AE2:AG2"/>
    <mergeCell ref="AH2:AH3"/>
    <mergeCell ref="AI2:AI3"/>
    <mergeCell ref="AJ2:AJ3"/>
    <mergeCell ref="AK2:AK3"/>
    <mergeCell ref="BF2:BI2"/>
    <mergeCell ref="BJ2:BM2"/>
    <mergeCell ref="AL2:AL3"/>
    <mergeCell ref="AM2:AR2"/>
    <mergeCell ref="AS2:AS3"/>
    <mergeCell ref="AT2:AW2"/>
    <mergeCell ref="AX2:BA2"/>
    <mergeCell ref="BB2:BE2"/>
    <mergeCell ref="AA2:AA3"/>
    <mergeCell ref="AB2:AB3"/>
    <mergeCell ref="AC2:AC3"/>
    <mergeCell ref="AD2:AD3"/>
    <mergeCell ref="R2:S2"/>
    <mergeCell ref="T2:T3"/>
    <mergeCell ref="U2:U3"/>
    <mergeCell ref="V2:V3"/>
    <mergeCell ref="W2:W3"/>
    <mergeCell ref="X2:X3"/>
    <mergeCell ref="Y2:Y3"/>
    <mergeCell ref="Z2:Z3"/>
  </mergeCells>
  <conditionalFormatting sqref="AS9 AS21:AT21 AS28">
    <cfRule type="notContainsBlanks" dxfId="0" priority="1">
      <formula>LEN(TRIM(AS9))&gt;0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K1000"/>
  <sheetViews>
    <sheetView rightToLeft="1" workbookViewId="0">
      <selection activeCell="F24" sqref="F24"/>
    </sheetView>
  </sheetViews>
  <sheetFormatPr defaultColWidth="14.42578125" defaultRowHeight="15" customHeight="1" x14ac:dyDescent="0.25"/>
  <cols>
    <col min="1" max="1" width="10.28515625" customWidth="1"/>
    <col min="2" max="2" width="12.140625" customWidth="1"/>
    <col min="3" max="3" width="11.85546875" customWidth="1"/>
    <col min="4" max="4" width="10.7109375" customWidth="1"/>
    <col min="5" max="5" width="12" customWidth="1"/>
    <col min="6" max="8" width="11.42578125" customWidth="1"/>
    <col min="9" max="9" width="8" customWidth="1"/>
    <col min="10" max="10" width="14.140625" customWidth="1"/>
    <col min="11" max="11" width="20.42578125" customWidth="1"/>
  </cols>
  <sheetData>
    <row r="1" spans="1:11" ht="15.75" customHeight="1" x14ac:dyDescent="0.25">
      <c r="A1" s="175" t="s">
        <v>29</v>
      </c>
      <c r="B1" s="170" t="s">
        <v>30</v>
      </c>
      <c r="C1" s="172" t="s">
        <v>36</v>
      </c>
      <c r="D1" s="173"/>
      <c r="E1" s="174"/>
      <c r="F1" s="196" t="s">
        <v>45</v>
      </c>
      <c r="G1" s="173"/>
      <c r="H1" s="173"/>
      <c r="I1" s="173"/>
      <c r="J1" s="173"/>
      <c r="K1" s="174"/>
    </row>
    <row r="2" spans="1:11" ht="30" customHeight="1" x14ac:dyDescent="0.25">
      <c r="A2" s="171"/>
      <c r="B2" s="171"/>
      <c r="C2" s="6" t="s">
        <v>48</v>
      </c>
      <c r="D2" s="7" t="s">
        <v>50</v>
      </c>
      <c r="E2" s="7" t="s">
        <v>55</v>
      </c>
      <c r="F2" s="8" t="s">
        <v>56</v>
      </c>
      <c r="G2" s="8" t="s">
        <v>65</v>
      </c>
      <c r="H2" s="8" t="s">
        <v>66</v>
      </c>
      <c r="I2" s="8" t="s">
        <v>67</v>
      </c>
      <c r="J2" s="8" t="s">
        <v>69</v>
      </c>
      <c r="K2" s="8" t="s">
        <v>71</v>
      </c>
    </row>
    <row r="3" spans="1:11" x14ac:dyDescent="0.25">
      <c r="A3" s="9">
        <v>3</v>
      </c>
      <c r="B3" s="10" t="s">
        <v>76</v>
      </c>
      <c r="C3" s="11" t="s">
        <v>78</v>
      </c>
      <c r="D3" s="11" t="s">
        <v>83</v>
      </c>
      <c r="E3" s="10">
        <v>545457721</v>
      </c>
      <c r="F3" s="12" t="s">
        <v>85</v>
      </c>
      <c r="G3" s="12" t="s">
        <v>87</v>
      </c>
      <c r="H3" s="11" t="s">
        <v>83</v>
      </c>
      <c r="I3" s="13" t="s">
        <v>88</v>
      </c>
      <c r="J3" s="14"/>
      <c r="K3" s="14"/>
    </row>
    <row r="4" spans="1:11" x14ac:dyDescent="0.25">
      <c r="A4" s="9">
        <v>24</v>
      </c>
      <c r="B4" s="10" t="s">
        <v>90</v>
      </c>
      <c r="C4" s="15" t="s">
        <v>91</v>
      </c>
      <c r="D4" s="11" t="s">
        <v>92</v>
      </c>
      <c r="E4" s="10">
        <v>544463787</v>
      </c>
      <c r="F4" s="12" t="s">
        <v>93</v>
      </c>
      <c r="G4" s="12" t="s">
        <v>94</v>
      </c>
      <c r="H4" s="11" t="s">
        <v>92</v>
      </c>
      <c r="I4" s="13" t="s">
        <v>95</v>
      </c>
      <c r="J4" s="16" t="s">
        <v>96</v>
      </c>
      <c r="K4" s="14"/>
    </row>
    <row r="5" spans="1:11" x14ac:dyDescent="0.25">
      <c r="A5" s="18">
        <v>27</v>
      </c>
      <c r="B5" s="20">
        <v>43832</v>
      </c>
      <c r="C5" s="15" t="s">
        <v>102</v>
      </c>
      <c r="D5" s="15" t="s">
        <v>103</v>
      </c>
      <c r="E5" s="21">
        <v>544463787</v>
      </c>
      <c r="F5" s="21" t="s">
        <v>104</v>
      </c>
      <c r="G5" s="12" t="s">
        <v>94</v>
      </c>
      <c r="H5" s="11" t="s">
        <v>92</v>
      </c>
      <c r="I5" s="13" t="s">
        <v>88</v>
      </c>
      <c r="J5" s="14"/>
      <c r="K5" s="14"/>
    </row>
    <row r="6" spans="1:11" x14ac:dyDescent="0.25">
      <c r="A6" s="18">
        <v>28</v>
      </c>
      <c r="B6" s="20">
        <v>43832</v>
      </c>
      <c r="C6" s="15" t="s">
        <v>102</v>
      </c>
      <c r="D6" s="15" t="s">
        <v>103</v>
      </c>
      <c r="E6" s="21">
        <v>544463787</v>
      </c>
      <c r="F6" s="21" t="s">
        <v>93</v>
      </c>
      <c r="G6" s="12" t="s">
        <v>94</v>
      </c>
      <c r="H6" s="11" t="s">
        <v>92</v>
      </c>
      <c r="I6" s="13" t="s">
        <v>88</v>
      </c>
      <c r="J6" s="14"/>
      <c r="K6" s="14"/>
    </row>
    <row r="7" spans="1:11" x14ac:dyDescent="0.25">
      <c r="A7" s="18">
        <v>25</v>
      </c>
      <c r="B7" s="20">
        <v>43832</v>
      </c>
      <c r="C7" s="15" t="s">
        <v>105</v>
      </c>
      <c r="D7" s="15" t="s">
        <v>103</v>
      </c>
      <c r="E7" s="21">
        <v>544463787</v>
      </c>
      <c r="F7" s="21" t="s">
        <v>93</v>
      </c>
      <c r="G7" s="12" t="s">
        <v>94</v>
      </c>
      <c r="H7" s="11" t="s">
        <v>92</v>
      </c>
      <c r="I7" s="13" t="s">
        <v>88</v>
      </c>
      <c r="J7" s="14"/>
      <c r="K7" s="14"/>
    </row>
    <row r="8" spans="1:11" x14ac:dyDescent="0.25">
      <c r="A8" s="18">
        <v>23</v>
      </c>
      <c r="B8" s="20">
        <v>43837</v>
      </c>
      <c r="C8" s="15" t="s">
        <v>115</v>
      </c>
      <c r="D8" s="15" t="s">
        <v>103</v>
      </c>
      <c r="E8" s="21">
        <v>544463787</v>
      </c>
      <c r="F8" s="12" t="s">
        <v>94</v>
      </c>
      <c r="G8" s="12" t="s">
        <v>94</v>
      </c>
      <c r="H8" s="11" t="s">
        <v>92</v>
      </c>
      <c r="I8" s="13" t="s">
        <v>88</v>
      </c>
      <c r="J8" s="14"/>
      <c r="K8" s="14"/>
    </row>
    <row r="9" spans="1:11" x14ac:dyDescent="0.25">
      <c r="A9" s="18">
        <v>21</v>
      </c>
      <c r="B9" s="20">
        <v>43837</v>
      </c>
      <c r="C9" s="28" t="s">
        <v>127</v>
      </c>
      <c r="D9" s="30" t="s">
        <v>103</v>
      </c>
      <c r="E9" s="31">
        <v>544463787</v>
      </c>
      <c r="F9" s="32" t="s">
        <v>132</v>
      </c>
      <c r="G9" s="35" t="s">
        <v>137</v>
      </c>
      <c r="H9" s="11" t="s">
        <v>92</v>
      </c>
      <c r="I9" s="13" t="s">
        <v>95</v>
      </c>
      <c r="J9" s="37" t="s">
        <v>139</v>
      </c>
      <c r="K9" s="14"/>
    </row>
    <row r="10" spans="1:11" x14ac:dyDescent="0.25">
      <c r="A10" s="18">
        <v>22</v>
      </c>
      <c r="B10" s="20">
        <v>43837</v>
      </c>
      <c r="C10" s="15" t="s">
        <v>140</v>
      </c>
      <c r="D10" s="15" t="s">
        <v>103</v>
      </c>
      <c r="E10" s="21">
        <v>544463787</v>
      </c>
      <c r="F10" s="32" t="s">
        <v>132</v>
      </c>
      <c r="G10" s="35" t="s">
        <v>137</v>
      </c>
      <c r="H10" s="11" t="s">
        <v>92</v>
      </c>
      <c r="I10" s="13" t="s">
        <v>88</v>
      </c>
      <c r="J10" s="14"/>
      <c r="K10" s="14"/>
    </row>
    <row r="11" spans="1:11" x14ac:dyDescent="0.25">
      <c r="A11" s="18">
        <v>27</v>
      </c>
      <c r="B11" s="20">
        <v>43832</v>
      </c>
      <c r="C11" s="15" t="s">
        <v>102</v>
      </c>
      <c r="D11" s="15" t="s">
        <v>103</v>
      </c>
      <c r="E11" s="21">
        <v>544463787</v>
      </c>
      <c r="F11" s="32" t="s">
        <v>137</v>
      </c>
      <c r="G11" s="35" t="s">
        <v>137</v>
      </c>
      <c r="H11" s="11" t="s">
        <v>92</v>
      </c>
      <c r="I11" s="13" t="s">
        <v>88</v>
      </c>
      <c r="J11" s="14"/>
      <c r="K11" s="14"/>
    </row>
    <row r="12" spans="1:11" x14ac:dyDescent="0.25">
      <c r="A12" s="18">
        <v>49</v>
      </c>
      <c r="B12" s="39">
        <v>43844</v>
      </c>
      <c r="C12" s="15" t="s">
        <v>143</v>
      </c>
      <c r="D12" s="15" t="s">
        <v>103</v>
      </c>
      <c r="E12" s="21">
        <v>544463787</v>
      </c>
      <c r="F12" s="32" t="s">
        <v>137</v>
      </c>
      <c r="G12" s="35" t="s">
        <v>137</v>
      </c>
      <c r="H12" s="11" t="s">
        <v>92</v>
      </c>
      <c r="I12" s="13" t="s">
        <v>95</v>
      </c>
      <c r="J12" s="37" t="s">
        <v>139</v>
      </c>
      <c r="K12" s="14"/>
    </row>
    <row r="13" spans="1:11" x14ac:dyDescent="0.25">
      <c r="A13" s="9"/>
      <c r="B13" s="20"/>
      <c r="C13" s="20"/>
      <c r="D13" s="10"/>
      <c r="E13" s="10"/>
      <c r="F13" s="22"/>
      <c r="G13" s="22"/>
      <c r="H13" s="10"/>
      <c r="I13" s="12"/>
      <c r="J13" s="14"/>
      <c r="K13" s="14"/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E1"/>
    <mergeCell ref="F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מיידע</vt:lpstr>
      <vt:lpstr>ניהול תיחור </vt:lpstr>
      <vt:lpstr>צפון</vt:lpstr>
      <vt:lpstr>מרכז</vt:lpstr>
      <vt:lpstr>דרום</vt:lpstr>
      <vt:lpstr>אישור בצוע הסעות-לשימוש תעשידע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 Peled</dc:creator>
  <cp:lastModifiedBy>Ron</cp:lastModifiedBy>
  <dcterms:created xsi:type="dcterms:W3CDTF">2019-12-08T10:27:37Z</dcterms:created>
  <dcterms:modified xsi:type="dcterms:W3CDTF">2020-05-19T13:39:40Z</dcterms:modified>
</cp:coreProperties>
</file>