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huyi\Dropbox\Tesis_MenC_MCL\Desarrollo de tesis\Tesis C-1580\Estacionario-códigos-ajustes\"/>
    </mc:Choice>
  </mc:AlternateContent>
  <xr:revisionPtr revIDLastSave="0" documentId="13_ncr:1_{0CBA5C6A-8498-4291-9375-419A1A5B6FD4}" xr6:coauthVersionLast="47" xr6:coauthVersionMax="47" xr10:uidLastSave="{00000000-0000-0000-0000-000000000000}"/>
  <bookViews>
    <workbookView minimized="1" xWindow="2268" yWindow="2268" windowWidth="17280" windowHeight="8880" xr2:uid="{8D5E8ECE-F30F-46D3-8688-4487ADEC8640}"/>
  </bookViews>
  <sheets>
    <sheet name="Exportar_resultados_AP" sheetId="1" r:id="rId1"/>
    <sheet name="Exportar_resultados_ACM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C61" i="2" l="1"/>
  <c r="BH26" i="2" a="1"/>
  <c r="BH26" i="2" s="1"/>
  <c r="BF26" i="2" a="1"/>
  <c r="BF26" i="2" s="1"/>
  <c r="BD26" i="2" a="1"/>
  <c r="BD26" i="2" s="1"/>
  <c r="AR26" i="2" a="1"/>
  <c r="AR26" i="2" s="1"/>
  <c r="AP26" i="2" a="1"/>
  <c r="AP26" i="2" s="1"/>
  <c r="AN26" i="2" a="1"/>
  <c r="AN26" i="2" s="1"/>
  <c r="AB26" i="2"/>
  <c r="Z26" i="2"/>
  <c r="X26" i="2"/>
  <c r="AJ17" i="2" s="1"/>
  <c r="BH25" i="2" a="1"/>
  <c r="BH25" i="2" s="1"/>
  <c r="BF25" i="2" a="1"/>
  <c r="BF25" i="2" s="1"/>
  <c r="BD25" i="2" a="1"/>
  <c r="BD25" i="2" s="1"/>
  <c r="AR25" i="2" a="1"/>
  <c r="AR25" i="2" s="1"/>
  <c r="AP25" i="2" a="1"/>
  <c r="AP25" i="2" s="1"/>
  <c r="AN25" i="2" a="1"/>
  <c r="AN25" i="2" s="1"/>
  <c r="AB25" i="2"/>
  <c r="Z25" i="2"/>
  <c r="X25" i="2"/>
  <c r="CA24" i="2"/>
  <c r="BH24" i="2" a="1"/>
  <c r="BH24" i="2" s="1"/>
  <c r="BF24" i="2" a="1"/>
  <c r="BF24" i="2" s="1"/>
  <c r="BD24" i="2" a="1"/>
  <c r="BD24" i="2" s="1"/>
  <c r="AR24" i="2" a="1"/>
  <c r="AR24" i="2" s="1"/>
  <c r="AP24" i="2" a="1"/>
  <c r="AP24" i="2" s="1"/>
  <c r="AN24" i="2" a="1"/>
  <c r="AN24" i="2" s="1"/>
  <c r="AB24" i="2"/>
  <c r="Z24" i="2"/>
  <c r="X24" i="2"/>
  <c r="AJ11" i="2" s="1"/>
  <c r="BV23" i="2"/>
  <c r="BT23" i="2"/>
  <c r="BJ23" i="2" a="1"/>
  <c r="BJ23" i="2" s="1"/>
  <c r="BH23" i="2" a="1"/>
  <c r="BH23" i="2" s="1"/>
  <c r="BF23" i="2" a="1"/>
  <c r="BF23" i="2" s="1"/>
  <c r="BD23" i="2" a="1"/>
  <c r="BD23" i="2" s="1"/>
  <c r="AT23" i="2" a="1"/>
  <c r="AT23" i="2" s="1"/>
  <c r="AR23" i="2" a="1"/>
  <c r="AR23" i="2" s="1"/>
  <c r="AP23" i="2" a="1"/>
  <c r="AP23" i="2" s="1"/>
  <c r="AN23" i="2" a="1"/>
  <c r="AN23" i="2" s="1"/>
  <c r="AD23" i="2"/>
  <c r="AB23" i="2"/>
  <c r="Z23" i="2"/>
  <c r="X23" i="2"/>
  <c r="S23" i="2"/>
  <c r="Q23" i="2"/>
  <c r="BV22" i="2"/>
  <c r="CA13" i="2" s="1"/>
  <c r="BT22" i="2"/>
  <c r="BJ22" i="2" a="1"/>
  <c r="BJ22" i="2" s="1"/>
  <c r="AT22" i="2" a="1"/>
  <c r="AT22" i="2" s="1"/>
  <c r="AD22" i="2"/>
  <c r="Q22" i="2"/>
  <c r="BV21" i="2"/>
  <c r="BT21" i="2"/>
  <c r="Q21" i="2"/>
  <c r="BV20" i="2"/>
  <c r="BT20" i="2"/>
  <c r="Q20" i="2"/>
  <c r="O20" i="2"/>
  <c r="AC4" i="2" s="1"/>
  <c r="BV19" i="2"/>
  <c r="CC24" i="2" s="1"/>
  <c r="BT19" i="2"/>
  <c r="BI19" i="2" a="1"/>
  <c r="BI19" i="2" s="1"/>
  <c r="BG19" i="2"/>
  <c r="AS19" i="2" a="1"/>
  <c r="AS19" i="2" s="1"/>
  <c r="AO19" i="2" a="1"/>
  <c r="AO19" i="2" s="1"/>
  <c r="AC19" i="2"/>
  <c r="Y19" i="2"/>
  <c r="Q19" i="2"/>
  <c r="BI18" i="2" a="1"/>
  <c r="BI18" i="2" s="1"/>
  <c r="AS18" i="2" a="1"/>
  <c r="AS18" i="2" s="1"/>
  <c r="AO18" i="2" a="1"/>
  <c r="AO18" i="2" s="1"/>
  <c r="AC18" i="2"/>
  <c r="Y18" i="2"/>
  <c r="U18" i="2"/>
  <c r="H18" i="2"/>
  <c r="F18" i="2"/>
  <c r="BI17" i="2" a="1"/>
  <c r="BI17" i="2" s="1"/>
  <c r="BG17" i="2"/>
  <c r="AS17" i="2" a="1"/>
  <c r="AS17" i="2" s="1"/>
  <c r="AO17" i="2" a="1"/>
  <c r="AO17" i="2" s="1"/>
  <c r="AC17" i="2"/>
  <c r="Y17" i="2"/>
  <c r="Q17" i="2"/>
  <c r="O17" i="2"/>
  <c r="H17" i="2"/>
  <c r="F17" i="2"/>
  <c r="BX16" i="2"/>
  <c r="CA19" i="2" s="1"/>
  <c r="BI16" i="2" a="1"/>
  <c r="BI16" i="2" s="1"/>
  <c r="BC16" i="2" a="1"/>
  <c r="BC16" i="2" s="1"/>
  <c r="AS16" i="2" a="1"/>
  <c r="AS16" i="2" s="1"/>
  <c r="AO16" i="2" a="1"/>
  <c r="AO16" i="2" s="1"/>
  <c r="AM16" i="2" a="1"/>
  <c r="AM16" i="2" s="1"/>
  <c r="AF16" i="2"/>
  <c r="AC16" i="2"/>
  <c r="Y16" i="2"/>
  <c r="W16" i="2"/>
  <c r="Q16" i="2"/>
  <c r="O16" i="2"/>
  <c r="O22" i="2" s="1"/>
  <c r="AC6" i="2" s="1"/>
  <c r="H16" i="2"/>
  <c r="F16" i="2"/>
  <c r="BI15" i="2" a="1"/>
  <c r="BI15" i="2" s="1"/>
  <c r="AS15" i="2" a="1"/>
  <c r="AS15" i="2" s="1"/>
  <c r="AO15" i="2" a="1"/>
  <c r="AO15" i="2" s="1"/>
  <c r="AC15" i="2"/>
  <c r="Y15" i="2"/>
  <c r="AH5" i="2" s="1"/>
  <c r="Q15" i="2"/>
  <c r="O15" i="2"/>
  <c r="O21" i="2" s="1"/>
  <c r="AC5" i="2" s="1"/>
  <c r="H15" i="2"/>
  <c r="F15" i="2"/>
  <c r="BG14" i="2" a="1"/>
  <c r="BG14" i="2" s="1"/>
  <c r="AQ14" i="2" a="1"/>
  <c r="AQ14" i="2" s="1"/>
  <c r="AA14" i="2"/>
  <c r="AF17" i="2" s="1"/>
  <c r="Q14" i="2"/>
  <c r="O14" i="2"/>
  <c r="H14" i="2"/>
  <c r="F14" i="2"/>
  <c r="BG13" i="2" a="1"/>
  <c r="BG13" i="2" s="1"/>
  <c r="BM5" i="2" s="1"/>
  <c r="BC13" i="2" a="1"/>
  <c r="BC13" i="2" s="1"/>
  <c r="AQ13" i="2" a="1"/>
  <c r="AQ13" i="2" s="1"/>
  <c r="AV5" i="2" s="1"/>
  <c r="AM13" i="2" a="1"/>
  <c r="AM13" i="2" s="1"/>
  <c r="AA13" i="2"/>
  <c r="AF5" i="2" s="1"/>
  <c r="Q13" i="2"/>
  <c r="S7" i="2" s="1"/>
  <c r="O13" i="2"/>
  <c r="BI12" i="2" a="1"/>
  <c r="BI12" i="2" s="1"/>
  <c r="BG12" i="2" a="1"/>
  <c r="BG12" i="2" s="1"/>
  <c r="BE12" i="2" a="1"/>
  <c r="BE12" i="2" s="1"/>
  <c r="BC12" i="2" a="1"/>
  <c r="BC12" i="2" s="1"/>
  <c r="AS12" i="2" a="1"/>
  <c r="AS12" i="2" s="1"/>
  <c r="AQ12" i="2" a="1"/>
  <c r="AQ12" i="2" s="1"/>
  <c r="AO12" i="2" a="1"/>
  <c r="AO12" i="2" s="1"/>
  <c r="AM12" i="2" a="1"/>
  <c r="AM12" i="2" s="1"/>
  <c r="AC12" i="2"/>
  <c r="AA12" i="2"/>
  <c r="Y12" i="2"/>
  <c r="BI11" i="2" a="1"/>
  <c r="BI11" i="2" s="1"/>
  <c r="BG11" i="2" a="1"/>
  <c r="BG11" i="2" s="1"/>
  <c r="BE11" i="2" a="1"/>
  <c r="BE11" i="2" s="1"/>
  <c r="BC11" i="2" a="1"/>
  <c r="BC11" i="2" s="1"/>
  <c r="AS11" i="2" a="1"/>
  <c r="AS11" i="2" s="1"/>
  <c r="AQ11" i="2" a="1"/>
  <c r="AQ11" i="2" s="1"/>
  <c r="AO11" i="2" a="1"/>
  <c r="AO11" i="2" s="1"/>
  <c r="AM11" i="2" a="1"/>
  <c r="AM11" i="2" s="1"/>
  <c r="AC11" i="2"/>
  <c r="AA11" i="2"/>
  <c r="AF10" i="2" s="1"/>
  <c r="Y11" i="2"/>
  <c r="N11" i="2"/>
  <c r="S18" i="2" s="1"/>
  <c r="E11" i="2"/>
  <c r="J15" i="2" s="1"/>
  <c r="BI10" i="2" a="1"/>
  <c r="BI10" i="2" s="1"/>
  <c r="BG10" i="2" a="1"/>
  <c r="BG10" i="2" s="1"/>
  <c r="BE10" i="2" a="1"/>
  <c r="BE10" i="2" s="1"/>
  <c r="BC10" i="2" a="1"/>
  <c r="BC10" i="2" s="1"/>
  <c r="AS10" i="2" a="1"/>
  <c r="AS10" i="2" s="1"/>
  <c r="AQ10" i="2" a="1"/>
  <c r="AQ10" i="2" s="1"/>
  <c r="AO10" i="2" a="1"/>
  <c r="AO10" i="2" s="1"/>
  <c r="AM10" i="2" a="1"/>
  <c r="AM10" i="2" s="1"/>
  <c r="AC10" i="2"/>
  <c r="AA10" i="2"/>
  <c r="Y10" i="2"/>
  <c r="BI9" i="2" a="1"/>
  <c r="BI9" i="2" s="1"/>
  <c r="BG9" i="2" a="1"/>
  <c r="BG9" i="2" s="1"/>
  <c r="BE9" i="2" a="1"/>
  <c r="BE9" i="2" s="1"/>
  <c r="BC9" i="2" a="1"/>
  <c r="BC9" i="2" s="1"/>
  <c r="AS9" i="2" a="1"/>
  <c r="AS9" i="2" s="1"/>
  <c r="AQ9" i="2" a="1"/>
  <c r="AQ9" i="2" s="1"/>
  <c r="AO9" i="2" a="1"/>
  <c r="AO9" i="2" s="1"/>
  <c r="AM9" i="2" a="1"/>
  <c r="AM9" i="2" s="1"/>
  <c r="AC9" i="2"/>
  <c r="AA9" i="2"/>
  <c r="Y9" i="2"/>
  <c r="BX8" i="2"/>
  <c r="BG8" i="2" a="1"/>
  <c r="BG8" i="2" s="1"/>
  <c r="BB8" i="2"/>
  <c r="AQ8" i="2" a="1"/>
  <c r="AQ8" i="2" s="1"/>
  <c r="AL8" i="2"/>
  <c r="AA8" i="2"/>
  <c r="CC7" i="2"/>
  <c r="CA7" i="2"/>
  <c r="BX7" i="2"/>
  <c r="BG18" i="2" s="1"/>
  <c r="BT7" i="2" a="1"/>
  <c r="BT7" i="2" s="1"/>
  <c r="BI7" i="2" a="1"/>
  <c r="BI7" i="2" s="1"/>
  <c r="BE7" i="2" a="1"/>
  <c r="BE7" i="2" s="1"/>
  <c r="BC7" i="2" a="1"/>
  <c r="BC7" i="2" s="1"/>
  <c r="AS7" i="2" a="1"/>
  <c r="AS7" i="2" s="1"/>
  <c r="AO7" i="2" a="1"/>
  <c r="AO7" i="2" s="1"/>
  <c r="AM7" i="2" a="1"/>
  <c r="AM7" i="2" s="1"/>
  <c r="Y7" i="2"/>
  <c r="W7" i="2"/>
  <c r="Q7" i="2"/>
  <c r="O7" i="2"/>
  <c r="H7" i="2"/>
  <c r="F7" i="2"/>
  <c r="BX6" i="2"/>
  <c r="BT6" i="2" a="1"/>
  <c r="BT6" i="2" s="1"/>
  <c r="BI6" i="2" a="1"/>
  <c r="BI6" i="2" s="1"/>
  <c r="BE6" i="2" a="1"/>
  <c r="BE6" i="2" s="1"/>
  <c r="AS6" i="2" a="1"/>
  <c r="AS6" i="2" s="1"/>
  <c r="AO6" i="2" a="1"/>
  <c r="AO6" i="2" s="1"/>
  <c r="Y6" i="2"/>
  <c r="S6" i="2"/>
  <c r="Q6" i="2"/>
  <c r="O6" i="2"/>
  <c r="H6" i="2"/>
  <c r="F6" i="2"/>
  <c r="BX5" i="2"/>
  <c r="BG16" i="2" s="1"/>
  <c r="BT5" i="2" a="1"/>
  <c r="BT5" i="2" s="1"/>
  <c r="BI5" i="2" a="1"/>
  <c r="BI5" i="2" s="1"/>
  <c r="BE5" i="2" a="1"/>
  <c r="BE5" i="2" s="1"/>
  <c r="AS5" i="2" a="1"/>
  <c r="AS5" i="2" s="1"/>
  <c r="AO5" i="2" a="1"/>
  <c r="AO5" i="2" s="1"/>
  <c r="Y5" i="2"/>
  <c r="Q5" i="2"/>
  <c r="O5" i="2"/>
  <c r="H5" i="2"/>
  <c r="F5" i="2"/>
  <c r="BX4" i="2"/>
  <c r="BT4" i="2" a="1"/>
  <c r="BT4" i="2" s="1"/>
  <c r="BI4" i="2" a="1"/>
  <c r="BI4" i="2" s="1"/>
  <c r="BE4" i="2" a="1"/>
  <c r="BE4" i="2" s="1"/>
  <c r="AS4" i="2" a="1"/>
  <c r="AS4" i="2" s="1"/>
  <c r="AO4" i="2" a="1"/>
  <c r="AO4" i="2" s="1"/>
  <c r="Y4" i="2"/>
  <c r="Q4" i="2"/>
  <c r="O4" i="2"/>
  <c r="H4" i="2"/>
  <c r="F4" i="2"/>
  <c r="BT3" i="2" a="1"/>
  <c r="BT3" i="2" s="1"/>
  <c r="BI3" i="2" a="1"/>
  <c r="BI3" i="2" s="1"/>
  <c r="BE3" i="2" a="1"/>
  <c r="BE3" i="2" s="1"/>
  <c r="AS3" i="2" a="1"/>
  <c r="AS3" i="2" s="1"/>
  <c r="AO3" i="2" a="1"/>
  <c r="AO3" i="2" s="1"/>
  <c r="Y3" i="2"/>
  <c r="Q3" i="2"/>
  <c r="O3" i="2"/>
  <c r="S12" i="2" s="1"/>
  <c r="H3" i="2"/>
  <c r="F3" i="2"/>
  <c r="BC61" i="1"/>
  <c r="BO38" i="1"/>
  <c r="BI38" i="1"/>
  <c r="BH26" i="1" a="1"/>
  <c r="BH26" i="1" s="1"/>
  <c r="BF26" i="1" a="1"/>
  <c r="BF26" i="1" s="1"/>
  <c r="BD26" i="1" a="1"/>
  <c r="BD26" i="1" s="1"/>
  <c r="AR26" i="1" a="1"/>
  <c r="AR26" i="1" s="1"/>
  <c r="AP26" i="1" a="1"/>
  <c r="AP26" i="1" s="1"/>
  <c r="AN26" i="1" a="1"/>
  <c r="AN26" i="1" s="1"/>
  <c r="AB26" i="1"/>
  <c r="Z26" i="1"/>
  <c r="X26" i="1"/>
  <c r="CA25" i="1"/>
  <c r="BH25" i="1" a="1"/>
  <c r="BH25" i="1" s="1"/>
  <c r="BF25" i="1" a="1"/>
  <c r="BF25" i="1" s="1"/>
  <c r="BD25" i="1" a="1"/>
  <c r="BD25" i="1" s="1"/>
  <c r="AR25" i="1" a="1"/>
  <c r="AR25" i="1" s="1"/>
  <c r="AP25" i="1" a="1"/>
  <c r="AP25" i="1" s="1"/>
  <c r="AN25" i="1" a="1"/>
  <c r="AN25" i="1" s="1"/>
  <c r="AB25" i="1"/>
  <c r="Z25" i="1"/>
  <c r="X25" i="1"/>
  <c r="AH17" i="1" s="1"/>
  <c r="CA24" i="1"/>
  <c r="BH24" i="1" a="1"/>
  <c r="BH24" i="1" s="1"/>
  <c r="BF24" i="1" a="1"/>
  <c r="BF24" i="1" s="1"/>
  <c r="BD24" i="1" a="1"/>
  <c r="BD24" i="1" s="1"/>
  <c r="AR24" i="1" a="1"/>
  <c r="AR24" i="1" s="1"/>
  <c r="AP24" i="1" a="1"/>
  <c r="AP24" i="1" s="1"/>
  <c r="AN24" i="1" a="1"/>
  <c r="AN24" i="1" s="1"/>
  <c r="AZ11" i="1" s="1"/>
  <c r="AB24" i="1"/>
  <c r="Z24" i="1"/>
  <c r="X24" i="1"/>
  <c r="BV23" i="1"/>
  <c r="BT23" i="1"/>
  <c r="BJ23" i="1" a="1"/>
  <c r="BJ23" i="1" s="1"/>
  <c r="BH23" i="1" a="1"/>
  <c r="BH23" i="1" s="1"/>
  <c r="BF23" i="1" a="1"/>
  <c r="BF23" i="1" s="1"/>
  <c r="BD23" i="1" a="1"/>
  <c r="BD23" i="1" s="1"/>
  <c r="AT23" i="1" a="1"/>
  <c r="AT23" i="1" s="1"/>
  <c r="AR23" i="1" a="1"/>
  <c r="AR23" i="1" s="1"/>
  <c r="AP23" i="1" a="1"/>
  <c r="AP23" i="1" s="1"/>
  <c r="AN23" i="1" a="1"/>
  <c r="AN23" i="1" s="1"/>
  <c r="AD23" i="1"/>
  <c r="AB23" i="1"/>
  <c r="Z23" i="1"/>
  <c r="X23" i="1"/>
  <c r="Q23" i="1"/>
  <c r="O23" i="1"/>
  <c r="AC7" i="1" s="1"/>
  <c r="BV22" i="1"/>
  <c r="BT22" i="1"/>
  <c r="BJ22" i="1" a="1"/>
  <c r="BJ22" i="1" s="1"/>
  <c r="AT22" i="1" a="1"/>
  <c r="AT22" i="1" s="1"/>
  <c r="AD22" i="1"/>
  <c r="Q22" i="1"/>
  <c r="BV21" i="1"/>
  <c r="BT21" i="1"/>
  <c r="Q21" i="1"/>
  <c r="BV20" i="1"/>
  <c r="BT20" i="1"/>
  <c r="Q20" i="1"/>
  <c r="BV19" i="1"/>
  <c r="CA7" i="1" s="1"/>
  <c r="BT19" i="1"/>
  <c r="BI19" i="1" a="1"/>
  <c r="BI19" i="1" s="1"/>
  <c r="BE19" i="1"/>
  <c r="AS19" i="1" a="1"/>
  <c r="AS19" i="1" s="1"/>
  <c r="AO19" i="1" a="1"/>
  <c r="AO19" i="1" s="1"/>
  <c r="AC19" i="1"/>
  <c r="Y19" i="1"/>
  <c r="Q19" i="1"/>
  <c r="BI18" i="1" a="1"/>
  <c r="BI18" i="1" s="1"/>
  <c r="AS18" i="1" a="1"/>
  <c r="AS18" i="1" s="1"/>
  <c r="AO18" i="1" a="1"/>
  <c r="AO18" i="1" s="1"/>
  <c r="AC18" i="1"/>
  <c r="Y18" i="1"/>
  <c r="H18" i="1"/>
  <c r="F18" i="1"/>
  <c r="BI17" i="1" a="1"/>
  <c r="BI17" i="1" s="1"/>
  <c r="AS17" i="1" a="1"/>
  <c r="AS17" i="1" s="1"/>
  <c r="AO17" i="1" a="1"/>
  <c r="AO17" i="1" s="1"/>
  <c r="AJ17" i="1"/>
  <c r="AC17" i="1"/>
  <c r="Y17" i="1"/>
  <c r="S17" i="1"/>
  <c r="O17" i="1"/>
  <c r="H17" i="1"/>
  <c r="F17" i="1"/>
  <c r="BX16" i="1"/>
  <c r="CA19" i="1" s="1"/>
  <c r="BI16" i="1" a="1"/>
  <c r="BI16" i="1" s="1"/>
  <c r="BC16" i="1" a="1"/>
  <c r="BC16" i="1" s="1"/>
  <c r="AS16" i="1" a="1"/>
  <c r="AS16" i="1" s="1"/>
  <c r="AO16" i="1" a="1"/>
  <c r="AO16" i="1" s="1"/>
  <c r="AM16" i="1" a="1"/>
  <c r="AM16" i="1" s="1"/>
  <c r="AC16" i="1"/>
  <c r="Y16" i="1"/>
  <c r="W16" i="1"/>
  <c r="O16" i="1"/>
  <c r="O22" i="1" s="1"/>
  <c r="AC6" i="1" s="1"/>
  <c r="H16" i="1"/>
  <c r="F16" i="1"/>
  <c r="BV15" i="1"/>
  <c r="BI15" i="1" a="1"/>
  <c r="BI15" i="1" s="1"/>
  <c r="AS15" i="1" a="1"/>
  <c r="AS15" i="1" s="1"/>
  <c r="AO15" i="1" a="1"/>
  <c r="AO15" i="1" s="1"/>
  <c r="AC15" i="1"/>
  <c r="Y15" i="1"/>
  <c r="O15" i="1"/>
  <c r="O21" i="1" s="1"/>
  <c r="AC5" i="1" s="1"/>
  <c r="H15" i="1"/>
  <c r="F15" i="1"/>
  <c r="BV14" i="1"/>
  <c r="BG14" i="1" a="1"/>
  <c r="BG14" i="1" s="1"/>
  <c r="AQ14" i="1" a="1"/>
  <c r="AQ14" i="1" s="1"/>
  <c r="AA14" i="1"/>
  <c r="AF16" i="1" s="1"/>
  <c r="O14" i="1"/>
  <c r="O20" i="1" s="1"/>
  <c r="AC4" i="1" s="1"/>
  <c r="H14" i="1"/>
  <c r="F14" i="1"/>
  <c r="BV13" i="1"/>
  <c r="BG13" i="1" a="1"/>
  <c r="BG13" i="1" s="1"/>
  <c r="BM5" i="1" s="1"/>
  <c r="BC13" i="1" a="1"/>
  <c r="BC13" i="1" s="1"/>
  <c r="AQ13" i="1" a="1"/>
  <c r="AQ13" i="1" s="1"/>
  <c r="AV5" i="1" s="1"/>
  <c r="AM13" i="1" a="1"/>
  <c r="AM13" i="1" s="1"/>
  <c r="AA13" i="1"/>
  <c r="AF5" i="1" s="1"/>
  <c r="S13" i="1"/>
  <c r="O13" i="1"/>
  <c r="O19" i="1" s="1"/>
  <c r="BV12" i="1"/>
  <c r="BI12" i="1" a="1"/>
  <c r="BI12" i="1" s="1"/>
  <c r="BG12" i="1" a="1"/>
  <c r="BG12" i="1" s="1"/>
  <c r="BE12" i="1" a="1"/>
  <c r="BE12" i="1" s="1"/>
  <c r="BC12" i="1" a="1"/>
  <c r="BC12" i="1" s="1"/>
  <c r="AS12" i="1" a="1"/>
  <c r="AS12" i="1" s="1"/>
  <c r="AQ12" i="1" a="1"/>
  <c r="AQ12" i="1" s="1"/>
  <c r="AO12" i="1" a="1"/>
  <c r="AO12" i="1" s="1"/>
  <c r="AM12" i="1" a="1"/>
  <c r="AM12" i="1" s="1"/>
  <c r="AC12" i="1"/>
  <c r="AA12" i="1"/>
  <c r="Y12" i="1"/>
  <c r="BV11" i="1"/>
  <c r="BI11" i="1" a="1"/>
  <c r="BI11" i="1" s="1"/>
  <c r="BG11" i="1" a="1"/>
  <c r="BG11" i="1" s="1"/>
  <c r="BE11" i="1" a="1"/>
  <c r="BE11" i="1" s="1"/>
  <c r="BC11" i="1" a="1"/>
  <c r="BC11" i="1" s="1"/>
  <c r="AS11" i="1" a="1"/>
  <c r="AS11" i="1" s="1"/>
  <c r="AQ11" i="1" a="1"/>
  <c r="AQ11" i="1" s="1"/>
  <c r="AO11" i="1" a="1"/>
  <c r="AO11" i="1" s="1"/>
  <c r="AM11" i="1" a="1"/>
  <c r="AM11" i="1" s="1"/>
  <c r="AJ11" i="1"/>
  <c r="AH11" i="1"/>
  <c r="AC11" i="1"/>
  <c r="AA11" i="1"/>
  <c r="AF10" i="1" s="1"/>
  <c r="Y11" i="1"/>
  <c r="N11" i="1"/>
  <c r="E11" i="1"/>
  <c r="J15" i="1" s="1"/>
  <c r="BI10" i="1" a="1"/>
  <c r="BI10" i="1" s="1"/>
  <c r="BG10" i="1" a="1"/>
  <c r="BG10" i="1" s="1"/>
  <c r="BE10" i="1" a="1"/>
  <c r="BE10" i="1" s="1"/>
  <c r="BC10" i="1" a="1"/>
  <c r="BC10" i="1" s="1"/>
  <c r="AS10" i="1" a="1"/>
  <c r="AS10" i="1" s="1"/>
  <c r="AQ10" i="1" a="1"/>
  <c r="AQ10" i="1" s="1"/>
  <c r="AO10" i="1" a="1"/>
  <c r="AO10" i="1" s="1"/>
  <c r="AM10" i="1" a="1"/>
  <c r="AM10" i="1" s="1"/>
  <c r="AH10" i="1"/>
  <c r="AC10" i="1"/>
  <c r="AA10" i="1"/>
  <c r="Y10" i="1"/>
  <c r="BI9" i="1" a="1"/>
  <c r="BI9" i="1" s="1"/>
  <c r="BG9" i="1" a="1"/>
  <c r="BG9" i="1" s="1"/>
  <c r="BE9" i="1" a="1"/>
  <c r="BE9" i="1" s="1"/>
  <c r="BC9" i="1" a="1"/>
  <c r="BC9" i="1" s="1"/>
  <c r="AS9" i="1" a="1"/>
  <c r="AS9" i="1" s="1"/>
  <c r="AQ9" i="1" a="1"/>
  <c r="AQ9" i="1" s="1"/>
  <c r="AO9" i="1" a="1"/>
  <c r="AO9" i="1" s="1"/>
  <c r="AM9" i="1" a="1"/>
  <c r="AM9" i="1" s="1"/>
  <c r="AC9" i="1"/>
  <c r="AA9" i="1"/>
  <c r="Y9" i="1"/>
  <c r="BX8" i="1"/>
  <c r="BG19" i="1" s="1"/>
  <c r="BG8" i="1" a="1"/>
  <c r="BG8" i="1" s="1"/>
  <c r="BB8" i="1"/>
  <c r="AQ8" i="1" a="1"/>
  <c r="AQ8" i="1" s="1"/>
  <c r="AL8" i="1"/>
  <c r="AA8" i="1"/>
  <c r="BX7" i="1"/>
  <c r="BG18" i="1" s="1"/>
  <c r="BV7" i="1"/>
  <c r="BT7" i="1" a="1"/>
  <c r="BT7" i="1" s="1"/>
  <c r="BI7" i="1" a="1"/>
  <c r="BI7" i="1" s="1"/>
  <c r="BE7" i="1" a="1"/>
  <c r="BE7" i="1" s="1"/>
  <c r="BC7" i="1" a="1"/>
  <c r="BC7" i="1" s="1"/>
  <c r="AS7" i="1" a="1"/>
  <c r="AS7" i="1" s="1"/>
  <c r="AO7" i="1" a="1"/>
  <c r="AO7" i="1" s="1"/>
  <c r="AM7" i="1" a="1"/>
  <c r="AM7" i="1" s="1"/>
  <c r="Y7" i="1"/>
  <c r="W7" i="1"/>
  <c r="W19" i="1" s="1"/>
  <c r="AB22" i="1" s="1"/>
  <c r="O7" i="1"/>
  <c r="H7" i="1"/>
  <c r="F7" i="1"/>
  <c r="BX6" i="1"/>
  <c r="BG17" i="1" s="1"/>
  <c r="BV6" i="1"/>
  <c r="BE18" i="1" s="1"/>
  <c r="BT6" i="1" a="1"/>
  <c r="BT6" i="1" s="1"/>
  <c r="BI6" i="1" a="1"/>
  <c r="BI6" i="1" s="1"/>
  <c r="BE6" i="1" a="1"/>
  <c r="BE6" i="1" s="1"/>
  <c r="AS6" i="1" a="1"/>
  <c r="AS6" i="1" s="1"/>
  <c r="AO6" i="1" a="1"/>
  <c r="AO6" i="1" s="1"/>
  <c r="Y6" i="1"/>
  <c r="O6" i="1"/>
  <c r="H6" i="1"/>
  <c r="F6" i="1"/>
  <c r="BX5" i="1"/>
  <c r="BG16" i="1" s="1"/>
  <c r="BV5" i="1"/>
  <c r="BE17" i="1" s="1"/>
  <c r="BT5" i="1" a="1"/>
  <c r="BT5" i="1" s="1"/>
  <c r="BI5" i="1" a="1"/>
  <c r="BI5" i="1" s="1"/>
  <c r="BE5" i="1" a="1"/>
  <c r="BE5" i="1" s="1"/>
  <c r="AS5" i="1" a="1"/>
  <c r="AS5" i="1" s="1"/>
  <c r="AO5" i="1" a="1"/>
  <c r="AO5" i="1" s="1"/>
  <c r="Y5" i="1"/>
  <c r="U5" i="1"/>
  <c r="O5" i="1"/>
  <c r="H5" i="1"/>
  <c r="F5" i="1"/>
  <c r="BX4" i="1"/>
  <c r="CC7" i="1" s="1"/>
  <c r="BV4" i="1"/>
  <c r="BE16" i="1" s="1"/>
  <c r="BT4" i="1" a="1"/>
  <c r="BT4" i="1" s="1"/>
  <c r="BI4" i="1" a="1"/>
  <c r="BI4" i="1" s="1"/>
  <c r="BE4" i="1" a="1"/>
  <c r="BE4" i="1" s="1"/>
  <c r="AS4" i="1" a="1"/>
  <c r="AS4" i="1" s="1"/>
  <c r="AO4" i="1" a="1"/>
  <c r="AO4" i="1" s="1"/>
  <c r="Y4" i="1"/>
  <c r="O4" i="1"/>
  <c r="H4" i="1"/>
  <c r="F4" i="1"/>
  <c r="BV3" i="1"/>
  <c r="BE15" i="1" s="1"/>
  <c r="BT3" i="1" a="1"/>
  <c r="BT3" i="1" s="1"/>
  <c r="BI3" i="1" a="1"/>
  <c r="BI3" i="1" s="1"/>
  <c r="BE3" i="1" a="1"/>
  <c r="BE3" i="1" s="1"/>
  <c r="AS3" i="1" a="1"/>
  <c r="AS3" i="1" s="1"/>
  <c r="AO3" i="1" a="1"/>
  <c r="AO3" i="1" s="1"/>
  <c r="Y3" i="1"/>
  <c r="AH5" i="1" s="1"/>
  <c r="O3" i="1"/>
  <c r="S5" i="1" s="1"/>
  <c r="H3" i="1"/>
  <c r="J5" i="1" s="1"/>
  <c r="F3" i="1"/>
  <c r="L5" i="1" s="1"/>
  <c r="BC2" i="1"/>
  <c r="AO2" i="1"/>
  <c r="X2" i="1"/>
  <c r="BO17" i="2" l="1"/>
  <c r="AZ17" i="2"/>
  <c r="AX11" i="2"/>
  <c r="AZ11" i="2"/>
  <c r="AH10" i="2"/>
  <c r="AH17" i="2"/>
  <c r="AX17" i="2"/>
  <c r="AH11" i="2"/>
  <c r="BO11" i="2"/>
  <c r="AF11" i="2"/>
  <c r="AH16" i="2"/>
  <c r="W19" i="2"/>
  <c r="AB22" i="2" s="1"/>
  <c r="CC18" i="2"/>
  <c r="CC19" i="2"/>
  <c r="U13" i="2"/>
  <c r="U19" i="2"/>
  <c r="O23" i="2"/>
  <c r="AC7" i="2" s="1"/>
  <c r="O19" i="2"/>
  <c r="L16" i="2"/>
  <c r="L17" i="2"/>
  <c r="J16" i="2"/>
  <c r="L9" i="2"/>
  <c r="J9" i="2"/>
  <c r="BC19" i="2"/>
  <c r="BH22" i="2" s="1" a="1"/>
  <c r="BH22" i="2" s="1"/>
  <c r="BQ5" i="2"/>
  <c r="BQ11" i="2"/>
  <c r="BQ17" i="2"/>
  <c r="BQ11" i="1"/>
  <c r="BO11" i="1"/>
  <c r="AX11" i="1"/>
  <c r="BQ17" i="1"/>
  <c r="AH16" i="1"/>
  <c r="AZ17" i="1"/>
  <c r="AX17" i="1"/>
  <c r="BO17" i="1"/>
  <c r="AF11" i="1"/>
  <c r="AM19" i="1"/>
  <c r="AR22" i="1" s="1" a="1"/>
  <c r="AR22" i="1" s="1"/>
  <c r="CC12" i="1"/>
  <c r="U17" i="1"/>
  <c r="AC3" i="1"/>
  <c r="AJ5" i="1" s="1"/>
  <c r="AJ10" i="1"/>
  <c r="U13" i="1"/>
  <c r="U9" i="1"/>
  <c r="J14" i="1"/>
  <c r="L15" i="1"/>
  <c r="L9" i="1"/>
  <c r="L14" i="1"/>
  <c r="BC19" i="1"/>
  <c r="BH22" i="1" s="1" a="1"/>
  <c r="BH22" i="1" s="1"/>
  <c r="AV10" i="2"/>
  <c r="AV11" i="2"/>
  <c r="AZ16" i="2"/>
  <c r="AV16" i="2"/>
  <c r="AV17" i="2"/>
  <c r="BM17" i="2"/>
  <c r="BM16" i="2"/>
  <c r="AC3" i="2"/>
  <c r="AJ16" i="2" s="1"/>
  <c r="U23" i="2"/>
  <c r="AJ5" i="2"/>
  <c r="BM10" i="2"/>
  <c r="BM11" i="2"/>
  <c r="BQ10" i="2"/>
  <c r="AX10" i="2"/>
  <c r="AX5" i="2"/>
  <c r="AX16" i="2"/>
  <c r="CA12" i="2"/>
  <c r="CA6" i="2"/>
  <c r="CA18" i="2"/>
  <c r="AM19" i="2"/>
  <c r="AR22" i="2" s="1" a="1"/>
  <c r="AR22" i="2" s="1"/>
  <c r="AZ10" i="2"/>
  <c r="BQ16" i="2"/>
  <c r="BG15" i="2"/>
  <c r="BO5" i="2" s="1"/>
  <c r="U6" i="2"/>
  <c r="J5" i="2"/>
  <c r="L5" i="2"/>
  <c r="U12" i="2"/>
  <c r="CC12" i="2"/>
  <c r="S13" i="2"/>
  <c r="L15" i="2"/>
  <c r="CC6" i="2"/>
  <c r="U7" i="2"/>
  <c r="S19" i="2"/>
  <c r="AZ5" i="2"/>
  <c r="CC13" i="2"/>
  <c r="CA18" i="1"/>
  <c r="CA12" i="1"/>
  <c r="CA6" i="1"/>
  <c r="BO5" i="1"/>
  <c r="BO16" i="1"/>
  <c r="AV16" i="1"/>
  <c r="AV17" i="1"/>
  <c r="BM17" i="1"/>
  <c r="BM16" i="1"/>
  <c r="AZ10" i="1"/>
  <c r="AX16" i="1"/>
  <c r="AX10" i="1"/>
  <c r="AX5" i="1"/>
  <c r="AV10" i="1"/>
  <c r="AV11" i="1"/>
  <c r="BM10" i="1"/>
  <c r="BM11" i="1"/>
  <c r="BQ5" i="1"/>
  <c r="BQ16" i="1"/>
  <c r="BG15" i="1"/>
  <c r="BO10" i="1" s="1"/>
  <c r="AZ5" i="1"/>
  <c r="S9" i="1"/>
  <c r="BQ10" i="1"/>
  <c r="CC18" i="1"/>
  <c r="CA13" i="1"/>
  <c r="AF17" i="1"/>
  <c r="CC24" i="1"/>
  <c r="CC13" i="1"/>
  <c r="CC19" i="1"/>
  <c r="CC25" i="1"/>
  <c r="CC6" i="1"/>
  <c r="J9" i="1"/>
  <c r="AZ16" i="1"/>
  <c r="AJ10" i="2" l="1"/>
  <c r="AJ16" i="1"/>
  <c r="BO10" i="2"/>
  <c r="BO16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<sst xmlns="http://schemas.openxmlformats.org/spreadsheetml/2006/main" count="1769" uniqueCount="333">
  <si>
    <t>Caso</t>
  </si>
  <si>
    <t>Economizador E-1</t>
  </si>
  <si>
    <t>Condensador E-3 (s=1)</t>
  </si>
  <si>
    <t>s=2</t>
  </si>
  <si>
    <t>s={3,…,ps1+ps2-4}</t>
  </si>
  <si>
    <t>s=ps1+ps2-3</t>
  </si>
  <si>
    <t>Rehervidor E-2 (s=ps1+ps2-2)</t>
  </si>
  <si>
    <t>ps1</t>
  </si>
  <si>
    <t>Representación y balances</t>
  </si>
  <si>
    <r>
      <t>A</t>
    </r>
    <r>
      <rPr>
        <b/>
        <vertAlign val="subscript"/>
        <sz val="11"/>
        <color theme="1"/>
        <rFont val="Aptos Narrow"/>
        <family val="2"/>
        <scheme val="minor"/>
      </rPr>
      <t>tr</t>
    </r>
    <r>
      <rPr>
        <b/>
        <sz val="11"/>
        <color theme="1"/>
        <rFont val="Aptos Narrow"/>
        <family val="2"/>
        <scheme val="minor"/>
      </rPr>
      <t xml:space="preserve"> [m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]</t>
    </r>
  </si>
  <si>
    <t>s</t>
  </si>
  <si>
    <t>ps2</t>
  </si>
  <si>
    <r>
      <t>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</si>
  <si>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</si>
  <si>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t>Balance de Masa Total [kmol/h]</t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</si>
  <si>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2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</si>
  <si>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1</t>
    </r>
    <r>
      <rPr>
        <b/>
        <sz val="11"/>
        <color rgb="FF156082"/>
        <rFont val="Aptos Narrow"/>
        <family val="2"/>
        <scheme val="minor"/>
      </rPr>
      <t>-P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E-3 [kmol/h]=</t>
    </r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</si>
  <si>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s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</si>
  <si>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s-1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</si>
  <si>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ps1+ps2-3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</si>
  <si>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ps1+ps2-4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</si>
  <si>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ps1+ps2-3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</si>
  <si>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ps1+ps2-2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</si>
  <si>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t>flowmode1</t>
  </si>
  <si>
    <t>T [°C]=</t>
  </si>
  <si>
    <r>
      <t>P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</si>
  <si>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t>flowmode2</t>
  </si>
  <si>
    <t>P [bar]=</t>
  </si>
  <si>
    <t>=</t>
  </si>
  <si>
    <t>simtype</t>
  </si>
  <si>
    <r>
      <t>x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sz val="11"/>
        <color rgb="FFC00000"/>
        <rFont val="Aptos Narrow"/>
        <family val="2"/>
        <scheme val="minor"/>
      </rPr>
      <t xml:space="preserve"> molar=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</si>
  <si>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sz val="11"/>
        <color rgb="FF156082"/>
        <rFont val="Aptos Narrow"/>
        <family val="2"/>
        <scheme val="minor"/>
      </rPr>
      <t xml:space="preserve"> molar=</t>
    </r>
  </si>
  <si>
    <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sz val="11"/>
        <color rgb="FFC00000"/>
        <rFont val="Aptos Narrow"/>
        <family val="2"/>
        <scheme val="minor"/>
      </rPr>
      <t xml:space="preserve"> molar=</t>
    </r>
  </si>
  <si>
    <t>z top [m]=</t>
  </si>
  <si>
    <t>pborde1</t>
  </si>
  <si>
    <t>h [kJ/kmol]=</t>
  </si>
  <si>
    <t>Balance de Masa Amoníaco [kmol/h]</t>
  </si>
  <si>
    <t>nborde1</t>
  </si>
  <si>
    <r>
      <t>T</t>
    </r>
    <r>
      <rPr>
        <b/>
        <vertAlign val="superscript"/>
        <sz val="11"/>
        <color theme="1"/>
        <rFont val="Aptos Narrow"/>
        <family val="2"/>
        <scheme val="minor"/>
      </rPr>
      <t>I</t>
    </r>
    <r>
      <rPr>
        <b/>
        <sz val="11"/>
        <color theme="1"/>
        <rFont val="Aptos Narrow"/>
        <family val="2"/>
        <scheme val="minor"/>
      </rPr>
      <t xml:space="preserve"> [°C]=</t>
    </r>
  </si>
  <si>
    <t>pborde2</t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</si>
  <si>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2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</si>
  <si>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y</t>
    </r>
    <r>
      <rPr>
        <b/>
        <vertAlign val="subscript"/>
        <sz val="11"/>
        <color theme="1"/>
        <rFont val="Aptos Narrow"/>
        <family val="2"/>
        <scheme val="minor"/>
      </rPr>
      <t>a</t>
    </r>
    <r>
      <rPr>
        <b/>
        <vertAlign val="superscript"/>
        <sz val="11"/>
        <color theme="1"/>
        <rFont val="Aptos Narrow"/>
        <family val="2"/>
        <scheme val="minor"/>
      </rPr>
      <t>I</t>
    </r>
    <r>
      <rPr>
        <b/>
        <sz val="11"/>
        <color theme="1"/>
        <rFont val="Aptos Narrow"/>
        <family val="2"/>
        <scheme val="minor"/>
      </rPr>
      <t xml:space="preserve"> molar=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</si>
  <si>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2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</si>
  <si>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F</t>
    </r>
    <r>
      <rPr>
        <b/>
        <vertAlign val="superscript"/>
        <sz val="11"/>
        <color rgb="FFA02B93"/>
        <rFont val="Aptos Narrow"/>
        <family val="2"/>
        <scheme val="minor"/>
      </rPr>
      <t>l</t>
    </r>
    <r>
      <rPr>
        <b/>
        <sz val="11"/>
        <color rgb="FFA02B93"/>
        <rFont val="Aptos Narrow"/>
        <family val="2"/>
        <scheme val="minor"/>
      </rPr>
      <t xml:space="preserve"> Alimentación [kmol/h]=</t>
    </r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</si>
  <si>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s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</si>
  <si>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s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</si>
  <si>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ps1+ps2-3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</si>
  <si>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ps1+ps2-3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</si>
  <si>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t>nborde2</t>
  </si>
  <si>
    <t>Q̇ [kJ/h]=</t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</si>
  <si>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[°C]=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</si>
  <si>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a</t>
    </r>
    <r>
      <rPr>
        <b/>
        <vertAlign val="superscript"/>
        <sz val="11"/>
        <color theme="1"/>
        <rFont val="Aptos Narrow"/>
        <family val="2"/>
        <scheme val="minor"/>
      </rPr>
      <t>I</t>
    </r>
    <r>
      <rPr>
        <b/>
        <sz val="11"/>
        <color theme="1"/>
        <rFont val="Aptos Narrow"/>
        <family val="2"/>
        <scheme val="minor"/>
      </rPr>
      <t xml:space="preserve"> molar=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</si>
  <si>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[°C]=</t>
    </r>
  </si>
  <si>
    <t>Molar RR</t>
  </si>
  <si>
    <t>Balance de Energía [kJ/h]</t>
  </si>
  <si>
    <r>
      <t>N</t>
    </r>
    <r>
      <rPr>
        <b/>
        <vertAlign val="subscript"/>
        <sz val="11"/>
        <rFont val="Aptos Narrow"/>
        <family val="2"/>
        <scheme val="minor"/>
      </rPr>
      <t>a</t>
    </r>
    <r>
      <rPr>
        <b/>
        <sz val="11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</si>
  <si>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ps1+ps2-2</t>
    </r>
    <r>
      <rPr>
        <b/>
        <sz val="11"/>
        <color rgb="FF156082"/>
        <rFont val="Aptos Narrow"/>
        <family val="2"/>
        <scheme val="minor"/>
      </rPr>
      <t>-P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>-P</t>
    </r>
    <r>
      <rPr>
        <b/>
        <vertAlign val="superscript"/>
        <sz val="11"/>
        <color rgb="FF156082"/>
        <rFont val="Aptos Narrow"/>
        <family val="2"/>
        <scheme val="minor"/>
      </rPr>
      <t>g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</si>
  <si>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t>Molar BR</t>
  </si>
  <si>
    <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molar=</t>
    </r>
  </si>
  <si>
    <r>
      <t>N</t>
    </r>
    <r>
      <rPr>
        <b/>
        <vertAlign val="subscript"/>
        <sz val="11"/>
        <rFont val="Aptos Narrow"/>
        <family val="2"/>
        <scheme val="minor"/>
      </rPr>
      <t>w</t>
    </r>
    <r>
      <rPr>
        <b/>
        <sz val="11"/>
        <rFont val="Aptos Narrow"/>
        <family val="2"/>
        <scheme val="minor"/>
      </rPr>
      <t xml:space="preserve"> [kmol/h]=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</si>
  <si>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molar=</t>
    </r>
  </si>
  <si>
    <r>
      <t>x</t>
    </r>
    <r>
      <rPr>
        <b/>
        <vertAlign val="subscript"/>
        <sz val="11"/>
        <color rgb="FFA02B93"/>
        <rFont val="Aptos Narrow"/>
        <family val="2"/>
        <scheme val="minor"/>
      </rPr>
      <t>a</t>
    </r>
    <r>
      <rPr>
        <b/>
        <sz val="11"/>
        <color rgb="FFA02B93"/>
        <rFont val="Aptos Narrow"/>
        <family val="2"/>
        <scheme val="minor"/>
      </rPr>
      <t xml:space="preserve"> molar=</t>
    </r>
  </si>
  <si>
    <r>
      <t>Molar f</t>
    </r>
    <r>
      <rPr>
        <b/>
        <vertAlign val="subscript"/>
        <sz val="11"/>
        <color theme="1"/>
        <rFont val="Aptos Narrow"/>
        <family val="2"/>
        <scheme val="minor"/>
      </rPr>
      <t>v</t>
    </r>
    <r>
      <rPr>
        <b/>
        <sz val="11"/>
        <color theme="1"/>
        <rFont val="Aptos Narrow"/>
        <family val="2"/>
        <scheme val="minor"/>
      </rPr>
      <t xml:space="preserve"> Reboiler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</si>
  <si>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1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</si>
  <si>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N</t>
    </r>
    <r>
      <rPr>
        <b/>
        <vertAlign val="subscript"/>
        <sz val="11"/>
        <rFont val="Aptos Narrow"/>
        <family val="2"/>
        <scheme val="minor"/>
      </rPr>
      <t>t</t>
    </r>
    <r>
      <rPr>
        <b/>
        <sz val="11"/>
        <rFont val="Aptos Narrow"/>
        <family val="2"/>
        <scheme val="minor"/>
      </rPr>
      <t xml:space="preserve"> [kmol/h]=</t>
    </r>
  </si>
  <si>
    <r>
      <t>Mass x</t>
    </r>
    <r>
      <rPr>
        <b/>
        <vertAlign val="subscript"/>
        <sz val="11"/>
        <color theme="1"/>
        <rFont val="Aptos Narrow"/>
        <family val="2"/>
        <scheme val="minor"/>
      </rPr>
      <t>a</t>
    </r>
    <r>
      <rPr>
        <b/>
        <sz val="11"/>
        <color theme="1"/>
        <rFont val="Aptos Narrow"/>
        <family val="2"/>
        <scheme val="minor"/>
      </rPr>
      <t xml:space="preserve"> Distillate</t>
    </r>
  </si>
  <si>
    <r>
      <t>F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>=P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en E-2 [kmol/h]=</t>
    </r>
  </si>
  <si>
    <r>
      <t>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>=F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Alimentación [kmol/h]=</t>
    </r>
  </si>
  <si>
    <t>E [kJ/h]=</t>
  </si>
  <si>
    <r>
      <t>Mass x</t>
    </r>
    <r>
      <rPr>
        <b/>
        <vertAlign val="subscript"/>
        <sz val="11"/>
        <color theme="1"/>
        <rFont val="Aptos Narrow"/>
        <family val="2"/>
        <scheme val="minor"/>
      </rPr>
      <t>a</t>
    </r>
    <r>
      <rPr>
        <b/>
        <sz val="11"/>
        <color theme="1"/>
        <rFont val="Aptos Narrow"/>
        <family val="2"/>
        <scheme val="minor"/>
      </rPr>
      <t xml:space="preserve"> Bottoms</t>
    </r>
  </si>
  <si>
    <t>Relación</t>
  </si>
  <si>
    <t>z lower [m]=</t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</si>
  <si>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3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</si>
  <si>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2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</si>
  <si>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s+1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</si>
  <si>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s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</si>
  <si>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F</t>
    </r>
    <r>
      <rPr>
        <b/>
        <vertAlign val="superscript"/>
        <sz val="11"/>
        <color rgb="FFA02B93"/>
        <rFont val="Aptos Narrow"/>
        <family val="2"/>
        <scheme val="minor"/>
      </rPr>
      <t>g</t>
    </r>
    <r>
      <rPr>
        <b/>
        <sz val="11"/>
        <color rgb="FFA02B93"/>
        <rFont val="Aptos Narrow"/>
        <family val="2"/>
        <scheme val="minor"/>
      </rPr>
      <t>=P</t>
    </r>
    <r>
      <rPr>
        <b/>
        <vertAlign val="superscript"/>
        <sz val="11"/>
        <color rgb="FFA02B93"/>
        <rFont val="Aptos Narrow"/>
        <family val="2"/>
        <scheme val="minor"/>
      </rPr>
      <t>g</t>
    </r>
    <r>
      <rPr>
        <b/>
        <sz val="11"/>
        <color rgb="FFA02B93"/>
        <rFont val="Aptos Narrow"/>
        <family val="2"/>
        <scheme val="minor"/>
      </rPr>
      <t xml:space="preserve"> en E-2 [kmol/h]=</t>
    </r>
  </si>
  <si>
    <t>Z [m]=</t>
  </si>
  <si>
    <r>
      <t>y</t>
    </r>
    <r>
      <rPr>
        <b/>
        <vertAlign val="subscript"/>
        <sz val="11"/>
        <color rgb="FFA02B93"/>
        <rFont val="Aptos Narrow"/>
        <family val="2"/>
        <scheme val="minor"/>
      </rPr>
      <t>a</t>
    </r>
    <r>
      <rPr>
        <b/>
        <sz val="11"/>
        <color rgb="FFA02B93"/>
        <rFont val="Aptos Narrow"/>
        <family val="2"/>
        <scheme val="minor"/>
      </rPr>
      <t xml:space="preserve"> molar=</t>
    </r>
  </si>
  <si>
    <t>Caliente</t>
  </si>
  <si>
    <t>Fría</t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</si>
  <si>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1</t>
    </r>
    <r>
      <rPr>
        <b/>
        <sz val="11"/>
        <color rgb="FF156082"/>
        <rFont val="Aptos Narrow"/>
        <family val="2"/>
        <scheme val="minor"/>
      </rPr>
      <t>-P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</si>
  <si>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</si>
  <si>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ps1+ps2-2</t>
    </r>
    <r>
      <rPr>
        <b/>
        <sz val="11"/>
        <color rgb="FF156082"/>
        <rFont val="Aptos Narrow"/>
        <family val="2"/>
        <scheme val="minor"/>
      </rPr>
      <t>-P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</si>
  <si>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t>Vapor</t>
  </si>
  <si>
    <t>Líquido</t>
  </si>
  <si>
    <t>Transferencia de masa y calor</t>
  </si>
  <si>
    <t>Difusión</t>
  </si>
  <si>
    <t>Convección</t>
  </si>
  <si>
    <r>
      <t>a</t>
    </r>
    <r>
      <rPr>
        <b/>
        <vertAlign val="subscript"/>
        <sz val="11"/>
        <color theme="1"/>
        <rFont val="Aptos Narrow"/>
        <family val="2"/>
        <scheme val="minor"/>
      </rPr>
      <t>ef</t>
    </r>
    <r>
      <rPr>
        <b/>
        <sz val="11"/>
        <color theme="1"/>
        <rFont val="Aptos Narrow"/>
        <family val="2"/>
        <scheme val="minor"/>
      </rPr>
      <t xml:space="preserve"> [m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/m</t>
    </r>
    <r>
      <rPr>
        <b/>
        <vertAlign val="superscript"/>
        <sz val="11"/>
        <color theme="1"/>
        <rFont val="Aptos Narrow"/>
        <family val="2"/>
        <scheme val="minor"/>
      </rPr>
      <t>3</t>
    </r>
    <r>
      <rPr>
        <b/>
        <sz val="11"/>
        <color theme="1"/>
        <rFont val="Aptos Narrow"/>
        <family val="2"/>
        <scheme val="minor"/>
      </rPr>
      <t>]</t>
    </r>
  </si>
  <si>
    <r>
      <t>k</t>
    </r>
    <r>
      <rPr>
        <b/>
        <vertAlign val="subscript"/>
        <sz val="11"/>
        <color theme="1"/>
        <rFont val="Aptos Narrow"/>
        <family val="2"/>
        <scheme val="minor"/>
      </rPr>
      <t>h</t>
    </r>
    <r>
      <rPr>
        <b/>
        <vertAlign val="superscript"/>
        <sz val="11"/>
        <color theme="1"/>
        <rFont val="Aptos Narrow"/>
        <family val="2"/>
        <scheme val="minor"/>
      </rPr>
      <t>g</t>
    </r>
    <r>
      <rPr>
        <b/>
        <sz val="11"/>
        <color theme="1"/>
        <rFont val="Aptos Narrow"/>
        <family val="2"/>
        <scheme val="minor"/>
      </rPr>
      <t xml:space="preserve"> [kJ/h·m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</rPr>
      <t>·°C</t>
    </r>
    <r>
      <rPr>
        <b/>
        <sz val="11"/>
        <color theme="1"/>
        <rFont val="Aptos Narrow"/>
        <family val="2"/>
        <scheme val="minor"/>
      </rPr>
      <t>]</t>
    </r>
  </si>
  <si>
    <r>
      <t>J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</si>
  <si>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N</t>
    </r>
    <r>
      <rPr>
        <b/>
        <vertAlign val="subscript"/>
        <sz val="11"/>
        <color rgb="FFC00000"/>
        <rFont val="Aptos Narrow"/>
        <family val="2"/>
        <scheme val="minor"/>
      </rPr>
      <t>t</t>
    </r>
    <r>
      <rPr>
        <b/>
        <sz val="11"/>
        <color rgb="FFC00000"/>
        <rFont val="Aptos Narrow"/>
        <family val="2"/>
        <scheme val="minor"/>
      </rP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</si>
  <si>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k</t>
    </r>
    <r>
      <rPr>
        <b/>
        <vertAlign val="subscript"/>
        <sz val="11"/>
        <color theme="1"/>
        <rFont val="Aptos Narrow"/>
        <family val="2"/>
        <scheme val="minor"/>
      </rPr>
      <t>bm</t>
    </r>
    <r>
      <rPr>
        <b/>
        <vertAlign val="superscript"/>
        <sz val="11"/>
        <color theme="1"/>
        <rFont val="Aptos Narrow"/>
        <family val="2"/>
        <scheme val="minor"/>
      </rPr>
      <t>g</t>
    </r>
    <r>
      <rPr>
        <b/>
        <sz val="11"/>
        <color theme="1"/>
        <rFont val="Aptos Narrow"/>
        <family val="2"/>
        <scheme val="minor"/>
      </rPr>
      <t xml:space="preserve"> [m/h]</t>
    </r>
  </si>
  <si>
    <r>
      <t>k</t>
    </r>
    <r>
      <rPr>
        <b/>
        <vertAlign val="subscript"/>
        <sz val="11"/>
        <color theme="1"/>
        <rFont val="Aptos Narrow"/>
        <family val="2"/>
        <scheme val="minor"/>
      </rPr>
      <t>h</t>
    </r>
    <r>
      <rPr>
        <b/>
        <vertAlign val="superscript"/>
        <sz val="11"/>
        <color theme="1"/>
        <rFont val="Aptos Narrow"/>
        <family val="2"/>
        <scheme val="minor"/>
      </rPr>
      <t>l</t>
    </r>
    <r>
      <rPr>
        <b/>
        <sz val="11"/>
        <color theme="1"/>
        <rFont val="Aptos Narrow"/>
        <family val="2"/>
        <scheme val="minor"/>
      </rPr>
      <t xml:space="preserve"> [kJ/h·m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</rPr>
      <t>·°C</t>
    </r>
    <r>
      <rPr>
        <b/>
        <sz val="11"/>
        <color theme="1"/>
        <rFont val="Aptos Narrow"/>
        <family val="2"/>
        <scheme val="minor"/>
      </rPr>
      <t>]</t>
    </r>
  </si>
  <si>
    <r>
      <t>J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</si>
  <si>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N</t>
    </r>
    <r>
      <rPr>
        <b/>
        <vertAlign val="subscript"/>
        <sz val="11"/>
        <color rgb="FF156082"/>
        <rFont val="Aptos Narrow"/>
        <family val="2"/>
        <scheme val="minor"/>
      </rPr>
      <t>t</t>
    </r>
    <r>
      <rPr>
        <b/>
        <sz val="11"/>
        <color rgb="FF156082"/>
        <rFont val="Aptos Narrow"/>
        <family val="2"/>
        <scheme val="minor"/>
      </rP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</si>
  <si>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k</t>
    </r>
    <r>
      <rPr>
        <b/>
        <vertAlign val="subscript"/>
        <sz val="11"/>
        <color theme="1"/>
        <rFont val="Aptos Narrow"/>
        <family val="2"/>
        <scheme val="minor"/>
      </rPr>
      <t>bm</t>
    </r>
    <r>
      <rPr>
        <b/>
        <vertAlign val="superscript"/>
        <sz val="11"/>
        <color theme="1"/>
        <rFont val="Aptos Narrow"/>
        <family val="2"/>
        <scheme val="minor"/>
      </rPr>
      <t>l</t>
    </r>
    <r>
      <rPr>
        <b/>
        <sz val="11"/>
        <color theme="1"/>
        <rFont val="Aptos Narrow"/>
        <family val="2"/>
        <scheme val="minor"/>
      </rPr>
      <t xml:space="preserve"> [m/h]</t>
    </r>
  </si>
  <si>
    <r>
      <t>J</t>
    </r>
    <r>
      <rPr>
        <b/>
        <vertAlign val="subscript"/>
        <sz val="11"/>
        <color theme="4"/>
        <rFont val="Aptos Narrow"/>
        <family val="2"/>
        <scheme val="minor"/>
      </rPr>
      <t>a</t>
    </r>
    <r>
      <rPr>
        <b/>
        <vertAlign val="superscript"/>
        <sz val="11"/>
        <color theme="4"/>
        <rFont val="Aptos Narrow"/>
        <family val="2"/>
        <scheme val="minor"/>
      </rPr>
      <t>l</t>
    </r>
    <r>
      <rPr>
        <b/>
        <sz val="11"/>
        <color theme="4"/>
        <rFont val="Aptos Narrow"/>
        <family val="2"/>
        <scheme val="minor"/>
      </rPr>
      <t xml:space="preserve"> [kmol/h]=</t>
    </r>
  </si>
  <si>
    <r>
      <t>N</t>
    </r>
    <r>
      <rPr>
        <b/>
        <vertAlign val="subscript"/>
        <sz val="11"/>
        <color theme="4"/>
        <rFont val="Aptos Narrow"/>
        <family val="2"/>
        <scheme val="minor"/>
      </rPr>
      <t>t</t>
    </r>
    <r>
      <rPr>
        <b/>
        <sz val="11"/>
        <color theme="4"/>
        <rFont val="Aptos Narrow"/>
        <family val="2"/>
        <scheme val="minor"/>
      </rPr>
      <t>x</t>
    </r>
    <r>
      <rPr>
        <b/>
        <vertAlign val="subscript"/>
        <sz val="11"/>
        <color theme="4"/>
        <rFont val="Aptos Narrow"/>
        <family val="2"/>
        <scheme val="minor"/>
      </rPr>
      <t>a</t>
    </r>
    <r>
      <rPr>
        <b/>
        <vertAlign val="superscript"/>
        <sz val="11"/>
        <color theme="4"/>
        <rFont val="Aptos Narrow"/>
        <family val="2"/>
        <scheme val="minor"/>
      </rPr>
      <t>b</t>
    </r>
    <r>
      <rPr>
        <b/>
        <sz val="11"/>
        <color theme="4"/>
        <rFont val="Aptos Narrow"/>
        <family val="2"/>
        <scheme val="minor"/>
      </rPr>
      <t xml:space="preserve"> [kmol/h]=</t>
    </r>
  </si>
  <si>
    <r>
      <t>Nota: En lo exportado de Aspen Plus, deben ser iguales las propiedades en la salida líquida (al ser un divisor). Se usan promedios en T, P, x</t>
    </r>
    <r>
      <rPr>
        <b/>
        <vertAlign val="subscript"/>
        <sz val="11"/>
        <rFont val="Aptos Narrow"/>
        <family val="2"/>
        <scheme val="minor"/>
      </rPr>
      <t>a</t>
    </r>
    <r>
      <rPr>
        <b/>
        <sz val="11"/>
        <rFont val="Aptos Narrow"/>
        <family val="2"/>
        <scheme val="minor"/>
      </rPr>
      <t xml:space="preserve"> y h en L</t>
    </r>
    <r>
      <rPr>
        <b/>
        <vertAlign val="subscript"/>
        <sz val="11"/>
        <rFont val="Aptos Narrow"/>
        <family val="2"/>
        <scheme val="minor"/>
      </rPr>
      <t>1</t>
    </r>
    <r>
      <rPr>
        <b/>
        <sz val="11"/>
        <rFont val="Aptos Narrow"/>
        <family val="2"/>
        <scheme val="minor"/>
      </rPr>
      <t>-P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 xml:space="preserve"> para validarlo.</t>
    </r>
  </si>
  <si>
    <r>
      <t>Q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[kJ/h]=</t>
    </r>
  </si>
  <si>
    <r>
      <t>ΣN</t>
    </r>
    <r>
      <rPr>
        <b/>
        <vertAlign val="subscript"/>
        <sz val="11"/>
        <color rgb="FFC00000"/>
        <rFont val="Aptos Narrow"/>
        <family val="2"/>
      </rPr>
      <t>i</t>
    </r>
    <r>
      <rPr>
        <b/>
        <sz val="11"/>
        <color rgb="FFC00000"/>
        <rFont val="Aptos Narrow"/>
        <family val="2"/>
      </rPr>
      <t>ĥ</t>
    </r>
    <r>
      <rPr>
        <b/>
        <vertAlign val="subscript"/>
        <sz val="11"/>
        <color rgb="FFC00000"/>
        <rFont val="Aptos Narrow"/>
        <family val="2"/>
      </rPr>
      <t>i</t>
    </r>
    <r>
      <rPr>
        <b/>
        <vertAlign val="superscript"/>
        <sz val="11"/>
        <color rgb="FFC00000"/>
        <rFont val="Aptos Narrow"/>
        <family val="2"/>
      </rPr>
      <t>g,b</t>
    </r>
    <r>
      <rPr>
        <b/>
        <sz val="11"/>
        <color rgb="FFC00000"/>
        <rFont val="Aptos Narrow"/>
        <family val="2"/>
      </rPr>
      <t xml:space="preserve"> [kJ/h]</t>
    </r>
    <r>
      <rPr>
        <b/>
        <sz val="11"/>
        <color rgb="FFC00000"/>
        <rFont val="Aptos Narrow"/>
        <family val="2"/>
        <scheme val="minor"/>
      </rPr>
      <t>=</t>
    </r>
  </si>
  <si>
    <r>
      <rPr>
        <b/>
        <sz val="11"/>
        <color theme="1"/>
        <rFont val="Aptos Narrow"/>
        <family val="2"/>
      </rPr>
      <t>Γ</t>
    </r>
    <r>
      <rPr>
        <b/>
        <vertAlign val="superscript"/>
        <sz val="9.35"/>
        <color theme="1"/>
        <rFont val="Aptos Narrow"/>
        <family val="2"/>
      </rPr>
      <t>g</t>
    </r>
    <r>
      <rPr>
        <b/>
        <vertAlign val="superscript"/>
        <sz val="11"/>
        <color theme="1"/>
        <rFont val="Aptos Narrow"/>
        <family val="2"/>
        <scheme val="minor"/>
      </rPr>
      <t>,b</t>
    </r>
  </si>
  <si>
    <t>Q̇ [kJ/h] mediante la suposición de estado cuasi-estacionario del aceite térmico=</t>
  </si>
  <si>
    <r>
      <t>Q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[kJ/h]=</t>
    </r>
  </si>
  <si>
    <r>
      <t>ΣN</t>
    </r>
    <r>
      <rPr>
        <b/>
        <vertAlign val="subscript"/>
        <sz val="11"/>
        <color rgb="FF156082"/>
        <rFont val="Aptos Narrow"/>
        <family val="2"/>
      </rPr>
      <t>i</t>
    </r>
    <r>
      <rPr>
        <b/>
        <sz val="11"/>
        <color rgb="FF156082"/>
        <rFont val="Aptos Narrow"/>
        <family val="2"/>
      </rPr>
      <t>ĥ</t>
    </r>
    <r>
      <rPr>
        <b/>
        <vertAlign val="subscript"/>
        <sz val="11"/>
        <color rgb="FF156082"/>
        <rFont val="Aptos Narrow"/>
        <family val="2"/>
      </rPr>
      <t>i</t>
    </r>
    <r>
      <rPr>
        <b/>
        <vertAlign val="superscript"/>
        <sz val="11"/>
        <color rgb="FF156082"/>
        <rFont val="Aptos Narrow"/>
        <family val="2"/>
      </rPr>
      <t>l,b</t>
    </r>
    <r>
      <rPr>
        <b/>
        <sz val="11"/>
        <color rgb="FF156082"/>
        <rFont val="Aptos Narrow"/>
        <family val="2"/>
      </rPr>
      <t xml:space="preserve"> [kJ/h]</t>
    </r>
    <r>
      <rPr>
        <b/>
        <sz val="11"/>
        <color rgb="FF156082"/>
        <rFont val="Aptos Narrow"/>
        <family val="2"/>
        <scheme val="minor"/>
      </rPr>
      <t>=</t>
    </r>
  </si>
  <si>
    <r>
      <t>Γ</t>
    </r>
    <r>
      <rPr>
        <b/>
        <vertAlign val="superscript"/>
        <sz val="9.35"/>
        <color theme="1"/>
        <rFont val="Aptos Narrow"/>
        <family val="2"/>
      </rPr>
      <t>l</t>
    </r>
    <r>
      <rPr>
        <b/>
        <vertAlign val="superscript"/>
        <sz val="11"/>
        <color theme="1"/>
        <rFont val="Aptos Narrow"/>
        <family val="2"/>
        <scheme val="minor"/>
      </rPr>
      <t>,b</t>
    </r>
  </si>
  <si>
    <r>
      <t>Q</t>
    </r>
    <r>
      <rPr>
        <b/>
        <vertAlign val="superscript"/>
        <sz val="11"/>
        <color theme="4"/>
        <rFont val="Aptos Narrow"/>
        <family val="2"/>
        <scheme val="minor"/>
      </rPr>
      <t>l</t>
    </r>
    <r>
      <rPr>
        <b/>
        <sz val="11"/>
        <color theme="4"/>
        <rFont val="Aptos Narrow"/>
        <family val="2"/>
        <scheme val="minor"/>
      </rPr>
      <t xml:space="preserve"> [kJ/h]=</t>
    </r>
  </si>
  <si>
    <r>
      <t>ΣN</t>
    </r>
    <r>
      <rPr>
        <b/>
        <vertAlign val="subscript"/>
        <sz val="11"/>
        <color theme="4"/>
        <rFont val="Aptos Narrow"/>
        <family val="2"/>
      </rPr>
      <t>i</t>
    </r>
    <r>
      <rPr>
        <b/>
        <sz val="11"/>
        <color theme="4"/>
        <rFont val="Aptos Narrow"/>
        <family val="2"/>
      </rPr>
      <t>ĥ</t>
    </r>
    <r>
      <rPr>
        <b/>
        <vertAlign val="subscript"/>
        <sz val="11"/>
        <color theme="4"/>
        <rFont val="Aptos Narrow"/>
        <family val="2"/>
      </rPr>
      <t>i</t>
    </r>
    <r>
      <rPr>
        <b/>
        <vertAlign val="superscript"/>
        <sz val="11"/>
        <color theme="4"/>
        <rFont val="Aptos Narrow"/>
        <family val="2"/>
      </rPr>
      <t>l,b</t>
    </r>
    <r>
      <rPr>
        <b/>
        <sz val="11"/>
        <color theme="4"/>
        <rFont val="Aptos Narrow"/>
        <family val="2"/>
      </rPr>
      <t xml:space="preserve"> [kJ/h]</t>
    </r>
    <r>
      <rPr>
        <b/>
        <sz val="11"/>
        <color theme="4"/>
        <rFont val="Aptos Narrow"/>
        <family val="2"/>
        <scheme val="minor"/>
      </rPr>
      <t>=</t>
    </r>
  </si>
  <si>
    <t>TT-6 [°C]=</t>
  </si>
  <si>
    <r>
      <t>FIC-1 [m</t>
    </r>
    <r>
      <rPr>
        <b/>
        <vertAlign val="superscript"/>
        <sz val="11"/>
        <color rgb="FFA02B93"/>
        <rFont val="Aptos Narrow"/>
        <family val="2"/>
        <scheme val="minor"/>
      </rPr>
      <t>3</t>
    </r>
    <r>
      <rPr>
        <b/>
        <sz val="11"/>
        <color rgb="FFA02B93"/>
        <rFont val="Aptos Narrow"/>
        <family val="2"/>
        <scheme val="minor"/>
      </rPr>
      <t>/h]=</t>
    </r>
  </si>
  <si>
    <t>Economizador</t>
  </si>
  <si>
    <t>TT-7 [°C]=</t>
  </si>
  <si>
    <t>FIC-1 [kmol/h]=</t>
  </si>
  <si>
    <t xml:space="preserve">Ubicación </t>
  </si>
  <si>
    <t>Flujos</t>
  </si>
  <si>
    <t>Masa</t>
  </si>
  <si>
    <t>Energía</t>
  </si>
  <si>
    <t>Hidráulica</t>
  </si>
  <si>
    <t>Equipo</t>
  </si>
  <si>
    <r>
      <t>F</t>
    </r>
    <r>
      <rPr>
        <b/>
        <vertAlign val="superscript"/>
        <sz val="11"/>
        <color rgb="FF156082"/>
        <rFont val="Aptos Narrow"/>
        <family val="2"/>
        <scheme val="minor"/>
      </rPr>
      <t xml:space="preserve">l </t>
    </r>
    <r>
      <rPr>
        <b/>
        <sz val="11"/>
        <color rgb="FF156082"/>
        <rFont val="Aptos Narrow"/>
        <family val="2"/>
        <scheme val="minor"/>
      </rPr>
      <t>Fría [kmol/h]</t>
    </r>
  </si>
  <si>
    <r>
      <t>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[kmol/h]</t>
    </r>
  </si>
  <si>
    <r>
      <t>F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[kmol/h]</t>
    </r>
  </si>
  <si>
    <r>
      <t>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[kmol/h]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</si>
  <si>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sz val="11"/>
        <color rgb="FF156082"/>
        <rFont val="Aptos Narrow"/>
        <family val="2"/>
        <scheme val="minor"/>
      </rPr>
      <t xml:space="preserve"> molar en 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</si>
  <si>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sz val="11"/>
        <color rgb="FF156082"/>
        <rFont val="Aptos Narrow"/>
        <family val="2"/>
        <scheme val="minor"/>
      </rPr>
      <t xml:space="preserve"> molar en 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</t>
    </r>
  </si>
  <si>
    <r>
      <t>x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sz val="11"/>
        <color rgb="FFC00000"/>
        <rFont val="Aptos Narrow"/>
        <family val="2"/>
        <scheme val="minor"/>
      </rPr>
      <t xml:space="preserve"> molar en F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</t>
    </r>
  </si>
  <si>
    <r>
      <t>x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sz val="11"/>
        <color rgb="FFC00000"/>
        <rFont val="Aptos Narrow"/>
        <family val="2"/>
        <scheme val="minor"/>
      </rPr>
      <t xml:space="preserve"> molar en 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</si>
  <si>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[°C]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</si>
  <si>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[°C]</t>
    </r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</si>
  <si>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en F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[°C]</t>
    </r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</si>
  <si>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en 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[°C]</t>
    </r>
  </si>
  <si>
    <t>Q̇ [kJ/h]</t>
  </si>
  <si>
    <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[kJ/kmol]</t>
    </r>
  </si>
  <si>
    <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[kJ/kmol]</t>
    </r>
  </si>
  <si>
    <r>
      <t>h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en F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[kJ/kmol]</t>
    </r>
  </si>
  <si>
    <r>
      <t>h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en 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[kJ/kmol]</t>
    </r>
  </si>
  <si>
    <r>
      <t>P en 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[bar]</t>
    </r>
  </si>
  <si>
    <r>
      <t>P en 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[bar]</t>
    </r>
  </si>
  <si>
    <r>
      <t>P en F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[bar]</t>
    </r>
  </si>
  <si>
    <r>
      <t>P en 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[bar]</t>
    </r>
  </si>
  <si>
    <r>
      <t>Nota: Las propiedades de L</t>
    </r>
    <r>
      <rPr>
        <b/>
        <vertAlign val="subscript"/>
        <sz val="11"/>
        <rFont val="Aptos Narrow"/>
        <family val="2"/>
        <scheme val="minor"/>
      </rPr>
      <t>ps1+ps2-2</t>
    </r>
    <r>
      <rPr>
        <b/>
        <sz val="11"/>
        <rFont val="Aptos Narrow"/>
        <family val="2"/>
        <scheme val="minor"/>
      </rPr>
      <t>-P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 xml:space="preserve"> son las de L</t>
    </r>
    <r>
      <rPr>
        <b/>
        <vertAlign val="subscript"/>
        <sz val="11"/>
        <rFont val="Aptos Narrow"/>
        <family val="2"/>
        <scheme val="minor"/>
      </rPr>
      <t>ps1+ps2-2</t>
    </r>
    <r>
      <rPr>
        <b/>
        <sz val="11"/>
        <rFont val="Aptos Narrow"/>
        <family val="2"/>
        <scheme val="minor"/>
      </rPr>
      <t>, las cuales deben ser iguales a las de P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>, pero por la recirculación en Aspen Plus se exportan valores muy cercanos entre sí. Se calcula h de L</t>
    </r>
    <r>
      <rPr>
        <b/>
        <vertAlign val="subscript"/>
        <sz val="11"/>
        <rFont val="Aptos Narrow"/>
        <family val="2"/>
        <scheme val="minor"/>
      </rPr>
      <t>ps1+ps2-2</t>
    </r>
    <r>
      <rPr>
        <b/>
        <sz val="11"/>
        <rFont val="Aptos Narrow"/>
        <family val="2"/>
        <scheme val="minor"/>
      </rPr>
      <t>-P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 xml:space="preserve"> mediante Aspen Custom Modeler para validar la esperada simulitud con la de P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>. Por otra parte, se esperaría que se evapore toda la entrada al Rehervidor, es decir, f</t>
    </r>
    <r>
      <rPr>
        <b/>
        <vertAlign val="subscript"/>
        <sz val="11"/>
        <rFont val="Aptos Narrow"/>
        <family val="2"/>
        <scheme val="minor"/>
      </rPr>
      <t>v</t>
    </r>
    <r>
      <rPr>
        <b/>
        <sz val="11"/>
        <rFont val="Aptos Narrow"/>
        <family val="2"/>
        <scheme val="minor"/>
      </rPr>
      <t>≈1 y por lo tanto, la corriente L</t>
    </r>
    <r>
      <rPr>
        <b/>
        <vertAlign val="subscript"/>
        <sz val="11"/>
        <rFont val="Aptos Narrow"/>
        <family val="2"/>
        <scheme val="minor"/>
      </rPr>
      <t>ps1+ps2-2</t>
    </r>
    <r>
      <rPr>
        <b/>
        <sz val="11"/>
        <rFont val="Aptos Narrow"/>
        <family val="2"/>
        <scheme val="minor"/>
      </rPr>
      <t>-P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>-P</t>
    </r>
    <r>
      <rPr>
        <b/>
        <vertAlign val="superscript"/>
        <sz val="11"/>
        <rFont val="Aptos Narrow"/>
        <family val="2"/>
        <scheme val="minor"/>
      </rPr>
      <t>g</t>
    </r>
    <r>
      <rPr>
        <b/>
        <sz val="11"/>
        <rFont val="Aptos Narrow"/>
        <family val="2"/>
        <scheme val="minor"/>
      </rPr>
      <t xml:space="preserve"> no existiría o tendría poco efecto en la etapa. </t>
    </r>
  </si>
  <si>
    <t>Condensador y Rehervidor</t>
  </si>
  <si>
    <t>Ubicación</t>
  </si>
  <si>
    <t>Retorno de líquido de E-2 al sumidero</t>
  </si>
  <si>
    <t>Caída de presión a sumidero</t>
  </si>
  <si>
    <t>Nota: AP no está considerando la caída de presión en el sumidero por el nivel del agua. Lo calcula mediante la altura en la última etapa; pero está presión estática si es muy similar calculada con el nivel del agua.</t>
  </si>
  <si>
    <t>z [m]</t>
  </si>
  <si>
    <t>V [kmol/h]</t>
  </si>
  <si>
    <t>L [kmol/h]</t>
  </si>
  <si>
    <r>
      <t>P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[kmol/h]</t>
    </r>
  </si>
  <si>
    <r>
      <t>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</t>
    </r>
  </si>
  <si>
    <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sz val="11"/>
        <color rgb="FFC00000"/>
        <rFont val="Aptos Narrow"/>
        <family val="2"/>
        <scheme val="minor"/>
      </rPr>
      <t xml:space="preserve"> molar en V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</si>
  <si>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sz val="11"/>
        <color rgb="FF156082"/>
        <rFont val="Aptos Narrow"/>
        <family val="2"/>
        <scheme val="minor"/>
      </rPr>
      <t xml:space="preserve"> molar en L</t>
    </r>
  </si>
  <si>
    <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sz val="11"/>
        <color rgb="FFC00000"/>
        <rFont val="Aptos Narrow"/>
        <family val="2"/>
        <scheme val="minor"/>
      </rPr>
      <t xml:space="preserve"> molar en P</t>
    </r>
    <r>
      <rPr>
        <b/>
        <vertAlign val="superscript"/>
        <sz val="11"/>
        <color rgb="FFC00000"/>
        <rFont val="Aptos Narrow"/>
        <family val="2"/>
        <scheme val="minor"/>
      </rPr>
      <t>g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</si>
  <si>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sz val="11"/>
        <color rgb="FF156082"/>
        <rFont val="Aptos Narrow"/>
        <family val="2"/>
        <scheme val="minor"/>
      </rPr>
      <t xml:space="preserve"> molar en P</t>
    </r>
    <r>
      <rPr>
        <b/>
        <vertAlign val="superscript"/>
        <sz val="11"/>
        <color rgb="FF156082"/>
        <rFont val="Aptos Narrow"/>
        <family val="2"/>
        <scheme val="minor"/>
      </rPr>
      <t>l</t>
    </r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</si>
  <si>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en V [°C]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</si>
  <si>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L [°C]</t>
    </r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</si>
  <si>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en P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[°C]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</si>
  <si>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[°C]</t>
    </r>
  </si>
  <si>
    <r>
      <t>h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en V [kJ/kmol]</t>
    </r>
  </si>
  <si>
    <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L [kJ/kmol]</t>
    </r>
  </si>
  <si>
    <r>
      <t>h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en P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[kJ/kmol]</t>
    </r>
  </si>
  <si>
    <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[kJ/kmol]</t>
    </r>
  </si>
  <si>
    <t>P en V [bar]</t>
  </si>
  <si>
    <t>P en L [bar]</t>
  </si>
  <si>
    <r>
      <t>P en P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[bar]</t>
    </r>
  </si>
  <si>
    <r>
      <t>P en 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[bar]</t>
    </r>
  </si>
  <si>
    <t>Flujo molar [kmol/h]</t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</si>
  <si>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sz val="11"/>
        <color rgb="FF156082"/>
        <rFont val="Aptos Narrow"/>
        <family val="2"/>
        <scheme val="minor"/>
      </rPr>
      <t xml:space="preserve"> molar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</si>
  <si>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[°C]</t>
    </r>
  </si>
  <si>
    <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[kJ/kmol]</t>
    </r>
  </si>
  <si>
    <t>P [bar]</t>
  </si>
  <si>
    <r>
      <rPr>
        <b/>
        <sz val="11"/>
        <color rgb="FF156082"/>
        <rFont val="Calibri"/>
        <family val="2"/>
      </rPr>
      <t>ρ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[kg/m</t>
    </r>
    <r>
      <rPr>
        <b/>
        <vertAlign val="superscript"/>
        <sz val="11"/>
        <color rgb="FF156082"/>
        <rFont val="Aptos Narrow"/>
        <family val="2"/>
        <scheme val="minor"/>
      </rPr>
      <t>3</t>
    </r>
    <r>
      <rPr>
        <b/>
        <sz val="11"/>
        <color rgb="FF156082"/>
        <rFont val="Aptos Narrow"/>
        <family val="2"/>
        <scheme val="minor"/>
      </rPr>
      <t>]</t>
    </r>
  </si>
  <si>
    <t>ΔP [bar] AP</t>
  </si>
  <si>
    <t>P estática [bar] cal</t>
  </si>
  <si>
    <t>P estática [bar] AP</t>
  </si>
  <si>
    <t>Condensador E-3</t>
  </si>
  <si>
    <t>Ver AP - Nota ❤️</t>
  </si>
  <si>
    <t xml:space="preserve">→ </t>
  </si>
  <si>
    <t>Nota ❤️: En Tab: "C-1 Column Internals INT-1 - Column Hydraulic Results" y valor en "Pressure drop across sump"</t>
  </si>
  <si>
    <t>Rehervidor E-2</t>
  </si>
  <si>
    <t>ε</t>
  </si>
  <si>
    <r>
      <t>a</t>
    </r>
    <r>
      <rPr>
        <b/>
        <vertAlign val="subscript"/>
        <sz val="11"/>
        <color theme="1"/>
        <rFont val="Aptos Narrow"/>
        <family val="2"/>
        <scheme val="minor"/>
      </rPr>
      <t>p</t>
    </r>
    <r>
      <rPr>
        <b/>
        <sz val="11"/>
        <color theme="1"/>
        <rFont val="Aptos Narrow"/>
        <family val="2"/>
        <scheme val="minor"/>
      </rPr>
      <t xml:space="preserve"> [m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/m</t>
    </r>
    <r>
      <rPr>
        <b/>
        <vertAlign val="superscript"/>
        <sz val="11"/>
        <color theme="1"/>
        <rFont val="Aptos Narrow"/>
        <family val="2"/>
        <scheme val="minor"/>
      </rPr>
      <t>3</t>
    </r>
    <r>
      <rPr>
        <b/>
        <sz val="11"/>
        <color theme="1"/>
        <rFont val="Aptos Narrow"/>
        <family val="2"/>
        <scheme val="minor"/>
      </rPr>
      <t>]</t>
    </r>
  </si>
  <si>
    <t>θ [rad]</t>
  </si>
  <si>
    <r>
      <t>g</t>
    </r>
    <r>
      <rPr>
        <b/>
        <vertAlign val="subscript"/>
        <sz val="11"/>
        <color theme="1"/>
        <rFont val="Aptos Narrow"/>
        <family val="2"/>
      </rPr>
      <t>c</t>
    </r>
    <r>
      <rPr>
        <b/>
        <sz val="11"/>
        <color theme="1"/>
        <rFont val="Aptos Narrow"/>
        <family val="2"/>
      </rPr>
      <t xml:space="preserve"> [m/s</t>
    </r>
    <r>
      <rPr>
        <b/>
        <vertAlign val="superscript"/>
        <sz val="11"/>
        <color theme="1"/>
        <rFont val="Aptos Narrow"/>
        <family val="2"/>
      </rPr>
      <t>2</t>
    </r>
    <r>
      <rPr>
        <b/>
        <sz val="11"/>
        <color theme="1"/>
        <rFont val="Aptos Narrow"/>
        <family val="2"/>
      </rPr>
      <t>]</t>
    </r>
  </si>
  <si>
    <r>
      <t>d</t>
    </r>
    <r>
      <rPr>
        <b/>
        <vertAlign val="subscript"/>
        <sz val="11"/>
        <color theme="1"/>
        <rFont val="Aptos Narrow"/>
        <family val="2"/>
      </rPr>
      <t>h</t>
    </r>
    <r>
      <rPr>
        <b/>
        <sz val="11"/>
        <color theme="1"/>
        <rFont val="Aptos Narrow"/>
        <family val="2"/>
      </rPr>
      <t xml:space="preserve"> [m]</t>
    </r>
  </si>
  <si>
    <t>Etapas</t>
  </si>
  <si>
    <t>Real</t>
  </si>
  <si>
    <t>Simulación T [°C]</t>
  </si>
  <si>
    <t>Propiedades de bulk comprobadas en ACM</t>
  </si>
  <si>
    <t>Ubicación de etapa</t>
  </si>
  <si>
    <t>Flujos (cumplir balances de matería y energía ME)</t>
  </si>
  <si>
    <t>Área R</t>
  </si>
  <si>
    <t>Transferencia de masa RM</t>
  </si>
  <si>
    <t>Transferencia de energía RE, cumplir equilibrio Q</t>
  </si>
  <si>
    <t>Hidráulica H</t>
  </si>
  <si>
    <t>g</t>
  </si>
  <si>
    <t>l</t>
  </si>
  <si>
    <t>Etapa</t>
  </si>
  <si>
    <t>Posición [m]</t>
  </si>
  <si>
    <t>Primarias</t>
  </si>
  <si>
    <t>Secundarias</t>
  </si>
  <si>
    <t xml:space="preserve">Ecs. R </t>
  </si>
  <si>
    <t>Aproximaciones propuestas ACM</t>
  </si>
  <si>
    <t>Ecs. H ACM</t>
  </si>
  <si>
    <t>Transferencia de ME e interfase</t>
  </si>
  <si>
    <t>Zona</t>
  </si>
  <si>
    <t>z top [m]</t>
  </si>
  <si>
    <t>z lower [m]</t>
  </si>
  <si>
    <r>
      <t>F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[kmol/h]</t>
    </r>
  </si>
  <si>
    <r>
      <t>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</t>
    </r>
  </si>
  <si>
    <r>
      <t>V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[kmol/h]</t>
    </r>
  </si>
  <si>
    <r>
      <t>L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[kmol/h]</t>
    </r>
  </si>
  <si>
    <r>
      <t>a</t>
    </r>
    <r>
      <rPr>
        <b/>
        <vertAlign val="subscript"/>
        <sz val="11"/>
        <color theme="1"/>
        <rFont val="Aptos Narrow"/>
        <family val="2"/>
        <scheme val="minor"/>
      </rPr>
      <t>ef</t>
    </r>
    <r>
      <rPr>
        <b/>
        <sz val="11"/>
        <color theme="1"/>
        <rFont val="Aptos Narrow"/>
        <family val="2"/>
        <scheme val="minor"/>
      </rPr>
      <t>A</t>
    </r>
    <r>
      <rPr>
        <b/>
        <vertAlign val="subscript"/>
        <sz val="11"/>
        <color theme="1"/>
        <rFont val="Aptos Narrow"/>
        <family val="2"/>
        <scheme val="minor"/>
      </rPr>
      <t>tr</t>
    </r>
    <r>
      <rPr>
        <b/>
        <sz val="11"/>
        <color theme="1"/>
        <rFont val="Aptos Narrow"/>
        <family val="2"/>
        <scheme val="minor"/>
      </rPr>
      <t>Z [m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]</t>
    </r>
  </si>
  <si>
    <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sz val="11"/>
        <color rgb="FFC00000"/>
        <rFont val="Aptos Narrow"/>
        <family val="2"/>
        <scheme val="minor"/>
      </rPr>
      <t xml:space="preserve"> molar en F</t>
    </r>
    <r>
      <rPr>
        <b/>
        <vertAlign val="superscript"/>
        <sz val="11"/>
        <color rgb="FFC00000"/>
        <rFont val="Aptos Narrow"/>
        <family val="2"/>
        <scheme val="minor"/>
      </rPr>
      <t>g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</si>
  <si>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sz val="11"/>
        <color rgb="FF156082"/>
        <rFont val="Aptos Narrow"/>
        <family val="2"/>
        <scheme val="minor"/>
      </rPr>
      <t xml:space="preserve"> molar en F</t>
    </r>
    <r>
      <rPr>
        <b/>
        <vertAlign val="superscript"/>
        <sz val="11"/>
        <color rgb="FF156082"/>
        <rFont val="Aptos Narrow"/>
        <family val="2"/>
        <scheme val="minor"/>
      </rPr>
      <t>l</t>
    </r>
  </si>
  <si>
    <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molar</t>
    </r>
  </si>
  <si>
    <r>
      <t>y</t>
    </r>
    <r>
      <rPr>
        <b/>
        <vertAlign val="subscript"/>
        <sz val="11"/>
        <rFont val="Aptos Narrow"/>
        <family val="2"/>
        <scheme val="minor"/>
      </rPr>
      <t>a</t>
    </r>
    <r>
      <rPr>
        <b/>
        <vertAlign val="superscript"/>
        <sz val="11"/>
        <rFont val="Aptos Narrow"/>
        <family val="2"/>
        <scheme val="minor"/>
      </rPr>
      <t>I</t>
    </r>
    <r>
      <rPr>
        <b/>
        <sz val="11"/>
        <rFont val="Aptos Narrow"/>
        <family val="2"/>
        <scheme val="minor"/>
      </rPr>
      <t xml:space="preserve"> molar</t>
    </r>
  </si>
  <si>
    <r>
      <t>x</t>
    </r>
    <r>
      <rPr>
        <b/>
        <vertAlign val="subscript"/>
        <sz val="11"/>
        <rFont val="Aptos Narrow"/>
        <family val="2"/>
        <scheme val="minor"/>
      </rPr>
      <t>a</t>
    </r>
    <r>
      <rPr>
        <b/>
        <vertAlign val="superscript"/>
        <sz val="11"/>
        <rFont val="Aptos Narrow"/>
        <family val="2"/>
        <scheme val="minor"/>
      </rPr>
      <t>I</t>
    </r>
    <r>
      <rPr>
        <b/>
        <sz val="11"/>
        <rFont val="Aptos Narrow"/>
        <family val="2"/>
        <scheme val="minor"/>
      </rPr>
      <t xml:space="preserve"> molar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</si>
  <si>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molar</t>
    </r>
  </si>
  <si>
    <r>
      <t>k</t>
    </r>
    <r>
      <rPr>
        <b/>
        <vertAlign val="subscript"/>
        <sz val="11"/>
        <color rgb="FFC00000"/>
        <rFont val="Aptos Narrow"/>
        <family val="2"/>
        <scheme val="minor"/>
      </rPr>
      <t>bm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[m/h]</t>
    </r>
  </si>
  <si>
    <r>
      <t>k</t>
    </r>
    <r>
      <rPr>
        <b/>
        <vertAlign val="subscript"/>
        <sz val="11"/>
        <color rgb="FF156082"/>
        <rFont val="Aptos Narrow"/>
        <family val="2"/>
        <scheme val="minor"/>
      </rPr>
      <t>bm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[m/h]</t>
    </r>
  </si>
  <si>
    <r>
      <t>N</t>
    </r>
    <r>
      <rPr>
        <b/>
        <vertAlign val="subscript"/>
        <sz val="11"/>
        <color theme="1"/>
        <rFont val="Aptos Narrow"/>
        <family val="2"/>
        <scheme val="minor"/>
      </rPr>
      <t>a</t>
    </r>
    <r>
      <rPr>
        <b/>
        <sz val="11"/>
        <color theme="1"/>
        <rFont val="Aptos Narrow"/>
        <family val="2"/>
        <scheme val="minor"/>
      </rPr>
      <t xml:space="preserve"> [kmol/h]</t>
    </r>
  </si>
  <si>
    <r>
      <t>N</t>
    </r>
    <r>
      <rPr>
        <b/>
        <vertAlign val="subscript"/>
        <sz val="11"/>
        <color theme="1"/>
        <rFont val="Aptos Narrow"/>
        <family val="2"/>
        <scheme val="minor"/>
      </rPr>
      <t>w</t>
    </r>
    <r>
      <rPr>
        <b/>
        <sz val="11"/>
        <color theme="1"/>
        <rFont val="Aptos Narrow"/>
        <family val="2"/>
        <scheme val="minor"/>
      </rPr>
      <t xml:space="preserve"> [kmol/h]</t>
    </r>
  </si>
  <si>
    <r>
      <t>N</t>
    </r>
    <r>
      <rPr>
        <b/>
        <vertAlign val="subscript"/>
        <sz val="11"/>
        <color theme="1"/>
        <rFont val="Aptos Narrow"/>
        <family val="2"/>
        <scheme val="minor"/>
      </rPr>
      <t>t</t>
    </r>
    <r>
      <rPr>
        <b/>
        <sz val="11"/>
        <color theme="1"/>
        <rFont val="Aptos Narrow"/>
        <family val="2"/>
        <scheme val="minor"/>
      </rPr>
      <t xml:space="preserve"> [kmol/h]</t>
    </r>
  </si>
  <si>
    <r>
      <t>J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[kmol/h]</t>
    </r>
  </si>
  <si>
    <r>
      <t>Γ</t>
    </r>
    <r>
      <rPr>
        <b/>
        <vertAlign val="superscript"/>
        <sz val="9.35"/>
        <color rgb="FFC00000"/>
        <rFont val="Aptos Mono"/>
        <family val="3"/>
      </rPr>
      <t>g</t>
    </r>
    <r>
      <rPr>
        <b/>
        <vertAlign val="superscript"/>
        <sz val="11"/>
        <color rgb="FFC00000"/>
        <rFont val="Aptos Mono"/>
        <family val="3"/>
      </rPr>
      <t>,b</t>
    </r>
    <r>
      <rPr>
        <b/>
        <sz val="11"/>
        <color rgb="FFC00000"/>
        <rFont val="Aptos Narrow"/>
        <family val="2"/>
      </rPr>
      <t>≈1</t>
    </r>
  </si>
  <si>
    <r>
      <t>N</t>
    </r>
    <r>
      <rPr>
        <b/>
        <vertAlign val="subscript"/>
        <sz val="11"/>
        <color rgb="FFC00000"/>
        <rFont val="Aptos Narrow"/>
        <family val="2"/>
        <scheme val="minor"/>
      </rPr>
      <t>t</t>
    </r>
    <r>
      <rPr>
        <b/>
        <sz val="11"/>
        <color rgb="FFC00000"/>
        <rFont val="Aptos Narrow"/>
        <family val="2"/>
        <scheme val="minor"/>
      </rP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[kmol/h]</t>
    </r>
  </si>
  <si>
    <r>
      <t>J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</t>
    </r>
  </si>
  <si>
    <r>
      <t>Γ</t>
    </r>
    <r>
      <rPr>
        <b/>
        <vertAlign val="superscript"/>
        <sz val="9.35"/>
        <color rgb="FF156082"/>
        <rFont val="Aptos Narrow"/>
        <family val="2"/>
      </rPr>
      <t>l,b</t>
    </r>
  </si>
  <si>
    <r>
      <t>N</t>
    </r>
    <r>
      <rPr>
        <b/>
        <vertAlign val="subscript"/>
        <sz val="11"/>
        <color rgb="FF156082"/>
        <rFont val="Aptos Narrow"/>
        <family val="2"/>
        <scheme val="minor"/>
      </rPr>
      <t>t</t>
    </r>
    <r>
      <rPr>
        <b/>
        <sz val="11"/>
        <color rgb="FF156082"/>
        <rFont val="Aptos Narrow"/>
        <family val="2"/>
        <scheme val="minor"/>
      </rP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[kmol/h]</t>
    </r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</si>
  <si>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en F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[°C]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</si>
  <si>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[°C]</t>
    </r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</si>
  <si>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[°C]</t>
    </r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</si>
  <si>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[°C]</t>
    </r>
  </si>
  <si>
    <r>
      <t>T</t>
    </r>
    <r>
      <rPr>
        <b/>
        <vertAlign val="superscript"/>
        <sz val="11"/>
        <rFont val="Aptos Narrow"/>
        <family val="2"/>
        <scheme val="minor"/>
      </rPr>
      <t>I</t>
    </r>
    <r>
      <rPr>
        <b/>
        <sz val="11"/>
        <rFont val="Aptos Narrow"/>
        <family val="2"/>
        <scheme val="minor"/>
      </rPr>
      <t xml:space="preserve"> [°C]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</si>
  <si>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[°C]</t>
    </r>
  </si>
  <si>
    <r>
      <t>k</t>
    </r>
    <r>
      <rPr>
        <b/>
        <vertAlign val="subscript"/>
        <sz val="11"/>
        <color rgb="FFC00000"/>
        <rFont val="Aptos Narrow"/>
        <family val="2"/>
        <scheme val="minor"/>
      </rPr>
      <t>h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[kJ/h·m</t>
    </r>
    <r>
      <rPr>
        <b/>
        <vertAlign val="superscript"/>
        <sz val="11"/>
        <color rgb="FFC00000"/>
        <rFont val="Aptos Narrow"/>
        <family val="2"/>
        <scheme val="minor"/>
      </rPr>
      <t>2</t>
    </r>
    <r>
      <rPr>
        <b/>
        <sz val="11"/>
        <color rgb="FFC00000"/>
        <rFont val="Aptos Narrow"/>
        <family val="2"/>
      </rPr>
      <t>·°C</t>
    </r>
    <r>
      <rPr>
        <b/>
        <sz val="11"/>
        <color rgb="FFC00000"/>
        <rFont val="Aptos Narrow"/>
        <family val="2"/>
        <scheme val="minor"/>
      </rPr>
      <t>]</t>
    </r>
  </si>
  <si>
    <r>
      <t>k</t>
    </r>
    <r>
      <rPr>
        <b/>
        <vertAlign val="subscript"/>
        <sz val="11"/>
        <color rgb="FF156082"/>
        <rFont val="Aptos Narrow"/>
        <family val="2"/>
        <scheme val="minor"/>
      </rP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[kJ/h·m</t>
    </r>
    <r>
      <rPr>
        <b/>
        <vertAlign val="superscript"/>
        <sz val="11"/>
        <color rgb="FF156082"/>
        <rFont val="Aptos Narrow"/>
        <family val="2"/>
        <scheme val="minor"/>
      </rPr>
      <t>2</t>
    </r>
    <r>
      <rPr>
        <b/>
        <sz val="11"/>
        <color rgb="FF156082"/>
        <rFont val="Aptos Narrow"/>
        <family val="2"/>
      </rPr>
      <t>·°C</t>
    </r>
    <r>
      <rPr>
        <b/>
        <sz val="11"/>
        <color rgb="FF156082"/>
        <rFont val="Aptos Narrow"/>
        <family val="2"/>
        <scheme val="minor"/>
      </rPr>
      <t>]</t>
    </r>
  </si>
  <si>
    <t>E [kJ/h]</t>
  </si>
  <si>
    <r>
      <t>Q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[kJ/h]</t>
    </r>
  </si>
  <si>
    <r>
      <t>ΣN</t>
    </r>
    <r>
      <rPr>
        <b/>
        <vertAlign val="subscript"/>
        <sz val="11"/>
        <color rgb="FFC00000"/>
        <rFont val="Aptos Narrow"/>
        <family val="2"/>
      </rPr>
      <t>i</t>
    </r>
    <r>
      <rPr>
        <b/>
        <sz val="11"/>
        <color rgb="FFC00000"/>
        <rFont val="Aptos Narrow"/>
        <family val="2"/>
      </rPr>
      <t>ĥ</t>
    </r>
    <r>
      <rPr>
        <b/>
        <vertAlign val="subscript"/>
        <sz val="11"/>
        <color rgb="FFC00000"/>
        <rFont val="Aptos Narrow"/>
        <family val="2"/>
      </rPr>
      <t>i</t>
    </r>
    <r>
      <rPr>
        <b/>
        <vertAlign val="superscript"/>
        <sz val="11"/>
        <color rgb="FFC00000"/>
        <rFont val="Aptos Narrow"/>
        <family val="2"/>
      </rPr>
      <t>g,b</t>
    </r>
    <r>
      <rPr>
        <b/>
        <sz val="11"/>
        <color rgb="FFC00000"/>
        <rFont val="Aptos Narrow"/>
        <family val="2"/>
      </rPr>
      <t xml:space="preserve"> [kJ/h]</t>
    </r>
  </si>
  <si>
    <r>
      <t>Q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[kJ/h]</t>
    </r>
  </si>
  <si>
    <r>
      <t>ΣN</t>
    </r>
    <r>
      <rPr>
        <b/>
        <vertAlign val="subscript"/>
        <sz val="11"/>
        <color rgb="FF156082"/>
        <rFont val="Aptos Narrow"/>
        <family val="2"/>
      </rPr>
      <t>i</t>
    </r>
    <r>
      <rPr>
        <b/>
        <sz val="11"/>
        <color rgb="FF156082"/>
        <rFont val="Aptos Narrow"/>
        <family val="2"/>
      </rPr>
      <t>ĥ</t>
    </r>
    <r>
      <rPr>
        <b/>
        <vertAlign val="subscript"/>
        <sz val="11"/>
        <color rgb="FF156082"/>
        <rFont val="Aptos Narrow"/>
        <family val="2"/>
      </rPr>
      <t>i</t>
    </r>
    <r>
      <rPr>
        <b/>
        <vertAlign val="superscript"/>
        <sz val="11"/>
        <color rgb="FF156082"/>
        <rFont val="Aptos Narrow"/>
        <family val="2"/>
      </rPr>
      <t>l,b</t>
    </r>
    <r>
      <rPr>
        <b/>
        <sz val="11"/>
        <color rgb="FF156082"/>
        <rFont val="Aptos Narrow"/>
        <family val="2"/>
      </rPr>
      <t xml:space="preserve"> [kJ/h]</t>
    </r>
  </si>
  <si>
    <r>
      <t>h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en F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[kJ/kmol]</t>
    </r>
  </si>
  <si>
    <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[kJ/kmol]</t>
    </r>
  </si>
  <si>
    <r>
      <t>P en F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[bar]</t>
    </r>
  </si>
  <si>
    <r>
      <t>P en 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[bar]</t>
    </r>
  </si>
  <si>
    <t>TT1 [°C]</t>
  </si>
  <si>
    <r>
      <rPr>
        <b/>
        <sz val="11"/>
        <color rgb="FFC00000"/>
        <rFont val="Calibri"/>
        <family val="2"/>
      </rPr>
      <t>ρ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[kmol/m</t>
    </r>
    <r>
      <rPr>
        <b/>
        <vertAlign val="superscript"/>
        <sz val="11"/>
        <color rgb="FFC00000"/>
        <rFont val="Aptos Narrow"/>
        <family val="2"/>
        <scheme val="minor"/>
      </rPr>
      <t>3</t>
    </r>
    <r>
      <rPr>
        <b/>
        <sz val="11"/>
        <color rgb="FFC00000"/>
        <rFont val="Aptos Narrow"/>
        <family val="2"/>
        <scheme val="minor"/>
      </rPr>
      <t>] AP</t>
    </r>
  </si>
  <si>
    <r>
      <rPr>
        <b/>
        <sz val="11"/>
        <color rgb="FF156082"/>
        <rFont val="Calibri"/>
        <family val="2"/>
      </rPr>
      <t>ρ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[kmol/m</t>
    </r>
    <r>
      <rPr>
        <b/>
        <vertAlign val="superscript"/>
        <sz val="11"/>
        <color rgb="FF156082"/>
        <rFont val="Aptos Narrow"/>
        <family val="2"/>
        <scheme val="minor"/>
      </rPr>
      <t>3</t>
    </r>
    <r>
      <rPr>
        <b/>
        <sz val="11"/>
        <color rgb="FF156082"/>
        <rFont val="Aptos Narrow"/>
        <family val="2"/>
        <scheme val="minor"/>
      </rPr>
      <t>] AP</t>
    </r>
  </si>
  <si>
    <r>
      <rPr>
        <b/>
        <sz val="11"/>
        <color rgb="FFC00000"/>
        <rFont val="Calibri"/>
        <family val="2"/>
      </rPr>
      <t>ρ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[kmol/m</t>
    </r>
    <r>
      <rPr>
        <b/>
        <vertAlign val="superscript"/>
        <sz val="11"/>
        <color rgb="FFC00000"/>
        <rFont val="Aptos Narrow"/>
        <family val="2"/>
        <scheme val="minor"/>
      </rPr>
      <t>3</t>
    </r>
    <r>
      <rPr>
        <b/>
        <sz val="11"/>
        <color rgb="FFC00000"/>
        <rFont val="Aptos Narrow"/>
        <family val="2"/>
        <scheme val="minor"/>
      </rPr>
      <t>] ACM</t>
    </r>
  </si>
  <si>
    <r>
      <rPr>
        <b/>
        <sz val="11"/>
        <color rgb="FF156082"/>
        <rFont val="Calibri"/>
        <family val="2"/>
      </rPr>
      <t>ρ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[kmol/m</t>
    </r>
    <r>
      <rPr>
        <b/>
        <vertAlign val="superscript"/>
        <sz val="11"/>
        <color rgb="FF156082"/>
        <rFont val="Aptos Narrow"/>
        <family val="2"/>
        <scheme val="minor"/>
      </rPr>
      <t>3</t>
    </r>
    <r>
      <rPr>
        <b/>
        <sz val="11"/>
        <color rgb="FF156082"/>
        <rFont val="Aptos Narrow"/>
        <family val="2"/>
        <scheme val="minor"/>
      </rPr>
      <t>] ACM</t>
    </r>
  </si>
  <si>
    <r>
      <rPr>
        <b/>
        <sz val="11"/>
        <color rgb="FFC00000"/>
        <rFont val="Calibri"/>
        <family val="2"/>
      </rPr>
      <t>D</t>
    </r>
    <r>
      <rPr>
        <b/>
        <vertAlign val="subscript"/>
        <sz val="11"/>
        <color rgb="FFC00000"/>
        <rFont val="Calibri"/>
        <family val="2"/>
      </rPr>
      <t>bm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[m</t>
    </r>
    <r>
      <rPr>
        <b/>
        <vertAlign val="superscript"/>
        <sz val="11"/>
        <color rgb="FFC00000"/>
        <rFont val="Aptos Narrow"/>
        <family val="2"/>
        <scheme val="minor"/>
      </rPr>
      <t>2</t>
    </r>
    <r>
      <rPr>
        <b/>
        <sz val="11"/>
        <color rgb="FFC00000"/>
        <rFont val="Aptos Narrow"/>
        <family val="2"/>
        <scheme val="minor"/>
      </rPr>
      <t>/h] AP</t>
    </r>
  </si>
  <si>
    <r>
      <rPr>
        <b/>
        <sz val="11"/>
        <color rgb="FF156082"/>
        <rFont val="Calibri"/>
        <family val="2"/>
      </rPr>
      <t>D</t>
    </r>
    <r>
      <rPr>
        <b/>
        <vertAlign val="subscript"/>
        <sz val="11"/>
        <color rgb="FF156082"/>
        <rFont val="Calibri"/>
        <family val="2"/>
      </rPr>
      <t>bm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[m</t>
    </r>
    <r>
      <rPr>
        <b/>
        <vertAlign val="superscript"/>
        <sz val="11"/>
        <color rgb="FF156082"/>
        <rFont val="Aptos Narrow"/>
        <family val="2"/>
        <scheme val="minor"/>
      </rPr>
      <t>2</t>
    </r>
    <r>
      <rPr>
        <b/>
        <sz val="11"/>
        <color rgb="FF156082"/>
        <rFont val="Aptos Narrow"/>
        <family val="2"/>
        <scheme val="minor"/>
      </rPr>
      <t>/h] AP</t>
    </r>
  </si>
  <si>
    <r>
      <rPr>
        <b/>
        <sz val="11"/>
        <color rgb="FFC00000"/>
        <rFont val="Calibri"/>
        <family val="2"/>
      </rPr>
      <t>D</t>
    </r>
    <r>
      <rPr>
        <b/>
        <vertAlign val="subscript"/>
        <sz val="11"/>
        <color rgb="FFC00000"/>
        <rFont val="Calibri"/>
        <family val="2"/>
      </rPr>
      <t>bm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[m</t>
    </r>
    <r>
      <rPr>
        <b/>
        <vertAlign val="superscript"/>
        <sz val="11"/>
        <color rgb="FFC00000"/>
        <rFont val="Aptos Narrow"/>
        <family val="2"/>
        <scheme val="minor"/>
      </rPr>
      <t>2</t>
    </r>
    <r>
      <rPr>
        <b/>
        <sz val="11"/>
        <color rgb="FFC00000"/>
        <rFont val="Aptos Narrow"/>
        <family val="2"/>
        <scheme val="minor"/>
      </rPr>
      <t>/h] ACM</t>
    </r>
  </si>
  <si>
    <r>
      <rPr>
        <b/>
        <sz val="11"/>
        <color rgb="FF156082"/>
        <rFont val="Calibri"/>
        <family val="2"/>
      </rPr>
      <t>D</t>
    </r>
    <r>
      <rPr>
        <b/>
        <vertAlign val="subscript"/>
        <sz val="11"/>
        <color rgb="FF156082"/>
        <rFont val="Calibri"/>
        <family val="2"/>
      </rPr>
      <t>bm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[m</t>
    </r>
    <r>
      <rPr>
        <b/>
        <vertAlign val="superscript"/>
        <sz val="11"/>
        <color rgb="FF156082"/>
        <rFont val="Aptos Narrow"/>
        <family val="2"/>
        <scheme val="minor"/>
      </rPr>
      <t>2</t>
    </r>
    <r>
      <rPr>
        <b/>
        <sz val="11"/>
        <color rgb="FF156082"/>
        <rFont val="Aptos Narrow"/>
        <family val="2"/>
        <scheme val="minor"/>
      </rPr>
      <t>/h] ACM</t>
    </r>
  </si>
  <si>
    <r>
      <t>C</t>
    </r>
    <r>
      <rPr>
        <b/>
        <vertAlign val="subscript"/>
        <sz val="11"/>
        <color rgb="FFC00000"/>
        <rFont val="Aptos Narrow"/>
        <family val="2"/>
        <scheme val="minor"/>
      </rPr>
      <t>p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[kJ/kmol·K] ACM</t>
    </r>
  </si>
  <si>
    <r>
      <t>C</t>
    </r>
    <r>
      <rPr>
        <b/>
        <vertAlign val="subscript"/>
        <sz val="11"/>
        <color rgb="FF156082"/>
        <rFont val="Aptos Narrow"/>
        <family val="2"/>
        <scheme val="minor"/>
      </rPr>
      <t>p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[kJ/kmol·K] ACM</t>
    </r>
  </si>
  <si>
    <r>
      <rPr>
        <b/>
        <sz val="11"/>
        <color rgb="FFC00000"/>
        <rFont val="Aptos Narrow"/>
        <family val="2"/>
      </rPr>
      <t>κ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[kJ/h·m·K] ACM</t>
    </r>
  </si>
  <si>
    <r>
      <t>κ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[kJ/h·m·K] ACM</t>
    </r>
  </si>
  <si>
    <r>
      <rPr>
        <b/>
        <sz val="11"/>
        <color rgb="FFC00000"/>
        <rFont val="Calibri"/>
        <family val="2"/>
      </rPr>
      <t>μ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[kg/h·m] ACM</t>
    </r>
  </si>
  <si>
    <r>
      <rPr>
        <b/>
        <sz val="11"/>
        <color rgb="FF156082"/>
        <rFont val="Calibri"/>
        <family val="2"/>
      </rPr>
      <t>μ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[kg/h·m] ACM</t>
    </r>
  </si>
  <si>
    <r>
      <rPr>
        <b/>
        <sz val="11"/>
        <color rgb="FF156082"/>
        <rFont val="Aptos Narrow"/>
        <family val="2"/>
      </rPr>
      <t>σ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[kg/h</t>
    </r>
    <r>
      <rPr>
        <b/>
        <vertAlign val="superscript"/>
        <sz val="11"/>
        <color rgb="FF156082"/>
        <rFont val="Aptos Narrow"/>
        <family val="2"/>
        <scheme val="minor"/>
      </rPr>
      <t>2</t>
    </r>
    <r>
      <rPr>
        <b/>
        <sz val="11"/>
        <color rgb="FF156082"/>
        <rFont val="Aptos Narrow"/>
        <family val="2"/>
        <scheme val="minor"/>
      </rPr>
      <t>] ACM</t>
    </r>
  </si>
  <si>
    <r>
      <t>U</t>
    </r>
    <r>
      <rPr>
        <b/>
        <vertAlign val="subscript"/>
        <sz val="11"/>
        <color rgb="FFC00000"/>
        <rFont val="Aptos Narrow"/>
        <family val="2"/>
        <scheme val="minor"/>
      </rPr>
      <t>sp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[m/h] ACM</t>
    </r>
  </si>
  <si>
    <r>
      <t>U</t>
    </r>
    <r>
      <rPr>
        <b/>
        <vertAlign val="subscript"/>
        <sz val="11"/>
        <color rgb="FF156082"/>
        <rFont val="Aptos Narrow"/>
        <family val="2"/>
        <scheme val="minor"/>
      </rPr>
      <t>sp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[m/h] ACM</t>
    </r>
  </si>
  <si>
    <r>
      <t>Sc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AP</t>
    </r>
  </si>
  <si>
    <r>
      <t>Sc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AP</t>
    </r>
  </si>
  <si>
    <r>
      <t>Sc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ACM</t>
    </r>
  </si>
  <si>
    <r>
      <t>Sc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ACM</t>
    </r>
  </si>
  <si>
    <r>
      <t>4</t>
    </r>
    <r>
      <rPr>
        <b/>
        <sz val="11"/>
        <color rgb="FFC00000"/>
        <rFont val="Aptos Narrow"/>
        <family val="2"/>
      </rPr>
      <t>ε</t>
    </r>
    <r>
      <rPr>
        <b/>
        <sz val="11"/>
        <color rgb="FFC00000"/>
        <rFont val="Aptos Narrow"/>
        <family val="2"/>
        <scheme val="minor"/>
      </rPr>
      <t>Re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AP</t>
    </r>
  </si>
  <si>
    <r>
      <t>4εRe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AP</t>
    </r>
  </si>
  <si>
    <r>
      <t>Re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ACM</t>
    </r>
  </si>
  <si>
    <r>
      <t>Re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ACM</t>
    </r>
  </si>
  <si>
    <r>
      <t>4εWe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AP</t>
    </r>
  </si>
  <si>
    <r>
      <t>We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ACM</t>
    </r>
  </si>
  <si>
    <r>
      <t>Fr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>/(4ε) AP</t>
    </r>
  </si>
  <si>
    <r>
      <t>Fr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ACM</t>
    </r>
  </si>
  <si>
    <r>
      <t>k</t>
    </r>
    <r>
      <rPr>
        <b/>
        <vertAlign val="subscript"/>
        <sz val="11"/>
        <color rgb="FFC00000"/>
        <rFont val="Aptos Narrow"/>
        <family val="2"/>
        <scheme val="minor"/>
      </rPr>
      <t>bm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[m/h] ACM</t>
    </r>
  </si>
  <si>
    <r>
      <t>k</t>
    </r>
    <r>
      <rPr>
        <b/>
        <vertAlign val="subscript"/>
        <sz val="11"/>
        <color rgb="FF156082"/>
        <rFont val="Aptos Narrow"/>
        <family val="2"/>
        <scheme val="minor"/>
      </rPr>
      <t>bm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[m/h] ACM</t>
    </r>
  </si>
  <si>
    <r>
      <t>k</t>
    </r>
    <r>
      <rPr>
        <b/>
        <vertAlign val="subscript"/>
        <sz val="11"/>
        <color rgb="FFC00000"/>
        <rFont val="Aptos Narrow"/>
        <family val="2"/>
        <scheme val="minor"/>
      </rPr>
      <t>h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[kJ/h·m</t>
    </r>
    <r>
      <rPr>
        <b/>
        <vertAlign val="superscript"/>
        <sz val="11"/>
        <color rgb="FFC00000"/>
        <rFont val="Aptos Narrow"/>
        <family val="2"/>
        <scheme val="minor"/>
      </rPr>
      <t>2</t>
    </r>
    <r>
      <rPr>
        <b/>
        <sz val="11"/>
        <color rgb="FFC00000"/>
        <rFont val="Aptos Narrow"/>
        <family val="2"/>
      </rPr>
      <t>·°C</t>
    </r>
    <r>
      <rPr>
        <b/>
        <sz val="11"/>
        <color rgb="FFC00000"/>
        <rFont val="Aptos Narrow"/>
        <family val="2"/>
        <scheme val="minor"/>
      </rPr>
      <t>] ACM</t>
    </r>
  </si>
  <si>
    <r>
      <t>k</t>
    </r>
    <r>
      <rPr>
        <b/>
        <vertAlign val="subscript"/>
        <sz val="11"/>
        <color rgb="FF156082"/>
        <rFont val="Aptos Narrow"/>
        <family val="2"/>
        <scheme val="minor"/>
      </rP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[kJ/h·m</t>
    </r>
    <r>
      <rPr>
        <b/>
        <vertAlign val="superscript"/>
        <sz val="11"/>
        <color rgb="FF156082"/>
        <rFont val="Aptos Narrow"/>
        <family val="2"/>
        <scheme val="minor"/>
      </rPr>
      <t>2</t>
    </r>
    <r>
      <rPr>
        <b/>
        <sz val="11"/>
        <color rgb="FF156082"/>
        <rFont val="Aptos Narrow"/>
        <family val="2"/>
      </rPr>
      <t>·°C</t>
    </r>
    <r>
      <rPr>
        <b/>
        <sz val="11"/>
        <color rgb="FF156082"/>
        <rFont val="Aptos Narrow"/>
        <family val="2"/>
        <scheme val="minor"/>
      </rPr>
      <t>] ACM</t>
    </r>
  </si>
  <si>
    <r>
      <t>a</t>
    </r>
    <r>
      <rPr>
        <b/>
        <vertAlign val="subscript"/>
        <sz val="11"/>
        <color theme="1"/>
        <rFont val="Aptos Narrow"/>
        <family val="2"/>
        <scheme val="minor"/>
      </rPr>
      <t>ef</t>
    </r>
    <r>
      <rPr>
        <b/>
        <sz val="11"/>
        <color theme="1"/>
        <rFont val="Aptos Narrow"/>
        <family val="2"/>
        <scheme val="minor"/>
      </rPr>
      <t xml:space="preserve"> [m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/m</t>
    </r>
    <r>
      <rPr>
        <b/>
        <vertAlign val="superscript"/>
        <sz val="11"/>
        <color theme="1"/>
        <rFont val="Aptos Narrow"/>
        <family val="2"/>
        <scheme val="minor"/>
      </rPr>
      <t>3</t>
    </r>
    <r>
      <rPr>
        <b/>
        <sz val="11"/>
        <color theme="1"/>
        <rFont val="Aptos Narrow"/>
        <family val="2"/>
        <scheme val="minor"/>
      </rPr>
      <t>] AP</t>
    </r>
  </si>
  <si>
    <r>
      <t>a</t>
    </r>
    <r>
      <rPr>
        <b/>
        <vertAlign val="subscript"/>
        <sz val="11"/>
        <color theme="1"/>
        <rFont val="Aptos Narrow"/>
        <family val="2"/>
        <scheme val="minor"/>
      </rPr>
      <t>ef</t>
    </r>
    <r>
      <rPr>
        <b/>
        <sz val="11"/>
        <color theme="1"/>
        <rFont val="Aptos Narrow"/>
        <family val="2"/>
        <scheme val="minor"/>
      </rPr>
      <t xml:space="preserve"> [m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/m</t>
    </r>
    <r>
      <rPr>
        <b/>
        <vertAlign val="superscript"/>
        <sz val="11"/>
        <color theme="1"/>
        <rFont val="Aptos Narrow"/>
        <family val="2"/>
        <scheme val="minor"/>
      </rPr>
      <t>3</t>
    </r>
    <r>
      <rPr>
        <b/>
        <sz val="11"/>
        <color theme="1"/>
        <rFont val="Aptos Narrow"/>
        <family val="2"/>
        <scheme val="minor"/>
      </rPr>
      <t>] ACM</t>
    </r>
  </si>
  <si>
    <r>
      <t>u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[kJ/kmol]</t>
    </r>
  </si>
  <si>
    <r>
      <t>u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[kJ/kmol]</t>
    </r>
  </si>
  <si>
    <r>
      <t>ĥ</t>
    </r>
    <r>
      <rPr>
        <b/>
        <vertAlign val="subscript"/>
        <sz val="11"/>
        <color rgb="FFC00000"/>
        <rFont val="Aptos Narrow"/>
        <family val="2"/>
      </rPr>
      <t>a</t>
    </r>
    <r>
      <rPr>
        <b/>
        <vertAlign val="superscript"/>
        <sz val="11"/>
        <color rgb="FFC00000"/>
        <rFont val="Aptos Narrow"/>
        <family val="2"/>
      </rPr>
      <t>g,b</t>
    </r>
    <r>
      <rPr>
        <b/>
        <sz val="11"/>
        <color rgb="FFC00000"/>
        <rFont val="Aptos Narrow"/>
        <family val="2"/>
      </rPr>
      <t xml:space="preserve"> [kJ/kmol]</t>
    </r>
  </si>
  <si>
    <r>
      <t>ĥ</t>
    </r>
    <r>
      <rPr>
        <b/>
        <vertAlign val="subscript"/>
        <sz val="11"/>
        <color rgb="FFC00000"/>
        <rFont val="Aptos Narrow"/>
        <family val="2"/>
      </rPr>
      <t>w</t>
    </r>
    <r>
      <rPr>
        <b/>
        <vertAlign val="superscript"/>
        <sz val="11"/>
        <color rgb="FFC00000"/>
        <rFont val="Aptos Narrow"/>
        <family val="2"/>
      </rPr>
      <t>g,b</t>
    </r>
    <r>
      <rPr>
        <b/>
        <sz val="11"/>
        <color rgb="FFC00000"/>
        <rFont val="Aptos Narrow"/>
        <family val="2"/>
      </rPr>
      <t xml:space="preserve"> [kJ/kmol]</t>
    </r>
  </si>
  <si>
    <r>
      <t>ĥ</t>
    </r>
    <r>
      <rPr>
        <b/>
        <vertAlign val="subscript"/>
        <sz val="11"/>
        <color rgb="FF156082"/>
        <rFont val="Aptos Narrow"/>
        <family val="2"/>
      </rPr>
      <t>a</t>
    </r>
    <r>
      <rPr>
        <b/>
        <vertAlign val="superscript"/>
        <sz val="11"/>
        <color rgb="FF156082"/>
        <rFont val="Aptos Narrow"/>
        <family val="2"/>
      </rPr>
      <t>l,b</t>
    </r>
    <r>
      <rPr>
        <b/>
        <sz val="11"/>
        <color rgb="FF156082"/>
        <rFont val="Aptos Narrow"/>
        <family val="2"/>
      </rPr>
      <t xml:space="preserve"> [kJ/kmol]</t>
    </r>
  </si>
  <si>
    <r>
      <t>ĥ</t>
    </r>
    <r>
      <rPr>
        <b/>
        <vertAlign val="subscript"/>
        <sz val="11"/>
        <color rgb="FF156082"/>
        <rFont val="Aptos Narrow"/>
        <family val="2"/>
      </rPr>
      <t>w</t>
    </r>
    <r>
      <rPr>
        <b/>
        <vertAlign val="superscript"/>
        <sz val="11"/>
        <color rgb="FF156082"/>
        <rFont val="Aptos Narrow"/>
        <family val="2"/>
      </rPr>
      <t>l,b</t>
    </r>
    <r>
      <rPr>
        <b/>
        <sz val="11"/>
        <color rgb="FF156082"/>
        <rFont val="Aptos Narrow"/>
        <family val="2"/>
      </rPr>
      <t xml:space="preserve"> [kJ/kmol]</t>
    </r>
  </si>
  <si>
    <t>ΔP [bar]</t>
  </si>
  <si>
    <t>TT2 [°C]</t>
  </si>
  <si>
    <t>TT3 [°C]</t>
  </si>
  <si>
    <t>TT4 [°C]</t>
  </si>
  <si>
    <t>TT5 [°C]</t>
  </si>
  <si>
    <t>Rectificación</t>
  </si>
  <si>
    <t>Agotamiento</t>
  </si>
  <si>
    <t>Simbología</t>
  </si>
  <si>
    <t>Transferencia de masa</t>
  </si>
  <si>
    <r>
      <t>N</t>
    </r>
    <r>
      <rPr>
        <b/>
        <vertAlign val="subscript"/>
        <sz val="11"/>
        <rFont val="Aptos Narrow"/>
        <family val="2"/>
        <scheme val="minor"/>
      </rPr>
      <t>a</t>
    </r>
    <r>
      <rPr>
        <b/>
        <sz val="11"/>
        <rFont val="Aptos Narrow"/>
        <family val="2"/>
        <scheme val="minor"/>
      </rPr>
      <t xml:space="preserve"> [kmol/h]</t>
    </r>
  </si>
  <si>
    <t>l-v</t>
  </si>
  <si>
    <r>
      <t>N</t>
    </r>
    <r>
      <rPr>
        <b/>
        <vertAlign val="subscript"/>
        <sz val="11"/>
        <rFont val="Aptos Narrow"/>
        <family val="2"/>
        <scheme val="minor"/>
      </rPr>
      <t>w</t>
    </r>
    <r>
      <rPr>
        <b/>
        <sz val="11"/>
        <rFont val="Aptos Narrow"/>
        <family val="2"/>
        <scheme val="minor"/>
      </rPr>
      <t xml:space="preserve"> [kmol/h]</t>
    </r>
  </si>
  <si>
    <t>v-l</t>
  </si>
  <si>
    <r>
      <t>N</t>
    </r>
    <r>
      <rPr>
        <b/>
        <vertAlign val="subscript"/>
        <sz val="11"/>
        <rFont val="Aptos Narrow"/>
        <family val="2"/>
        <scheme val="minor"/>
      </rPr>
      <t>t</t>
    </r>
    <r>
      <rPr>
        <b/>
        <sz val="11"/>
        <rFont val="Aptos Narrow"/>
        <family val="2"/>
        <scheme val="minor"/>
      </rPr>
      <t xml:space="preserve"> [kmol/h]</t>
    </r>
  </si>
  <si>
    <r>
      <t>J</t>
    </r>
    <r>
      <rPr>
        <b/>
        <vertAlign val="subscript"/>
        <sz val="11"/>
        <rFont val="Aptos Narrow"/>
        <family val="2"/>
        <scheme val="minor"/>
      </rPr>
      <t>a</t>
    </r>
    <r>
      <rPr>
        <b/>
        <vertAlign val="superscript"/>
        <sz val="11"/>
        <rFont val="Aptos Narrow"/>
        <family val="2"/>
        <scheme val="minor"/>
      </rPr>
      <t>g</t>
    </r>
    <r>
      <rPr>
        <b/>
        <sz val="11"/>
        <rFont val="Aptos Narrow"/>
        <family val="2"/>
        <scheme val="minor"/>
      </rPr>
      <t xml:space="preserve"> [kmol/h]</t>
    </r>
  </si>
  <si>
    <t>AP - Aspen Plus</t>
  </si>
  <si>
    <r>
      <t>N</t>
    </r>
    <r>
      <rPr>
        <b/>
        <vertAlign val="subscript"/>
        <sz val="11"/>
        <rFont val="Aptos Narrow"/>
        <family val="2"/>
        <scheme val="minor"/>
      </rPr>
      <t>t</t>
    </r>
    <r>
      <rPr>
        <b/>
        <sz val="11"/>
        <rFont val="Aptos Narrow"/>
        <family val="2"/>
        <scheme val="minor"/>
      </rPr>
      <t>y</t>
    </r>
    <r>
      <rPr>
        <b/>
        <vertAlign val="subscript"/>
        <sz val="11"/>
        <rFont val="Aptos Narrow"/>
        <family val="2"/>
        <scheme val="minor"/>
      </rPr>
      <t>a</t>
    </r>
    <r>
      <rPr>
        <b/>
        <vertAlign val="superscript"/>
        <sz val="11"/>
        <rFont val="Aptos Narrow"/>
        <family val="2"/>
        <scheme val="minor"/>
      </rPr>
      <t>b</t>
    </r>
    <r>
      <rPr>
        <b/>
        <sz val="11"/>
        <rFont val="Aptos Narrow"/>
        <family val="2"/>
        <scheme val="minor"/>
      </rPr>
      <t xml:space="preserve"> [kmol/h]</t>
    </r>
  </si>
  <si>
    <t>ACM - Aspen Custom Modeler</t>
  </si>
  <si>
    <r>
      <t>J</t>
    </r>
    <r>
      <rPr>
        <b/>
        <vertAlign val="subscript"/>
        <sz val="11"/>
        <rFont val="Aptos Narrow"/>
        <family val="2"/>
        <scheme val="minor"/>
      </rPr>
      <t>a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 xml:space="preserve"> [kmol/h]</t>
    </r>
  </si>
  <si>
    <r>
      <t>N</t>
    </r>
    <r>
      <rPr>
        <b/>
        <vertAlign val="subscript"/>
        <sz val="11"/>
        <rFont val="Aptos Narrow"/>
        <family val="2"/>
        <scheme val="minor"/>
      </rPr>
      <t>t</t>
    </r>
    <r>
      <rPr>
        <b/>
        <sz val="11"/>
        <rFont val="Aptos Narrow"/>
        <family val="2"/>
        <scheme val="minor"/>
      </rPr>
      <t>x</t>
    </r>
    <r>
      <rPr>
        <b/>
        <vertAlign val="subscript"/>
        <sz val="11"/>
        <rFont val="Aptos Narrow"/>
        <family val="2"/>
        <scheme val="minor"/>
      </rPr>
      <t>a</t>
    </r>
    <r>
      <rPr>
        <b/>
        <vertAlign val="superscript"/>
        <sz val="11"/>
        <rFont val="Aptos Narrow"/>
        <family val="2"/>
        <scheme val="minor"/>
      </rPr>
      <t>b</t>
    </r>
    <r>
      <rPr>
        <b/>
        <sz val="11"/>
        <rFont val="Aptos Narrow"/>
        <family val="2"/>
        <scheme val="minor"/>
      </rPr>
      <t xml:space="preserve"> [kmol/h]</t>
    </r>
  </si>
  <si>
    <t>Transferencia de energía</t>
  </si>
  <si>
    <r>
      <t>Q</t>
    </r>
    <r>
      <rPr>
        <b/>
        <vertAlign val="superscript"/>
        <sz val="11"/>
        <rFont val="Aptos Narrow"/>
        <family val="2"/>
        <scheme val="minor"/>
      </rPr>
      <t>g</t>
    </r>
    <r>
      <rPr>
        <b/>
        <sz val="11"/>
        <rFont val="Aptos Narrow"/>
        <family val="2"/>
        <scheme val="minor"/>
      </rPr>
      <t xml:space="preserve"> [kJ/h]</t>
    </r>
  </si>
  <si>
    <r>
      <t>ΣN</t>
    </r>
    <r>
      <rPr>
        <b/>
        <vertAlign val="subscript"/>
        <sz val="11"/>
        <rFont val="Aptos Narrow"/>
        <family val="2"/>
      </rPr>
      <t>i</t>
    </r>
    <r>
      <rPr>
        <b/>
        <sz val="11"/>
        <rFont val="Aptos Narrow"/>
        <family val="2"/>
      </rPr>
      <t>ĥ</t>
    </r>
    <r>
      <rPr>
        <b/>
        <vertAlign val="subscript"/>
        <sz val="11"/>
        <rFont val="Aptos Narrow"/>
        <family val="2"/>
      </rPr>
      <t>i</t>
    </r>
    <r>
      <rPr>
        <b/>
        <vertAlign val="superscript"/>
        <sz val="11"/>
        <rFont val="Aptos Narrow"/>
        <family val="2"/>
      </rPr>
      <t>g,b</t>
    </r>
    <r>
      <rPr>
        <b/>
        <sz val="11"/>
        <rFont val="Aptos Narrow"/>
        <family val="2"/>
      </rPr>
      <t xml:space="preserve"> [kJ/h]</t>
    </r>
  </si>
  <si>
    <r>
      <t>Q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 xml:space="preserve"> [kJ/h]</t>
    </r>
  </si>
  <si>
    <r>
      <t>ΣN</t>
    </r>
    <r>
      <rPr>
        <b/>
        <vertAlign val="subscript"/>
        <sz val="11"/>
        <rFont val="Aptos Narrow"/>
        <family val="2"/>
      </rPr>
      <t>i</t>
    </r>
    <r>
      <rPr>
        <b/>
        <sz val="11"/>
        <rFont val="Aptos Narrow"/>
        <family val="2"/>
      </rPr>
      <t>ĥ</t>
    </r>
    <r>
      <rPr>
        <b/>
        <vertAlign val="subscript"/>
        <sz val="11"/>
        <rFont val="Aptos Narrow"/>
        <family val="2"/>
      </rPr>
      <t>i</t>
    </r>
    <r>
      <rPr>
        <b/>
        <vertAlign val="superscript"/>
        <sz val="11"/>
        <rFont val="Aptos Narrow"/>
        <family val="2"/>
      </rPr>
      <t>l,b</t>
    </r>
    <r>
      <rPr>
        <b/>
        <sz val="11"/>
        <rFont val="Aptos Narrow"/>
        <family val="2"/>
      </rPr>
      <t xml:space="preserve"> [kJ/h]</t>
    </r>
  </si>
  <si>
    <t>ΔP [bar] en C-1</t>
  </si>
  <si>
    <r>
      <t>P</t>
    </r>
    <r>
      <rPr>
        <b/>
        <vertAlign val="superscript"/>
        <sz val="11"/>
        <color rgb="FF156082"/>
        <rFont val="Aptos Narrow"/>
        <family val="2"/>
        <scheme val="minor"/>
      </rPr>
      <t xml:space="preserve">l </t>
    </r>
    <r>
      <rPr>
        <b/>
        <sz val="11"/>
        <color rgb="FF156082"/>
        <rFont val="Aptos Narrow"/>
        <family val="2"/>
        <scheme val="minor"/>
      </rPr>
      <t>Fría [kmol/h]=</t>
    </r>
  </si>
  <si>
    <r>
      <t>L</t>
    </r>
    <r>
      <rPr>
        <b/>
        <vertAlign val="subscript"/>
        <sz val="11"/>
        <color rgb="FFC00000"/>
        <rFont val="Aptos Narrow"/>
        <family val="2"/>
        <scheme val="minor"/>
      </rPr>
      <t>1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</si>
  <si>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F</t>
    </r>
    <r>
      <rPr>
        <b/>
        <vertAlign val="superscript"/>
        <sz val="11"/>
        <color rgb="FF156082"/>
        <rFont val="Aptos Narrow"/>
        <family val="2"/>
        <scheme val="minor"/>
      </rPr>
      <t xml:space="preserve">l </t>
    </r>
    <r>
      <rPr>
        <b/>
        <sz val="11"/>
        <color rgb="FF156082"/>
        <rFont val="Aptos Narrow"/>
        <family val="2"/>
        <scheme val="minor"/>
      </rPr>
      <t>Fría [kmol/h]=</t>
    </r>
  </si>
  <si>
    <t>LV-1</t>
  </si>
  <si>
    <t>% Apertura</t>
  </si>
  <si>
    <r>
      <t>L</t>
    </r>
    <r>
      <rPr>
        <b/>
        <vertAlign val="subscript"/>
        <sz val="11"/>
        <color rgb="FFC00000"/>
        <rFont val="Aptos Narrow"/>
        <family val="2"/>
        <scheme val="minor"/>
      </rPr>
      <t>1</t>
    </r>
    <r>
      <rPr>
        <b/>
        <sz val="11"/>
        <color rgb="FFC00000"/>
        <rFont val="Aptos Narrow"/>
        <family val="2"/>
        <scheme val="minor"/>
      </rPr>
      <t>-P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</si>
  <si>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q̇ [m</t>
    </r>
    <r>
      <rPr>
        <b/>
        <vertAlign val="superscript"/>
        <sz val="11"/>
        <color theme="1"/>
        <rFont val="Aptos Narrow"/>
        <family val="2"/>
        <scheme val="minor"/>
      </rPr>
      <t>3</t>
    </r>
    <r>
      <rPr>
        <b/>
        <sz val="11"/>
        <color theme="1"/>
        <rFont val="Aptos Narrow"/>
        <family val="2"/>
        <scheme val="minor"/>
      </rPr>
      <t>/h]</t>
    </r>
  </si>
  <si>
    <t>Factor de corrección  F</t>
  </si>
  <si>
    <r>
      <t>ḣ</t>
    </r>
    <r>
      <rPr>
        <vertAlign val="subscript"/>
        <sz val="11"/>
        <color theme="1"/>
        <rFont val="Aptos Narrow"/>
        <family val="2"/>
        <scheme val="minor"/>
      </rPr>
      <t>int</t>
    </r>
    <r>
      <rPr>
        <b/>
        <sz val="11"/>
        <color theme="1"/>
        <rFont val="Aptos Narrow"/>
        <family val="2"/>
        <scheme val="minor"/>
      </rPr>
      <t xml:space="preserve"> [kJ/h·m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·K]</t>
    </r>
  </si>
  <si>
    <r>
      <t>ḣ</t>
    </r>
    <r>
      <rPr>
        <vertAlign val="subscript"/>
        <sz val="11"/>
        <color theme="1"/>
        <rFont val="Aptos Narrow"/>
        <family val="2"/>
        <scheme val="minor"/>
      </rPr>
      <t>ext</t>
    </r>
    <r>
      <rPr>
        <b/>
        <sz val="11"/>
        <color theme="1"/>
        <rFont val="Aptos Narrow"/>
        <family val="2"/>
        <scheme val="minor"/>
      </rPr>
      <t xml:space="preserve"> [kJ/h·m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·K]</t>
    </r>
  </si>
  <si>
    <t>Factor de corrección F</t>
  </si>
  <si>
    <t>PV-2</t>
  </si>
  <si>
    <t>Corriente fría de Condensador</t>
  </si>
  <si>
    <t>MIXED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</si>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</sst>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5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vertAlign val="superscript"/>
      <sz val="11"/>
      <color theme="1"/>
      <name val="Aptos Narrow"/>
      <family val="2"/>
      <scheme val="minor"/>
    </font>
    <font>
      <b/>
      <sz val="11"/>
      <color rgb="FFC00000"/>
      <name val="Aptos Narrow"/>
      <family val="2"/>
      <scheme val="minor"/>
    </font>
    <font>
      <b/>
      <vertAlign val="superscript"/>
      <sz val="11"/>
      <color rgb="FFC00000"/>
      <name val="Aptos Narrow"/>
      <family val="2"/>
      <scheme val="minor"/>
    </font>
    <font>
      <sz val="11"/>
      <color rgb="FFC00000"/>
      <name val="Aptos Narrow"/>
      <family val="2"/>
      <scheme val="minor"/>
    </font>
    <font>
      <b/>
      <sz val="11"/>
      <color rgb="FF156082"/>
      <name val="Aptos Narrow"/>
      <family val="2"/>
      <scheme val="minor"/>
    </font>
    <font>
      <b/>
      <vertAlign val="superscript"/>
      <sz val="11"/>
      <color rgb="FF156082"/>
      <name val="Aptos Narrow"/>
      <family val="2"/>
      <scheme val="minor"/>
    </font>
    <font>
      <sz val="11"/>
      <color rgb="FF156082"/>
      <name val="Aptos Narrow"/>
      <family val="2"/>
      <scheme val="minor"/>
    </font>
    <font>
      <b/>
      <sz val="11"/>
      <name val="Aptos Narrow"/>
      <family val="2"/>
      <scheme val="minor"/>
    </font>
    <font>
      <b/>
      <vertAlign val="subscript"/>
      <sz val="11"/>
      <color rgb="FFC00000"/>
      <name val="Aptos Narrow"/>
      <family val="2"/>
      <scheme val="minor"/>
    </font>
    <font>
      <b/>
      <vertAlign val="subscript"/>
      <sz val="11"/>
      <color rgb="FF156082"/>
      <name val="Aptos Narrow"/>
      <family val="2"/>
      <scheme val="minor"/>
    </font>
    <font>
      <b/>
      <sz val="11"/>
      <color theme="8"/>
      <name val="Aptos Narrow"/>
      <family val="2"/>
      <scheme val="minor"/>
    </font>
    <font>
      <b/>
      <sz val="11"/>
      <color rgb="FFA02B93"/>
      <name val="Aptos Narrow"/>
      <family val="2"/>
      <scheme val="minor"/>
    </font>
    <font>
      <sz val="11"/>
      <color rgb="FFA02B93"/>
      <name val="Aptos Narrow"/>
      <family val="2"/>
      <scheme val="minor"/>
    </font>
    <font>
      <b/>
      <sz val="11"/>
      <color theme="4"/>
      <name val="Aptos Narrow"/>
      <family val="2"/>
      <scheme val="minor"/>
    </font>
    <font>
      <sz val="11"/>
      <name val="Aptos Narrow"/>
      <family val="2"/>
      <scheme val="minor"/>
    </font>
    <font>
      <b/>
      <vertAlign val="superscript"/>
      <sz val="11"/>
      <color rgb="FFA02B93"/>
      <name val="Aptos Narrow"/>
      <family val="2"/>
      <scheme val="minor"/>
    </font>
    <font>
      <b/>
      <vertAlign val="subscript"/>
      <sz val="11"/>
      <name val="Aptos Narrow"/>
      <family val="2"/>
      <scheme val="minor"/>
    </font>
    <font>
      <b/>
      <vertAlign val="subscript"/>
      <sz val="11"/>
      <color rgb="FFA02B93"/>
      <name val="Aptos Narrow"/>
      <family val="2"/>
      <scheme val="minor"/>
    </font>
    <font>
      <b/>
      <sz val="11"/>
      <color theme="1"/>
      <name val="Aptos Narrow"/>
      <family val="2"/>
    </font>
    <font>
      <b/>
      <vertAlign val="subscript"/>
      <sz val="11"/>
      <color theme="4"/>
      <name val="Aptos Narrow"/>
      <family val="2"/>
      <scheme val="minor"/>
    </font>
    <font>
      <b/>
      <vertAlign val="superscript"/>
      <sz val="11"/>
      <color theme="4"/>
      <name val="Aptos Narrow"/>
      <family val="2"/>
      <scheme val="minor"/>
    </font>
    <font>
      <sz val="11"/>
      <color theme="4"/>
      <name val="Aptos Narrow"/>
      <family val="2"/>
      <scheme val="minor"/>
    </font>
    <font>
      <b/>
      <vertAlign val="superscript"/>
      <sz val="11"/>
      <name val="Aptos Narrow"/>
      <family val="2"/>
      <scheme val="minor"/>
    </font>
    <font>
      <b/>
      <vertAlign val="subscript"/>
      <sz val="11"/>
      <color rgb="FFC00000"/>
      <name val="Aptos Narrow"/>
      <family val="2"/>
    </font>
    <font>
      <b/>
      <sz val="11"/>
      <color rgb="FFC00000"/>
      <name val="Aptos Narrow"/>
      <family val="2"/>
    </font>
    <font>
      <b/>
      <vertAlign val="superscript"/>
      <sz val="11"/>
      <color rgb="FFC00000"/>
      <name val="Aptos Narrow"/>
      <family val="2"/>
    </font>
    <font>
      <b/>
      <vertAlign val="superscript"/>
      <sz val="9.35"/>
      <color theme="1"/>
      <name val="Aptos Narrow"/>
      <family val="2"/>
    </font>
    <font>
      <b/>
      <vertAlign val="subscript"/>
      <sz val="11"/>
      <color rgb="FF156082"/>
      <name val="Aptos Narrow"/>
      <family val="2"/>
    </font>
    <font>
      <b/>
      <sz val="11"/>
      <color rgb="FF156082"/>
      <name val="Aptos Narrow"/>
      <family val="2"/>
    </font>
    <font>
      <b/>
      <vertAlign val="superscript"/>
      <sz val="11"/>
      <color rgb="FF156082"/>
      <name val="Aptos Narrow"/>
      <family val="2"/>
    </font>
    <font>
      <b/>
      <vertAlign val="subscript"/>
      <sz val="11"/>
      <color theme="4"/>
      <name val="Aptos Narrow"/>
      <family val="2"/>
    </font>
    <font>
      <b/>
      <sz val="11"/>
      <color theme="4"/>
      <name val="Aptos Narrow"/>
      <family val="2"/>
    </font>
    <font>
      <b/>
      <vertAlign val="superscript"/>
      <sz val="11"/>
      <color theme="4"/>
      <name val="Aptos Narrow"/>
      <family val="2"/>
    </font>
    <font>
      <b/>
      <sz val="11"/>
      <color rgb="FF156082"/>
      <name val="Calibri"/>
      <family val="2"/>
    </font>
    <font>
      <b/>
      <sz val="11"/>
      <color theme="1"/>
      <name val="Abadi Extra Light"/>
      <family val="2"/>
    </font>
    <font>
      <u/>
      <sz val="11"/>
      <color theme="10"/>
      <name val="Aptos Narrow"/>
      <family val="2"/>
      <scheme val="minor"/>
    </font>
    <font>
      <sz val="11"/>
      <color theme="1"/>
      <name val="Aptos Narrow"/>
      <family val="2"/>
    </font>
    <font>
      <b/>
      <vertAlign val="subscript"/>
      <sz val="11"/>
      <color theme="1"/>
      <name val="Aptos Narrow"/>
      <family val="2"/>
    </font>
    <font>
      <b/>
      <vertAlign val="superscript"/>
      <sz val="11"/>
      <color theme="1"/>
      <name val="Aptos Narrow"/>
      <family val="2"/>
    </font>
    <font>
      <b/>
      <vertAlign val="superscript"/>
      <sz val="9.35"/>
      <color rgb="FFC00000"/>
      <name val="Aptos Mono"/>
      <family val="3"/>
    </font>
    <font>
      <b/>
      <vertAlign val="superscript"/>
      <sz val="11"/>
      <color rgb="FFC00000"/>
      <name val="Aptos Mono"/>
      <family val="3"/>
    </font>
    <font>
      <b/>
      <vertAlign val="superscript"/>
      <sz val="9.35"/>
      <color rgb="FF156082"/>
      <name val="Aptos Narrow"/>
      <family val="2"/>
    </font>
    <font>
      <b/>
      <sz val="11"/>
      <color rgb="FFC00000"/>
      <name val="Calibri"/>
      <family val="2"/>
    </font>
    <font>
      <b/>
      <vertAlign val="subscript"/>
      <sz val="11"/>
      <color rgb="FFC00000"/>
      <name val="Calibri"/>
      <family val="2"/>
    </font>
    <font>
      <b/>
      <vertAlign val="subscript"/>
      <sz val="11"/>
      <color rgb="FF156082"/>
      <name val="Calibri"/>
      <family val="2"/>
    </font>
    <font>
      <b/>
      <vertAlign val="subscript"/>
      <sz val="11"/>
      <name val="Aptos Narrow"/>
      <family val="2"/>
    </font>
    <font>
      <b/>
      <sz val="11"/>
      <name val="Aptos Narrow"/>
      <family val="2"/>
    </font>
    <font>
      <b/>
      <vertAlign val="superscript"/>
      <sz val="11"/>
      <name val="Aptos Narrow"/>
      <family val="2"/>
    </font>
    <font>
      <vertAlign val="subscript"/>
      <sz val="11"/>
      <color theme="1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2CEEF"/>
        <bgColor indexed="64"/>
      </patternFill>
    </fill>
    <fill>
      <patternFill patternType="solid">
        <fgColor rgb="FFFFCECE"/>
        <bgColor indexed="64"/>
      </patternFill>
    </fill>
    <fill>
      <patternFill patternType="solid">
        <fgColor rgb="FFC1E5F5"/>
        <bgColor indexed="64"/>
      </patternFill>
    </fill>
    <fill>
      <patternFill patternType="solid">
        <fgColor rgb="FF83CBEB"/>
        <bgColor indexed="64"/>
      </patternFill>
    </fill>
  </fills>
  <borders count="4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rgb="FFC00000"/>
      </left>
      <right/>
      <top style="medium">
        <color rgb="FFC00000"/>
      </top>
      <bottom/>
      <diagonal/>
    </border>
    <border>
      <left/>
      <right/>
      <top style="medium">
        <color rgb="FFC00000"/>
      </top>
      <bottom/>
      <diagonal/>
    </border>
    <border>
      <left/>
      <right style="medium">
        <color auto="1"/>
      </right>
      <top style="medium">
        <color rgb="FFC00000"/>
      </top>
      <bottom/>
      <diagonal/>
    </border>
    <border>
      <left style="medium">
        <color auto="1"/>
      </left>
      <right/>
      <top style="medium">
        <color rgb="FF156082"/>
      </top>
      <bottom/>
      <diagonal/>
    </border>
    <border>
      <left/>
      <right/>
      <top style="medium">
        <color rgb="FF156082"/>
      </top>
      <bottom/>
      <diagonal/>
    </border>
    <border>
      <left/>
      <right style="medium">
        <color rgb="FF156082"/>
      </right>
      <top style="medium">
        <color rgb="FF156082"/>
      </top>
      <bottom/>
      <diagonal/>
    </border>
    <border>
      <left style="medium">
        <color rgb="FFC00000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rgb="FF156082"/>
      </right>
      <top/>
      <bottom/>
      <diagonal/>
    </border>
    <border>
      <left style="medium">
        <color rgb="FFC00000"/>
      </left>
      <right/>
      <top/>
      <bottom style="medium">
        <color rgb="FFC00000"/>
      </bottom>
      <diagonal/>
    </border>
    <border>
      <left/>
      <right/>
      <top/>
      <bottom style="medium">
        <color rgb="FFC00000"/>
      </bottom>
      <diagonal/>
    </border>
    <border>
      <left/>
      <right style="medium">
        <color auto="1"/>
      </right>
      <top/>
      <bottom style="medium">
        <color rgb="FFC00000"/>
      </bottom>
      <diagonal/>
    </border>
    <border>
      <left style="medium">
        <color auto="1"/>
      </left>
      <right/>
      <top/>
      <bottom style="medium">
        <color rgb="FF156082"/>
      </bottom>
      <diagonal/>
    </border>
    <border>
      <left/>
      <right/>
      <top/>
      <bottom style="medium">
        <color rgb="FF156082"/>
      </bottom>
      <diagonal/>
    </border>
    <border>
      <left/>
      <right style="medium">
        <color rgb="FF156082"/>
      </right>
      <top/>
      <bottom style="medium">
        <color rgb="FF156082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38" fillId="0" borderId="0" applyNumberFormat="0" applyFill="0" applyBorder="0" applyAlignment="0" applyProtection="0"/>
  </cellStyleXfs>
  <cellXfs count="130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right"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right" vertical="center"/>
    </xf>
    <xf numFmtId="0" fontId="9" fillId="0" borderId="0" xfId="0" applyFont="1" applyAlignment="1">
      <alignment horizontal="left" vertical="center"/>
    </xf>
    <xf numFmtId="0" fontId="10" fillId="2" borderId="0" xfId="0" applyFont="1" applyFill="1" applyAlignment="1">
      <alignment horizontal="left" vertical="center"/>
    </xf>
    <xf numFmtId="164" fontId="0" fillId="0" borderId="0" xfId="0" applyNumberFormat="1" applyAlignment="1">
      <alignment horizontal="center" vertical="center"/>
    </xf>
    <xf numFmtId="0" fontId="6" fillId="0" borderId="0" xfId="0" applyFont="1"/>
    <xf numFmtId="0" fontId="13" fillId="0" borderId="0" xfId="0" applyFont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3" borderId="13" xfId="0" applyFill="1" applyBorder="1" applyAlignment="1">
      <alignment horizontal="center" vertical="center"/>
    </xf>
    <xf numFmtId="0" fontId="1" fillId="3" borderId="14" xfId="0" applyFont="1" applyFill="1" applyBorder="1" applyAlignment="1">
      <alignment horizontal="right" vertical="center"/>
    </xf>
    <xf numFmtId="0" fontId="17" fillId="4" borderId="15" xfId="0" applyFont="1" applyFill="1" applyBorder="1" applyAlignment="1">
      <alignment horizontal="left" vertical="center"/>
    </xf>
    <xf numFmtId="0" fontId="9" fillId="4" borderId="16" xfId="0" applyFont="1" applyFill="1" applyBorder="1" applyAlignment="1">
      <alignment horizontal="center" vertical="center"/>
    </xf>
    <xf numFmtId="0" fontId="9" fillId="4" borderId="17" xfId="0" applyFont="1" applyFill="1" applyBorder="1" applyAlignment="1">
      <alignment horizontal="center" vertical="center"/>
    </xf>
    <xf numFmtId="0" fontId="10" fillId="2" borderId="8" xfId="0" applyFont="1" applyFill="1" applyBorder="1" applyAlignment="1">
      <alignment horizontal="center" vertical="center"/>
    </xf>
    <xf numFmtId="0" fontId="4" fillId="3" borderId="18" xfId="0" applyFont="1" applyFill="1" applyBorder="1" applyAlignment="1">
      <alignment horizontal="right" vertical="center"/>
    </xf>
    <xf numFmtId="0" fontId="6" fillId="3" borderId="0" xfId="0" applyFont="1" applyFill="1" applyAlignment="1">
      <alignment horizontal="left" vertical="center"/>
    </xf>
    <xf numFmtId="0" fontId="1" fillId="3" borderId="19" xfId="0" applyFont="1" applyFill="1" applyBorder="1" applyAlignment="1">
      <alignment horizontal="right" vertical="center"/>
    </xf>
    <xf numFmtId="0" fontId="17" fillId="4" borderId="20" xfId="0" applyFont="1" applyFill="1" applyBorder="1" applyAlignment="1">
      <alignment horizontal="left" vertical="center"/>
    </xf>
    <xf numFmtId="0" fontId="7" fillId="4" borderId="0" xfId="0" applyFont="1" applyFill="1" applyAlignment="1">
      <alignment horizontal="right" vertical="center"/>
    </xf>
    <xf numFmtId="0" fontId="9" fillId="4" borderId="21" xfId="0" applyFont="1" applyFill="1" applyBorder="1" applyAlignment="1">
      <alignment horizontal="left" vertical="center"/>
    </xf>
    <xf numFmtId="0" fontId="14" fillId="0" borderId="0" xfId="0" applyFont="1" applyAlignment="1">
      <alignment horizontal="right" vertical="center"/>
    </xf>
    <xf numFmtId="0" fontId="15" fillId="0" borderId="0" xfId="0" applyFont="1" applyAlignment="1">
      <alignment horizontal="left" vertical="center"/>
    </xf>
    <xf numFmtId="0" fontId="10" fillId="3" borderId="19" xfId="0" applyFont="1" applyFill="1" applyBorder="1" applyAlignment="1">
      <alignment horizontal="right" vertical="center"/>
    </xf>
    <xf numFmtId="0" fontId="0" fillId="3" borderId="18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9" fillId="4" borderId="0" xfId="0" applyFont="1" applyFill="1" applyAlignment="1">
      <alignment horizontal="center" vertical="center"/>
    </xf>
    <xf numFmtId="0" fontId="9" fillId="4" borderId="21" xfId="0" applyFont="1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0" fontId="0" fillId="3" borderId="23" xfId="0" applyFill="1" applyBorder="1" applyAlignment="1">
      <alignment horizontal="center" vertical="center"/>
    </xf>
    <xf numFmtId="0" fontId="10" fillId="3" borderId="24" xfId="0" applyFont="1" applyFill="1" applyBorder="1" applyAlignment="1">
      <alignment horizontal="right" vertical="center"/>
    </xf>
    <xf numFmtId="0" fontId="17" fillId="4" borderId="25" xfId="0" applyFont="1" applyFill="1" applyBorder="1" applyAlignment="1">
      <alignment horizontal="left" vertical="center"/>
    </xf>
    <xf numFmtId="0" fontId="9" fillId="4" borderId="26" xfId="0" applyFont="1" applyFill="1" applyBorder="1" applyAlignment="1">
      <alignment horizontal="center" vertical="center"/>
    </xf>
    <xf numFmtId="0" fontId="9" fillId="4" borderId="27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quotePrefix="1" applyAlignment="1">
      <alignment horizont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4" fillId="0" borderId="28" xfId="0" applyFont="1" applyBorder="1" applyAlignment="1">
      <alignment horizontal="center" vertical="center"/>
    </xf>
    <xf numFmtId="0" fontId="10" fillId="2" borderId="29" xfId="0" applyFont="1" applyFill="1" applyBorder="1" applyAlignment="1">
      <alignment horizontal="center" vertical="center"/>
    </xf>
    <xf numFmtId="0" fontId="10" fillId="2" borderId="30" xfId="0" applyFont="1" applyFill="1" applyBorder="1" applyAlignment="1">
      <alignment horizontal="center" vertical="center"/>
    </xf>
    <xf numFmtId="0" fontId="10" fillId="2" borderId="31" xfId="0" applyFont="1" applyFill="1" applyBorder="1" applyAlignment="1">
      <alignment horizontal="center" vertical="center"/>
    </xf>
    <xf numFmtId="0" fontId="10" fillId="2" borderId="32" xfId="0" applyFont="1" applyFill="1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10" fillId="2" borderId="2" xfId="0" applyFont="1" applyFill="1" applyBorder="1" applyAlignment="1">
      <alignment horizontal="center" vertical="center"/>
    </xf>
    <xf numFmtId="0" fontId="10" fillId="2" borderId="4" xfId="0" applyFont="1" applyFill="1" applyBorder="1" applyAlignment="1">
      <alignment horizontal="center" vertical="center"/>
    </xf>
    <xf numFmtId="0" fontId="4" fillId="0" borderId="35" xfId="0" applyFont="1" applyBorder="1" applyAlignment="1">
      <alignment horizontal="right" vertical="center"/>
    </xf>
    <xf numFmtId="0" fontId="6" fillId="0" borderId="36" xfId="0" applyFont="1" applyBorder="1" applyAlignment="1">
      <alignment horizontal="left" vertical="center"/>
    </xf>
    <xf numFmtId="0" fontId="0" fillId="0" borderId="37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7" fillId="0" borderId="39" xfId="0" applyFont="1" applyBorder="1" applyAlignment="1">
      <alignment horizontal="right" vertical="center"/>
    </xf>
    <xf numFmtId="0" fontId="9" fillId="0" borderId="40" xfId="0" applyFont="1" applyBorder="1" applyAlignment="1">
      <alignment horizontal="left" vertical="center"/>
    </xf>
    <xf numFmtId="0" fontId="16" fillId="0" borderId="39" xfId="0" applyFont="1" applyBorder="1" applyAlignment="1">
      <alignment horizontal="right" vertical="center"/>
    </xf>
    <xf numFmtId="0" fontId="24" fillId="0" borderId="40" xfId="0" applyFont="1" applyBorder="1" applyAlignment="1">
      <alignment horizontal="left" vertical="center"/>
    </xf>
    <xf numFmtId="0" fontId="10" fillId="2" borderId="0" xfId="0" applyFont="1" applyFill="1" applyAlignment="1">
      <alignment horizontal="left" vertical="center" wrapText="1"/>
    </xf>
    <xf numFmtId="0" fontId="4" fillId="0" borderId="39" xfId="0" applyFont="1" applyBorder="1" applyAlignment="1">
      <alignment horizontal="right" vertical="center"/>
    </xf>
    <xf numFmtId="0" fontId="6" fillId="0" borderId="40" xfId="0" applyFont="1" applyBorder="1" applyAlignment="1">
      <alignment horizontal="left" vertical="center"/>
    </xf>
    <xf numFmtId="0" fontId="14" fillId="0" borderId="0" xfId="0" applyFont="1" applyAlignment="1">
      <alignment horizontal="right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0" fillId="0" borderId="0" xfId="0" applyAlignment="1">
      <alignment vertical="top"/>
    </xf>
    <xf numFmtId="0" fontId="7" fillId="0" borderId="41" xfId="0" applyFont="1" applyBorder="1" applyAlignment="1">
      <alignment horizontal="right" vertical="center"/>
    </xf>
    <xf numFmtId="0" fontId="9" fillId="0" borderId="42" xfId="0" applyFont="1" applyBorder="1" applyAlignment="1">
      <alignment horizontal="left" vertical="center"/>
    </xf>
    <xf numFmtId="0" fontId="16" fillId="0" borderId="41" xfId="0" applyFont="1" applyBorder="1" applyAlignment="1">
      <alignment horizontal="right" vertical="center"/>
    </xf>
    <xf numFmtId="0" fontId="24" fillId="0" borderId="42" xfId="0" applyFont="1" applyBorder="1" applyAlignment="1">
      <alignment horizontal="left" vertical="center"/>
    </xf>
    <xf numFmtId="0" fontId="14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 textRotation="90"/>
    </xf>
    <xf numFmtId="0" fontId="1" fillId="2" borderId="31" xfId="0" applyFont="1" applyFill="1" applyBorder="1" applyAlignment="1">
      <alignment horizontal="center" vertical="center"/>
    </xf>
    <xf numFmtId="0" fontId="1" fillId="2" borderId="28" xfId="0" applyFont="1" applyFill="1" applyBorder="1" applyAlignment="1">
      <alignment horizontal="center" vertical="center"/>
    </xf>
    <xf numFmtId="0" fontId="1" fillId="2" borderId="32" xfId="0" applyFont="1" applyFill="1" applyBorder="1" applyAlignment="1">
      <alignment horizontal="center" vertical="center"/>
    </xf>
    <xf numFmtId="0" fontId="10" fillId="2" borderId="3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left" vertical="top" wrapText="1"/>
    </xf>
    <xf numFmtId="0" fontId="17" fillId="0" borderId="0" xfId="0" applyFont="1" applyAlignment="1">
      <alignment horizontal="center" vertical="center"/>
    </xf>
    <xf numFmtId="0" fontId="17" fillId="0" borderId="0" xfId="0" quotePrefix="1" applyFont="1" applyAlignment="1">
      <alignment horizontal="center" vertical="center"/>
    </xf>
    <xf numFmtId="0" fontId="37" fillId="0" borderId="0" xfId="0" applyFont="1" applyAlignment="1">
      <alignment horizontal="center" vertical="center"/>
    </xf>
    <xf numFmtId="0" fontId="1" fillId="2" borderId="0" xfId="0" applyFont="1" applyFill="1" applyAlignment="1">
      <alignment horizontal="left" vertical="top"/>
    </xf>
    <xf numFmtId="0" fontId="17" fillId="0" borderId="0" xfId="1" applyFont="1" applyFill="1" applyAlignment="1">
      <alignment horizontal="center" vertical="center"/>
    </xf>
    <xf numFmtId="0" fontId="7" fillId="0" borderId="0" xfId="0" applyFont="1" applyAlignment="1">
      <alignment horizontal="center"/>
    </xf>
    <xf numFmtId="0" fontId="1" fillId="2" borderId="6" xfId="0" applyFont="1" applyFill="1" applyBorder="1" applyAlignment="1">
      <alignment horizontal="center" vertical="center"/>
    </xf>
    <xf numFmtId="0" fontId="21" fillId="2" borderId="6" xfId="0" applyFont="1" applyFill="1" applyBorder="1" applyAlignment="1">
      <alignment horizontal="center" vertical="center"/>
    </xf>
    <xf numFmtId="0" fontId="39" fillId="0" borderId="0" xfId="0" applyFont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43" xfId="0" applyFont="1" applyFill="1" applyBorder="1" applyAlignment="1">
      <alignment horizontal="center" vertical="center"/>
    </xf>
    <xf numFmtId="0" fontId="1" fillId="2" borderId="38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 vertical="center"/>
    </xf>
    <xf numFmtId="0" fontId="1" fillId="2" borderId="44" xfId="0" applyFont="1" applyFill="1" applyBorder="1" applyAlignment="1">
      <alignment horizontal="center" vertical="center"/>
    </xf>
    <xf numFmtId="0" fontId="1" fillId="2" borderId="45" xfId="0" applyFont="1" applyFill="1" applyBorder="1" applyAlignment="1">
      <alignment horizontal="center" vertical="center"/>
    </xf>
    <xf numFmtId="0" fontId="1" fillId="2" borderId="34" xfId="0" applyFont="1" applyFill="1" applyBorder="1" applyAlignment="1">
      <alignment horizontal="center" vertical="center"/>
    </xf>
    <xf numFmtId="0" fontId="1" fillId="2" borderId="31" xfId="0" applyFont="1" applyFill="1" applyBorder="1" applyAlignment="1">
      <alignment horizontal="center"/>
    </xf>
    <xf numFmtId="0" fontId="1" fillId="2" borderId="28" xfId="0" applyFont="1" applyFill="1" applyBorder="1" applyAlignment="1">
      <alignment horizontal="center"/>
    </xf>
    <xf numFmtId="0" fontId="1" fillId="2" borderId="32" xfId="0" applyFont="1" applyFill="1" applyBorder="1" applyAlignment="1">
      <alignment horizontal="center"/>
    </xf>
    <xf numFmtId="0" fontId="1" fillId="2" borderId="31" xfId="0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1" fillId="2" borderId="4" xfId="0" applyFont="1" applyFill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1" fillId="2" borderId="29" xfId="0" applyFont="1" applyFill="1" applyBorder="1" applyAlignment="1">
      <alignment horizontal="center" vertical="center" wrapText="1"/>
    </xf>
    <xf numFmtId="0" fontId="4" fillId="3" borderId="0" xfId="0" applyFont="1" applyFill="1" applyAlignment="1">
      <alignment horizontal="center"/>
    </xf>
    <xf numFmtId="0" fontId="1" fillId="2" borderId="20" xfId="0" applyFont="1" applyFill="1" applyBorder="1" applyAlignment="1">
      <alignment horizontal="center" vertical="center" wrapText="1"/>
    </xf>
    <xf numFmtId="0" fontId="7" fillId="5" borderId="0" xfId="0" applyFont="1" applyFill="1" applyAlignment="1">
      <alignment horizontal="center"/>
    </xf>
    <xf numFmtId="0" fontId="1" fillId="2" borderId="31" xfId="0" applyFont="1" applyFill="1" applyBorder="1" applyAlignment="1">
      <alignment horizontal="center" vertical="center" wrapText="1"/>
    </xf>
    <xf numFmtId="0" fontId="10" fillId="2" borderId="0" xfId="0" applyFont="1" applyFill="1" applyAlignment="1">
      <alignment horizontal="left" vertical="center"/>
    </xf>
    <xf numFmtId="0" fontId="17" fillId="0" borderId="0" xfId="0" applyFont="1" applyAlignment="1">
      <alignment horizontal="center" vertical="center" wrapText="1"/>
    </xf>
    <xf numFmtId="0" fontId="10" fillId="0" borderId="0" xfId="0" applyFont="1" applyAlignment="1">
      <alignment vertical="center" wrapText="1"/>
    </xf>
  </cellXfs>
  <cellStyles count="2">
    <cellStyle name="Hipervínculo" xfId="1" builtinId="8"/>
    <cellStyle name="Normal" xfId="0" builtinId="0"/>
  </cellStyles>
  <dxfs count="20"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theme" Target="theme/theme1.xml"/><Relationship Id="rId7" Type="http://schemas.microsoft.com/office/2017/06/relationships/rdRichValue" Target="richData/rdrichvalu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openxmlformats.org/officeDocument/2006/relationships/calcChain" Target="calcChain.xml"/><Relationship Id="rId4" Type="http://schemas.openxmlformats.org/officeDocument/2006/relationships/styles" Target="style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png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12" Type="http://schemas.openxmlformats.org/officeDocument/2006/relationships/image" Target="../media/image12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png"/><Relationship Id="rId5" Type="http://schemas.openxmlformats.org/officeDocument/2006/relationships/image" Target="../media/image5.emf"/><Relationship Id="rId10" Type="http://schemas.openxmlformats.org/officeDocument/2006/relationships/image" Target="../media/image10.png"/><Relationship Id="rId4" Type="http://schemas.openxmlformats.org/officeDocument/2006/relationships/image" Target="../media/image4.emf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9.png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12" Type="http://schemas.openxmlformats.org/officeDocument/2006/relationships/image" Target="../media/image18.png"/><Relationship Id="rId2" Type="http://schemas.openxmlformats.org/officeDocument/2006/relationships/image" Target="../media/image2.emf"/><Relationship Id="rId16" Type="http://schemas.openxmlformats.org/officeDocument/2006/relationships/image" Target="../media/image22.png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7.png"/><Relationship Id="rId5" Type="http://schemas.openxmlformats.org/officeDocument/2006/relationships/image" Target="../media/image5.emf"/><Relationship Id="rId15" Type="http://schemas.openxmlformats.org/officeDocument/2006/relationships/image" Target="../media/image21.png"/><Relationship Id="rId10" Type="http://schemas.openxmlformats.org/officeDocument/2006/relationships/image" Target="../media/image16.png"/><Relationship Id="rId4" Type="http://schemas.openxmlformats.org/officeDocument/2006/relationships/image" Target="../media/image4.emf"/><Relationship Id="rId9" Type="http://schemas.openxmlformats.org/officeDocument/2006/relationships/image" Target="../media/image15.png"/><Relationship Id="rId1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420063</xdr:colOff>
      <xdr:row>7</xdr:row>
      <xdr:rowOff>78760</xdr:rowOff>
    </xdr:from>
    <xdr:to>
      <xdr:col>16</xdr:col>
      <xdr:colOff>2370</xdr:colOff>
      <xdr:row>12</xdr:row>
      <xdr:rowOff>183136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A1155CEC-389D-4A8A-8F82-4F0D741746D0}"/>
            </a:ext>
          </a:extLst>
        </xdr:cNvPr>
        <xdr:cNvGrpSpPr/>
      </xdr:nvGrpSpPr>
      <xdr:grpSpPr>
        <a:xfrm>
          <a:off x="16612563" y="1457980"/>
          <a:ext cx="2119767" cy="1148316"/>
          <a:chOff x="4607856" y="1308846"/>
          <a:chExt cx="2321859" cy="1039907"/>
        </a:xfrm>
      </xdr:grpSpPr>
      <xdr:pic>
        <xdr:nvPicPr>
          <xdr:cNvPr id="3" name="Imagen 2">
            <a:extLst>
              <a:ext uri="{FF2B5EF4-FFF2-40B4-BE49-F238E27FC236}">
                <a16:creationId xmlns:a16="http://schemas.microsoft.com/office/drawing/2014/main" id="{AF7BBF0F-38B2-83F7-596C-A9B78A6C438A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40983"/>
          <a:stretch/>
        </xdr:blipFill>
        <xdr:spPr bwMode="auto">
          <a:xfrm>
            <a:off x="4607856" y="1308846"/>
            <a:ext cx="2321859" cy="103990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4" name="Imagen 3">
            <a:extLst>
              <a:ext uri="{FF2B5EF4-FFF2-40B4-BE49-F238E27FC236}">
                <a16:creationId xmlns:a16="http://schemas.microsoft.com/office/drawing/2014/main" id="{6B238BDB-A4BE-0B00-BC34-E1DD6B2389EF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9317" t="66038" r="36155" b="11321"/>
          <a:stretch/>
        </xdr:blipFill>
        <xdr:spPr bwMode="auto">
          <a:xfrm>
            <a:off x="5396751" y="1630222"/>
            <a:ext cx="457201" cy="32273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5</xdr:col>
      <xdr:colOff>42904</xdr:colOff>
      <xdr:row>7</xdr:row>
      <xdr:rowOff>63776</xdr:rowOff>
    </xdr:from>
    <xdr:to>
      <xdr:col>6</xdr:col>
      <xdr:colOff>1183342</xdr:colOff>
      <xdr:row>12</xdr:row>
      <xdr:rowOff>157975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D548D8BF-0849-4FF5-AF35-2EB59DD61DED}"/>
            </a:ext>
          </a:extLst>
        </xdr:cNvPr>
        <xdr:cNvGrpSpPr/>
      </xdr:nvGrpSpPr>
      <xdr:grpSpPr>
        <a:xfrm>
          <a:off x="5445484" y="1442996"/>
          <a:ext cx="2222478" cy="1138139"/>
          <a:chOff x="5398299" y="1217963"/>
          <a:chExt cx="2227884" cy="1049551"/>
        </a:xfrm>
      </xdr:grpSpPr>
      <xdr:pic>
        <xdr:nvPicPr>
          <xdr:cNvPr id="6" name="Imagen 5">
            <a:extLst>
              <a:ext uri="{FF2B5EF4-FFF2-40B4-BE49-F238E27FC236}">
                <a16:creationId xmlns:a16="http://schemas.microsoft.com/office/drawing/2014/main" id="{299A17A1-8A43-8D78-8FB0-E8A2270C6A2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98299" y="1217963"/>
            <a:ext cx="2227884" cy="104955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7" name="Imagen 6">
            <a:extLst>
              <a:ext uri="{FF2B5EF4-FFF2-40B4-BE49-F238E27FC236}">
                <a16:creationId xmlns:a16="http://schemas.microsoft.com/office/drawing/2014/main" id="{FF94D199-1D9D-8A8A-5E0B-FF31CDFBD5D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410047" y="1280716"/>
            <a:ext cx="646416" cy="57281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5</xdr:col>
      <xdr:colOff>990379</xdr:colOff>
      <xdr:row>11</xdr:row>
      <xdr:rowOff>79057</xdr:rowOff>
    </xdr:from>
    <xdr:to>
      <xdr:col>5</xdr:col>
      <xdr:colOff>990379</xdr:colOff>
      <xdr:row>16</xdr:row>
      <xdr:rowOff>95141</xdr:rowOff>
    </xdr:to>
    <xdr:cxnSp macro="">
      <xdr:nvCxnSpPr>
        <xdr:cNvPr id="8" name="Conector recto de flecha 7">
          <a:extLst>
            <a:ext uri="{FF2B5EF4-FFF2-40B4-BE49-F238E27FC236}">
              <a16:creationId xmlns:a16="http://schemas.microsoft.com/office/drawing/2014/main" id="{EC2722EF-9F9B-4AC8-AD64-2B47CD49C06C}"/>
            </a:ext>
          </a:extLst>
        </xdr:cNvPr>
        <xdr:cNvCxnSpPr/>
      </xdr:nvCxnSpPr>
      <xdr:spPr>
        <a:xfrm flipV="1">
          <a:off x="6392959" y="2296477"/>
          <a:ext cx="0" cy="105240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997999</xdr:colOff>
      <xdr:row>3</xdr:row>
      <xdr:rowOff>134137</xdr:rowOff>
    </xdr:from>
    <xdr:to>
      <xdr:col>5</xdr:col>
      <xdr:colOff>997999</xdr:colOff>
      <xdr:row>8</xdr:row>
      <xdr:rowOff>181226</xdr:rowOff>
    </xdr:to>
    <xdr:cxnSp macro="">
      <xdr:nvCxnSpPr>
        <xdr:cNvPr id="9" name="Conector recto de flecha 8">
          <a:extLst>
            <a:ext uri="{FF2B5EF4-FFF2-40B4-BE49-F238E27FC236}">
              <a16:creationId xmlns:a16="http://schemas.microsoft.com/office/drawing/2014/main" id="{2F1FCBDB-8634-43F4-A8D6-1EF200D2B79E}"/>
            </a:ext>
          </a:extLst>
        </xdr:cNvPr>
        <xdr:cNvCxnSpPr/>
      </xdr:nvCxnSpPr>
      <xdr:spPr>
        <a:xfrm flipV="1">
          <a:off x="6400579" y="720877"/>
          <a:ext cx="0" cy="1052929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1062695</xdr:colOff>
      <xdr:row>3</xdr:row>
      <xdr:rowOff>134137</xdr:rowOff>
    </xdr:from>
    <xdr:to>
      <xdr:col>5</xdr:col>
      <xdr:colOff>1062695</xdr:colOff>
      <xdr:row>8</xdr:row>
      <xdr:rowOff>181226</xdr:rowOff>
    </xdr:to>
    <xdr:cxnSp macro="">
      <xdr:nvCxnSpPr>
        <xdr:cNvPr id="10" name="Conector recto de flecha 9">
          <a:extLst>
            <a:ext uri="{FF2B5EF4-FFF2-40B4-BE49-F238E27FC236}">
              <a16:creationId xmlns:a16="http://schemas.microsoft.com/office/drawing/2014/main" id="{0EA131DA-A46B-4E53-97B6-04A8C9A6A225}"/>
            </a:ext>
          </a:extLst>
        </xdr:cNvPr>
        <xdr:cNvCxnSpPr/>
      </xdr:nvCxnSpPr>
      <xdr:spPr>
        <a:xfrm>
          <a:off x="6465275" y="720877"/>
          <a:ext cx="0" cy="1052929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1050971</xdr:colOff>
      <xdr:row>11</xdr:row>
      <xdr:rowOff>79057</xdr:rowOff>
    </xdr:from>
    <xdr:to>
      <xdr:col>5</xdr:col>
      <xdr:colOff>1050971</xdr:colOff>
      <xdr:row>16</xdr:row>
      <xdr:rowOff>95141</xdr:rowOff>
    </xdr:to>
    <xdr:cxnSp macro="">
      <xdr:nvCxnSpPr>
        <xdr:cNvPr id="11" name="Conector recto de flecha 10">
          <a:extLst>
            <a:ext uri="{FF2B5EF4-FFF2-40B4-BE49-F238E27FC236}">
              <a16:creationId xmlns:a16="http://schemas.microsoft.com/office/drawing/2014/main" id="{4E7AC553-299D-4996-A099-71920EDBEEAB}"/>
            </a:ext>
          </a:extLst>
        </xdr:cNvPr>
        <xdr:cNvCxnSpPr/>
      </xdr:nvCxnSpPr>
      <xdr:spPr>
        <a:xfrm>
          <a:off x="6453551" y="2296477"/>
          <a:ext cx="0" cy="1052404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9625</xdr:colOff>
      <xdr:row>3</xdr:row>
      <xdr:rowOff>113684</xdr:rowOff>
    </xdr:from>
    <xdr:to>
      <xdr:col>15</xdr:col>
      <xdr:colOff>9625</xdr:colOff>
      <xdr:row>8</xdr:row>
      <xdr:rowOff>160773</xdr:rowOff>
    </xdr:to>
    <xdr:cxnSp macro="">
      <xdr:nvCxnSpPr>
        <xdr:cNvPr id="12" name="Conector recto de flecha 11">
          <a:extLst>
            <a:ext uri="{FF2B5EF4-FFF2-40B4-BE49-F238E27FC236}">
              <a16:creationId xmlns:a16="http://schemas.microsoft.com/office/drawing/2014/main" id="{CD03DE25-41C7-43B0-AC52-DAEF940398B3}"/>
            </a:ext>
          </a:extLst>
        </xdr:cNvPr>
        <xdr:cNvCxnSpPr/>
      </xdr:nvCxnSpPr>
      <xdr:spPr>
        <a:xfrm>
          <a:off x="17497525" y="700424"/>
          <a:ext cx="0" cy="1052929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11</xdr:row>
      <xdr:rowOff>48577</xdr:rowOff>
    </xdr:from>
    <xdr:to>
      <xdr:col>15</xdr:col>
      <xdr:colOff>0</xdr:colOff>
      <xdr:row>17</xdr:row>
      <xdr:rowOff>110359</xdr:rowOff>
    </xdr:to>
    <xdr:cxnSp macro="">
      <xdr:nvCxnSpPr>
        <xdr:cNvPr id="13" name="Conector recto de flecha 12">
          <a:extLst>
            <a:ext uri="{FF2B5EF4-FFF2-40B4-BE49-F238E27FC236}">
              <a16:creationId xmlns:a16="http://schemas.microsoft.com/office/drawing/2014/main" id="{86607CDD-E724-4870-9B3B-EA4398A2F104}"/>
            </a:ext>
          </a:extLst>
        </xdr:cNvPr>
        <xdr:cNvCxnSpPr/>
      </xdr:nvCxnSpPr>
      <xdr:spPr>
        <a:xfrm flipH="1">
          <a:off x="17487900" y="2265997"/>
          <a:ext cx="0" cy="1296222"/>
        </a:xfrm>
        <a:prstGeom prst="straightConnector1">
          <a:avLst/>
        </a:prstGeom>
        <a:ln>
          <a:solidFill>
            <a:srgbClr val="156082"/>
          </a:solidFill>
          <a:tailEnd type="non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17585</xdr:colOff>
      <xdr:row>17</xdr:row>
      <xdr:rowOff>117230</xdr:rowOff>
    </xdr:from>
    <xdr:to>
      <xdr:col>15</xdr:col>
      <xdr:colOff>1241474</xdr:colOff>
      <xdr:row>17</xdr:row>
      <xdr:rowOff>121920</xdr:rowOff>
    </xdr:to>
    <xdr:cxnSp macro="">
      <xdr:nvCxnSpPr>
        <xdr:cNvPr id="14" name="Conector recto de flecha 13">
          <a:extLst>
            <a:ext uri="{FF2B5EF4-FFF2-40B4-BE49-F238E27FC236}">
              <a16:creationId xmlns:a16="http://schemas.microsoft.com/office/drawing/2014/main" id="{B0DC7EF1-2A04-4B82-A1A8-2674F3AD6E05}"/>
            </a:ext>
          </a:extLst>
        </xdr:cNvPr>
        <xdr:cNvCxnSpPr/>
      </xdr:nvCxnSpPr>
      <xdr:spPr>
        <a:xfrm flipH="1">
          <a:off x="16210085" y="3569090"/>
          <a:ext cx="2519289" cy="4690"/>
        </a:xfrm>
        <a:prstGeom prst="straightConnector1">
          <a:avLst/>
        </a:prstGeom>
        <a:ln>
          <a:solidFill>
            <a:srgbClr val="156082"/>
          </a:solidFill>
          <a:headEnd type="triangle"/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8965</xdr:colOff>
      <xdr:row>2</xdr:row>
      <xdr:rowOff>13643</xdr:rowOff>
    </xdr:from>
    <xdr:to>
      <xdr:col>25</xdr:col>
      <xdr:colOff>8965</xdr:colOff>
      <xdr:row>7</xdr:row>
      <xdr:rowOff>24874</xdr:rowOff>
    </xdr:to>
    <xdr:cxnSp macro="">
      <xdr:nvCxnSpPr>
        <xdr:cNvPr id="15" name="Conector recto de flecha 14">
          <a:extLst>
            <a:ext uri="{FF2B5EF4-FFF2-40B4-BE49-F238E27FC236}">
              <a16:creationId xmlns:a16="http://schemas.microsoft.com/office/drawing/2014/main" id="{0BBA8A61-D718-4FFD-A2E5-913D97B32123}"/>
            </a:ext>
          </a:extLst>
        </xdr:cNvPr>
        <xdr:cNvCxnSpPr/>
      </xdr:nvCxnSpPr>
      <xdr:spPr>
        <a:xfrm rot="10800000" flipH="1">
          <a:off x="29589805" y="394643"/>
          <a:ext cx="0" cy="100945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17930</xdr:colOff>
      <xdr:row>14</xdr:row>
      <xdr:rowOff>1</xdr:rowOff>
    </xdr:from>
    <xdr:to>
      <xdr:col>25</xdr:col>
      <xdr:colOff>17930</xdr:colOff>
      <xdr:row>18</xdr:row>
      <xdr:rowOff>190525</xdr:rowOff>
    </xdr:to>
    <xdr:cxnSp macro="">
      <xdr:nvCxnSpPr>
        <xdr:cNvPr id="16" name="Conector recto de flecha 15">
          <a:extLst>
            <a:ext uri="{FF2B5EF4-FFF2-40B4-BE49-F238E27FC236}">
              <a16:creationId xmlns:a16="http://schemas.microsoft.com/office/drawing/2014/main" id="{9C54F2E3-EC99-479A-974C-CD3DC9ADC7CE}"/>
            </a:ext>
          </a:extLst>
        </xdr:cNvPr>
        <xdr:cNvCxnSpPr/>
      </xdr:nvCxnSpPr>
      <xdr:spPr>
        <a:xfrm rot="10800000" flipH="1">
          <a:off x="29598770" y="2842261"/>
          <a:ext cx="0" cy="99824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8965</xdr:colOff>
      <xdr:row>2</xdr:row>
      <xdr:rowOff>8966</xdr:rowOff>
    </xdr:from>
    <xdr:to>
      <xdr:col>27</xdr:col>
      <xdr:colOff>8965</xdr:colOff>
      <xdr:row>7</xdr:row>
      <xdr:rowOff>20197</xdr:rowOff>
    </xdr:to>
    <xdr:cxnSp macro="">
      <xdr:nvCxnSpPr>
        <xdr:cNvPr id="17" name="Conector recto de flecha 16">
          <a:extLst>
            <a:ext uri="{FF2B5EF4-FFF2-40B4-BE49-F238E27FC236}">
              <a16:creationId xmlns:a16="http://schemas.microsoft.com/office/drawing/2014/main" id="{A25EC5DC-0ACC-4C8E-8F96-285533F8F784}"/>
            </a:ext>
          </a:extLst>
        </xdr:cNvPr>
        <xdr:cNvCxnSpPr/>
      </xdr:nvCxnSpPr>
      <xdr:spPr>
        <a:xfrm>
          <a:off x="32188225" y="389966"/>
          <a:ext cx="0" cy="100945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7813</xdr:colOff>
      <xdr:row>14</xdr:row>
      <xdr:rowOff>16522</xdr:rowOff>
    </xdr:from>
    <xdr:to>
      <xdr:col>27</xdr:col>
      <xdr:colOff>7813</xdr:colOff>
      <xdr:row>19</xdr:row>
      <xdr:rowOff>14834</xdr:rowOff>
    </xdr:to>
    <xdr:cxnSp macro="">
      <xdr:nvCxnSpPr>
        <xdr:cNvPr id="18" name="Conector recto de flecha 17">
          <a:extLst>
            <a:ext uri="{FF2B5EF4-FFF2-40B4-BE49-F238E27FC236}">
              <a16:creationId xmlns:a16="http://schemas.microsoft.com/office/drawing/2014/main" id="{CA1A65C3-0233-4B9F-A9AF-4B759B1593C9}"/>
            </a:ext>
          </a:extLst>
        </xdr:cNvPr>
        <xdr:cNvCxnSpPr/>
      </xdr:nvCxnSpPr>
      <xdr:spPr>
        <a:xfrm>
          <a:off x="32187073" y="2858782"/>
          <a:ext cx="0" cy="1011772"/>
        </a:xfrm>
        <a:prstGeom prst="straightConnector1">
          <a:avLst/>
        </a:prstGeom>
        <a:ln>
          <a:solidFill>
            <a:schemeClr val="accent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4522</xdr:colOff>
      <xdr:row>14</xdr:row>
      <xdr:rowOff>3810</xdr:rowOff>
    </xdr:from>
    <xdr:to>
      <xdr:col>57</xdr:col>
      <xdr:colOff>4522</xdr:colOff>
      <xdr:row>19</xdr:row>
      <xdr:rowOff>3834</xdr:rowOff>
    </xdr:to>
    <xdr:cxnSp macro="">
      <xdr:nvCxnSpPr>
        <xdr:cNvPr id="19" name="Conector recto de flecha 18">
          <a:extLst>
            <a:ext uri="{FF2B5EF4-FFF2-40B4-BE49-F238E27FC236}">
              <a16:creationId xmlns:a16="http://schemas.microsoft.com/office/drawing/2014/main" id="{5FF86B80-7694-4CCB-AE06-67DD2FFFE6CD}"/>
            </a:ext>
          </a:extLst>
        </xdr:cNvPr>
        <xdr:cNvCxnSpPr/>
      </xdr:nvCxnSpPr>
      <xdr:spPr>
        <a:xfrm rot="10800000" flipH="1">
          <a:off x="63943942" y="2846070"/>
          <a:ext cx="0" cy="1013484"/>
        </a:xfrm>
        <a:prstGeom prst="straightConnector1">
          <a:avLst/>
        </a:prstGeom>
        <a:ln>
          <a:solidFill>
            <a:srgbClr val="A02B93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60906</xdr:colOff>
      <xdr:row>10</xdr:row>
      <xdr:rowOff>59097</xdr:rowOff>
    </xdr:from>
    <xdr:to>
      <xdr:col>74</xdr:col>
      <xdr:colOff>744279</xdr:colOff>
      <xdr:row>21</xdr:row>
      <xdr:rowOff>73567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63235E1E-6C7E-4DA2-947B-4444796962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496346" y="2070777"/>
          <a:ext cx="683373" cy="22318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74</xdr:col>
      <xdr:colOff>175064</xdr:colOff>
      <xdr:row>10</xdr:row>
      <xdr:rowOff>100870</xdr:rowOff>
    </xdr:from>
    <xdr:to>
      <xdr:col>74</xdr:col>
      <xdr:colOff>662088</xdr:colOff>
      <xdr:row>12</xdr:row>
      <xdr:rowOff>152046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1E8EC62F-37C0-4FAD-925E-97BA1E5F19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610504" y="2112550"/>
          <a:ext cx="487024" cy="462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71</xdr:col>
      <xdr:colOff>99215</xdr:colOff>
      <xdr:row>8</xdr:row>
      <xdr:rowOff>29309</xdr:rowOff>
    </xdr:from>
    <xdr:to>
      <xdr:col>72</xdr:col>
      <xdr:colOff>715765</xdr:colOff>
      <xdr:row>17</xdr:row>
      <xdr:rowOff>130803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506468BB-2939-43EE-B668-842B6489421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5967"/>
        <a:stretch/>
      </xdr:blipFill>
      <xdr:spPr bwMode="auto">
        <a:xfrm>
          <a:off x="81252215" y="1621889"/>
          <a:ext cx="1652870" cy="19607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71</xdr:col>
      <xdr:colOff>597559</xdr:colOff>
      <xdr:row>13</xdr:row>
      <xdr:rowOff>41409</xdr:rowOff>
    </xdr:from>
    <xdr:to>
      <xdr:col>72</xdr:col>
      <xdr:colOff>160020</xdr:colOff>
      <xdr:row>15</xdr:row>
      <xdr:rowOff>157961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FBEF9575-465B-4648-B5E7-34EC5D95F7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750559" y="2670309"/>
          <a:ext cx="598781" cy="5432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71</xdr:col>
      <xdr:colOff>746758</xdr:colOff>
      <xdr:row>17</xdr:row>
      <xdr:rowOff>89683</xdr:rowOff>
    </xdr:from>
    <xdr:to>
      <xdr:col>74</xdr:col>
      <xdr:colOff>446214</xdr:colOff>
      <xdr:row>23</xdr:row>
      <xdr:rowOff>4903</xdr:rowOff>
    </xdr:to>
    <xdr:grpSp>
      <xdr:nvGrpSpPr>
        <xdr:cNvPr id="24" name="Grupo 23">
          <a:extLst>
            <a:ext uri="{FF2B5EF4-FFF2-40B4-BE49-F238E27FC236}">
              <a16:creationId xmlns:a16="http://schemas.microsoft.com/office/drawing/2014/main" id="{6089500E-A06F-4AA4-8539-0D047A8FDEDC}"/>
            </a:ext>
          </a:extLst>
        </xdr:cNvPr>
        <xdr:cNvGrpSpPr/>
      </xdr:nvGrpSpPr>
      <xdr:grpSpPr>
        <a:xfrm>
          <a:off x="81899758" y="3541543"/>
          <a:ext cx="3981896" cy="1119180"/>
          <a:chOff x="76321920" y="3472962"/>
          <a:chExt cx="2076918" cy="1244707"/>
        </a:xfrm>
      </xdr:grpSpPr>
      <xdr:cxnSp macro="">
        <xdr:nvCxnSpPr>
          <xdr:cNvPr id="25" name="Conector recto de flecha 24">
            <a:extLst>
              <a:ext uri="{FF2B5EF4-FFF2-40B4-BE49-F238E27FC236}">
                <a16:creationId xmlns:a16="http://schemas.microsoft.com/office/drawing/2014/main" id="{46140150-0826-07E2-3848-8AFFCFA49060}"/>
              </a:ext>
            </a:extLst>
          </xdr:cNvPr>
          <xdr:cNvCxnSpPr/>
        </xdr:nvCxnSpPr>
        <xdr:spPr>
          <a:xfrm>
            <a:off x="76321920" y="3472962"/>
            <a:ext cx="0" cy="1240018"/>
          </a:xfrm>
          <a:prstGeom prst="straightConnector1">
            <a:avLst/>
          </a:prstGeom>
          <a:ln>
            <a:solidFill>
              <a:srgbClr val="156082"/>
            </a:solidFill>
            <a:tailEnd type="triangl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Conector recto de flecha 25">
            <a:extLst>
              <a:ext uri="{FF2B5EF4-FFF2-40B4-BE49-F238E27FC236}">
                <a16:creationId xmlns:a16="http://schemas.microsoft.com/office/drawing/2014/main" id="{A523C3F4-76B5-F034-3BA6-08F76F60A98A}"/>
              </a:ext>
            </a:extLst>
          </xdr:cNvPr>
          <xdr:cNvCxnSpPr/>
        </xdr:nvCxnSpPr>
        <xdr:spPr>
          <a:xfrm flipH="1">
            <a:off x="76380305" y="4712150"/>
            <a:ext cx="2018533" cy="25"/>
          </a:xfrm>
          <a:prstGeom prst="straightConnector1">
            <a:avLst/>
          </a:prstGeom>
          <a:ln>
            <a:solidFill>
              <a:srgbClr val="156082"/>
            </a:solidFill>
            <a:tailEnd type="non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Conector recto de flecha 26">
            <a:extLst>
              <a:ext uri="{FF2B5EF4-FFF2-40B4-BE49-F238E27FC236}">
                <a16:creationId xmlns:a16="http://schemas.microsoft.com/office/drawing/2014/main" id="{AD72AEA8-D49A-E7A3-B615-084DE38B1655}"/>
              </a:ext>
            </a:extLst>
          </xdr:cNvPr>
          <xdr:cNvCxnSpPr/>
        </xdr:nvCxnSpPr>
        <xdr:spPr>
          <a:xfrm flipH="1" flipV="1">
            <a:off x="78391932" y="4282757"/>
            <a:ext cx="0" cy="430918"/>
          </a:xfrm>
          <a:prstGeom prst="straightConnector1">
            <a:avLst/>
          </a:prstGeom>
          <a:ln>
            <a:solidFill>
              <a:srgbClr val="156082"/>
            </a:solidFill>
            <a:tailEnd type="triangl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Conector recto de flecha 27">
            <a:extLst>
              <a:ext uri="{FF2B5EF4-FFF2-40B4-BE49-F238E27FC236}">
                <a16:creationId xmlns:a16="http://schemas.microsoft.com/office/drawing/2014/main" id="{18C83900-701D-22A6-5898-E6EB08DE7D52}"/>
              </a:ext>
            </a:extLst>
          </xdr:cNvPr>
          <xdr:cNvCxnSpPr/>
        </xdr:nvCxnSpPr>
        <xdr:spPr>
          <a:xfrm>
            <a:off x="76376432" y="3477651"/>
            <a:ext cx="0" cy="1240018"/>
          </a:xfrm>
          <a:prstGeom prst="straightConnector1">
            <a:avLst/>
          </a:prstGeom>
          <a:ln>
            <a:solidFill>
              <a:srgbClr val="156082"/>
            </a:solidFill>
            <a:tailEnd type="non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74</xdr:col>
      <xdr:colOff>396362</xdr:colOff>
      <xdr:row>8</xdr:row>
      <xdr:rowOff>117231</xdr:rowOff>
    </xdr:from>
    <xdr:to>
      <xdr:col>74</xdr:col>
      <xdr:colOff>396362</xdr:colOff>
      <xdr:row>10</xdr:row>
      <xdr:rowOff>86166</xdr:rowOff>
    </xdr:to>
    <xdr:cxnSp macro="">
      <xdr:nvCxnSpPr>
        <xdr:cNvPr id="29" name="Conector recto de flecha 28">
          <a:extLst>
            <a:ext uri="{FF2B5EF4-FFF2-40B4-BE49-F238E27FC236}">
              <a16:creationId xmlns:a16="http://schemas.microsoft.com/office/drawing/2014/main" id="{469C65D2-F434-455B-9AFE-F93BE5C9C127}"/>
            </a:ext>
          </a:extLst>
        </xdr:cNvPr>
        <xdr:cNvCxnSpPr/>
      </xdr:nvCxnSpPr>
      <xdr:spPr>
        <a:xfrm flipH="1">
          <a:off x="85831802" y="1709811"/>
          <a:ext cx="0" cy="388035"/>
        </a:xfrm>
        <a:prstGeom prst="straightConnector1">
          <a:avLst/>
        </a:prstGeom>
        <a:ln>
          <a:solidFill>
            <a:srgbClr val="C00000"/>
          </a:solidFill>
          <a:tailEnd type="non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404446</xdr:colOff>
      <xdr:row>8</xdr:row>
      <xdr:rowOff>115614</xdr:rowOff>
    </xdr:from>
    <xdr:to>
      <xdr:col>74</xdr:col>
      <xdr:colOff>394138</xdr:colOff>
      <xdr:row>8</xdr:row>
      <xdr:rowOff>117230</xdr:rowOff>
    </xdr:to>
    <xdr:cxnSp macro="">
      <xdr:nvCxnSpPr>
        <xdr:cNvPr id="30" name="Conector recto de flecha 29">
          <a:extLst>
            <a:ext uri="{FF2B5EF4-FFF2-40B4-BE49-F238E27FC236}">
              <a16:creationId xmlns:a16="http://schemas.microsoft.com/office/drawing/2014/main" id="{9BB77E88-6507-487C-9DD7-C5FB2166FE74}"/>
            </a:ext>
          </a:extLst>
        </xdr:cNvPr>
        <xdr:cNvCxnSpPr/>
      </xdr:nvCxnSpPr>
      <xdr:spPr>
        <a:xfrm flipH="1">
          <a:off x="82593766" y="1708194"/>
          <a:ext cx="3235812" cy="1616"/>
        </a:xfrm>
        <a:prstGeom prst="straightConnector1">
          <a:avLst/>
        </a:prstGeom>
        <a:ln>
          <a:solidFill>
            <a:srgbClr val="C00000"/>
          </a:solidFill>
          <a:tailEnd type="non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403860</xdr:colOff>
      <xdr:row>7</xdr:row>
      <xdr:rowOff>68580</xdr:rowOff>
    </xdr:from>
    <xdr:to>
      <xdr:col>72</xdr:col>
      <xdr:colOff>404445</xdr:colOff>
      <xdr:row>8</xdr:row>
      <xdr:rowOff>122640</xdr:rowOff>
    </xdr:to>
    <xdr:cxnSp macro="">
      <xdr:nvCxnSpPr>
        <xdr:cNvPr id="31" name="Conector recto de flecha 30">
          <a:extLst>
            <a:ext uri="{FF2B5EF4-FFF2-40B4-BE49-F238E27FC236}">
              <a16:creationId xmlns:a16="http://schemas.microsoft.com/office/drawing/2014/main" id="{111F2447-41B3-4B5B-BF6A-8094929366A0}"/>
            </a:ext>
          </a:extLst>
        </xdr:cNvPr>
        <xdr:cNvCxnSpPr/>
      </xdr:nvCxnSpPr>
      <xdr:spPr>
        <a:xfrm flipH="1" flipV="1">
          <a:off x="82593180" y="1447800"/>
          <a:ext cx="585" cy="26742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46895</xdr:colOff>
      <xdr:row>3</xdr:row>
      <xdr:rowOff>0</xdr:rowOff>
    </xdr:from>
    <xdr:to>
      <xdr:col>72</xdr:col>
      <xdr:colOff>46895</xdr:colOff>
      <xdr:row>8</xdr:row>
      <xdr:rowOff>58163</xdr:rowOff>
    </xdr:to>
    <xdr:cxnSp macro="">
      <xdr:nvCxnSpPr>
        <xdr:cNvPr id="32" name="Conector recto de flecha 31">
          <a:extLst>
            <a:ext uri="{FF2B5EF4-FFF2-40B4-BE49-F238E27FC236}">
              <a16:creationId xmlns:a16="http://schemas.microsoft.com/office/drawing/2014/main" id="{775E9602-A197-4C6B-B2B9-9FD600FE09CD}"/>
            </a:ext>
          </a:extLst>
        </xdr:cNvPr>
        <xdr:cNvCxnSpPr/>
      </xdr:nvCxnSpPr>
      <xdr:spPr>
        <a:xfrm flipH="1" flipV="1">
          <a:off x="82236215" y="586740"/>
          <a:ext cx="0" cy="1064003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738553</xdr:colOff>
      <xdr:row>3</xdr:row>
      <xdr:rowOff>17584</xdr:rowOff>
    </xdr:from>
    <xdr:to>
      <xdr:col>71</xdr:col>
      <xdr:colOff>744415</xdr:colOff>
      <xdr:row>8</xdr:row>
      <xdr:rowOff>87335</xdr:rowOff>
    </xdr:to>
    <xdr:cxnSp macro="">
      <xdr:nvCxnSpPr>
        <xdr:cNvPr id="33" name="Conector recto de flecha 32">
          <a:extLst>
            <a:ext uri="{FF2B5EF4-FFF2-40B4-BE49-F238E27FC236}">
              <a16:creationId xmlns:a16="http://schemas.microsoft.com/office/drawing/2014/main" id="{5F81150A-4C32-47F0-9262-CA75BD127915}"/>
            </a:ext>
          </a:extLst>
        </xdr:cNvPr>
        <xdr:cNvCxnSpPr/>
      </xdr:nvCxnSpPr>
      <xdr:spPr>
        <a:xfrm flipH="1">
          <a:off x="81891553" y="604324"/>
          <a:ext cx="5862" cy="107559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30480</xdr:colOff>
      <xdr:row>2</xdr:row>
      <xdr:rowOff>201930</xdr:rowOff>
    </xdr:from>
    <xdr:ext cx="1812997" cy="17306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4" name="CuadroTexto 33">
              <a:extLst>
                <a:ext uri="{FF2B5EF4-FFF2-40B4-BE49-F238E27FC236}">
                  <a16:creationId xmlns:a16="http://schemas.microsoft.com/office/drawing/2014/main" id="{37753C40-F3C6-4126-B243-D2B7D3DA0F38}"/>
                </a:ext>
              </a:extLst>
            </xdr:cNvPr>
            <xdr:cNvSpPr txBox="1"/>
          </xdr:nvSpPr>
          <xdr:spPr>
            <a:xfrm>
              <a:off x="9509760" y="582930"/>
              <a:ext cx="1812997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  <m:sup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𝐟𝐫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í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𝐚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4" name="CuadroTexto 33">
              <a:extLst>
                <a:ext uri="{FF2B5EF4-FFF2-40B4-BE49-F238E27FC236}">
                  <a16:creationId xmlns:a16="http://schemas.microsoft.com/office/drawing/2014/main" id="{37753C40-F3C6-4126-B243-D2B7D3DA0F38}"/>
                </a:ext>
              </a:extLst>
            </xdr:cNvPr>
            <xdr:cNvSpPr txBox="1"/>
          </xdr:nvSpPr>
          <xdr:spPr>
            <a:xfrm>
              <a:off x="9509760" y="582930"/>
              <a:ext cx="1812997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𝐅_𝐟𝐫í𝐚^𝐥+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𝐅_𝐜𝐚𝐥𝐢𝐞𝐧𝐭𝐞^𝐥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𝐏_𝐟𝐫í𝐚^𝐥+𝐏_𝐜𝐚𝐥𝐢𝐞𝐧𝐭𝐞^𝐥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8</xdr:col>
      <xdr:colOff>0</xdr:colOff>
      <xdr:row>7</xdr:row>
      <xdr:rowOff>11430</xdr:rowOff>
    </xdr:from>
    <xdr:ext cx="3299460" cy="20193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5" name="CuadroTexto 34">
              <a:extLst>
                <a:ext uri="{FF2B5EF4-FFF2-40B4-BE49-F238E27FC236}">
                  <a16:creationId xmlns:a16="http://schemas.microsoft.com/office/drawing/2014/main" id="{31924E7F-232E-4EF3-A60E-9A19D6B841A7}"/>
                </a:ext>
              </a:extLst>
            </xdr:cNvPr>
            <xdr:cNvSpPr txBox="1"/>
          </xdr:nvSpPr>
          <xdr:spPr>
            <a:xfrm>
              <a:off x="9479280" y="1390650"/>
              <a:ext cx="3299460" cy="2019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𝐟𝐫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í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𝐚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5" name="CuadroTexto 34">
              <a:extLst>
                <a:ext uri="{FF2B5EF4-FFF2-40B4-BE49-F238E27FC236}">
                  <a16:creationId xmlns:a16="http://schemas.microsoft.com/office/drawing/2014/main" id="{31924E7F-232E-4EF3-A60E-9A19D6B841A7}"/>
                </a:ext>
              </a:extLst>
            </xdr:cNvPr>
            <xdr:cNvSpPr txBox="1"/>
          </xdr:nvSpPr>
          <xdr:spPr>
            <a:xfrm>
              <a:off x="9479280" y="1390650"/>
              <a:ext cx="3299460" cy="2019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𝐅^𝐥 𝐱_(𝐚,𝐅) )_</a:t>
              </a:r>
              <a:r>
                <a:rPr lang="es-MX" sz="1000" b="1" i="0">
                  <a:latin typeface="Cambria Math" panose="02040503050406030204" pitchFamily="18" charset="0"/>
                </a:rPr>
                <a:t>𝐟𝐫í𝐚+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𝐱_(𝐚,𝐅) )_𝐜𝐚𝐥𝐢𝐞𝐧𝐭𝐞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(𝐏^𝐥 𝐱_(𝐚,𝐏) )_𝐟𝐫í𝐚+(𝐏^𝐥 𝐱_(𝐚,𝐏) )_𝐜𝐚𝐥𝐢𝐞𝐧𝐭𝐞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8</xdr:col>
      <xdr:colOff>30480</xdr:colOff>
      <xdr:row>10</xdr:row>
      <xdr:rowOff>194310</xdr:rowOff>
    </xdr:from>
    <xdr:ext cx="1509772" cy="21525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6" name="CuadroTexto 35">
              <a:extLst>
                <a:ext uri="{FF2B5EF4-FFF2-40B4-BE49-F238E27FC236}">
                  <a16:creationId xmlns:a16="http://schemas.microsoft.com/office/drawing/2014/main" id="{9D2C4952-E1B8-4B77-B10E-AA22F94B0186}"/>
                </a:ext>
              </a:extLst>
            </xdr:cNvPr>
            <xdr:cNvSpPr txBox="1"/>
          </xdr:nvSpPr>
          <xdr:spPr>
            <a:xfrm>
              <a:off x="9509760" y="2205990"/>
              <a:ext cx="1509772" cy="2152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  <m:sSub>
                                  <m:sSub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sub>
                                </m:sSub>
                              </m:e>
                            </m:d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𝐟𝐫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í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𝐚</m:t>
                            </m:r>
                          </m:sub>
                        </m:s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6" name="CuadroTexto 35">
              <a:extLst>
                <a:ext uri="{FF2B5EF4-FFF2-40B4-BE49-F238E27FC236}">
                  <a16:creationId xmlns:a16="http://schemas.microsoft.com/office/drawing/2014/main" id="{9D2C4952-E1B8-4B77-B10E-AA22F94B0186}"/>
                </a:ext>
              </a:extLst>
            </xdr:cNvPr>
            <xdr:cNvSpPr txBox="1"/>
          </xdr:nvSpPr>
          <xdr:spPr>
            <a:xfrm>
              <a:off x="9509760" y="2205990"/>
              <a:ext cx="1509772" cy="2152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𝐐 ̇=〖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(𝐏^𝐥 𝐡_𝐏 )_𝐟𝐫í𝐚−(𝐅^𝐥 𝐡_𝐅 )〗_</a:t>
              </a:r>
              <a:r>
                <a:rPr lang="es-MX" sz="1000" b="1" i="0">
                  <a:latin typeface="Cambria Math" panose="02040503050406030204" pitchFamily="18" charset="0"/>
                </a:rPr>
                <a:t>𝐟𝐫í𝐚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8</xdr:col>
      <xdr:colOff>30480</xdr:colOff>
      <xdr:row>12</xdr:row>
      <xdr:rowOff>11430</xdr:rowOff>
    </xdr:from>
    <xdr:ext cx="1894108" cy="19454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7" name="CuadroTexto 36">
              <a:extLst>
                <a:ext uri="{FF2B5EF4-FFF2-40B4-BE49-F238E27FC236}">
                  <a16:creationId xmlns:a16="http://schemas.microsoft.com/office/drawing/2014/main" id="{C91231EE-A818-48D4-98B0-CCA4D8C1F298}"/>
                </a:ext>
              </a:extLst>
            </xdr:cNvPr>
            <xdr:cNvSpPr txBox="1"/>
          </xdr:nvSpPr>
          <xdr:spPr>
            <a:xfrm>
              <a:off x="9509760" y="2434590"/>
              <a:ext cx="1894108" cy="1945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7" name="CuadroTexto 36">
              <a:extLst>
                <a:ext uri="{FF2B5EF4-FFF2-40B4-BE49-F238E27FC236}">
                  <a16:creationId xmlns:a16="http://schemas.microsoft.com/office/drawing/2014/main" id="{C91231EE-A818-48D4-98B0-CCA4D8C1F298}"/>
                </a:ext>
              </a:extLst>
            </xdr:cNvPr>
            <xdr:cNvSpPr txBox="1"/>
          </xdr:nvSpPr>
          <xdr:spPr>
            <a:xfrm>
              <a:off x="9509760" y="2434590"/>
              <a:ext cx="1894108" cy="1945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𝐡_𝐅 )_𝐜𝐚𝐥𝐢𝐞𝐧𝐭𝐞−(𝐏^𝐥 𝐡_𝐏 )_𝐜𝐚𝐥𝐢𝐞𝐧𝐭𝐞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15240</xdr:colOff>
      <xdr:row>3</xdr:row>
      <xdr:rowOff>7620</xdr:rowOff>
    </xdr:from>
    <xdr:ext cx="456984" cy="1579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8" name="CuadroTexto 37">
              <a:extLst>
                <a:ext uri="{FF2B5EF4-FFF2-40B4-BE49-F238E27FC236}">
                  <a16:creationId xmlns:a16="http://schemas.microsoft.com/office/drawing/2014/main" id="{3AE537AB-886B-4531-9719-BB8244D41D16}"/>
                </a:ext>
              </a:extLst>
            </xdr:cNvPr>
            <xdr:cNvSpPr txBox="1"/>
          </xdr:nvSpPr>
          <xdr:spPr>
            <a:xfrm>
              <a:off x="20246340" y="594360"/>
              <a:ext cx="456984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8" name="CuadroTexto 37">
              <a:extLst>
                <a:ext uri="{FF2B5EF4-FFF2-40B4-BE49-F238E27FC236}">
                  <a16:creationId xmlns:a16="http://schemas.microsoft.com/office/drawing/2014/main" id="{3AE537AB-886B-4531-9719-BB8244D41D16}"/>
                </a:ext>
              </a:extLst>
            </xdr:cNvPr>
            <xdr:cNvSpPr txBox="1"/>
          </xdr:nvSpPr>
          <xdr:spPr>
            <a:xfrm>
              <a:off x="20246340" y="594360"/>
              <a:ext cx="456984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𝐕_𝟐=𝐋_𝟏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15240</xdr:colOff>
      <xdr:row>7</xdr:row>
      <xdr:rowOff>22860</xdr:rowOff>
    </xdr:from>
    <xdr:ext cx="929998" cy="1579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9" name="CuadroTexto 38">
              <a:extLst>
                <a:ext uri="{FF2B5EF4-FFF2-40B4-BE49-F238E27FC236}">
                  <a16:creationId xmlns:a16="http://schemas.microsoft.com/office/drawing/2014/main" id="{8FB76AF5-41AF-457E-B584-99A6760D00BF}"/>
                </a:ext>
              </a:extLst>
            </xdr:cNvPr>
            <xdr:cNvSpPr txBox="1"/>
          </xdr:nvSpPr>
          <xdr:spPr>
            <a:xfrm>
              <a:off x="20246340" y="1402080"/>
              <a:ext cx="929998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9" name="CuadroTexto 38">
              <a:extLst>
                <a:ext uri="{FF2B5EF4-FFF2-40B4-BE49-F238E27FC236}">
                  <a16:creationId xmlns:a16="http://schemas.microsoft.com/office/drawing/2014/main" id="{8FB76AF5-41AF-457E-B584-99A6760D00BF}"/>
                </a:ext>
              </a:extLst>
            </xdr:cNvPr>
            <xdr:cNvSpPr txBox="1"/>
          </xdr:nvSpPr>
          <xdr:spPr>
            <a:xfrm>
              <a:off x="20246340" y="1402080"/>
              <a:ext cx="929998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(𝐕𝐲_𝐚 )_𝟐=(𝐋𝐱_𝐚 )_𝟏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22860</xdr:colOff>
      <xdr:row>11</xdr:row>
      <xdr:rowOff>22860</xdr:rowOff>
    </xdr:from>
    <xdr:ext cx="1081770" cy="16735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0" name="CuadroTexto 39">
              <a:extLst>
                <a:ext uri="{FF2B5EF4-FFF2-40B4-BE49-F238E27FC236}">
                  <a16:creationId xmlns:a16="http://schemas.microsoft.com/office/drawing/2014/main" id="{30D60197-8D52-4816-9521-735BFDB2CBAC}"/>
                </a:ext>
              </a:extLst>
            </xdr:cNvPr>
            <xdr:cNvSpPr txBox="1"/>
          </xdr:nvSpPr>
          <xdr:spPr>
            <a:xfrm>
              <a:off x="20253960" y="2240280"/>
              <a:ext cx="1081770" cy="167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40" name="CuadroTexto 39">
              <a:extLst>
                <a:ext uri="{FF2B5EF4-FFF2-40B4-BE49-F238E27FC236}">
                  <a16:creationId xmlns:a16="http://schemas.microsoft.com/office/drawing/2014/main" id="{30D60197-8D52-4816-9521-735BFDB2CBAC}"/>
                </a:ext>
              </a:extLst>
            </xdr:cNvPr>
            <xdr:cNvSpPr txBox="1"/>
          </xdr:nvSpPr>
          <xdr:spPr>
            <a:xfrm>
              <a:off x="20253960" y="2240280"/>
              <a:ext cx="1081770" cy="167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(𝐕𝐡)_𝟐−</a:t>
              </a:r>
              <a:r>
                <a:rPr lang="es-MX" sz="1000" b="1" i="0">
                  <a:latin typeface="Cambria Math" panose="02040503050406030204" pitchFamily="18" charset="0"/>
                </a:rPr>
                <a:t>(𝐋𝐡)_𝟏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30480</xdr:colOff>
      <xdr:row>15</xdr:row>
      <xdr:rowOff>38100</xdr:rowOff>
    </xdr:from>
    <xdr:ext cx="947952" cy="36484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1" name="CuadroTexto 40">
              <a:extLst>
                <a:ext uri="{FF2B5EF4-FFF2-40B4-BE49-F238E27FC236}">
                  <a16:creationId xmlns:a16="http://schemas.microsoft.com/office/drawing/2014/main" id="{B61A5A96-0435-42AE-9010-5957DC770335}"/>
                </a:ext>
              </a:extLst>
            </xdr:cNvPr>
            <xdr:cNvSpPr txBox="1"/>
          </xdr:nvSpPr>
          <xdr:spPr>
            <a:xfrm>
              <a:off x="20261580" y="3093720"/>
              <a:ext cx="947952" cy="364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</a:rPr>
                      <m:t>𝐑𝐑</m:t>
                    </m:r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𝟏</m:t>
                            </m:r>
                          </m:sub>
                        </m:s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</m:e>
                          <m:sub>
                            <m: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</m:e>
                          <m:sub>
                            <m: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41" name="CuadroTexto 40">
              <a:extLst>
                <a:ext uri="{FF2B5EF4-FFF2-40B4-BE49-F238E27FC236}">
                  <a16:creationId xmlns:a16="http://schemas.microsoft.com/office/drawing/2014/main" id="{B61A5A96-0435-42AE-9010-5957DC770335}"/>
                </a:ext>
              </a:extLst>
            </xdr:cNvPr>
            <xdr:cNvSpPr txBox="1"/>
          </xdr:nvSpPr>
          <xdr:spPr>
            <a:xfrm>
              <a:off x="20261580" y="3093720"/>
              <a:ext cx="947952" cy="364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𝐑𝐑=(𝐋_𝟏−(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𝐏^𝐥 )_𝟏)/(𝐏^𝐥 )_𝟏 </a:t>
              </a:r>
              <a:endParaRPr lang="es-MX" sz="1000" b="1" i="0"/>
            </a:p>
          </xdr:txBody>
        </xdr:sp>
      </mc:Fallback>
    </mc:AlternateContent>
    <xdr:clientData/>
  </xdr:oneCellAnchor>
  <xdr:twoCellAnchor>
    <xdr:from>
      <xdr:col>25</xdr:col>
      <xdr:colOff>1051475</xdr:colOff>
      <xdr:row>12</xdr:row>
      <xdr:rowOff>15671</xdr:rowOff>
    </xdr:from>
    <xdr:to>
      <xdr:col>26</xdr:col>
      <xdr:colOff>339922</xdr:colOff>
      <xdr:row>12</xdr:row>
      <xdr:rowOff>15671</xdr:rowOff>
    </xdr:to>
    <xdr:cxnSp macro="">
      <xdr:nvCxnSpPr>
        <xdr:cNvPr id="42" name="Conector recto de flecha 41">
          <a:extLst>
            <a:ext uri="{FF2B5EF4-FFF2-40B4-BE49-F238E27FC236}">
              <a16:creationId xmlns:a16="http://schemas.microsoft.com/office/drawing/2014/main" id="{B70E0B13-2BF2-448A-BC72-EF96C614B018}"/>
            </a:ext>
          </a:extLst>
        </xdr:cNvPr>
        <xdr:cNvCxnSpPr/>
      </xdr:nvCxnSpPr>
      <xdr:spPr>
        <a:xfrm flipV="1">
          <a:off x="30632315" y="2438831"/>
          <a:ext cx="53812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1047218</xdr:colOff>
      <xdr:row>13</xdr:row>
      <xdr:rowOff>21285</xdr:rowOff>
    </xdr:from>
    <xdr:to>
      <xdr:col>26</xdr:col>
      <xdr:colOff>335665</xdr:colOff>
      <xdr:row>13</xdr:row>
      <xdr:rowOff>21285</xdr:rowOff>
    </xdr:to>
    <xdr:cxnSp macro="">
      <xdr:nvCxnSpPr>
        <xdr:cNvPr id="43" name="Conector recto de flecha 42">
          <a:extLst>
            <a:ext uri="{FF2B5EF4-FFF2-40B4-BE49-F238E27FC236}">
              <a16:creationId xmlns:a16="http://schemas.microsoft.com/office/drawing/2014/main" id="{20144D9A-4EFC-44CD-9F78-B2B66303DE87}"/>
            </a:ext>
          </a:extLst>
        </xdr:cNvPr>
        <xdr:cNvCxnSpPr/>
      </xdr:nvCxnSpPr>
      <xdr:spPr>
        <a:xfrm>
          <a:off x="30628058" y="2650185"/>
          <a:ext cx="538127" cy="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25</xdr:col>
      <xdr:colOff>313973</xdr:colOff>
      <xdr:row>2</xdr:row>
      <xdr:rowOff>147008</xdr:rowOff>
    </xdr:from>
    <xdr:ext cx="2036391" cy="1960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4" name="CuadroTexto 43">
              <a:extLst>
                <a:ext uri="{FF2B5EF4-FFF2-40B4-BE49-F238E27FC236}">
                  <a16:creationId xmlns:a16="http://schemas.microsoft.com/office/drawing/2014/main" id="{CA4E1F7B-EF29-4DBD-8724-65629FE9D3FB}"/>
                </a:ext>
              </a:extLst>
            </xdr:cNvPr>
            <xdr:cNvSpPr txBox="1"/>
          </xdr:nvSpPr>
          <xdr:spPr>
            <a:xfrm>
              <a:off x="29894813" y="528008"/>
              <a:ext cx="2036391" cy="1960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4" name="CuadroTexto 43">
              <a:extLst>
                <a:ext uri="{FF2B5EF4-FFF2-40B4-BE49-F238E27FC236}">
                  <a16:creationId xmlns:a16="http://schemas.microsoft.com/office/drawing/2014/main" id="{CA4E1F7B-EF29-4DBD-8724-65629FE9D3FB}"/>
                </a:ext>
              </a:extLst>
            </xdr:cNvPr>
            <xdr:cNvSpPr txBox="1"/>
          </xdr:nvSpPr>
          <xdr:spPr>
            <a:xfrm>
              <a:off x="29894813" y="528008"/>
              <a:ext cx="2036391" cy="1960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𝐉_𝐚^𝐠=𝚪^(𝐠,𝐛) 𝛒^(𝐠,𝐛) 𝐤_𝐛𝐦^𝐠 𝐚_𝐞𝐟 𝐀_𝐭𝐫 𝐙(𝐲_𝐚^𝐛−𝐲_𝐚^𝐈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25</xdr:col>
      <xdr:colOff>764788</xdr:colOff>
      <xdr:row>1</xdr:row>
      <xdr:rowOff>183331</xdr:rowOff>
    </xdr:from>
    <xdr:ext cx="972574" cy="15036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5" name="CuadroTexto 44">
              <a:extLst>
                <a:ext uri="{FF2B5EF4-FFF2-40B4-BE49-F238E27FC236}">
                  <a16:creationId xmlns:a16="http://schemas.microsoft.com/office/drawing/2014/main" id="{B7B2B69E-74F7-4EFC-B7BE-B895CE85B711}"/>
                </a:ext>
              </a:extLst>
            </xdr:cNvPr>
            <xdr:cNvSpPr txBox="1"/>
          </xdr:nvSpPr>
          <xdr:spPr>
            <a:xfrm>
              <a:off x="30345628" y="373831"/>
              <a:ext cx="972574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𝐰</m:t>
                                </m:r>
                              </m:sub>
                            </m:sSub>
                            <m:r>
                              <m:rPr>
                                <m:nor/>
                              </m:rPr>
                              <a:rPr lang="es-MX" sz="1000" b="1" i="0"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5" name="CuadroTexto 44">
              <a:extLst>
                <a:ext uri="{FF2B5EF4-FFF2-40B4-BE49-F238E27FC236}">
                  <a16:creationId xmlns:a16="http://schemas.microsoft.com/office/drawing/2014/main" id="{B7B2B69E-74F7-4EFC-B7BE-B895CE85B711}"/>
                </a:ext>
              </a:extLst>
            </xdr:cNvPr>
            <xdr:cNvSpPr txBox="1"/>
          </xdr:nvSpPr>
          <xdr:spPr>
            <a:xfrm>
              <a:off x="30345628" y="373831"/>
              <a:ext cx="972574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𝐍_𝐭=𝐍_𝐚+𝐍_𝐰 "</a:t>
              </a:r>
              <a:r>
                <a:rPr lang="es-MX" sz="1000" b="1" i="0">
                  <a:effectLst/>
                  <a:latin typeface="Cambria Math" panose="02040503050406030204" pitchFamily="18" charset="0"/>
                  <a:ea typeface="Cambria Math" panose="02040503050406030204" pitchFamily="18" charset="0"/>
                </a:rPr>
                <a:t> " 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twoCellAnchor>
    <xdr:from>
      <xdr:col>27</xdr:col>
      <xdr:colOff>8965</xdr:colOff>
      <xdr:row>14</xdr:row>
      <xdr:rowOff>8966</xdr:rowOff>
    </xdr:from>
    <xdr:to>
      <xdr:col>27</xdr:col>
      <xdr:colOff>8965</xdr:colOff>
      <xdr:row>19</xdr:row>
      <xdr:rowOff>20197</xdr:rowOff>
    </xdr:to>
    <xdr:cxnSp macro="">
      <xdr:nvCxnSpPr>
        <xdr:cNvPr id="46" name="Conector recto de flecha 45">
          <a:extLst>
            <a:ext uri="{FF2B5EF4-FFF2-40B4-BE49-F238E27FC236}">
              <a16:creationId xmlns:a16="http://schemas.microsoft.com/office/drawing/2014/main" id="{CF632081-9FE0-4DFB-B0CB-EF3AA95951A2}"/>
            </a:ext>
          </a:extLst>
        </xdr:cNvPr>
        <xdr:cNvCxnSpPr/>
      </xdr:nvCxnSpPr>
      <xdr:spPr>
        <a:xfrm>
          <a:off x="32188225" y="2851226"/>
          <a:ext cx="0" cy="102469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25</xdr:col>
      <xdr:colOff>335614</xdr:colOff>
      <xdr:row>3</xdr:row>
      <xdr:rowOff>132385</xdr:rowOff>
    </xdr:from>
    <xdr:ext cx="2002984" cy="19768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7" name="CuadroTexto 46">
              <a:extLst>
                <a:ext uri="{FF2B5EF4-FFF2-40B4-BE49-F238E27FC236}">
                  <a16:creationId xmlns:a16="http://schemas.microsoft.com/office/drawing/2014/main" id="{03C7095B-628F-450E-800C-1172D7CE7955}"/>
                </a:ext>
              </a:extLst>
            </xdr:cNvPr>
            <xdr:cNvSpPr txBox="1"/>
          </xdr:nvSpPr>
          <xdr:spPr>
            <a:xfrm>
              <a:off x="29916454" y="719125"/>
              <a:ext cx="2002984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7" name="CuadroTexto 46">
              <a:extLst>
                <a:ext uri="{FF2B5EF4-FFF2-40B4-BE49-F238E27FC236}">
                  <a16:creationId xmlns:a16="http://schemas.microsoft.com/office/drawing/2014/main" id="{03C7095B-628F-450E-800C-1172D7CE7955}"/>
                </a:ext>
              </a:extLst>
            </xdr:cNvPr>
            <xdr:cNvSpPr txBox="1"/>
          </xdr:nvSpPr>
          <xdr:spPr>
            <a:xfrm>
              <a:off x="29916454" y="719125"/>
              <a:ext cx="2002984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𝐉_𝐚^𝐥=𝚪^(𝐥,𝐛) 𝛒^(𝐥,𝐛) 𝐤_𝐛𝐦^𝐥 𝐚_𝐞𝐟 𝐀_𝐭𝐫 𝐙(𝐱_𝐚^𝐈−𝐱_𝐚^𝐛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25</xdr:col>
      <xdr:colOff>456752</xdr:colOff>
      <xdr:row>4</xdr:row>
      <xdr:rowOff>165838</xdr:rowOff>
    </xdr:from>
    <xdr:ext cx="1673600" cy="19531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8" name="CuadroTexto 47">
              <a:extLst>
                <a:ext uri="{FF2B5EF4-FFF2-40B4-BE49-F238E27FC236}">
                  <a16:creationId xmlns:a16="http://schemas.microsoft.com/office/drawing/2014/main" id="{E54FE394-85C8-4E01-886E-6C1D45FE2278}"/>
                </a:ext>
              </a:extLst>
            </xdr:cNvPr>
            <xdr:cNvSpPr txBox="1"/>
          </xdr:nvSpPr>
          <xdr:spPr>
            <a:xfrm>
              <a:off x="30037592" y="958318"/>
              <a:ext cx="1673600" cy="1953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8" name="CuadroTexto 47">
              <a:extLst>
                <a:ext uri="{FF2B5EF4-FFF2-40B4-BE49-F238E27FC236}">
                  <a16:creationId xmlns:a16="http://schemas.microsoft.com/office/drawing/2014/main" id="{E54FE394-85C8-4E01-886E-6C1D45FE2278}"/>
                </a:ext>
              </a:extLst>
            </xdr:cNvPr>
            <xdr:cNvSpPr txBox="1"/>
          </xdr:nvSpPr>
          <xdr:spPr>
            <a:xfrm>
              <a:off x="30037592" y="958318"/>
              <a:ext cx="1673600" cy="1953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𝐐^𝐠=𝐤_𝐡^𝐠 𝐚_𝐞𝐟 𝐀_𝐭𝐫 𝐙(𝐓^(𝐠,𝐛)−𝐓^𝐈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25</xdr:col>
      <xdr:colOff>479867</xdr:colOff>
      <xdr:row>5</xdr:row>
      <xdr:rowOff>182403</xdr:rowOff>
    </xdr:from>
    <xdr:ext cx="1632948" cy="19768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9" name="CuadroTexto 48">
              <a:extLst>
                <a:ext uri="{FF2B5EF4-FFF2-40B4-BE49-F238E27FC236}">
                  <a16:creationId xmlns:a16="http://schemas.microsoft.com/office/drawing/2014/main" id="{D1B7A5FF-BBA0-4046-A1BA-3DE01BE97DAD}"/>
                </a:ext>
              </a:extLst>
            </xdr:cNvPr>
            <xdr:cNvSpPr txBox="1"/>
          </xdr:nvSpPr>
          <xdr:spPr>
            <a:xfrm>
              <a:off x="30060707" y="1157763"/>
              <a:ext cx="1632948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9" name="CuadroTexto 48">
              <a:extLst>
                <a:ext uri="{FF2B5EF4-FFF2-40B4-BE49-F238E27FC236}">
                  <a16:creationId xmlns:a16="http://schemas.microsoft.com/office/drawing/2014/main" id="{D1B7A5FF-BBA0-4046-A1BA-3DE01BE97DAD}"/>
                </a:ext>
              </a:extLst>
            </xdr:cNvPr>
            <xdr:cNvSpPr txBox="1"/>
          </xdr:nvSpPr>
          <xdr:spPr>
            <a:xfrm>
              <a:off x="30060707" y="1157763"/>
              <a:ext cx="1632948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𝐐^𝐥=𝐤_𝐡^𝐥 𝐚_𝐞𝐟 𝐀_𝐭𝐫 𝐙(𝐓^𝐈−𝐓^(𝐥,𝐛)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30</xdr:col>
      <xdr:colOff>7620</xdr:colOff>
      <xdr:row>2</xdr:row>
      <xdr:rowOff>202738</xdr:rowOff>
    </xdr:from>
    <xdr:ext cx="2071465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0" name="CuadroTexto 49">
              <a:extLst>
                <a:ext uri="{FF2B5EF4-FFF2-40B4-BE49-F238E27FC236}">
                  <a16:creationId xmlns:a16="http://schemas.microsoft.com/office/drawing/2014/main" id="{A06CB1E6-164B-4C70-A5BC-C601640D2689}"/>
                </a:ext>
              </a:extLst>
            </xdr:cNvPr>
            <xdr:cNvSpPr txBox="1"/>
          </xdr:nvSpPr>
          <xdr:spPr>
            <a:xfrm>
              <a:off x="35227260" y="583738"/>
              <a:ext cx="207146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𝟏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−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𝐄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0" name="CuadroTexto 49">
              <a:extLst>
                <a:ext uri="{FF2B5EF4-FFF2-40B4-BE49-F238E27FC236}">
                  <a16:creationId xmlns:a16="http://schemas.microsoft.com/office/drawing/2014/main" id="{A06CB1E6-164B-4C70-A5BC-C601640D2689}"/>
                </a:ext>
              </a:extLst>
            </xdr:cNvPr>
            <xdr:cNvSpPr txBox="1"/>
          </xdr:nvSpPr>
          <xdr:spPr>
            <a:xfrm>
              <a:off x="35227260" y="583738"/>
              <a:ext cx="207146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𝐕_𝟑−𝐕_𝟐=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𝐋_𝟐−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(𝐋_𝟏−𝐏^𝐥 )_(𝐄−𝟑)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29</xdr:col>
      <xdr:colOff>830580</xdr:colOff>
      <xdr:row>7</xdr:row>
      <xdr:rowOff>12237</xdr:rowOff>
    </xdr:from>
    <xdr:ext cx="3013646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1" name="CuadroTexto 50">
              <a:extLst>
                <a:ext uri="{FF2B5EF4-FFF2-40B4-BE49-F238E27FC236}">
                  <a16:creationId xmlns:a16="http://schemas.microsoft.com/office/drawing/2014/main" id="{E9C13C1B-40F4-45F0-B37F-6B73D7BAEA34}"/>
                </a:ext>
              </a:extLst>
            </xdr:cNvPr>
            <xdr:cNvSpPr txBox="1"/>
          </xdr:nvSpPr>
          <xdr:spPr>
            <a:xfrm>
              <a:off x="35204400" y="1391457"/>
              <a:ext cx="3013646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𝐋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𝟏</m:t>
                                    </m:r>
                                  </m:sub>
                                </m:s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𝐄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1" name="CuadroTexto 50">
              <a:extLst>
                <a:ext uri="{FF2B5EF4-FFF2-40B4-BE49-F238E27FC236}">
                  <a16:creationId xmlns:a16="http://schemas.microsoft.com/office/drawing/2014/main" id="{E9C13C1B-40F4-45F0-B37F-6B73D7BAEA34}"/>
                </a:ext>
              </a:extLst>
            </xdr:cNvPr>
            <xdr:cNvSpPr txBox="1"/>
          </xdr:nvSpPr>
          <xdr:spPr>
            <a:xfrm>
              <a:off x="35204400" y="1391457"/>
              <a:ext cx="3013646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=(𝐕𝐲_𝐚 )_𝟑−(𝐕𝐲_𝐚 )_𝟐=(𝐋𝐱_𝐚 )_𝟐−[(𝐋_𝟏−𝐏^𝐥 ) 𝐱_𝐚 ]_(𝐄−𝟑)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30</xdr:col>
      <xdr:colOff>30480</xdr:colOff>
      <xdr:row>13</xdr:row>
      <xdr:rowOff>19857</xdr:rowOff>
    </xdr:from>
    <xdr:ext cx="2653355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2" name="CuadroTexto 51">
              <a:extLst>
                <a:ext uri="{FF2B5EF4-FFF2-40B4-BE49-F238E27FC236}">
                  <a16:creationId xmlns:a16="http://schemas.microsoft.com/office/drawing/2014/main" id="{D01CE280-1A17-48CD-8C61-981FAA007422}"/>
                </a:ext>
              </a:extLst>
            </xdr:cNvPr>
            <xdr:cNvSpPr txBox="1"/>
          </xdr:nvSpPr>
          <xdr:spPr>
            <a:xfrm>
              <a:off x="35250120" y="2648757"/>
              <a:ext cx="265335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𝐋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𝟏</m:t>
                                    </m:r>
                                  </m:sub>
                                </m:s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𝐄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2" name="CuadroTexto 51">
              <a:extLst>
                <a:ext uri="{FF2B5EF4-FFF2-40B4-BE49-F238E27FC236}">
                  <a16:creationId xmlns:a16="http://schemas.microsoft.com/office/drawing/2014/main" id="{D01CE280-1A17-48CD-8C61-981FAA007422}"/>
                </a:ext>
              </a:extLst>
            </xdr:cNvPr>
            <xdr:cNvSpPr txBox="1"/>
          </xdr:nvSpPr>
          <xdr:spPr>
            <a:xfrm>
              <a:off x="35250120" y="2648757"/>
              <a:ext cx="265335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=(𝐕𝐡)_𝟑−(𝐕𝐡)_𝟐=(𝐋𝐡)_𝟐−[(𝐋_𝟏−𝐏^𝐥 )𝐡]_(𝐄−𝟑)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29</xdr:col>
      <xdr:colOff>815340</xdr:colOff>
      <xdr:row>8</xdr:row>
      <xdr:rowOff>27638</xdr:rowOff>
    </xdr:from>
    <xdr:ext cx="2425344" cy="1941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3" name="CuadroTexto 52">
              <a:extLst>
                <a:ext uri="{FF2B5EF4-FFF2-40B4-BE49-F238E27FC236}">
                  <a16:creationId xmlns:a16="http://schemas.microsoft.com/office/drawing/2014/main" id="{C711A5E0-C964-44F8-9CFA-1AF9A66FF6AD}"/>
                </a:ext>
              </a:extLst>
            </xdr:cNvPr>
            <xdr:cNvSpPr txBox="1"/>
          </xdr:nvSpPr>
          <xdr:spPr>
            <a:xfrm>
              <a:off x="35189160" y="1620218"/>
              <a:ext cx="2425344" cy="1941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3" name="CuadroTexto 52">
              <a:extLst>
                <a:ext uri="{FF2B5EF4-FFF2-40B4-BE49-F238E27FC236}">
                  <a16:creationId xmlns:a16="http://schemas.microsoft.com/office/drawing/2014/main" id="{C711A5E0-C964-44F8-9CFA-1AF9A66FF6AD}"/>
                </a:ext>
              </a:extLst>
            </xdr:cNvPr>
            <xdr:cNvSpPr txBox="1"/>
          </xdr:nvSpPr>
          <xdr:spPr>
            <a:xfrm>
              <a:off x="35189160" y="1620218"/>
              <a:ext cx="2425344" cy="1941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=(𝐉_𝐚^𝐠 )_𝟐+(𝐍_𝐭 𝐲_𝐚^𝐛 )_𝟐=(𝐉_𝐚^𝐥 )_𝟐+(𝐍_𝐭 𝐱_𝐚^𝐛 )_𝟐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30</xdr:col>
      <xdr:colOff>29487</xdr:colOff>
      <xdr:row>14</xdr:row>
      <xdr:rowOff>3277</xdr:rowOff>
    </xdr:from>
    <xdr:ext cx="2579681" cy="25039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4" name="CuadroTexto 53">
              <a:extLst>
                <a:ext uri="{FF2B5EF4-FFF2-40B4-BE49-F238E27FC236}">
                  <a16:creationId xmlns:a16="http://schemas.microsoft.com/office/drawing/2014/main" id="{118AECAC-46FC-4C41-BE29-FA415020B31C}"/>
                </a:ext>
              </a:extLst>
            </xdr:cNvPr>
            <xdr:cNvSpPr txBox="1"/>
          </xdr:nvSpPr>
          <xdr:spPr>
            <a:xfrm>
              <a:off x="35249127" y="2845537"/>
              <a:ext cx="2579681" cy="250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4" name="CuadroTexto 53">
              <a:extLst>
                <a:ext uri="{FF2B5EF4-FFF2-40B4-BE49-F238E27FC236}">
                  <a16:creationId xmlns:a16="http://schemas.microsoft.com/office/drawing/2014/main" id="{118AECAC-46FC-4C41-BE29-FA415020B31C}"/>
                </a:ext>
              </a:extLst>
            </xdr:cNvPr>
            <xdr:cNvSpPr txBox="1"/>
          </xdr:nvSpPr>
          <xdr:spPr>
            <a:xfrm>
              <a:off x="35249127" y="2845537"/>
              <a:ext cx="2579681" cy="250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=(𝐐^𝐠 )_𝟐+(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̂_𝐢^(𝐠,𝐛) )_𝟐=(𝐐^𝐥 )_𝟐+(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̂_𝐢^(𝐥,𝐛) )_𝟐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41</xdr:col>
      <xdr:colOff>8965</xdr:colOff>
      <xdr:row>2</xdr:row>
      <xdr:rowOff>13643</xdr:rowOff>
    </xdr:from>
    <xdr:to>
      <xdr:col>41</xdr:col>
      <xdr:colOff>8965</xdr:colOff>
      <xdr:row>7</xdr:row>
      <xdr:rowOff>24874</xdr:rowOff>
    </xdr:to>
    <xdr:cxnSp macro="">
      <xdr:nvCxnSpPr>
        <xdr:cNvPr id="55" name="Conector recto de flecha 54">
          <a:extLst>
            <a:ext uri="{FF2B5EF4-FFF2-40B4-BE49-F238E27FC236}">
              <a16:creationId xmlns:a16="http://schemas.microsoft.com/office/drawing/2014/main" id="{C7B7E1B7-50EC-48E2-9F44-5B020BFF0D57}"/>
            </a:ext>
          </a:extLst>
        </xdr:cNvPr>
        <xdr:cNvCxnSpPr/>
      </xdr:nvCxnSpPr>
      <xdr:spPr>
        <a:xfrm rot="10800000" flipH="1">
          <a:off x="47153905" y="394643"/>
          <a:ext cx="0" cy="100945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17930</xdr:colOff>
      <xdr:row>14</xdr:row>
      <xdr:rowOff>1</xdr:rowOff>
    </xdr:from>
    <xdr:to>
      <xdr:col>41</xdr:col>
      <xdr:colOff>17930</xdr:colOff>
      <xdr:row>18</xdr:row>
      <xdr:rowOff>190525</xdr:rowOff>
    </xdr:to>
    <xdr:cxnSp macro="">
      <xdr:nvCxnSpPr>
        <xdr:cNvPr id="56" name="Conector recto de flecha 55">
          <a:extLst>
            <a:ext uri="{FF2B5EF4-FFF2-40B4-BE49-F238E27FC236}">
              <a16:creationId xmlns:a16="http://schemas.microsoft.com/office/drawing/2014/main" id="{BBAEB21B-700F-4960-9C2B-9138A9B79179}"/>
            </a:ext>
          </a:extLst>
        </xdr:cNvPr>
        <xdr:cNvCxnSpPr/>
      </xdr:nvCxnSpPr>
      <xdr:spPr>
        <a:xfrm rot="10800000" flipH="1">
          <a:off x="47162870" y="2842261"/>
          <a:ext cx="0" cy="99824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8965</xdr:colOff>
      <xdr:row>2</xdr:row>
      <xdr:rowOff>8966</xdr:rowOff>
    </xdr:from>
    <xdr:to>
      <xdr:col>43</xdr:col>
      <xdr:colOff>8965</xdr:colOff>
      <xdr:row>7</xdr:row>
      <xdr:rowOff>20197</xdr:rowOff>
    </xdr:to>
    <xdr:cxnSp macro="">
      <xdr:nvCxnSpPr>
        <xdr:cNvPr id="57" name="Conector recto de flecha 56">
          <a:extLst>
            <a:ext uri="{FF2B5EF4-FFF2-40B4-BE49-F238E27FC236}">
              <a16:creationId xmlns:a16="http://schemas.microsoft.com/office/drawing/2014/main" id="{2CCE65F8-E29C-4E10-A86E-8E69A3210F90}"/>
            </a:ext>
          </a:extLst>
        </xdr:cNvPr>
        <xdr:cNvCxnSpPr/>
      </xdr:nvCxnSpPr>
      <xdr:spPr>
        <a:xfrm>
          <a:off x="49302745" y="389966"/>
          <a:ext cx="0" cy="100945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7813</xdr:colOff>
      <xdr:row>14</xdr:row>
      <xdr:rowOff>16522</xdr:rowOff>
    </xdr:from>
    <xdr:to>
      <xdr:col>43</xdr:col>
      <xdr:colOff>7813</xdr:colOff>
      <xdr:row>19</xdr:row>
      <xdr:rowOff>14834</xdr:rowOff>
    </xdr:to>
    <xdr:cxnSp macro="">
      <xdr:nvCxnSpPr>
        <xdr:cNvPr id="58" name="Conector recto de flecha 57">
          <a:extLst>
            <a:ext uri="{FF2B5EF4-FFF2-40B4-BE49-F238E27FC236}">
              <a16:creationId xmlns:a16="http://schemas.microsoft.com/office/drawing/2014/main" id="{535025BF-6077-4B1E-B44E-54E2D739156B}"/>
            </a:ext>
          </a:extLst>
        </xdr:cNvPr>
        <xdr:cNvCxnSpPr/>
      </xdr:nvCxnSpPr>
      <xdr:spPr>
        <a:xfrm>
          <a:off x="49301593" y="2858782"/>
          <a:ext cx="0" cy="1011772"/>
        </a:xfrm>
        <a:prstGeom prst="straightConnector1">
          <a:avLst/>
        </a:prstGeom>
        <a:ln>
          <a:solidFill>
            <a:schemeClr val="accent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1051475</xdr:colOff>
      <xdr:row>12</xdr:row>
      <xdr:rowOff>15671</xdr:rowOff>
    </xdr:from>
    <xdr:to>
      <xdr:col>42</xdr:col>
      <xdr:colOff>339922</xdr:colOff>
      <xdr:row>12</xdr:row>
      <xdr:rowOff>15671</xdr:rowOff>
    </xdr:to>
    <xdr:cxnSp macro="">
      <xdr:nvCxnSpPr>
        <xdr:cNvPr id="59" name="Conector recto de flecha 58">
          <a:extLst>
            <a:ext uri="{FF2B5EF4-FFF2-40B4-BE49-F238E27FC236}">
              <a16:creationId xmlns:a16="http://schemas.microsoft.com/office/drawing/2014/main" id="{D9510208-BE2C-4D4B-A913-52F271D507EA}"/>
            </a:ext>
          </a:extLst>
        </xdr:cNvPr>
        <xdr:cNvCxnSpPr/>
      </xdr:nvCxnSpPr>
      <xdr:spPr>
        <a:xfrm flipV="1">
          <a:off x="48196415" y="2438831"/>
          <a:ext cx="35524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1047218</xdr:colOff>
      <xdr:row>13</xdr:row>
      <xdr:rowOff>21285</xdr:rowOff>
    </xdr:from>
    <xdr:to>
      <xdr:col>42</xdr:col>
      <xdr:colOff>335665</xdr:colOff>
      <xdr:row>13</xdr:row>
      <xdr:rowOff>21285</xdr:rowOff>
    </xdr:to>
    <xdr:cxnSp macro="">
      <xdr:nvCxnSpPr>
        <xdr:cNvPr id="60" name="Conector recto de flecha 59">
          <a:extLst>
            <a:ext uri="{FF2B5EF4-FFF2-40B4-BE49-F238E27FC236}">
              <a16:creationId xmlns:a16="http://schemas.microsoft.com/office/drawing/2014/main" id="{7E75E22A-E0A5-4980-870F-7491E13C7956}"/>
            </a:ext>
          </a:extLst>
        </xdr:cNvPr>
        <xdr:cNvCxnSpPr/>
      </xdr:nvCxnSpPr>
      <xdr:spPr>
        <a:xfrm>
          <a:off x="48192158" y="2650185"/>
          <a:ext cx="355247" cy="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41</xdr:col>
      <xdr:colOff>62513</xdr:colOff>
      <xdr:row>2</xdr:row>
      <xdr:rowOff>161895</xdr:rowOff>
    </xdr:from>
    <xdr:ext cx="2024785" cy="1967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1" name="CuadroTexto 60">
              <a:extLst>
                <a:ext uri="{FF2B5EF4-FFF2-40B4-BE49-F238E27FC236}">
                  <a16:creationId xmlns:a16="http://schemas.microsoft.com/office/drawing/2014/main" id="{DFF8E4A2-FD29-4D5F-81E7-762ACC4E0CEC}"/>
                </a:ext>
              </a:extLst>
            </xdr:cNvPr>
            <xdr:cNvSpPr txBox="1"/>
          </xdr:nvSpPr>
          <xdr:spPr>
            <a:xfrm>
              <a:off x="47207453" y="542895"/>
              <a:ext cx="2024785" cy="1967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1" name="CuadroTexto 60">
              <a:extLst>
                <a:ext uri="{FF2B5EF4-FFF2-40B4-BE49-F238E27FC236}">
                  <a16:creationId xmlns:a16="http://schemas.microsoft.com/office/drawing/2014/main" id="{DFF8E4A2-FD29-4D5F-81E7-762ACC4E0CEC}"/>
                </a:ext>
              </a:extLst>
            </xdr:cNvPr>
            <xdr:cNvSpPr txBox="1"/>
          </xdr:nvSpPr>
          <xdr:spPr>
            <a:xfrm>
              <a:off x="47207453" y="542895"/>
              <a:ext cx="2024785" cy="1967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𝐉_𝐚^𝐠=𝚪^(𝐠,𝐛) 𝛒^(𝐠,𝐛) 𝐤_𝐛𝐦^𝐠 𝐚_𝐞𝐟 𝐀_𝐭𝐫 𝐙(𝐲_𝐚^𝐛−𝐲_𝐚^𝐈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43</xdr:col>
      <xdr:colOff>8965</xdr:colOff>
      <xdr:row>14</xdr:row>
      <xdr:rowOff>8966</xdr:rowOff>
    </xdr:from>
    <xdr:to>
      <xdr:col>43</xdr:col>
      <xdr:colOff>8965</xdr:colOff>
      <xdr:row>19</xdr:row>
      <xdr:rowOff>20197</xdr:rowOff>
    </xdr:to>
    <xdr:cxnSp macro="">
      <xdr:nvCxnSpPr>
        <xdr:cNvPr id="62" name="Conector recto de flecha 61">
          <a:extLst>
            <a:ext uri="{FF2B5EF4-FFF2-40B4-BE49-F238E27FC236}">
              <a16:creationId xmlns:a16="http://schemas.microsoft.com/office/drawing/2014/main" id="{E5D318BF-045A-4B0F-8598-16F5F7BCBB7B}"/>
            </a:ext>
          </a:extLst>
        </xdr:cNvPr>
        <xdr:cNvCxnSpPr/>
      </xdr:nvCxnSpPr>
      <xdr:spPr>
        <a:xfrm>
          <a:off x="49302745" y="2851226"/>
          <a:ext cx="0" cy="102469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41</xdr:col>
      <xdr:colOff>84154</xdr:colOff>
      <xdr:row>3</xdr:row>
      <xdr:rowOff>144259</xdr:rowOff>
    </xdr:from>
    <xdr:ext cx="2064411" cy="20441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3" name="CuadroTexto 62">
              <a:extLst>
                <a:ext uri="{FF2B5EF4-FFF2-40B4-BE49-F238E27FC236}">
                  <a16:creationId xmlns:a16="http://schemas.microsoft.com/office/drawing/2014/main" id="{AF4C7A7F-A7A6-4BBD-8C03-DAEADDD3D38B}"/>
                </a:ext>
              </a:extLst>
            </xdr:cNvPr>
            <xdr:cNvSpPr txBox="1"/>
          </xdr:nvSpPr>
          <xdr:spPr>
            <a:xfrm>
              <a:off x="47229094" y="730999"/>
              <a:ext cx="2064411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3" name="CuadroTexto 62">
              <a:extLst>
                <a:ext uri="{FF2B5EF4-FFF2-40B4-BE49-F238E27FC236}">
                  <a16:creationId xmlns:a16="http://schemas.microsoft.com/office/drawing/2014/main" id="{AF4C7A7F-A7A6-4BBD-8C03-DAEADDD3D38B}"/>
                </a:ext>
              </a:extLst>
            </xdr:cNvPr>
            <xdr:cNvSpPr txBox="1"/>
          </xdr:nvSpPr>
          <xdr:spPr>
            <a:xfrm>
              <a:off x="47229094" y="730999"/>
              <a:ext cx="2064411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𝐉_𝐚^𝐥=𝚪^(𝐥,𝐛) 𝛒^(𝐥,𝐛) 𝐤_𝐛𝐦^𝐥 𝐚_𝐞𝐟 𝐀_𝐭𝐫 𝐙(𝐱_𝐚^𝐈−𝐱_𝐚^𝐛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41</xdr:col>
      <xdr:colOff>205292</xdr:colOff>
      <xdr:row>4</xdr:row>
      <xdr:rowOff>178480</xdr:rowOff>
    </xdr:from>
    <xdr:ext cx="1712072" cy="20050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4" name="CuadroTexto 63">
              <a:extLst>
                <a:ext uri="{FF2B5EF4-FFF2-40B4-BE49-F238E27FC236}">
                  <a16:creationId xmlns:a16="http://schemas.microsoft.com/office/drawing/2014/main" id="{1A61EE2E-1D8F-4D20-B35B-C4F3D93A4253}"/>
                </a:ext>
              </a:extLst>
            </xdr:cNvPr>
            <xdr:cNvSpPr txBox="1"/>
          </xdr:nvSpPr>
          <xdr:spPr>
            <a:xfrm>
              <a:off x="47350232" y="970960"/>
              <a:ext cx="1712072" cy="2005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4" name="CuadroTexto 63">
              <a:extLst>
                <a:ext uri="{FF2B5EF4-FFF2-40B4-BE49-F238E27FC236}">
                  <a16:creationId xmlns:a16="http://schemas.microsoft.com/office/drawing/2014/main" id="{1A61EE2E-1D8F-4D20-B35B-C4F3D93A4253}"/>
                </a:ext>
              </a:extLst>
            </xdr:cNvPr>
            <xdr:cNvSpPr txBox="1"/>
          </xdr:nvSpPr>
          <xdr:spPr>
            <a:xfrm>
              <a:off x="47350232" y="970960"/>
              <a:ext cx="1712072" cy="2005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𝐐^𝐠=𝐤_𝐡^𝐠 𝐚_𝐞𝐟 𝐀_𝐭𝐫 𝐙(𝐓^(𝐠,𝐛)−𝐓^𝐈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41</xdr:col>
      <xdr:colOff>228407</xdr:colOff>
      <xdr:row>5</xdr:row>
      <xdr:rowOff>194277</xdr:rowOff>
    </xdr:from>
    <xdr:ext cx="1650387" cy="20441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5" name="CuadroTexto 64">
              <a:extLst>
                <a:ext uri="{FF2B5EF4-FFF2-40B4-BE49-F238E27FC236}">
                  <a16:creationId xmlns:a16="http://schemas.microsoft.com/office/drawing/2014/main" id="{4F945799-6D7B-4ACA-9C40-CF9EEC2244B6}"/>
                </a:ext>
              </a:extLst>
            </xdr:cNvPr>
            <xdr:cNvSpPr txBox="1"/>
          </xdr:nvSpPr>
          <xdr:spPr>
            <a:xfrm>
              <a:off x="47373347" y="1169637"/>
              <a:ext cx="1650387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5" name="CuadroTexto 64">
              <a:extLst>
                <a:ext uri="{FF2B5EF4-FFF2-40B4-BE49-F238E27FC236}">
                  <a16:creationId xmlns:a16="http://schemas.microsoft.com/office/drawing/2014/main" id="{4F945799-6D7B-4ACA-9C40-CF9EEC2244B6}"/>
                </a:ext>
              </a:extLst>
            </xdr:cNvPr>
            <xdr:cNvSpPr txBox="1"/>
          </xdr:nvSpPr>
          <xdr:spPr>
            <a:xfrm>
              <a:off x="47373347" y="1169637"/>
              <a:ext cx="1650387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𝐐^𝐥=𝐤_𝐡^𝐥 𝐚_𝐞𝐟 𝐀_𝐭𝐫 𝐙(𝐓^𝐈−𝐓^(𝐥,𝐛)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15240</xdr:colOff>
      <xdr:row>3</xdr:row>
      <xdr:rowOff>14406</xdr:rowOff>
    </xdr:from>
    <xdr:ext cx="1954509" cy="15965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6" name="CuadroTexto 65">
              <a:extLst>
                <a:ext uri="{FF2B5EF4-FFF2-40B4-BE49-F238E27FC236}">
                  <a16:creationId xmlns:a16="http://schemas.microsoft.com/office/drawing/2014/main" id="{EB702382-F0C6-49C3-9168-D562AB34F886}"/>
                </a:ext>
              </a:extLst>
            </xdr:cNvPr>
            <xdr:cNvSpPr txBox="1"/>
          </xdr:nvSpPr>
          <xdr:spPr>
            <a:xfrm>
              <a:off x="52684680" y="601146"/>
              <a:ext cx="1954509" cy="1596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6" name="CuadroTexto 65">
              <a:extLst>
                <a:ext uri="{FF2B5EF4-FFF2-40B4-BE49-F238E27FC236}">
                  <a16:creationId xmlns:a16="http://schemas.microsoft.com/office/drawing/2014/main" id="{EB702382-F0C6-49C3-9168-D562AB34F886}"/>
                </a:ext>
              </a:extLst>
            </xdr:cNvPr>
            <xdr:cNvSpPr txBox="1"/>
          </xdr:nvSpPr>
          <xdr:spPr>
            <a:xfrm>
              <a:off x="52684680" y="601146"/>
              <a:ext cx="1954509" cy="1596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𝐬=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𝐕_(𝐬+𝟏)−𝐕_𝐬=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𝐋_𝐬−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𝐋_(𝐬−𝟏)−𝐅_𝐬^𝐥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30034</xdr:colOff>
      <xdr:row>7</xdr:row>
      <xdr:rowOff>19857</xdr:rowOff>
    </xdr:from>
    <xdr:ext cx="3209533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7" name="CuadroTexto 66">
              <a:extLst>
                <a:ext uri="{FF2B5EF4-FFF2-40B4-BE49-F238E27FC236}">
                  <a16:creationId xmlns:a16="http://schemas.microsoft.com/office/drawing/2014/main" id="{7DC71C7C-7C2E-4C30-B0F8-F43F23043B24}"/>
                </a:ext>
              </a:extLst>
            </xdr:cNvPr>
            <xdr:cNvSpPr txBox="1"/>
          </xdr:nvSpPr>
          <xdr:spPr>
            <a:xfrm>
              <a:off x="52699474" y="1399077"/>
              <a:ext cx="3209533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7" name="CuadroTexto 66">
              <a:extLst>
                <a:ext uri="{FF2B5EF4-FFF2-40B4-BE49-F238E27FC236}">
                  <a16:creationId xmlns:a16="http://schemas.microsoft.com/office/drawing/2014/main" id="{7DC71C7C-7C2E-4C30-B0F8-F43F23043B24}"/>
                </a:ext>
              </a:extLst>
            </xdr:cNvPr>
            <xdr:cNvSpPr txBox="1"/>
          </xdr:nvSpPr>
          <xdr:spPr>
            <a:xfrm>
              <a:off x="52699474" y="1399077"/>
              <a:ext cx="3209533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)_𝐬=(𝐕𝐲_𝐚 )_(𝐬+𝟏)−(𝐕𝐲_𝐚 )_𝐬=(𝐋𝐱_𝐚 )_𝐬−(𝐋𝐱_𝐚 )_(𝐬−𝟏)−(𝐅^𝐥 𝐱_𝐚 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33170</xdr:colOff>
      <xdr:row>13</xdr:row>
      <xdr:rowOff>19857</xdr:rowOff>
    </xdr:from>
    <xdr:ext cx="2799421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8" name="CuadroTexto 67">
              <a:extLst>
                <a:ext uri="{FF2B5EF4-FFF2-40B4-BE49-F238E27FC236}">
                  <a16:creationId xmlns:a16="http://schemas.microsoft.com/office/drawing/2014/main" id="{EE5E7A1C-0567-4478-BE2C-4B07226E71E0}"/>
                </a:ext>
              </a:extLst>
            </xdr:cNvPr>
            <xdr:cNvSpPr txBox="1"/>
          </xdr:nvSpPr>
          <xdr:spPr>
            <a:xfrm>
              <a:off x="52702610" y="2648757"/>
              <a:ext cx="2799421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8" name="CuadroTexto 67">
              <a:extLst>
                <a:ext uri="{FF2B5EF4-FFF2-40B4-BE49-F238E27FC236}">
                  <a16:creationId xmlns:a16="http://schemas.microsoft.com/office/drawing/2014/main" id="{EE5E7A1C-0567-4478-BE2C-4B07226E71E0}"/>
                </a:ext>
              </a:extLst>
            </xdr:cNvPr>
            <xdr:cNvSpPr txBox="1"/>
          </xdr:nvSpPr>
          <xdr:spPr>
            <a:xfrm>
              <a:off x="52702610" y="2648757"/>
              <a:ext cx="2799421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𝐄_𝐬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=(𝐕𝐡)_(𝐬+𝟏)−(𝐕𝐡)_𝐬=(𝐋𝐡)_𝐬−(𝐋𝐡)_(𝐬−𝟏)−(𝐅^𝐥 𝐡)_𝐬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45</xdr:col>
      <xdr:colOff>1021080</xdr:colOff>
      <xdr:row>8</xdr:row>
      <xdr:rowOff>35450</xdr:rowOff>
    </xdr:from>
    <xdr:ext cx="2454775" cy="19377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9" name="CuadroTexto 68">
              <a:extLst>
                <a:ext uri="{FF2B5EF4-FFF2-40B4-BE49-F238E27FC236}">
                  <a16:creationId xmlns:a16="http://schemas.microsoft.com/office/drawing/2014/main" id="{7A426F3B-32E5-4AF9-8B5E-A4B399E15884}"/>
                </a:ext>
              </a:extLst>
            </xdr:cNvPr>
            <xdr:cNvSpPr txBox="1"/>
          </xdr:nvSpPr>
          <xdr:spPr>
            <a:xfrm>
              <a:off x="52654200" y="1628030"/>
              <a:ext cx="2454775" cy="1937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9" name="CuadroTexto 68">
              <a:extLst>
                <a:ext uri="{FF2B5EF4-FFF2-40B4-BE49-F238E27FC236}">
                  <a16:creationId xmlns:a16="http://schemas.microsoft.com/office/drawing/2014/main" id="{7A426F3B-32E5-4AF9-8B5E-A4B399E15884}"/>
                </a:ext>
              </a:extLst>
            </xdr:cNvPr>
            <xdr:cNvSpPr txBox="1"/>
          </xdr:nvSpPr>
          <xdr:spPr>
            <a:xfrm>
              <a:off x="52654200" y="1628030"/>
              <a:ext cx="2454775" cy="1937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)_𝐬=(𝐉_𝐚^𝐠 )_𝐬+(𝐍_𝐭 𝐲_𝐚^𝐛 )_𝐬=(𝐉_𝐚^𝐥 )_𝐬+(𝐍_𝐭 𝐱_𝐚^𝐛 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37107</xdr:colOff>
      <xdr:row>14</xdr:row>
      <xdr:rowOff>2925</xdr:rowOff>
    </xdr:from>
    <xdr:ext cx="2521652" cy="25109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0" name="CuadroTexto 69">
              <a:extLst>
                <a:ext uri="{FF2B5EF4-FFF2-40B4-BE49-F238E27FC236}">
                  <a16:creationId xmlns:a16="http://schemas.microsoft.com/office/drawing/2014/main" id="{00FC606D-250F-43D3-B024-EDF7A673DE2A}"/>
                </a:ext>
              </a:extLst>
            </xdr:cNvPr>
            <xdr:cNvSpPr txBox="1"/>
          </xdr:nvSpPr>
          <xdr:spPr>
            <a:xfrm>
              <a:off x="52706547" y="2845185"/>
              <a:ext cx="2521652" cy="2510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0" name="CuadroTexto 69">
              <a:extLst>
                <a:ext uri="{FF2B5EF4-FFF2-40B4-BE49-F238E27FC236}">
                  <a16:creationId xmlns:a16="http://schemas.microsoft.com/office/drawing/2014/main" id="{00FC606D-250F-43D3-B024-EDF7A673DE2A}"/>
                </a:ext>
              </a:extLst>
            </xdr:cNvPr>
            <xdr:cNvSpPr txBox="1"/>
          </xdr:nvSpPr>
          <xdr:spPr>
            <a:xfrm>
              <a:off x="52706547" y="2845185"/>
              <a:ext cx="2521652" cy="2510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𝐄_𝐬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=(𝐐^𝐠 )_𝐬+(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̂_𝐢^(𝐠,𝐛) )_𝐬=(𝐐^𝐥 )_𝐬+(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̂_𝐢^(𝐥,𝐛) 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41</xdr:col>
      <xdr:colOff>502920</xdr:colOff>
      <xdr:row>2</xdr:row>
      <xdr:rowOff>3815</xdr:rowOff>
    </xdr:from>
    <xdr:ext cx="960519" cy="15036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1" name="CuadroTexto 70">
              <a:extLst>
                <a:ext uri="{FF2B5EF4-FFF2-40B4-BE49-F238E27FC236}">
                  <a16:creationId xmlns:a16="http://schemas.microsoft.com/office/drawing/2014/main" id="{5A25B8A4-88A5-4B15-A572-5B1975B940B1}"/>
                </a:ext>
              </a:extLst>
            </xdr:cNvPr>
            <xdr:cNvSpPr txBox="1"/>
          </xdr:nvSpPr>
          <xdr:spPr>
            <a:xfrm>
              <a:off x="47647860" y="384815"/>
              <a:ext cx="960519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𝐰</m:t>
                                </m:r>
                              </m:sub>
                            </m:sSub>
                            <m:r>
                              <m:rPr>
                                <m:nor/>
                              </m:rPr>
                              <a:rPr lang="es-MX" sz="1000" b="1" i="0"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1" name="CuadroTexto 70">
              <a:extLst>
                <a:ext uri="{FF2B5EF4-FFF2-40B4-BE49-F238E27FC236}">
                  <a16:creationId xmlns:a16="http://schemas.microsoft.com/office/drawing/2014/main" id="{5A25B8A4-88A5-4B15-A572-5B1975B940B1}"/>
                </a:ext>
              </a:extLst>
            </xdr:cNvPr>
            <xdr:cNvSpPr txBox="1"/>
          </xdr:nvSpPr>
          <xdr:spPr>
            <a:xfrm>
              <a:off x="47647860" y="384815"/>
              <a:ext cx="960519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𝐍_𝐭=𝐍_𝐚+𝐍_𝐰 "</a:t>
              </a:r>
              <a:r>
                <a:rPr lang="es-MX" sz="1000" b="1" i="0">
                  <a:effectLst/>
                  <a:latin typeface="Cambria Math" panose="02040503050406030204" pitchFamily="18" charset="0"/>
                  <a:ea typeface="Cambria Math" panose="02040503050406030204" pitchFamily="18" charset="0"/>
                </a:rPr>
                <a:t> " 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𝐬</a:t>
              </a:r>
            </a:p>
          </xdr:txBody>
        </xdr:sp>
      </mc:Fallback>
    </mc:AlternateContent>
    <xdr:clientData/>
  </xdr:oneCellAnchor>
  <xdr:twoCellAnchor>
    <xdr:from>
      <xdr:col>56</xdr:col>
      <xdr:colOff>854785</xdr:colOff>
      <xdr:row>2</xdr:row>
      <xdr:rowOff>13643</xdr:rowOff>
    </xdr:from>
    <xdr:to>
      <xdr:col>56</xdr:col>
      <xdr:colOff>854785</xdr:colOff>
      <xdr:row>7</xdr:row>
      <xdr:rowOff>24874</xdr:rowOff>
    </xdr:to>
    <xdr:cxnSp macro="">
      <xdr:nvCxnSpPr>
        <xdr:cNvPr id="72" name="Conector recto de flecha 71">
          <a:extLst>
            <a:ext uri="{FF2B5EF4-FFF2-40B4-BE49-F238E27FC236}">
              <a16:creationId xmlns:a16="http://schemas.microsoft.com/office/drawing/2014/main" id="{2FA29DC4-C69F-4F60-B0C9-A742569DC2EA}"/>
            </a:ext>
          </a:extLst>
        </xdr:cNvPr>
        <xdr:cNvCxnSpPr/>
      </xdr:nvCxnSpPr>
      <xdr:spPr>
        <a:xfrm rot="10800000" flipH="1">
          <a:off x="63879805" y="394643"/>
          <a:ext cx="0" cy="100945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848510</xdr:colOff>
      <xdr:row>14</xdr:row>
      <xdr:rowOff>1</xdr:rowOff>
    </xdr:from>
    <xdr:to>
      <xdr:col>56</xdr:col>
      <xdr:colOff>848510</xdr:colOff>
      <xdr:row>19</xdr:row>
      <xdr:rowOff>25</xdr:rowOff>
    </xdr:to>
    <xdr:cxnSp macro="">
      <xdr:nvCxnSpPr>
        <xdr:cNvPr id="73" name="Conector recto de flecha 72">
          <a:extLst>
            <a:ext uri="{FF2B5EF4-FFF2-40B4-BE49-F238E27FC236}">
              <a16:creationId xmlns:a16="http://schemas.microsoft.com/office/drawing/2014/main" id="{CC42F8FE-994A-4484-803E-3CCAA69A057E}"/>
            </a:ext>
          </a:extLst>
        </xdr:cNvPr>
        <xdr:cNvCxnSpPr/>
      </xdr:nvCxnSpPr>
      <xdr:spPr>
        <a:xfrm rot="10800000" flipH="1">
          <a:off x="63873530" y="2842261"/>
          <a:ext cx="0" cy="101348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8965</xdr:colOff>
      <xdr:row>2</xdr:row>
      <xdr:rowOff>8966</xdr:rowOff>
    </xdr:from>
    <xdr:to>
      <xdr:col>59</xdr:col>
      <xdr:colOff>8965</xdr:colOff>
      <xdr:row>7</xdr:row>
      <xdr:rowOff>20197</xdr:rowOff>
    </xdr:to>
    <xdr:cxnSp macro="">
      <xdr:nvCxnSpPr>
        <xdr:cNvPr id="74" name="Conector recto de flecha 73">
          <a:extLst>
            <a:ext uri="{FF2B5EF4-FFF2-40B4-BE49-F238E27FC236}">
              <a16:creationId xmlns:a16="http://schemas.microsoft.com/office/drawing/2014/main" id="{B30B3CE6-369F-4132-89AA-C535B0A465A5}"/>
            </a:ext>
          </a:extLst>
        </xdr:cNvPr>
        <xdr:cNvCxnSpPr/>
      </xdr:nvCxnSpPr>
      <xdr:spPr>
        <a:xfrm>
          <a:off x="66973525" y="389966"/>
          <a:ext cx="0" cy="100945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7813</xdr:colOff>
      <xdr:row>14</xdr:row>
      <xdr:rowOff>16522</xdr:rowOff>
    </xdr:from>
    <xdr:to>
      <xdr:col>59</xdr:col>
      <xdr:colOff>7813</xdr:colOff>
      <xdr:row>19</xdr:row>
      <xdr:rowOff>14834</xdr:rowOff>
    </xdr:to>
    <xdr:cxnSp macro="">
      <xdr:nvCxnSpPr>
        <xdr:cNvPr id="75" name="Conector recto de flecha 74">
          <a:extLst>
            <a:ext uri="{FF2B5EF4-FFF2-40B4-BE49-F238E27FC236}">
              <a16:creationId xmlns:a16="http://schemas.microsoft.com/office/drawing/2014/main" id="{906C837A-2D40-4CF6-B283-D92E191AA46A}"/>
            </a:ext>
          </a:extLst>
        </xdr:cNvPr>
        <xdr:cNvCxnSpPr/>
      </xdr:nvCxnSpPr>
      <xdr:spPr>
        <a:xfrm>
          <a:off x="66972373" y="2858782"/>
          <a:ext cx="0" cy="1011772"/>
        </a:xfrm>
        <a:prstGeom prst="straightConnector1">
          <a:avLst/>
        </a:prstGeom>
        <a:ln>
          <a:solidFill>
            <a:schemeClr val="accent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1051475</xdr:colOff>
      <xdr:row>12</xdr:row>
      <xdr:rowOff>15671</xdr:rowOff>
    </xdr:from>
    <xdr:to>
      <xdr:col>58</xdr:col>
      <xdr:colOff>339922</xdr:colOff>
      <xdr:row>12</xdr:row>
      <xdr:rowOff>15671</xdr:rowOff>
    </xdr:to>
    <xdr:cxnSp macro="">
      <xdr:nvCxnSpPr>
        <xdr:cNvPr id="76" name="Conector recto de flecha 75">
          <a:extLst>
            <a:ext uri="{FF2B5EF4-FFF2-40B4-BE49-F238E27FC236}">
              <a16:creationId xmlns:a16="http://schemas.microsoft.com/office/drawing/2014/main" id="{A87D1FC0-09C5-4366-911A-D868F7D9C85F}"/>
            </a:ext>
          </a:extLst>
        </xdr:cNvPr>
        <xdr:cNvCxnSpPr/>
      </xdr:nvCxnSpPr>
      <xdr:spPr>
        <a:xfrm flipV="1">
          <a:off x="64990895" y="2438831"/>
          <a:ext cx="102580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1047218</xdr:colOff>
      <xdr:row>13</xdr:row>
      <xdr:rowOff>21285</xdr:rowOff>
    </xdr:from>
    <xdr:to>
      <xdr:col>58</xdr:col>
      <xdr:colOff>335665</xdr:colOff>
      <xdr:row>13</xdr:row>
      <xdr:rowOff>21285</xdr:rowOff>
    </xdr:to>
    <xdr:cxnSp macro="">
      <xdr:nvCxnSpPr>
        <xdr:cNvPr id="77" name="Conector recto de flecha 76">
          <a:extLst>
            <a:ext uri="{FF2B5EF4-FFF2-40B4-BE49-F238E27FC236}">
              <a16:creationId xmlns:a16="http://schemas.microsoft.com/office/drawing/2014/main" id="{712CFA24-77CC-41F1-B9E2-3027984DAEA9}"/>
            </a:ext>
          </a:extLst>
        </xdr:cNvPr>
        <xdr:cNvCxnSpPr/>
      </xdr:nvCxnSpPr>
      <xdr:spPr>
        <a:xfrm>
          <a:off x="64986638" y="2650185"/>
          <a:ext cx="1025807" cy="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57</xdr:col>
      <xdr:colOff>32033</xdr:colOff>
      <xdr:row>2</xdr:row>
      <xdr:rowOff>137198</xdr:rowOff>
    </xdr:from>
    <xdr:ext cx="2487796" cy="21563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8" name="CuadroTexto 77">
              <a:extLst>
                <a:ext uri="{FF2B5EF4-FFF2-40B4-BE49-F238E27FC236}">
                  <a16:creationId xmlns:a16="http://schemas.microsoft.com/office/drawing/2014/main" id="{A67F018E-4176-4B82-97E4-7074841B2DC1}"/>
                </a:ext>
              </a:extLst>
            </xdr:cNvPr>
            <xdr:cNvSpPr txBox="1"/>
          </xdr:nvSpPr>
          <xdr:spPr>
            <a:xfrm>
              <a:off x="63971453" y="518198"/>
              <a:ext cx="2487796" cy="2156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8" name="CuadroTexto 77">
              <a:extLst>
                <a:ext uri="{FF2B5EF4-FFF2-40B4-BE49-F238E27FC236}">
                  <a16:creationId xmlns:a16="http://schemas.microsoft.com/office/drawing/2014/main" id="{A67F018E-4176-4B82-97E4-7074841B2DC1}"/>
                </a:ext>
              </a:extLst>
            </xdr:cNvPr>
            <xdr:cNvSpPr txBox="1"/>
          </xdr:nvSpPr>
          <xdr:spPr>
            <a:xfrm>
              <a:off x="63971453" y="518198"/>
              <a:ext cx="2487796" cy="2156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𝐉_𝐚^𝐠=𝚪^(𝐠,𝐛) 𝛒^(𝐠,𝐛) 𝐤_𝐛𝐦^𝐠 𝐚_𝐞𝐟 𝐀_𝐭𝐫 𝐙(𝐲_𝐚^𝐛−𝐲_𝐚^𝐈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57</xdr:col>
      <xdr:colOff>482848</xdr:colOff>
      <xdr:row>1</xdr:row>
      <xdr:rowOff>174675</xdr:rowOff>
    </xdr:from>
    <xdr:ext cx="1418915" cy="16767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9" name="CuadroTexto 78">
              <a:extLst>
                <a:ext uri="{FF2B5EF4-FFF2-40B4-BE49-F238E27FC236}">
                  <a16:creationId xmlns:a16="http://schemas.microsoft.com/office/drawing/2014/main" id="{23008E96-E1E8-4670-962E-63EE15DF111F}"/>
                </a:ext>
              </a:extLst>
            </xdr:cNvPr>
            <xdr:cNvSpPr txBox="1"/>
          </xdr:nvSpPr>
          <xdr:spPr>
            <a:xfrm>
              <a:off x="64422268" y="365175"/>
              <a:ext cx="1418915" cy="1676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𝐰</m:t>
                                </m:r>
                              </m:sub>
                            </m:sSub>
                            <m:r>
                              <m:rPr>
                                <m:nor/>
                              </m:rPr>
                              <a:rPr lang="es-MX" sz="1000" b="1" i="0"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9" name="CuadroTexto 78">
              <a:extLst>
                <a:ext uri="{FF2B5EF4-FFF2-40B4-BE49-F238E27FC236}">
                  <a16:creationId xmlns:a16="http://schemas.microsoft.com/office/drawing/2014/main" id="{23008E96-E1E8-4670-962E-63EE15DF111F}"/>
                </a:ext>
              </a:extLst>
            </xdr:cNvPr>
            <xdr:cNvSpPr txBox="1"/>
          </xdr:nvSpPr>
          <xdr:spPr>
            <a:xfrm>
              <a:off x="64422268" y="365175"/>
              <a:ext cx="1418915" cy="1676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𝐍_𝐭=𝐍_𝐚+𝐍_𝐰 "</a:t>
              </a:r>
              <a:r>
                <a:rPr lang="es-MX" sz="1000" b="1" i="0">
                  <a:effectLst/>
                  <a:latin typeface="Cambria Math" panose="02040503050406030204" pitchFamily="18" charset="0"/>
                  <a:ea typeface="Cambria Math" panose="02040503050406030204" pitchFamily="18" charset="0"/>
                </a:rPr>
                <a:t> " 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twoCellAnchor>
    <xdr:from>
      <xdr:col>59</xdr:col>
      <xdr:colOff>8965</xdr:colOff>
      <xdr:row>14</xdr:row>
      <xdr:rowOff>8966</xdr:rowOff>
    </xdr:from>
    <xdr:to>
      <xdr:col>59</xdr:col>
      <xdr:colOff>8965</xdr:colOff>
      <xdr:row>19</xdr:row>
      <xdr:rowOff>20197</xdr:rowOff>
    </xdr:to>
    <xdr:cxnSp macro="">
      <xdr:nvCxnSpPr>
        <xdr:cNvPr id="80" name="Conector recto de flecha 79">
          <a:extLst>
            <a:ext uri="{FF2B5EF4-FFF2-40B4-BE49-F238E27FC236}">
              <a16:creationId xmlns:a16="http://schemas.microsoft.com/office/drawing/2014/main" id="{FA0F8E57-0608-4763-B46B-65E9A8A01019}"/>
            </a:ext>
          </a:extLst>
        </xdr:cNvPr>
        <xdr:cNvCxnSpPr/>
      </xdr:nvCxnSpPr>
      <xdr:spPr>
        <a:xfrm>
          <a:off x="66973525" y="2851226"/>
          <a:ext cx="0" cy="102469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57</xdr:col>
      <xdr:colOff>53674</xdr:colOff>
      <xdr:row>3</xdr:row>
      <xdr:rowOff>122574</xdr:rowOff>
    </xdr:from>
    <xdr:ext cx="2454390" cy="21730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1" name="CuadroTexto 80">
              <a:extLst>
                <a:ext uri="{FF2B5EF4-FFF2-40B4-BE49-F238E27FC236}">
                  <a16:creationId xmlns:a16="http://schemas.microsoft.com/office/drawing/2014/main" id="{75D9869A-033D-4B83-82F9-B9C774972DCB}"/>
                </a:ext>
              </a:extLst>
            </xdr:cNvPr>
            <xdr:cNvSpPr txBox="1"/>
          </xdr:nvSpPr>
          <xdr:spPr>
            <a:xfrm>
              <a:off x="63993094" y="709314"/>
              <a:ext cx="2454390" cy="217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1" name="CuadroTexto 80">
              <a:extLst>
                <a:ext uri="{FF2B5EF4-FFF2-40B4-BE49-F238E27FC236}">
                  <a16:creationId xmlns:a16="http://schemas.microsoft.com/office/drawing/2014/main" id="{75D9869A-033D-4B83-82F9-B9C774972DCB}"/>
                </a:ext>
              </a:extLst>
            </xdr:cNvPr>
            <xdr:cNvSpPr txBox="1"/>
          </xdr:nvSpPr>
          <xdr:spPr>
            <a:xfrm>
              <a:off x="63993094" y="709314"/>
              <a:ext cx="2454390" cy="217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𝐉_𝐚^𝐥=𝚪^(𝐥,𝐛) 𝛒^(𝐥,𝐛) 𝐤_𝐛𝐦^𝐥 𝐚_𝐞𝐟 𝐀_𝐭𝐫 𝐙(𝐱_𝐚^𝐈−𝐱_𝐚^𝐛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57</xdr:col>
      <xdr:colOff>174812</xdr:colOff>
      <xdr:row>4</xdr:row>
      <xdr:rowOff>153784</xdr:rowOff>
    </xdr:from>
    <xdr:ext cx="2142381" cy="21941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2" name="CuadroTexto 81">
              <a:extLst>
                <a:ext uri="{FF2B5EF4-FFF2-40B4-BE49-F238E27FC236}">
                  <a16:creationId xmlns:a16="http://schemas.microsoft.com/office/drawing/2014/main" id="{F6628148-905B-451A-B9C4-6368916AE243}"/>
                </a:ext>
              </a:extLst>
            </xdr:cNvPr>
            <xdr:cNvSpPr txBox="1"/>
          </xdr:nvSpPr>
          <xdr:spPr>
            <a:xfrm>
              <a:off x="64114232" y="946264"/>
              <a:ext cx="2142381" cy="2194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2" name="CuadroTexto 81">
              <a:extLst>
                <a:ext uri="{FF2B5EF4-FFF2-40B4-BE49-F238E27FC236}">
                  <a16:creationId xmlns:a16="http://schemas.microsoft.com/office/drawing/2014/main" id="{F6628148-905B-451A-B9C4-6368916AE243}"/>
                </a:ext>
              </a:extLst>
            </xdr:cNvPr>
            <xdr:cNvSpPr txBox="1"/>
          </xdr:nvSpPr>
          <xdr:spPr>
            <a:xfrm>
              <a:off x="64114232" y="946264"/>
              <a:ext cx="2142381" cy="2194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𝐐^𝐠=𝐤_𝐡^𝐠 𝐚_𝐞𝐟 𝐀_𝐭𝐫 𝐙(𝐓^(𝐠,𝐛)−𝐓^𝐈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57</xdr:col>
      <xdr:colOff>197927</xdr:colOff>
      <xdr:row>5</xdr:row>
      <xdr:rowOff>169579</xdr:rowOff>
    </xdr:from>
    <xdr:ext cx="2080698" cy="22333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3" name="CuadroTexto 82">
              <a:extLst>
                <a:ext uri="{FF2B5EF4-FFF2-40B4-BE49-F238E27FC236}">
                  <a16:creationId xmlns:a16="http://schemas.microsoft.com/office/drawing/2014/main" id="{944DC788-92AB-4359-B634-A5ED973401F3}"/>
                </a:ext>
              </a:extLst>
            </xdr:cNvPr>
            <xdr:cNvSpPr txBox="1"/>
          </xdr:nvSpPr>
          <xdr:spPr>
            <a:xfrm>
              <a:off x="64137347" y="1144939"/>
              <a:ext cx="2080698" cy="2233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3" name="CuadroTexto 82">
              <a:extLst>
                <a:ext uri="{FF2B5EF4-FFF2-40B4-BE49-F238E27FC236}">
                  <a16:creationId xmlns:a16="http://schemas.microsoft.com/office/drawing/2014/main" id="{944DC788-92AB-4359-B634-A5ED973401F3}"/>
                </a:ext>
              </a:extLst>
            </xdr:cNvPr>
            <xdr:cNvSpPr txBox="1"/>
          </xdr:nvSpPr>
          <xdr:spPr>
            <a:xfrm>
              <a:off x="64137347" y="1144939"/>
              <a:ext cx="2080698" cy="2233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𝐐^𝐥=𝐤_𝐡^𝐥 𝐚_𝐞𝐟 𝐀_𝐭𝐫 𝐙(𝐓^𝐈−𝐓^(𝐥,𝐛)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61</xdr:col>
      <xdr:colOff>1125966</xdr:colOff>
      <xdr:row>3</xdr:row>
      <xdr:rowOff>719</xdr:rowOff>
    </xdr:from>
    <xdr:ext cx="5337872" cy="19633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4" name="CuadroTexto 83">
              <a:extLst>
                <a:ext uri="{FF2B5EF4-FFF2-40B4-BE49-F238E27FC236}">
                  <a16:creationId xmlns:a16="http://schemas.microsoft.com/office/drawing/2014/main" id="{5A490FD5-C023-424F-B04D-B31F6A0E7403}"/>
                </a:ext>
              </a:extLst>
            </xdr:cNvPr>
            <xdr:cNvSpPr txBox="1"/>
          </xdr:nvSpPr>
          <xdr:spPr>
            <a:xfrm>
              <a:off x="70246986" y="587459"/>
              <a:ext cx="5337872" cy="1963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𝐠</m:t>
                        </m:r>
                      </m:sup>
                    </m:sSubSup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𝟒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𝟑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4" name="CuadroTexto 83">
              <a:extLst>
                <a:ext uri="{FF2B5EF4-FFF2-40B4-BE49-F238E27FC236}">
                  <a16:creationId xmlns:a16="http://schemas.microsoft.com/office/drawing/2014/main" id="{5A490FD5-C023-424F-B04D-B31F6A0E7403}"/>
                </a:ext>
              </a:extLst>
            </xdr:cNvPr>
            <xdr:cNvSpPr txBox="1"/>
          </xdr:nvSpPr>
          <xdr:spPr>
            <a:xfrm>
              <a:off x="70246986" y="587459"/>
              <a:ext cx="5337872" cy="1963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 )_(𝐩𝐬𝟏+𝐩𝐬𝟐−𝟑)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𝐕_(𝐩𝐬𝟏+𝐩𝐬𝟐−𝟐)−𝐕_(𝐩𝐬𝟏+𝐩𝐬𝟐−𝟑)+𝐅_(𝐩𝐬𝟏+𝐩𝐬𝟐−𝟑)^𝐠=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𝐋_(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𝐩𝐬𝟏+𝐩𝐬𝟐−𝟑)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𝐋_(𝐩𝐬𝟏+𝐩𝐬𝟐−𝟒)−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𝐅_(𝐩𝐬𝟏+𝐩𝐬𝟐−𝟑)^𝐥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61</xdr:col>
      <xdr:colOff>1080246</xdr:colOff>
      <xdr:row>6</xdr:row>
      <xdr:rowOff>203903</xdr:rowOff>
    </xdr:from>
    <xdr:ext cx="6945299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5" name="CuadroTexto 84">
              <a:extLst>
                <a:ext uri="{FF2B5EF4-FFF2-40B4-BE49-F238E27FC236}">
                  <a16:creationId xmlns:a16="http://schemas.microsoft.com/office/drawing/2014/main" id="{E7B6545C-7C26-4773-9C7B-EA50FF7ADDAA}"/>
                </a:ext>
              </a:extLst>
            </xdr:cNvPr>
            <xdr:cNvSpPr txBox="1"/>
          </xdr:nvSpPr>
          <xdr:spPr>
            <a:xfrm>
              <a:off x="70201266" y="1377383"/>
              <a:ext cx="6945299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𝟒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5" name="CuadroTexto 84">
              <a:extLst>
                <a:ext uri="{FF2B5EF4-FFF2-40B4-BE49-F238E27FC236}">
                  <a16:creationId xmlns:a16="http://schemas.microsoft.com/office/drawing/2014/main" id="{E7B6545C-7C26-4773-9C7B-EA50FF7ADDAA}"/>
                </a:ext>
              </a:extLst>
            </xdr:cNvPr>
            <xdr:cNvSpPr txBox="1"/>
          </xdr:nvSpPr>
          <xdr:spPr>
            <a:xfrm>
              <a:off x="70201266" y="1377383"/>
              <a:ext cx="6945299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)_(𝐩𝐬𝟏+𝐩𝐬𝟐−𝟑)=(𝐕𝐲_𝐚 )_(𝐩𝐬𝟏+𝐩𝐬𝟐−𝟐)−(𝐕𝐲_𝐚 )_(𝐩𝐬𝟏+𝐩𝐬𝟐−𝟑)+(𝐅^𝐠 𝐲_𝐚 )_(𝐩𝐬𝟏+𝐩𝐬𝟐−𝟑)=(𝐋𝐱_𝐚 )_(𝐩𝐬𝟏+𝐩𝐬𝟐−𝟑)−(𝐋𝐱_𝐚 )_(𝐩𝐬𝟏+𝐩𝐬𝟐−𝟒)−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𝐱_𝐚 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62</xdr:col>
      <xdr:colOff>13446</xdr:colOff>
      <xdr:row>8</xdr:row>
      <xdr:rowOff>13211</xdr:rowOff>
    </xdr:from>
    <xdr:ext cx="4696349" cy="21377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6" name="CuadroTexto 85">
              <a:extLst>
                <a:ext uri="{FF2B5EF4-FFF2-40B4-BE49-F238E27FC236}">
                  <a16:creationId xmlns:a16="http://schemas.microsoft.com/office/drawing/2014/main" id="{596E698B-5662-4099-B4A1-387CF56B0AE2}"/>
                </a:ext>
              </a:extLst>
            </xdr:cNvPr>
            <xdr:cNvSpPr txBox="1"/>
          </xdr:nvSpPr>
          <xdr:spPr>
            <a:xfrm>
              <a:off x="70277466" y="1605791"/>
              <a:ext cx="4696349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6" name="CuadroTexto 85">
              <a:extLst>
                <a:ext uri="{FF2B5EF4-FFF2-40B4-BE49-F238E27FC236}">
                  <a16:creationId xmlns:a16="http://schemas.microsoft.com/office/drawing/2014/main" id="{596E698B-5662-4099-B4A1-387CF56B0AE2}"/>
                </a:ext>
              </a:extLst>
            </xdr:cNvPr>
            <xdr:cNvSpPr txBox="1"/>
          </xdr:nvSpPr>
          <xdr:spPr>
            <a:xfrm>
              <a:off x="70277466" y="1605791"/>
              <a:ext cx="4696349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)_(𝐩𝐬𝟏+𝐩𝐬𝟐−𝟑)=(𝐉_𝐚^𝐠 )_(𝐩𝐬𝟏+𝐩𝐬𝟐−𝟑)+(𝐍_𝐭 𝐲_𝐚^𝐛 )_(𝐩𝐬𝟏+𝐩𝐬𝟐−𝟑)=(𝐉_𝐚^𝐥 )_(𝐩𝐬𝟏+𝐩𝐬𝟐−𝟑)+(𝐍_𝐭 𝐱_𝐚^𝐛 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62</xdr:col>
      <xdr:colOff>13446</xdr:colOff>
      <xdr:row>12</xdr:row>
      <xdr:rowOff>196283</xdr:rowOff>
    </xdr:from>
    <xdr:ext cx="6415795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7" name="CuadroTexto 86">
              <a:extLst>
                <a:ext uri="{FF2B5EF4-FFF2-40B4-BE49-F238E27FC236}">
                  <a16:creationId xmlns:a16="http://schemas.microsoft.com/office/drawing/2014/main" id="{6D404C07-076A-4AD5-B653-FD0D0B1DF4AC}"/>
                </a:ext>
              </a:extLst>
            </xdr:cNvPr>
            <xdr:cNvSpPr txBox="1"/>
          </xdr:nvSpPr>
          <xdr:spPr>
            <a:xfrm>
              <a:off x="70277466" y="2619443"/>
              <a:ext cx="6415795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𝟒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7" name="CuadroTexto 86">
              <a:extLst>
                <a:ext uri="{FF2B5EF4-FFF2-40B4-BE49-F238E27FC236}">
                  <a16:creationId xmlns:a16="http://schemas.microsoft.com/office/drawing/2014/main" id="{6D404C07-076A-4AD5-B653-FD0D0B1DF4AC}"/>
                </a:ext>
              </a:extLst>
            </xdr:cNvPr>
            <xdr:cNvSpPr txBox="1"/>
          </xdr:nvSpPr>
          <xdr:spPr>
            <a:xfrm>
              <a:off x="70277466" y="2619443"/>
              <a:ext cx="6415795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𝐩𝐬𝟏+𝐩𝐬𝟐−𝟑)=(𝐕𝐡)_(𝐩𝐬𝟏+𝐩𝐬𝟐−𝟐)−(𝐕𝐡)_(𝐩𝐬𝟏+𝐩𝐬𝟐−𝟑)+(𝐅^𝐠 𝐡)_(𝐩𝐬𝟏+𝐩𝐬𝟐−𝟑)=(𝐋𝐡)_(𝐩𝐬𝟏+𝐩𝐬𝟐−𝟑)−(𝐋𝐡)_(𝐩𝐬𝟏+𝐩𝐬𝟐−𝟒)−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𝐡)_(𝐩𝐬𝟏+𝐩𝐬𝟐−𝟑)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62</xdr:col>
      <xdr:colOff>29487</xdr:colOff>
      <xdr:row>13</xdr:row>
      <xdr:rowOff>186970</xdr:rowOff>
    </xdr:from>
    <xdr:ext cx="4855304" cy="27001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8" name="CuadroTexto 87">
              <a:extLst>
                <a:ext uri="{FF2B5EF4-FFF2-40B4-BE49-F238E27FC236}">
                  <a16:creationId xmlns:a16="http://schemas.microsoft.com/office/drawing/2014/main" id="{50314916-448D-4FC9-9A3C-1AFBEF819300}"/>
                </a:ext>
              </a:extLst>
            </xdr:cNvPr>
            <xdr:cNvSpPr txBox="1"/>
          </xdr:nvSpPr>
          <xdr:spPr>
            <a:xfrm>
              <a:off x="70293507" y="2815870"/>
              <a:ext cx="4855304" cy="2700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8" name="CuadroTexto 87">
              <a:extLst>
                <a:ext uri="{FF2B5EF4-FFF2-40B4-BE49-F238E27FC236}">
                  <a16:creationId xmlns:a16="http://schemas.microsoft.com/office/drawing/2014/main" id="{50314916-448D-4FC9-9A3C-1AFBEF819300}"/>
                </a:ext>
              </a:extLst>
            </xdr:cNvPr>
            <xdr:cNvSpPr txBox="1"/>
          </xdr:nvSpPr>
          <xdr:spPr>
            <a:xfrm>
              <a:off x="70293507" y="2815870"/>
              <a:ext cx="4855304" cy="2700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𝐩𝐬𝟏+𝐩𝐬𝟐−𝟑)=(𝐐^𝐠 )_(𝐩𝐬𝟏+𝐩𝐬𝟐−𝟑)+(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̂_𝐢^(𝐠,𝐛) )_(𝐩𝐬𝟏+𝐩𝐬𝟐−𝟑)=(𝐐^𝐥 )_(𝐩𝐬𝟏+𝐩𝐬𝟐−𝟑)+(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̂_𝐢^(𝐥,𝐛) 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76</xdr:col>
      <xdr:colOff>15240</xdr:colOff>
      <xdr:row>3</xdr:row>
      <xdr:rowOff>0</xdr:rowOff>
    </xdr:from>
    <xdr:ext cx="2840585" cy="19607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9" name="CuadroTexto 88">
              <a:extLst>
                <a:ext uri="{FF2B5EF4-FFF2-40B4-BE49-F238E27FC236}">
                  <a16:creationId xmlns:a16="http://schemas.microsoft.com/office/drawing/2014/main" id="{030ECA83-F50B-4493-9540-97B35BF239B1}"/>
                </a:ext>
              </a:extLst>
            </xdr:cNvPr>
            <xdr:cNvSpPr txBox="1"/>
          </xdr:nvSpPr>
          <xdr:spPr>
            <a:xfrm>
              <a:off x="87226140" y="586740"/>
              <a:ext cx="2840585" cy="1960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𝐠</m:t>
                        </m:r>
                      </m:sup>
                    </m:sSubSup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89" name="CuadroTexto 88">
              <a:extLst>
                <a:ext uri="{FF2B5EF4-FFF2-40B4-BE49-F238E27FC236}">
                  <a16:creationId xmlns:a16="http://schemas.microsoft.com/office/drawing/2014/main" id="{030ECA83-F50B-4493-9540-97B35BF239B1}"/>
                </a:ext>
              </a:extLst>
            </xdr:cNvPr>
            <xdr:cNvSpPr txBox="1"/>
          </xdr:nvSpPr>
          <xdr:spPr>
            <a:xfrm>
              <a:off x="87226140" y="586740"/>
              <a:ext cx="2840585" cy="1960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𝐋_(𝐩𝐬𝟏+𝐩𝐬𝟐−𝟑)=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𝐏_(𝐩𝐬𝟏+𝐩𝐬𝟐−𝟐)^𝐠+𝐏_(𝐩𝐬𝟏+𝐩𝐬𝟐−𝟐)^𝐥</a:t>
              </a:r>
              <a:r>
                <a:rPr lang="es-MX" sz="1000" b="1" i="0">
                  <a:latin typeface="Cambria Math" panose="02040503050406030204" pitchFamily="18" charset="0"/>
                </a:rPr>
                <a:t>+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𝐕_(𝐩𝐬𝟏+𝐩𝐬𝟐−𝟐)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30480</xdr:colOff>
      <xdr:row>21</xdr:row>
      <xdr:rowOff>0</xdr:rowOff>
    </xdr:from>
    <xdr:ext cx="946861" cy="40241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0" name="CuadroTexto 89">
              <a:extLst>
                <a:ext uri="{FF2B5EF4-FFF2-40B4-BE49-F238E27FC236}">
                  <a16:creationId xmlns:a16="http://schemas.microsoft.com/office/drawing/2014/main" id="{9CF9BB13-8272-4B68-BA34-112C55A5C4DE}"/>
                </a:ext>
              </a:extLst>
            </xdr:cNvPr>
            <xdr:cNvSpPr txBox="1"/>
          </xdr:nvSpPr>
          <xdr:spPr>
            <a:xfrm>
              <a:off x="87241380" y="4229100"/>
              <a:ext cx="946861" cy="4024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</a:rPr>
                      <m:t>𝐁𝐑</m:t>
                    </m:r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Sup>
                          <m:sSubSup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𝐏</m:t>
                            </m:r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𝐩𝐬𝟏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𝐩𝐬𝟐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b>
                          <m: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𝐠</m:t>
                            </m:r>
                          </m:sup>
                        </m:sSubSup>
                      </m:num>
                      <m:den>
                        <m:sSubSup>
                          <m:sSubSup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𝐏</m:t>
                            </m:r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𝐩𝐬𝟏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𝐩𝐬𝟐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b>
                          <m: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𝐥</m:t>
                            </m:r>
                          </m:sup>
                        </m:sSubSup>
                      </m:den>
                    </m:f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0" name="CuadroTexto 89">
              <a:extLst>
                <a:ext uri="{FF2B5EF4-FFF2-40B4-BE49-F238E27FC236}">
                  <a16:creationId xmlns:a16="http://schemas.microsoft.com/office/drawing/2014/main" id="{9CF9BB13-8272-4B68-BA34-112C55A5C4DE}"/>
                </a:ext>
              </a:extLst>
            </xdr:cNvPr>
            <xdr:cNvSpPr txBox="1"/>
          </xdr:nvSpPr>
          <xdr:spPr>
            <a:xfrm>
              <a:off x="87241380" y="4229100"/>
              <a:ext cx="946861" cy="4024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𝐁𝐑=(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𝐏_(𝐩𝐬𝟏+𝐩𝐬𝟐−𝟐)^𝐠)/(𝐏_(𝐩𝐬𝟏+𝐩𝐬𝟐−𝟐)^𝐥 )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32958</xdr:colOff>
      <xdr:row>4</xdr:row>
      <xdr:rowOff>8860</xdr:rowOff>
    </xdr:from>
    <xdr:ext cx="1851854" cy="21377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1" name="CuadroTexto 90">
              <a:extLst>
                <a:ext uri="{FF2B5EF4-FFF2-40B4-BE49-F238E27FC236}">
                  <a16:creationId xmlns:a16="http://schemas.microsoft.com/office/drawing/2014/main" id="{B662FAFE-2C9C-460D-80B5-34E1295F2307}"/>
                </a:ext>
              </a:extLst>
            </xdr:cNvPr>
            <xdr:cNvSpPr txBox="1"/>
          </xdr:nvSpPr>
          <xdr:spPr>
            <a:xfrm>
              <a:off x="87243858" y="801340"/>
              <a:ext cx="1851854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𝐟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𝐯</m:t>
                            </m:r>
                          </m:sub>
                        </m:sSub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𝐋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𝐠</m:t>
                        </m:r>
                      </m:sup>
                    </m:sSubSup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1" name="CuadroTexto 90">
              <a:extLst>
                <a:ext uri="{FF2B5EF4-FFF2-40B4-BE49-F238E27FC236}">
                  <a16:creationId xmlns:a16="http://schemas.microsoft.com/office/drawing/2014/main" id="{B662FAFE-2C9C-460D-80B5-34E1295F2307}"/>
                </a:ext>
              </a:extLst>
            </xdr:cNvPr>
            <xdr:cNvSpPr txBox="1"/>
          </xdr:nvSpPr>
          <xdr:spPr>
            <a:xfrm>
              <a:off x="87243858" y="801340"/>
              <a:ext cx="1851854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〖𝐟_𝐯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(𝐋−𝐏^𝐥 )〗_(</a:t>
              </a:r>
              <a:r>
                <a:rPr lang="es-MX" sz="1000" b="1" i="0">
                  <a:latin typeface="Cambria Math" panose="02040503050406030204" pitchFamily="18" charset="0"/>
                </a:rPr>
                <a:t>𝐩𝐬𝟏+𝐩𝐬𝟐−𝟐)=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𝐏_(𝐩𝐬𝟏+𝐩𝐬𝟐−𝟐)^𝐠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15240</xdr:colOff>
      <xdr:row>9</xdr:row>
      <xdr:rowOff>22860</xdr:rowOff>
    </xdr:from>
    <xdr:ext cx="4014497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2" name="CuadroTexto 91">
              <a:extLst>
                <a:ext uri="{FF2B5EF4-FFF2-40B4-BE49-F238E27FC236}">
                  <a16:creationId xmlns:a16="http://schemas.microsoft.com/office/drawing/2014/main" id="{074127BA-F0F1-4393-A848-2569592CD041}"/>
                </a:ext>
              </a:extLst>
            </xdr:cNvPr>
            <xdr:cNvSpPr txBox="1"/>
          </xdr:nvSpPr>
          <xdr:spPr>
            <a:xfrm>
              <a:off x="87226140" y="1821180"/>
              <a:ext cx="4014497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2" name="CuadroTexto 91">
              <a:extLst>
                <a:ext uri="{FF2B5EF4-FFF2-40B4-BE49-F238E27FC236}">
                  <a16:creationId xmlns:a16="http://schemas.microsoft.com/office/drawing/2014/main" id="{074127BA-F0F1-4393-A848-2569592CD041}"/>
                </a:ext>
              </a:extLst>
            </xdr:cNvPr>
            <xdr:cNvSpPr txBox="1"/>
          </xdr:nvSpPr>
          <xdr:spPr>
            <a:xfrm>
              <a:off x="87226140" y="1821180"/>
              <a:ext cx="4014497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(𝐋𝐱_𝐚 )_(𝐩𝐬𝟏+𝐩𝐬𝟐−𝟑)=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(𝐏^𝐠 𝐲_𝐚 )_(𝐩𝐬𝟏+𝐩𝐬𝟐−𝟐)+(𝐏^𝐥 𝐲_𝐚 )_(𝐩𝐬𝟏+𝐩𝐬𝟐−𝟐)</a:t>
              </a:r>
              <a:r>
                <a:rPr lang="es-MX" sz="1000" b="1" i="0">
                  <a:latin typeface="Cambria Math" panose="02040503050406030204" pitchFamily="18" charset="0"/>
                </a:rPr>
                <a:t>+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(𝐕𝐲_𝐚 )_(𝐩𝐬𝟏+𝐩𝐬𝟐−𝟐)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30480</xdr:colOff>
      <xdr:row>15</xdr:row>
      <xdr:rowOff>22860</xdr:rowOff>
    </xdr:from>
    <xdr:ext cx="3965957" cy="22910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3" name="CuadroTexto 92">
              <a:extLst>
                <a:ext uri="{FF2B5EF4-FFF2-40B4-BE49-F238E27FC236}">
                  <a16:creationId xmlns:a16="http://schemas.microsoft.com/office/drawing/2014/main" id="{4D7A1B09-8FEA-47FB-A536-4EC889599BD0}"/>
                </a:ext>
              </a:extLst>
            </xdr:cNvPr>
            <xdr:cNvSpPr txBox="1"/>
          </xdr:nvSpPr>
          <xdr:spPr>
            <a:xfrm>
              <a:off x="87241380" y="3078480"/>
              <a:ext cx="3965957" cy="2291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acc>
                      <m:accPr>
                        <m:chr m:val="̇"/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3" name="CuadroTexto 92">
              <a:extLst>
                <a:ext uri="{FF2B5EF4-FFF2-40B4-BE49-F238E27FC236}">
                  <a16:creationId xmlns:a16="http://schemas.microsoft.com/office/drawing/2014/main" id="{4D7A1B09-8FEA-47FB-A536-4EC889599BD0}"/>
                </a:ext>
              </a:extLst>
            </xdr:cNvPr>
            <xdr:cNvSpPr txBox="1"/>
          </xdr:nvSpPr>
          <xdr:spPr>
            <a:xfrm>
              <a:off x="87241380" y="3078480"/>
              <a:ext cx="3965957" cy="2291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(𝐋𝐡)_(𝐩𝐬𝟏+𝐩𝐬𝟐−𝟑)=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(𝐏^𝐠 𝐡)_(𝐩𝐬𝟏+𝐩𝐬𝟐−𝟐)+(𝐏^𝐥 𝐡)_(𝐩𝐬𝟏+𝐩𝐬𝟐−𝟐)</a:t>
              </a:r>
              <a:r>
                <a:rPr lang="es-MX" sz="1000" b="1" i="0">
                  <a:latin typeface="Cambria Math" panose="02040503050406030204" pitchFamily="18" charset="0"/>
                </a:rPr>
                <a:t>+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(𝐕𝐡)_(𝐩𝐬𝟏+𝐩𝐬𝟐−𝟐)−</a:t>
              </a:r>
              <a:r>
                <a:rPr lang="es-MX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73720</xdr:colOff>
      <xdr:row>10</xdr:row>
      <xdr:rowOff>22860</xdr:rowOff>
    </xdr:from>
    <xdr:ext cx="3905813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4" name="CuadroTexto 93">
              <a:extLst>
                <a:ext uri="{FF2B5EF4-FFF2-40B4-BE49-F238E27FC236}">
                  <a16:creationId xmlns:a16="http://schemas.microsoft.com/office/drawing/2014/main" id="{3B7F4E09-92C6-4005-9B10-49E492F668D3}"/>
                </a:ext>
              </a:extLst>
            </xdr:cNvPr>
            <xdr:cNvSpPr txBox="1"/>
          </xdr:nvSpPr>
          <xdr:spPr>
            <a:xfrm>
              <a:off x="87284620" y="2034540"/>
              <a:ext cx="3905813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</m:sup>
                                </m:sSup>
                              </m:e>
                            </m:d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94" name="CuadroTexto 93">
              <a:extLst>
                <a:ext uri="{FF2B5EF4-FFF2-40B4-BE49-F238E27FC236}">
                  <a16:creationId xmlns:a16="http://schemas.microsoft.com/office/drawing/2014/main" id="{3B7F4E09-92C6-4005-9B10-49E492F668D3}"/>
                </a:ext>
              </a:extLst>
            </xdr:cNvPr>
            <xdr:cNvSpPr txBox="1"/>
          </xdr:nvSpPr>
          <xdr:spPr>
            <a:xfrm>
              <a:off x="87284620" y="2034540"/>
              <a:ext cx="3905813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(𝐋−𝐏^𝐥 ) 𝐱_𝐚 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𝐩𝐬𝟏+𝐩𝐬𝟐−𝟐)=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(𝐏^𝐠 𝐲_𝐚 )_(𝐩𝐬𝟏+𝐩𝐬𝟐−𝟐)+[(𝐋−𝐏^𝐥−𝐏^𝐠 ) 𝐱_𝐚 ]_(𝐩𝐬𝟏+𝐩𝐬𝟐−𝟐)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77</xdr:col>
      <xdr:colOff>563880</xdr:colOff>
      <xdr:row>20</xdr:row>
      <xdr:rowOff>205740</xdr:rowOff>
    </xdr:from>
    <xdr:ext cx="1262910" cy="38440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5" name="CuadroTexto 94">
              <a:extLst>
                <a:ext uri="{FF2B5EF4-FFF2-40B4-BE49-F238E27FC236}">
                  <a16:creationId xmlns:a16="http://schemas.microsoft.com/office/drawing/2014/main" id="{40236111-81D9-4975-8E14-AF7CD4DDF858}"/>
                </a:ext>
              </a:extLst>
            </xdr:cNvPr>
            <xdr:cNvSpPr txBox="1"/>
          </xdr:nvSpPr>
          <xdr:spPr>
            <a:xfrm>
              <a:off x="88567260" y="4229100"/>
              <a:ext cx="1262910" cy="3844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𝐯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Sup>
                          <m:sSubSup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𝐏</m:t>
                            </m:r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𝐩𝐬𝟏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𝐩𝐬𝟐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b>
                          <m: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𝐠</m:t>
                            </m:r>
                          </m:sup>
                        </m:sSubSup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𝐩𝐬𝟏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𝐩𝐬𝟐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5" name="CuadroTexto 94">
              <a:extLst>
                <a:ext uri="{FF2B5EF4-FFF2-40B4-BE49-F238E27FC236}">
                  <a16:creationId xmlns:a16="http://schemas.microsoft.com/office/drawing/2014/main" id="{40236111-81D9-4975-8E14-AF7CD4DDF858}"/>
                </a:ext>
              </a:extLst>
            </xdr:cNvPr>
            <xdr:cNvSpPr txBox="1"/>
          </xdr:nvSpPr>
          <xdr:spPr>
            <a:xfrm>
              <a:off x="88567260" y="4229100"/>
              <a:ext cx="1262910" cy="3844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𝐟_𝐯=(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𝐏_(𝐩𝐬𝟏+𝐩𝐬𝟐−𝟐)^𝐠)/(𝐋−𝐏^𝐥 )_(𝐩𝐬𝟏+𝐩𝐬𝟐−𝟐) </a:t>
              </a:r>
              <a:endParaRPr lang="es-MX" sz="1000" b="1" i="0"/>
            </a:p>
          </xdr:txBody>
        </xdr:sp>
      </mc:Fallback>
    </mc:AlternateContent>
    <xdr:clientData/>
  </xdr:oneCellAnchor>
  <xdr:twoCellAnchor>
    <xdr:from>
      <xdr:col>72</xdr:col>
      <xdr:colOff>405457</xdr:colOff>
      <xdr:row>8</xdr:row>
      <xdr:rowOff>115412</xdr:rowOff>
    </xdr:from>
    <xdr:to>
      <xdr:col>72</xdr:col>
      <xdr:colOff>405457</xdr:colOff>
      <xdr:row>11</xdr:row>
      <xdr:rowOff>128192</xdr:rowOff>
    </xdr:to>
    <xdr:cxnSp macro="">
      <xdr:nvCxnSpPr>
        <xdr:cNvPr id="96" name="Conector recto de flecha 95">
          <a:extLst>
            <a:ext uri="{FF2B5EF4-FFF2-40B4-BE49-F238E27FC236}">
              <a16:creationId xmlns:a16="http://schemas.microsoft.com/office/drawing/2014/main" id="{D45B1E30-5ACE-414A-8A0C-FAD248A6BB2B}"/>
            </a:ext>
          </a:extLst>
        </xdr:cNvPr>
        <xdr:cNvCxnSpPr/>
      </xdr:nvCxnSpPr>
      <xdr:spPr>
        <a:xfrm>
          <a:off x="82594777" y="1707992"/>
          <a:ext cx="0" cy="637620"/>
        </a:xfrm>
        <a:prstGeom prst="straightConnector1">
          <a:avLst/>
        </a:prstGeom>
        <a:ln>
          <a:solidFill>
            <a:srgbClr val="156082"/>
          </a:solidFill>
          <a:prstDash val="sysDash"/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1421118</xdr:colOff>
      <xdr:row>13</xdr:row>
      <xdr:rowOff>57162</xdr:rowOff>
    </xdr:from>
    <xdr:to>
      <xdr:col>38</xdr:col>
      <xdr:colOff>902982</xdr:colOff>
      <xdr:row>13</xdr:row>
      <xdr:rowOff>57162</xdr:rowOff>
    </xdr:to>
    <xdr:cxnSp macro="">
      <xdr:nvCxnSpPr>
        <xdr:cNvPr id="97" name="Conector recto de flecha 96">
          <a:extLst>
            <a:ext uri="{FF2B5EF4-FFF2-40B4-BE49-F238E27FC236}">
              <a16:creationId xmlns:a16="http://schemas.microsoft.com/office/drawing/2014/main" id="{8257EE4D-9F32-4037-89CC-A769F6F1A597}"/>
            </a:ext>
          </a:extLst>
        </xdr:cNvPr>
        <xdr:cNvCxnSpPr/>
      </xdr:nvCxnSpPr>
      <xdr:spPr>
        <a:xfrm rot="16200000" flipH="1">
          <a:off x="44477940" y="2179320"/>
          <a:ext cx="0" cy="1013484"/>
        </a:xfrm>
        <a:prstGeom prst="straightConnector1">
          <a:avLst/>
        </a:prstGeom>
        <a:ln>
          <a:solidFill>
            <a:srgbClr val="A02B93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1405878</xdr:colOff>
      <xdr:row>13</xdr:row>
      <xdr:rowOff>34302</xdr:rowOff>
    </xdr:from>
    <xdr:to>
      <xdr:col>54</xdr:col>
      <xdr:colOff>887742</xdr:colOff>
      <xdr:row>13</xdr:row>
      <xdr:rowOff>34302</xdr:rowOff>
    </xdr:to>
    <xdr:cxnSp macro="">
      <xdr:nvCxnSpPr>
        <xdr:cNvPr id="98" name="Conector recto de flecha 97">
          <a:extLst>
            <a:ext uri="{FF2B5EF4-FFF2-40B4-BE49-F238E27FC236}">
              <a16:creationId xmlns:a16="http://schemas.microsoft.com/office/drawing/2014/main" id="{6564CB16-4054-43DE-BA25-F0107EC90834}"/>
            </a:ext>
          </a:extLst>
        </xdr:cNvPr>
        <xdr:cNvCxnSpPr/>
      </xdr:nvCxnSpPr>
      <xdr:spPr>
        <a:xfrm rot="16200000" flipH="1">
          <a:off x="61348620" y="2156460"/>
          <a:ext cx="0" cy="1013484"/>
        </a:xfrm>
        <a:prstGeom prst="straightConnector1">
          <a:avLst/>
        </a:prstGeom>
        <a:ln>
          <a:solidFill>
            <a:srgbClr val="A02B93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75</xdr:col>
      <xdr:colOff>68580</xdr:colOff>
      <xdr:row>36</xdr:row>
      <xdr:rowOff>55406</xdr:rowOff>
    </xdr:from>
    <xdr:ext cx="657681" cy="31412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9" name="CuadroTexto 98">
              <a:extLst>
                <a:ext uri="{FF2B5EF4-FFF2-40B4-BE49-F238E27FC236}">
                  <a16:creationId xmlns:a16="http://schemas.microsoft.com/office/drawing/2014/main" id="{607F6962-1038-44F6-9D2A-1C7661AF2562}"/>
                </a:ext>
              </a:extLst>
            </xdr:cNvPr>
            <xdr:cNvSpPr txBox="1"/>
          </xdr:nvSpPr>
          <xdr:spPr>
            <a:xfrm>
              <a:off x="86403180" y="7317266"/>
              <a:ext cx="657681" cy="314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𝐔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𝐬𝐩</m:t>
                        </m:r>
                      </m:sub>
                      <m:sup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𝐋</m:t>
                        </m:r>
                      </m:num>
                      <m:den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𝛒</m:t>
                        </m:r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𝐀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𝐭𝐫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99" name="CuadroTexto 98">
              <a:extLst>
                <a:ext uri="{FF2B5EF4-FFF2-40B4-BE49-F238E27FC236}">
                  <a16:creationId xmlns:a16="http://schemas.microsoft.com/office/drawing/2014/main" id="{607F6962-1038-44F6-9D2A-1C7661AF2562}"/>
                </a:ext>
              </a:extLst>
            </xdr:cNvPr>
            <xdr:cNvSpPr txBox="1"/>
          </xdr:nvSpPr>
          <xdr:spPr>
            <a:xfrm>
              <a:off x="86403180" y="7317266"/>
              <a:ext cx="657681" cy="314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𝐔_𝐬𝐩^𝐥=𝐋/(𝛒𝐀_𝐭𝐫 )</a:t>
              </a:r>
            </a:p>
          </xdr:txBody>
        </xdr:sp>
      </mc:Fallback>
    </mc:AlternateContent>
    <xdr:clientData/>
  </xdr:oneCellAnchor>
  <xdr:oneCellAnchor>
    <xdr:from>
      <xdr:col>74</xdr:col>
      <xdr:colOff>53340</xdr:colOff>
      <xdr:row>36</xdr:row>
      <xdr:rowOff>40199</xdr:rowOff>
    </xdr:from>
    <xdr:ext cx="642162" cy="31406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0" name="CuadroTexto 99">
              <a:extLst>
                <a:ext uri="{FF2B5EF4-FFF2-40B4-BE49-F238E27FC236}">
                  <a16:creationId xmlns:a16="http://schemas.microsoft.com/office/drawing/2014/main" id="{3C9FFC7E-EE71-416E-A7A5-69AF16628939}"/>
                </a:ext>
              </a:extLst>
            </xdr:cNvPr>
            <xdr:cNvSpPr txBox="1"/>
          </xdr:nvSpPr>
          <xdr:spPr>
            <a:xfrm>
              <a:off x="85488780" y="7302059"/>
              <a:ext cx="642162" cy="3140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𝐔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𝐬𝐩</m:t>
                        </m:r>
                      </m:sub>
                      <m:sup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𝐠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𝐕</m:t>
                        </m:r>
                      </m:num>
                      <m:den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𝛒</m:t>
                        </m:r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𝐀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𝐭𝐫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0" name="CuadroTexto 99">
              <a:extLst>
                <a:ext uri="{FF2B5EF4-FFF2-40B4-BE49-F238E27FC236}">
                  <a16:creationId xmlns:a16="http://schemas.microsoft.com/office/drawing/2014/main" id="{3C9FFC7E-EE71-416E-A7A5-69AF16628939}"/>
                </a:ext>
              </a:extLst>
            </xdr:cNvPr>
            <xdr:cNvSpPr txBox="1"/>
          </xdr:nvSpPr>
          <xdr:spPr>
            <a:xfrm>
              <a:off x="85488780" y="7302059"/>
              <a:ext cx="642162" cy="3140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𝐔_𝐬𝐩^𝐠=𝐕/(𝛒𝐀_𝐭𝐫 )</a:t>
              </a:r>
            </a:p>
          </xdr:txBody>
        </xdr:sp>
      </mc:Fallback>
    </mc:AlternateContent>
    <xdr:clientData/>
  </xdr:oneCellAnchor>
  <xdr:oneCellAnchor>
    <xdr:from>
      <xdr:col>77</xdr:col>
      <xdr:colOff>1211580</xdr:colOff>
      <xdr:row>36</xdr:row>
      <xdr:rowOff>67076</xdr:rowOff>
    </xdr:from>
    <xdr:ext cx="657231" cy="29078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1" name="CuadroTexto 100">
              <a:extLst>
                <a:ext uri="{FF2B5EF4-FFF2-40B4-BE49-F238E27FC236}">
                  <a16:creationId xmlns:a16="http://schemas.microsoft.com/office/drawing/2014/main" id="{3FADAC10-5BCA-479F-B254-E635213C4BD8}"/>
                </a:ext>
              </a:extLst>
            </xdr:cNvPr>
            <xdr:cNvSpPr txBox="1"/>
          </xdr:nvSpPr>
          <xdr:spPr>
            <a:xfrm>
              <a:off x="89214960" y="7328936"/>
              <a:ext cx="657231" cy="29078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𝐒𝐜</m:t>
                    </m:r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𝛍</m:t>
                        </m:r>
                      </m:num>
                      <m:den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𝛒</m:t>
                        </m:r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𝐃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𝐛𝐦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1" name="CuadroTexto 100">
              <a:extLst>
                <a:ext uri="{FF2B5EF4-FFF2-40B4-BE49-F238E27FC236}">
                  <a16:creationId xmlns:a16="http://schemas.microsoft.com/office/drawing/2014/main" id="{3FADAC10-5BCA-479F-B254-E635213C4BD8}"/>
                </a:ext>
              </a:extLst>
            </xdr:cNvPr>
            <xdr:cNvSpPr txBox="1"/>
          </xdr:nvSpPr>
          <xdr:spPr>
            <a:xfrm>
              <a:off x="89214960" y="7328936"/>
              <a:ext cx="657231" cy="29078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𝐒𝐜=𝛍/(𝛒𝐃_𝐛𝐦 )</a:t>
              </a:r>
            </a:p>
          </xdr:txBody>
        </xdr:sp>
      </mc:Fallback>
    </mc:AlternateContent>
    <xdr:clientData/>
  </xdr:oneCellAnchor>
  <xdr:oneCellAnchor>
    <xdr:from>
      <xdr:col>82</xdr:col>
      <xdr:colOff>342900</xdr:colOff>
      <xdr:row>36</xdr:row>
      <xdr:rowOff>36160</xdr:rowOff>
    </xdr:from>
    <xdr:ext cx="784894" cy="32213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2" name="CuadroTexto 101">
              <a:extLst>
                <a:ext uri="{FF2B5EF4-FFF2-40B4-BE49-F238E27FC236}">
                  <a16:creationId xmlns:a16="http://schemas.microsoft.com/office/drawing/2014/main" id="{20D51F4D-F616-49D6-8D29-A513E1F21775}"/>
                </a:ext>
              </a:extLst>
            </xdr:cNvPr>
            <xdr:cNvSpPr txBox="1"/>
          </xdr:nvSpPr>
          <xdr:spPr>
            <a:xfrm>
              <a:off x="93139260" y="7298020"/>
              <a:ext cx="784894" cy="32213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𝐑𝐞</m:t>
                    </m:r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𝐝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𝐡</m:t>
                            </m:r>
                          </m:sub>
                        </m:s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𝛒</m:t>
                        </m:r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𝐔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𝐬𝐩</m:t>
                            </m:r>
                          </m:sub>
                        </m:sSub>
                      </m:num>
                      <m:den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𝛍</m:t>
                        </m:r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2" name="CuadroTexto 101">
              <a:extLst>
                <a:ext uri="{FF2B5EF4-FFF2-40B4-BE49-F238E27FC236}">
                  <a16:creationId xmlns:a16="http://schemas.microsoft.com/office/drawing/2014/main" id="{20D51F4D-F616-49D6-8D29-A513E1F21775}"/>
                </a:ext>
              </a:extLst>
            </xdr:cNvPr>
            <xdr:cNvSpPr txBox="1"/>
          </xdr:nvSpPr>
          <xdr:spPr>
            <a:xfrm>
              <a:off x="93139260" y="7298020"/>
              <a:ext cx="784894" cy="32213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𝐑𝐞=(𝐝_𝐡 𝛒𝐔_𝐬𝐩)/𝛍</a:t>
              </a:r>
            </a:p>
          </xdr:txBody>
        </xdr:sp>
      </mc:Fallback>
    </mc:AlternateContent>
    <xdr:clientData/>
  </xdr:oneCellAnchor>
  <xdr:oneCellAnchor>
    <xdr:from>
      <xdr:col>85</xdr:col>
      <xdr:colOff>76200</xdr:colOff>
      <xdr:row>36</xdr:row>
      <xdr:rowOff>49059</xdr:rowOff>
    </xdr:from>
    <xdr:ext cx="820801" cy="3268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3" name="CuadroTexto 102">
              <a:extLst>
                <a:ext uri="{FF2B5EF4-FFF2-40B4-BE49-F238E27FC236}">
                  <a16:creationId xmlns:a16="http://schemas.microsoft.com/office/drawing/2014/main" id="{51D878B9-3887-4364-9835-7A0AFB37977D}"/>
                </a:ext>
              </a:extLst>
            </xdr:cNvPr>
            <xdr:cNvSpPr txBox="1"/>
          </xdr:nvSpPr>
          <xdr:spPr>
            <a:xfrm>
              <a:off x="95341440" y="7310919"/>
              <a:ext cx="820801" cy="3268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𝐖𝐞</m:t>
                    </m:r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𝐝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𝐡</m:t>
                            </m:r>
                          </m:sub>
                        </m:s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𝛒</m:t>
                        </m:r>
                        <m:sSubSup>
                          <m:sSubSup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𝐔</m:t>
                            </m:r>
                          </m:e>
                          <m:sub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𝐬𝐩</m:t>
                            </m:r>
                          </m:sub>
                          <m:sup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p>
                        </m:sSubSup>
                      </m:num>
                      <m:den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𝛔</m:t>
                        </m:r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3" name="CuadroTexto 102">
              <a:extLst>
                <a:ext uri="{FF2B5EF4-FFF2-40B4-BE49-F238E27FC236}">
                  <a16:creationId xmlns:a16="http://schemas.microsoft.com/office/drawing/2014/main" id="{51D878B9-3887-4364-9835-7A0AFB37977D}"/>
                </a:ext>
              </a:extLst>
            </xdr:cNvPr>
            <xdr:cNvSpPr txBox="1"/>
          </xdr:nvSpPr>
          <xdr:spPr>
            <a:xfrm>
              <a:off x="95341440" y="7310919"/>
              <a:ext cx="820801" cy="3268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𝐖𝐞=(𝐝_𝐡 𝛒</a:t>
              </a:r>
              <a:r>
                <a:rPr lang="es-MX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𝐔_𝐬𝐩^𝟐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)/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𝛔</a:t>
              </a:r>
            </a:p>
          </xdr:txBody>
        </xdr:sp>
      </mc:Fallback>
    </mc:AlternateContent>
    <xdr:clientData/>
  </xdr:oneCellAnchor>
  <xdr:oneCellAnchor>
    <xdr:from>
      <xdr:col>87</xdr:col>
      <xdr:colOff>91440</xdr:colOff>
      <xdr:row>36</xdr:row>
      <xdr:rowOff>9186</xdr:rowOff>
    </xdr:from>
    <xdr:ext cx="594330" cy="34560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4" name="CuadroTexto 103">
              <a:extLst>
                <a:ext uri="{FF2B5EF4-FFF2-40B4-BE49-F238E27FC236}">
                  <a16:creationId xmlns:a16="http://schemas.microsoft.com/office/drawing/2014/main" id="{2999C2A4-2FE4-4A55-BCEA-D3C130BA5BE0}"/>
                </a:ext>
              </a:extLst>
            </xdr:cNvPr>
            <xdr:cNvSpPr txBox="1"/>
          </xdr:nvSpPr>
          <xdr:spPr>
            <a:xfrm>
              <a:off x="97155000" y="7271046"/>
              <a:ext cx="594330" cy="3456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𝐅𝐫</m:t>
                    </m:r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sSubSup>
                          <m:sSubSup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Sup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𝐔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𝐬𝐩</m:t>
                            </m:r>
                          </m:sub>
                          <m:sup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𝟐</m:t>
                            </m:r>
                          </m:sup>
                        </m:sSubSup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𝐠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𝐜</m:t>
                            </m:r>
                          </m:sub>
                        </m:sSub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𝐝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𝐡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4" name="CuadroTexto 103">
              <a:extLst>
                <a:ext uri="{FF2B5EF4-FFF2-40B4-BE49-F238E27FC236}">
                  <a16:creationId xmlns:a16="http://schemas.microsoft.com/office/drawing/2014/main" id="{2999C2A4-2FE4-4A55-BCEA-D3C130BA5BE0}"/>
                </a:ext>
              </a:extLst>
            </xdr:cNvPr>
            <xdr:cNvSpPr txBox="1"/>
          </xdr:nvSpPr>
          <xdr:spPr>
            <a:xfrm>
              <a:off x="97155000" y="7271046"/>
              <a:ext cx="594330" cy="3456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𝐅𝐫=(𝐔_𝐬𝐩^𝟐)/(𝐠_𝐜 𝐝_𝐡 )</a:t>
              </a:r>
            </a:p>
          </xdr:txBody>
        </xdr:sp>
      </mc:Fallback>
    </mc:AlternateContent>
    <xdr:clientData/>
  </xdr:oneCellAnchor>
  <xdr:oneCellAnchor>
    <xdr:from>
      <xdr:col>71</xdr:col>
      <xdr:colOff>129540</xdr:colOff>
      <xdr:row>36</xdr:row>
      <xdr:rowOff>30549</xdr:rowOff>
    </xdr:from>
    <xdr:ext cx="484876" cy="33336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5" name="CuadroTexto 104">
              <a:extLst>
                <a:ext uri="{FF2B5EF4-FFF2-40B4-BE49-F238E27FC236}">
                  <a16:creationId xmlns:a16="http://schemas.microsoft.com/office/drawing/2014/main" id="{89D7D544-94D5-4FA8-96E4-4F8503531B89}"/>
                </a:ext>
              </a:extLst>
            </xdr:cNvPr>
            <xdr:cNvSpPr txBox="1"/>
          </xdr:nvSpPr>
          <xdr:spPr>
            <a:xfrm>
              <a:off x="81282540" y="7292409"/>
              <a:ext cx="484876" cy="3333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𝐝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𝐡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𝛜</m:t>
                        </m:r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𝐚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𝐩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5" name="CuadroTexto 104">
              <a:extLst>
                <a:ext uri="{FF2B5EF4-FFF2-40B4-BE49-F238E27FC236}">
                  <a16:creationId xmlns:a16="http://schemas.microsoft.com/office/drawing/2014/main" id="{89D7D544-94D5-4FA8-96E4-4F8503531B89}"/>
                </a:ext>
              </a:extLst>
            </xdr:cNvPr>
            <xdr:cNvSpPr txBox="1"/>
          </xdr:nvSpPr>
          <xdr:spPr>
            <a:xfrm>
              <a:off x="81282540" y="7292409"/>
              <a:ext cx="484876" cy="3333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𝐝_𝐡=𝟒𝛜/𝐚_𝐩 </a:t>
              </a:r>
            </a:p>
          </xdr:txBody>
        </xdr:sp>
      </mc:Fallback>
    </mc:AlternateContent>
    <xdr:clientData/>
  </xdr:oneCellAnchor>
  <xdr:oneCellAnchor>
    <xdr:from>
      <xdr:col>80</xdr:col>
      <xdr:colOff>350520</xdr:colOff>
      <xdr:row>36</xdr:row>
      <xdr:rowOff>5029</xdr:rowOff>
    </xdr:from>
    <xdr:ext cx="637932" cy="33868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6" name="CuadroTexto 105">
              <a:extLst>
                <a:ext uri="{FF2B5EF4-FFF2-40B4-BE49-F238E27FC236}">
                  <a16:creationId xmlns:a16="http://schemas.microsoft.com/office/drawing/2014/main" id="{AF665792-A662-4721-A843-71038A3508C9}"/>
                </a:ext>
              </a:extLst>
            </xdr:cNvPr>
            <xdr:cNvSpPr txBox="1"/>
          </xdr:nvSpPr>
          <xdr:spPr>
            <a:xfrm>
              <a:off x="91561920" y="7266889"/>
              <a:ext cx="637932" cy="3386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𝐑𝐞</m:t>
                    </m:r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𝛒</m:t>
                        </m:r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𝐔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𝐬𝐩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𝐚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𝐩</m:t>
                            </m:r>
                          </m:sub>
                        </m:s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𝛍</m:t>
                        </m:r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6" name="CuadroTexto 105">
              <a:extLst>
                <a:ext uri="{FF2B5EF4-FFF2-40B4-BE49-F238E27FC236}">
                  <a16:creationId xmlns:a16="http://schemas.microsoft.com/office/drawing/2014/main" id="{AF665792-A662-4721-A843-71038A3508C9}"/>
                </a:ext>
              </a:extLst>
            </xdr:cNvPr>
            <xdr:cNvSpPr txBox="1"/>
          </xdr:nvSpPr>
          <xdr:spPr>
            <a:xfrm>
              <a:off x="91561920" y="7266889"/>
              <a:ext cx="637932" cy="3386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𝐑𝐞=(𝛒𝐔_𝐬𝐩)/(𝐚_𝐩 𝛍)</a:t>
              </a:r>
            </a:p>
          </xdr:txBody>
        </xdr:sp>
      </mc:Fallback>
    </mc:AlternateContent>
    <xdr:clientData/>
  </xdr:oneCellAnchor>
  <xdr:oneCellAnchor>
    <xdr:from>
      <xdr:col>84</xdr:col>
      <xdr:colOff>76200</xdr:colOff>
      <xdr:row>35</xdr:row>
      <xdr:rowOff>162784</xdr:rowOff>
    </xdr:from>
    <xdr:ext cx="694484" cy="3736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7" name="CuadroTexto 106">
              <a:extLst>
                <a:ext uri="{FF2B5EF4-FFF2-40B4-BE49-F238E27FC236}">
                  <a16:creationId xmlns:a16="http://schemas.microsoft.com/office/drawing/2014/main" id="{DAE8F1BF-B11E-4C91-8C77-A617CB8C2FF3}"/>
                </a:ext>
              </a:extLst>
            </xdr:cNvPr>
            <xdr:cNvSpPr txBox="1"/>
          </xdr:nvSpPr>
          <xdr:spPr>
            <a:xfrm>
              <a:off x="94457520" y="7241764"/>
              <a:ext cx="694484" cy="373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𝐖𝐞</m:t>
                    </m:r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𝛒</m:t>
                        </m:r>
                        <m:sSubSup>
                          <m:sSubSup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𝐔</m:t>
                            </m:r>
                          </m:e>
                          <m:sub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𝐬𝐩</m:t>
                            </m:r>
                          </m:sub>
                          <m:sup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p>
                        </m:sSubSup>
                      </m:num>
                      <m:den>
                        <m:sSub>
                          <m:sSub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𝐚</m:t>
                            </m:r>
                          </m:e>
                          <m:sub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</m:t>
                            </m:r>
                          </m:sub>
                        </m:s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𝛔</m:t>
                        </m:r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7" name="CuadroTexto 106">
              <a:extLst>
                <a:ext uri="{FF2B5EF4-FFF2-40B4-BE49-F238E27FC236}">
                  <a16:creationId xmlns:a16="http://schemas.microsoft.com/office/drawing/2014/main" id="{DAE8F1BF-B11E-4C91-8C77-A617CB8C2FF3}"/>
                </a:ext>
              </a:extLst>
            </xdr:cNvPr>
            <xdr:cNvSpPr txBox="1"/>
          </xdr:nvSpPr>
          <xdr:spPr>
            <a:xfrm>
              <a:off x="94457520" y="7241764"/>
              <a:ext cx="694484" cy="373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𝐖𝐞=(𝛒</a:t>
              </a:r>
              <a:r>
                <a:rPr lang="es-MX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𝐔_𝐬𝐩^𝟐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)/(</a:t>
              </a:r>
              <a:r>
                <a:rPr lang="es-MX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𝐚_𝐩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𝛔)</a:t>
              </a:r>
            </a:p>
          </xdr:txBody>
        </xdr:sp>
      </mc:Fallback>
    </mc:AlternateContent>
    <xdr:clientData/>
  </xdr:oneCellAnchor>
  <xdr:oneCellAnchor>
    <xdr:from>
      <xdr:col>86</xdr:col>
      <xdr:colOff>60960</xdr:colOff>
      <xdr:row>36</xdr:row>
      <xdr:rowOff>16806</xdr:rowOff>
    </xdr:from>
    <xdr:ext cx="657168" cy="34560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8" name="CuadroTexto 107">
              <a:extLst>
                <a:ext uri="{FF2B5EF4-FFF2-40B4-BE49-F238E27FC236}">
                  <a16:creationId xmlns:a16="http://schemas.microsoft.com/office/drawing/2014/main" id="{238169DB-8505-4E8F-B7E8-E59A467F36EC}"/>
                </a:ext>
              </a:extLst>
            </xdr:cNvPr>
            <xdr:cNvSpPr txBox="1"/>
          </xdr:nvSpPr>
          <xdr:spPr>
            <a:xfrm>
              <a:off x="96332040" y="7278666"/>
              <a:ext cx="657168" cy="3456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𝐅𝐫</m:t>
                    </m:r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𝐚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𝐩</m:t>
                            </m:r>
                          </m:sub>
                        </m:sSub>
                        <m:sSubSup>
                          <m:sSubSup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Sup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𝐔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𝐬𝐩</m:t>
                            </m:r>
                          </m:sub>
                          <m:sup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𝟐</m:t>
                            </m:r>
                          </m:sup>
                        </m:sSubSup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𝐠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𝐜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8" name="CuadroTexto 107">
              <a:extLst>
                <a:ext uri="{FF2B5EF4-FFF2-40B4-BE49-F238E27FC236}">
                  <a16:creationId xmlns:a16="http://schemas.microsoft.com/office/drawing/2014/main" id="{238169DB-8505-4E8F-B7E8-E59A467F36EC}"/>
                </a:ext>
              </a:extLst>
            </xdr:cNvPr>
            <xdr:cNvSpPr txBox="1"/>
          </xdr:nvSpPr>
          <xdr:spPr>
            <a:xfrm>
              <a:off x="96332040" y="7278666"/>
              <a:ext cx="657168" cy="3456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𝐅𝐫=(𝐚_𝐩 𝐔_𝐬𝐩^𝟐)/𝐠_𝐜 </a:t>
              </a:r>
            </a:p>
          </xdr:txBody>
        </xdr:sp>
      </mc:Fallback>
    </mc:AlternateContent>
    <xdr:clientData/>
  </xdr:oneCellAnchor>
  <xdr:oneCellAnchor>
    <xdr:from>
      <xdr:col>76</xdr:col>
      <xdr:colOff>45720</xdr:colOff>
      <xdr:row>16</xdr:row>
      <xdr:rowOff>15240</xdr:rowOff>
    </xdr:from>
    <xdr:ext cx="4008661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9" name="CuadroTexto 108">
              <a:extLst>
                <a:ext uri="{FF2B5EF4-FFF2-40B4-BE49-F238E27FC236}">
                  <a16:creationId xmlns:a16="http://schemas.microsoft.com/office/drawing/2014/main" id="{45F33FE7-D2D2-4BB0-A5A7-11D97EDA2258}"/>
                </a:ext>
              </a:extLst>
            </xdr:cNvPr>
            <xdr:cNvSpPr txBox="1"/>
          </xdr:nvSpPr>
          <xdr:spPr>
            <a:xfrm>
              <a:off x="87256620" y="3268980"/>
              <a:ext cx="4008661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acc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</m:sup>
                                </m:sSup>
                              </m:e>
                            </m:d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9" name="CuadroTexto 108">
              <a:extLst>
                <a:ext uri="{FF2B5EF4-FFF2-40B4-BE49-F238E27FC236}">
                  <a16:creationId xmlns:a16="http://schemas.microsoft.com/office/drawing/2014/main" id="{45F33FE7-D2D2-4BB0-A5A7-11D97EDA2258}"/>
                </a:ext>
              </a:extLst>
            </xdr:cNvPr>
            <xdr:cNvSpPr txBox="1"/>
          </xdr:nvSpPr>
          <xdr:spPr>
            <a:xfrm>
              <a:off x="87256620" y="3268980"/>
              <a:ext cx="4008661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 ̇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(𝐏^𝐠 𝐡)_(𝐩𝐬𝟏+𝐩𝐬𝟐−𝟐)−[(𝐋−𝐏^𝐥 )𝐡]_(𝐩𝐬𝟏+𝐩𝐬𝟐−𝟐)+[(𝐋−𝐏^𝐥−𝐏^𝐠 )𝐡]_(𝐩𝐬𝟏+𝐩𝐬𝟐−𝟐)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72</xdr:col>
      <xdr:colOff>1668780</xdr:colOff>
      <xdr:row>25</xdr:row>
      <xdr:rowOff>0</xdr:rowOff>
    </xdr:from>
    <xdr:ext cx="2446888" cy="19107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0" name="CuadroTexto 109">
              <a:extLst>
                <a:ext uri="{FF2B5EF4-FFF2-40B4-BE49-F238E27FC236}">
                  <a16:creationId xmlns:a16="http://schemas.microsoft.com/office/drawing/2014/main" id="{62A0B35E-6B3D-4BCE-84E2-CFB74B3A95BE}"/>
                </a:ext>
              </a:extLst>
            </xdr:cNvPr>
            <xdr:cNvSpPr txBox="1"/>
          </xdr:nvSpPr>
          <xdr:spPr>
            <a:xfrm>
              <a:off x="83858100" y="5082540"/>
              <a:ext cx="2446888" cy="1910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1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acc>
                          <m:accPr>
                            <m:chr m:val="̅"/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𝐋</m:t>
                            </m:r>
                          </m:e>
                        </m:acc>
                      </m:e>
                      <m:sub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𝐭𝟔𝟔</m:t>
                        </m:r>
                      </m:sub>
                    </m:sSub>
                    <m:d>
                      <m:dPr>
                        <m:begChr m:val="["/>
                        <m:endChr m:val="]"/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acc>
                              <m:accPr>
                                <m:chr m:val="̅"/>
                                <m:ctrlPr>
                                  <a:rPr lang="es-MX" sz="11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es-MX" sz="11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</m:acc>
                          </m:e>
                          <m:sub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𝐭𝟔𝟔</m:t>
                            </m:r>
                          </m:sub>
                        </m:sSub>
                        <m:d>
                          <m:d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𝐓𝐓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𝟔</m:t>
                            </m:r>
                          </m:e>
                        </m:d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sSub>
                          <m:sSub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acc>
                              <m:accPr>
                                <m:chr m:val="̅"/>
                                <m:ctrlPr>
                                  <a:rPr lang="es-MX" sz="11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es-MX" sz="11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</m:acc>
                          </m:e>
                          <m:sub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𝐭𝟔𝟔</m:t>
                            </m:r>
                          </m:sub>
                        </m:sSub>
                        <m:d>
                          <m:d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𝐓𝐓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𝟕</m:t>
                            </m:r>
                          </m:e>
                        </m:d>
                      </m:e>
                    </m:d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110" name="CuadroTexto 109">
              <a:extLst>
                <a:ext uri="{FF2B5EF4-FFF2-40B4-BE49-F238E27FC236}">
                  <a16:creationId xmlns:a16="http://schemas.microsoft.com/office/drawing/2014/main" id="{62A0B35E-6B3D-4BCE-84E2-CFB74B3A95BE}"/>
                </a:ext>
              </a:extLst>
            </xdr:cNvPr>
            <xdr:cNvSpPr txBox="1"/>
          </xdr:nvSpPr>
          <xdr:spPr>
            <a:xfrm>
              <a:off x="83858100" y="5082540"/>
              <a:ext cx="2446888" cy="1910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̇=𝐋 ̅_𝐭𝟔𝟔 [𝐡 ̅_𝐭𝟔𝟔 (𝐓𝐓−𝟔)−𝐡 ̅_𝐭𝟔𝟔 (𝐓𝐓−𝟕)]</a:t>
              </a:r>
              <a:endParaRPr lang="es-MX" sz="1000" b="1" i="0"/>
            </a:p>
          </xdr:txBody>
        </xdr:sp>
      </mc:Fallback>
    </mc:AlternateContent>
    <xdr:clientData/>
  </xdr:oneCellAnchor>
  <xdr:twoCellAnchor editAs="oneCell">
    <xdr:from>
      <xdr:col>51</xdr:col>
      <xdr:colOff>792479</xdr:colOff>
      <xdr:row>62</xdr:row>
      <xdr:rowOff>0</xdr:rowOff>
    </xdr:from>
    <xdr:to>
      <xdr:col>57</xdr:col>
      <xdr:colOff>355102</xdr:colOff>
      <xdr:row>104</xdr:row>
      <xdr:rowOff>13731</xdr:rowOff>
    </xdr:to>
    <xdr:pic>
      <xdr:nvPicPr>
        <xdr:cNvPr id="112" name="Imagen 111">
          <a:extLst>
            <a:ext uri="{FF2B5EF4-FFF2-40B4-BE49-F238E27FC236}">
              <a16:creationId xmlns:a16="http://schemas.microsoft.com/office/drawing/2014/main" id="{26E00F3A-A3E9-8726-7930-9A9A52032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52079" y="12382500"/>
          <a:ext cx="5742443" cy="7694691"/>
        </a:xfrm>
        <a:prstGeom prst="rect">
          <a:avLst/>
        </a:prstGeom>
      </xdr:spPr>
    </xdr:pic>
    <xdr:clientData/>
  </xdr:twoCellAnchor>
  <xdr:twoCellAnchor editAs="oneCell">
    <xdr:from>
      <xdr:col>51</xdr:col>
      <xdr:colOff>792479</xdr:colOff>
      <xdr:row>106</xdr:row>
      <xdr:rowOff>0</xdr:rowOff>
    </xdr:from>
    <xdr:to>
      <xdr:col>57</xdr:col>
      <xdr:colOff>473975</xdr:colOff>
      <xdr:row>148</xdr:row>
      <xdr:rowOff>18303</xdr:rowOff>
    </xdr:to>
    <xdr:pic>
      <xdr:nvPicPr>
        <xdr:cNvPr id="114" name="Imagen 113">
          <a:extLst>
            <a:ext uri="{FF2B5EF4-FFF2-40B4-BE49-F238E27FC236}">
              <a16:creationId xmlns:a16="http://schemas.microsoft.com/office/drawing/2014/main" id="{B1E52EDD-6625-9DFB-BD1A-65FDB7601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52079" y="20429220"/>
          <a:ext cx="5861316" cy="7699263"/>
        </a:xfrm>
        <a:prstGeom prst="rect">
          <a:avLst/>
        </a:prstGeom>
      </xdr:spPr>
    </xdr:pic>
    <xdr:clientData/>
  </xdr:twoCellAnchor>
  <xdr:twoCellAnchor editAs="oneCell">
    <xdr:from>
      <xdr:col>51</xdr:col>
      <xdr:colOff>792479</xdr:colOff>
      <xdr:row>149</xdr:row>
      <xdr:rowOff>182879</xdr:rowOff>
    </xdr:from>
    <xdr:to>
      <xdr:col>57</xdr:col>
      <xdr:colOff>245374</xdr:colOff>
      <xdr:row>192</xdr:row>
      <xdr:rowOff>13730</xdr:rowOff>
    </xdr:to>
    <xdr:pic>
      <xdr:nvPicPr>
        <xdr:cNvPr id="116" name="Imagen 115">
          <a:extLst>
            <a:ext uri="{FF2B5EF4-FFF2-40B4-BE49-F238E27FC236}">
              <a16:creationId xmlns:a16="http://schemas.microsoft.com/office/drawing/2014/main" id="{CF6AD199-F8B9-B0DA-53E4-A2DED399E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52079" y="28475939"/>
          <a:ext cx="5632715" cy="7694691"/>
        </a:xfrm>
        <a:prstGeom prst="rect">
          <a:avLst/>
        </a:prstGeom>
      </xdr:spPr>
    </xdr:pic>
    <xdr:clientData/>
  </xdr:twoCellAnchor>
  <xdr:twoCellAnchor editAs="oneCell">
    <xdr:from>
      <xdr:col>51</xdr:col>
      <xdr:colOff>792479</xdr:colOff>
      <xdr:row>194</xdr:row>
      <xdr:rowOff>1</xdr:rowOff>
    </xdr:from>
    <xdr:to>
      <xdr:col>57</xdr:col>
      <xdr:colOff>355102</xdr:colOff>
      <xdr:row>236</xdr:row>
      <xdr:rowOff>22876</xdr:rowOff>
    </xdr:to>
    <xdr:pic>
      <xdr:nvPicPr>
        <xdr:cNvPr id="118" name="Imagen 117">
          <a:extLst>
            <a:ext uri="{FF2B5EF4-FFF2-40B4-BE49-F238E27FC236}">
              <a16:creationId xmlns:a16="http://schemas.microsoft.com/office/drawing/2014/main" id="{E4E9B2E6-F952-DE0F-0219-83FB0B70F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52079" y="36522661"/>
          <a:ext cx="5742443" cy="7703835"/>
        </a:xfrm>
        <a:prstGeom prst="rect">
          <a:avLst/>
        </a:prstGeom>
      </xdr:spPr>
    </xdr:pic>
    <xdr:clientData/>
  </xdr:twoCellAnchor>
  <xdr:twoCellAnchor editAs="oneCell">
    <xdr:from>
      <xdr:col>51</xdr:col>
      <xdr:colOff>792479</xdr:colOff>
      <xdr:row>237</xdr:row>
      <xdr:rowOff>182879</xdr:rowOff>
    </xdr:from>
    <xdr:to>
      <xdr:col>57</xdr:col>
      <xdr:colOff>473975</xdr:colOff>
      <xdr:row>280</xdr:row>
      <xdr:rowOff>32018</xdr:rowOff>
    </xdr:to>
    <xdr:pic>
      <xdr:nvPicPr>
        <xdr:cNvPr id="120" name="Imagen 119">
          <a:extLst>
            <a:ext uri="{FF2B5EF4-FFF2-40B4-BE49-F238E27FC236}">
              <a16:creationId xmlns:a16="http://schemas.microsoft.com/office/drawing/2014/main" id="{1EB3FA3B-65AE-B297-AB5F-6A6B130F1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52079" y="44569379"/>
          <a:ext cx="5861316" cy="7712979"/>
        </a:xfrm>
        <a:prstGeom prst="rect">
          <a:avLst/>
        </a:prstGeom>
      </xdr:spPr>
    </xdr:pic>
    <xdr:clientData/>
  </xdr:twoCellAnchor>
  <xdr:twoCellAnchor editAs="oneCell">
    <xdr:from>
      <xdr:col>51</xdr:col>
      <xdr:colOff>792479</xdr:colOff>
      <xdr:row>282</xdr:row>
      <xdr:rowOff>0</xdr:rowOff>
    </xdr:from>
    <xdr:to>
      <xdr:col>57</xdr:col>
      <xdr:colOff>245374</xdr:colOff>
      <xdr:row>324</xdr:row>
      <xdr:rowOff>32019</xdr:rowOff>
    </xdr:to>
    <xdr:pic>
      <xdr:nvPicPr>
        <xdr:cNvPr id="122" name="Imagen 121">
          <a:extLst>
            <a:ext uri="{FF2B5EF4-FFF2-40B4-BE49-F238E27FC236}">
              <a16:creationId xmlns:a16="http://schemas.microsoft.com/office/drawing/2014/main" id="{31F078DE-5891-F167-32FD-82B46DB84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52079" y="52616100"/>
          <a:ext cx="5632715" cy="77129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420063</xdr:colOff>
      <xdr:row>7</xdr:row>
      <xdr:rowOff>78760</xdr:rowOff>
    </xdr:from>
    <xdr:to>
      <xdr:col>16</xdr:col>
      <xdr:colOff>2370</xdr:colOff>
      <xdr:row>12</xdr:row>
      <xdr:rowOff>129540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3A24F9B0-1325-439B-B32D-9E0BCAA2A70F}"/>
            </a:ext>
          </a:extLst>
        </xdr:cNvPr>
        <xdr:cNvGrpSpPr/>
      </xdr:nvGrpSpPr>
      <xdr:grpSpPr>
        <a:xfrm>
          <a:off x="16886883" y="1457980"/>
          <a:ext cx="2157867" cy="1094720"/>
          <a:chOff x="4607856" y="1308846"/>
          <a:chExt cx="2321859" cy="1039907"/>
        </a:xfrm>
      </xdr:grpSpPr>
      <xdr:pic>
        <xdr:nvPicPr>
          <xdr:cNvPr id="3" name="Imagen 2">
            <a:extLst>
              <a:ext uri="{FF2B5EF4-FFF2-40B4-BE49-F238E27FC236}">
                <a16:creationId xmlns:a16="http://schemas.microsoft.com/office/drawing/2014/main" id="{EE633BAD-E985-67E5-467C-55CAFED3EF1D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40983"/>
          <a:stretch/>
        </xdr:blipFill>
        <xdr:spPr bwMode="auto">
          <a:xfrm>
            <a:off x="4607856" y="1308846"/>
            <a:ext cx="2321859" cy="103990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4" name="Imagen 3">
            <a:extLst>
              <a:ext uri="{FF2B5EF4-FFF2-40B4-BE49-F238E27FC236}">
                <a16:creationId xmlns:a16="http://schemas.microsoft.com/office/drawing/2014/main" id="{79AF1108-0BE8-FF4B-EF87-60BE21530D32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9317" t="66038" r="36155" b="11321"/>
          <a:stretch/>
        </xdr:blipFill>
        <xdr:spPr bwMode="auto">
          <a:xfrm>
            <a:off x="5396751" y="1630222"/>
            <a:ext cx="457201" cy="32273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5</xdr:col>
      <xdr:colOff>42904</xdr:colOff>
      <xdr:row>7</xdr:row>
      <xdr:rowOff>63776</xdr:rowOff>
    </xdr:from>
    <xdr:to>
      <xdr:col>6</xdr:col>
      <xdr:colOff>1183342</xdr:colOff>
      <xdr:row>12</xdr:row>
      <xdr:rowOff>157975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D2F96890-96BC-4EF6-82FC-734C01B21E04}"/>
            </a:ext>
          </a:extLst>
        </xdr:cNvPr>
        <xdr:cNvGrpSpPr/>
      </xdr:nvGrpSpPr>
      <xdr:grpSpPr>
        <a:xfrm>
          <a:off x="5445484" y="1442996"/>
          <a:ext cx="2496798" cy="1138139"/>
          <a:chOff x="5398299" y="1217963"/>
          <a:chExt cx="2227884" cy="1049551"/>
        </a:xfrm>
      </xdr:grpSpPr>
      <xdr:pic>
        <xdr:nvPicPr>
          <xdr:cNvPr id="6" name="Imagen 5">
            <a:extLst>
              <a:ext uri="{FF2B5EF4-FFF2-40B4-BE49-F238E27FC236}">
                <a16:creationId xmlns:a16="http://schemas.microsoft.com/office/drawing/2014/main" id="{E32D2F76-D494-CC4B-24D7-11A1A89728A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98299" y="1217963"/>
            <a:ext cx="2227884" cy="104955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7" name="Imagen 6">
            <a:extLst>
              <a:ext uri="{FF2B5EF4-FFF2-40B4-BE49-F238E27FC236}">
                <a16:creationId xmlns:a16="http://schemas.microsoft.com/office/drawing/2014/main" id="{EA148343-2D89-C3BA-B09F-59F6144A50B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410047" y="1280716"/>
            <a:ext cx="646416" cy="57281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5</xdr:col>
      <xdr:colOff>1272319</xdr:colOff>
      <xdr:row>11</xdr:row>
      <xdr:rowOff>63817</xdr:rowOff>
    </xdr:from>
    <xdr:to>
      <xdr:col>5</xdr:col>
      <xdr:colOff>1272319</xdr:colOff>
      <xdr:row>16</xdr:row>
      <xdr:rowOff>79901</xdr:rowOff>
    </xdr:to>
    <xdr:cxnSp macro="">
      <xdr:nvCxnSpPr>
        <xdr:cNvPr id="8" name="Conector recto de flecha 7">
          <a:extLst>
            <a:ext uri="{FF2B5EF4-FFF2-40B4-BE49-F238E27FC236}">
              <a16:creationId xmlns:a16="http://schemas.microsoft.com/office/drawing/2014/main" id="{189DDEA4-38A5-4B65-9AB7-2031FD89344F}"/>
            </a:ext>
          </a:extLst>
        </xdr:cNvPr>
        <xdr:cNvCxnSpPr/>
      </xdr:nvCxnSpPr>
      <xdr:spPr>
        <a:xfrm flipV="1">
          <a:off x="6674899" y="2273617"/>
          <a:ext cx="0" cy="105240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1279939</xdr:colOff>
      <xdr:row>3</xdr:row>
      <xdr:rowOff>118897</xdr:rowOff>
    </xdr:from>
    <xdr:to>
      <xdr:col>5</xdr:col>
      <xdr:colOff>1279939</xdr:colOff>
      <xdr:row>8</xdr:row>
      <xdr:rowOff>165986</xdr:rowOff>
    </xdr:to>
    <xdr:cxnSp macro="">
      <xdr:nvCxnSpPr>
        <xdr:cNvPr id="9" name="Conector recto de flecha 8">
          <a:extLst>
            <a:ext uri="{FF2B5EF4-FFF2-40B4-BE49-F238E27FC236}">
              <a16:creationId xmlns:a16="http://schemas.microsoft.com/office/drawing/2014/main" id="{1B0C8101-D576-42FA-BFCF-54A1BA3E987C}"/>
            </a:ext>
          </a:extLst>
        </xdr:cNvPr>
        <xdr:cNvCxnSpPr/>
      </xdr:nvCxnSpPr>
      <xdr:spPr>
        <a:xfrm flipV="1">
          <a:off x="6682519" y="705637"/>
          <a:ext cx="0" cy="1052929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1344635</xdr:colOff>
      <xdr:row>3</xdr:row>
      <xdr:rowOff>118897</xdr:rowOff>
    </xdr:from>
    <xdr:to>
      <xdr:col>5</xdr:col>
      <xdr:colOff>1344635</xdr:colOff>
      <xdr:row>8</xdr:row>
      <xdr:rowOff>165986</xdr:rowOff>
    </xdr:to>
    <xdr:cxnSp macro="">
      <xdr:nvCxnSpPr>
        <xdr:cNvPr id="10" name="Conector recto de flecha 9">
          <a:extLst>
            <a:ext uri="{FF2B5EF4-FFF2-40B4-BE49-F238E27FC236}">
              <a16:creationId xmlns:a16="http://schemas.microsoft.com/office/drawing/2014/main" id="{886CF45D-2166-4E69-9DE1-A9441E54C00E}"/>
            </a:ext>
          </a:extLst>
        </xdr:cNvPr>
        <xdr:cNvCxnSpPr/>
      </xdr:nvCxnSpPr>
      <xdr:spPr>
        <a:xfrm>
          <a:off x="6747215" y="705637"/>
          <a:ext cx="0" cy="1052929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1332911</xdr:colOff>
      <xdr:row>11</xdr:row>
      <xdr:rowOff>63817</xdr:rowOff>
    </xdr:from>
    <xdr:to>
      <xdr:col>5</xdr:col>
      <xdr:colOff>1332911</xdr:colOff>
      <xdr:row>16</xdr:row>
      <xdr:rowOff>79901</xdr:rowOff>
    </xdr:to>
    <xdr:cxnSp macro="">
      <xdr:nvCxnSpPr>
        <xdr:cNvPr id="11" name="Conector recto de flecha 10">
          <a:extLst>
            <a:ext uri="{FF2B5EF4-FFF2-40B4-BE49-F238E27FC236}">
              <a16:creationId xmlns:a16="http://schemas.microsoft.com/office/drawing/2014/main" id="{3C72E69A-5431-4A3A-A80B-4FBF7F0E8514}"/>
            </a:ext>
          </a:extLst>
        </xdr:cNvPr>
        <xdr:cNvCxnSpPr/>
      </xdr:nvCxnSpPr>
      <xdr:spPr>
        <a:xfrm>
          <a:off x="6735491" y="2273617"/>
          <a:ext cx="0" cy="1052404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9625</xdr:colOff>
      <xdr:row>3</xdr:row>
      <xdr:rowOff>113684</xdr:rowOff>
    </xdr:from>
    <xdr:to>
      <xdr:col>15</xdr:col>
      <xdr:colOff>9625</xdr:colOff>
      <xdr:row>8</xdr:row>
      <xdr:rowOff>160773</xdr:rowOff>
    </xdr:to>
    <xdr:cxnSp macro="">
      <xdr:nvCxnSpPr>
        <xdr:cNvPr id="12" name="Conector recto de flecha 11">
          <a:extLst>
            <a:ext uri="{FF2B5EF4-FFF2-40B4-BE49-F238E27FC236}">
              <a16:creationId xmlns:a16="http://schemas.microsoft.com/office/drawing/2014/main" id="{FAF6B5BE-ABE9-4F17-989A-0460A359F35C}"/>
            </a:ext>
          </a:extLst>
        </xdr:cNvPr>
        <xdr:cNvCxnSpPr/>
      </xdr:nvCxnSpPr>
      <xdr:spPr>
        <a:xfrm>
          <a:off x="17809945" y="700424"/>
          <a:ext cx="0" cy="1052929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11</xdr:row>
      <xdr:rowOff>48577</xdr:rowOff>
    </xdr:from>
    <xdr:to>
      <xdr:col>15</xdr:col>
      <xdr:colOff>0</xdr:colOff>
      <xdr:row>17</xdr:row>
      <xdr:rowOff>110359</xdr:rowOff>
    </xdr:to>
    <xdr:cxnSp macro="">
      <xdr:nvCxnSpPr>
        <xdr:cNvPr id="13" name="Conector recto de flecha 12">
          <a:extLst>
            <a:ext uri="{FF2B5EF4-FFF2-40B4-BE49-F238E27FC236}">
              <a16:creationId xmlns:a16="http://schemas.microsoft.com/office/drawing/2014/main" id="{B66971A0-3162-4E3F-82E1-5C817D495D02}"/>
            </a:ext>
          </a:extLst>
        </xdr:cNvPr>
        <xdr:cNvCxnSpPr/>
      </xdr:nvCxnSpPr>
      <xdr:spPr>
        <a:xfrm flipH="1">
          <a:off x="17800320" y="2258377"/>
          <a:ext cx="0" cy="1296222"/>
        </a:xfrm>
        <a:prstGeom prst="straightConnector1">
          <a:avLst/>
        </a:prstGeom>
        <a:ln>
          <a:solidFill>
            <a:srgbClr val="C00000"/>
          </a:solidFill>
          <a:tailEnd type="non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17585</xdr:colOff>
      <xdr:row>17</xdr:row>
      <xdr:rowOff>117230</xdr:rowOff>
    </xdr:from>
    <xdr:to>
      <xdr:col>15</xdr:col>
      <xdr:colOff>1241474</xdr:colOff>
      <xdr:row>17</xdr:row>
      <xdr:rowOff>121920</xdr:rowOff>
    </xdr:to>
    <xdr:cxnSp macro="">
      <xdr:nvCxnSpPr>
        <xdr:cNvPr id="14" name="Conector recto de flecha 13">
          <a:extLst>
            <a:ext uri="{FF2B5EF4-FFF2-40B4-BE49-F238E27FC236}">
              <a16:creationId xmlns:a16="http://schemas.microsoft.com/office/drawing/2014/main" id="{2BA264B1-3924-4D07-87D5-472F8E443A4C}"/>
            </a:ext>
          </a:extLst>
        </xdr:cNvPr>
        <xdr:cNvCxnSpPr/>
      </xdr:nvCxnSpPr>
      <xdr:spPr>
        <a:xfrm flipH="1">
          <a:off x="16484405" y="3561470"/>
          <a:ext cx="2557389" cy="4690"/>
        </a:xfrm>
        <a:prstGeom prst="straightConnector1">
          <a:avLst/>
        </a:prstGeom>
        <a:ln>
          <a:solidFill>
            <a:srgbClr val="C00000"/>
          </a:solidFill>
          <a:headEnd type="triangle"/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8965</xdr:colOff>
      <xdr:row>2</xdr:row>
      <xdr:rowOff>13643</xdr:rowOff>
    </xdr:from>
    <xdr:to>
      <xdr:col>25</xdr:col>
      <xdr:colOff>8965</xdr:colOff>
      <xdr:row>7</xdr:row>
      <xdr:rowOff>24874</xdr:rowOff>
    </xdr:to>
    <xdr:cxnSp macro="">
      <xdr:nvCxnSpPr>
        <xdr:cNvPr id="15" name="Conector recto de flecha 14">
          <a:extLst>
            <a:ext uri="{FF2B5EF4-FFF2-40B4-BE49-F238E27FC236}">
              <a16:creationId xmlns:a16="http://schemas.microsoft.com/office/drawing/2014/main" id="{5D62BAC2-879F-4C92-B45B-AD0C2EA0CF24}"/>
            </a:ext>
          </a:extLst>
        </xdr:cNvPr>
        <xdr:cNvCxnSpPr/>
      </xdr:nvCxnSpPr>
      <xdr:spPr>
        <a:xfrm rot="10800000" flipH="1">
          <a:off x="29902225" y="394643"/>
          <a:ext cx="0" cy="100945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17930</xdr:colOff>
      <xdr:row>14</xdr:row>
      <xdr:rowOff>1</xdr:rowOff>
    </xdr:from>
    <xdr:to>
      <xdr:col>25</xdr:col>
      <xdr:colOff>17930</xdr:colOff>
      <xdr:row>18</xdr:row>
      <xdr:rowOff>190525</xdr:rowOff>
    </xdr:to>
    <xdr:cxnSp macro="">
      <xdr:nvCxnSpPr>
        <xdr:cNvPr id="16" name="Conector recto de flecha 15">
          <a:extLst>
            <a:ext uri="{FF2B5EF4-FFF2-40B4-BE49-F238E27FC236}">
              <a16:creationId xmlns:a16="http://schemas.microsoft.com/office/drawing/2014/main" id="{306E91B2-91B7-40A1-BB8F-E8ED8C4DCDB4}"/>
            </a:ext>
          </a:extLst>
        </xdr:cNvPr>
        <xdr:cNvCxnSpPr/>
      </xdr:nvCxnSpPr>
      <xdr:spPr>
        <a:xfrm rot="10800000" flipH="1">
          <a:off x="29911190" y="2842261"/>
          <a:ext cx="0" cy="99824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8965</xdr:colOff>
      <xdr:row>2</xdr:row>
      <xdr:rowOff>8966</xdr:rowOff>
    </xdr:from>
    <xdr:to>
      <xdr:col>27</xdr:col>
      <xdr:colOff>8965</xdr:colOff>
      <xdr:row>7</xdr:row>
      <xdr:rowOff>20197</xdr:rowOff>
    </xdr:to>
    <xdr:cxnSp macro="">
      <xdr:nvCxnSpPr>
        <xdr:cNvPr id="17" name="Conector recto de flecha 16">
          <a:extLst>
            <a:ext uri="{FF2B5EF4-FFF2-40B4-BE49-F238E27FC236}">
              <a16:creationId xmlns:a16="http://schemas.microsoft.com/office/drawing/2014/main" id="{61DF3765-8A2C-4219-BE87-9367F8738B35}"/>
            </a:ext>
          </a:extLst>
        </xdr:cNvPr>
        <xdr:cNvCxnSpPr/>
      </xdr:nvCxnSpPr>
      <xdr:spPr>
        <a:xfrm>
          <a:off x="32500645" y="389966"/>
          <a:ext cx="0" cy="100945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7813</xdr:colOff>
      <xdr:row>14</xdr:row>
      <xdr:rowOff>16522</xdr:rowOff>
    </xdr:from>
    <xdr:to>
      <xdr:col>27</xdr:col>
      <xdr:colOff>7813</xdr:colOff>
      <xdr:row>19</xdr:row>
      <xdr:rowOff>14834</xdr:rowOff>
    </xdr:to>
    <xdr:cxnSp macro="">
      <xdr:nvCxnSpPr>
        <xdr:cNvPr id="18" name="Conector recto de flecha 17">
          <a:extLst>
            <a:ext uri="{FF2B5EF4-FFF2-40B4-BE49-F238E27FC236}">
              <a16:creationId xmlns:a16="http://schemas.microsoft.com/office/drawing/2014/main" id="{14C88435-C908-4F15-9A7A-CDFC1F807EDE}"/>
            </a:ext>
          </a:extLst>
        </xdr:cNvPr>
        <xdr:cNvCxnSpPr/>
      </xdr:nvCxnSpPr>
      <xdr:spPr>
        <a:xfrm>
          <a:off x="32499493" y="2858782"/>
          <a:ext cx="0" cy="1019392"/>
        </a:xfrm>
        <a:prstGeom prst="straightConnector1">
          <a:avLst/>
        </a:prstGeom>
        <a:ln>
          <a:solidFill>
            <a:schemeClr val="accent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4522</xdr:colOff>
      <xdr:row>14</xdr:row>
      <xdr:rowOff>3810</xdr:rowOff>
    </xdr:from>
    <xdr:to>
      <xdr:col>57</xdr:col>
      <xdr:colOff>4522</xdr:colOff>
      <xdr:row>19</xdr:row>
      <xdr:rowOff>3834</xdr:rowOff>
    </xdr:to>
    <xdr:cxnSp macro="">
      <xdr:nvCxnSpPr>
        <xdr:cNvPr id="19" name="Conector recto de flecha 18">
          <a:extLst>
            <a:ext uri="{FF2B5EF4-FFF2-40B4-BE49-F238E27FC236}">
              <a16:creationId xmlns:a16="http://schemas.microsoft.com/office/drawing/2014/main" id="{89B49E89-E67F-4069-9A8B-0EF18C4C1E68}"/>
            </a:ext>
          </a:extLst>
        </xdr:cNvPr>
        <xdr:cNvCxnSpPr/>
      </xdr:nvCxnSpPr>
      <xdr:spPr>
        <a:xfrm rot="10800000" flipH="1">
          <a:off x="65513662" y="2846070"/>
          <a:ext cx="0" cy="1021104"/>
        </a:xfrm>
        <a:prstGeom prst="straightConnector1">
          <a:avLst/>
        </a:prstGeom>
        <a:ln>
          <a:solidFill>
            <a:srgbClr val="A02B93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60906</xdr:colOff>
      <xdr:row>10</xdr:row>
      <xdr:rowOff>59097</xdr:rowOff>
    </xdr:from>
    <xdr:to>
      <xdr:col>74</xdr:col>
      <xdr:colOff>744279</xdr:colOff>
      <xdr:row>21</xdr:row>
      <xdr:rowOff>73567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85AAAAE1-C7D1-47AF-B4E3-60330E82A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66066" y="2070777"/>
          <a:ext cx="683373" cy="22699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74</xdr:col>
      <xdr:colOff>175064</xdr:colOff>
      <xdr:row>10</xdr:row>
      <xdr:rowOff>100870</xdr:rowOff>
    </xdr:from>
    <xdr:to>
      <xdr:col>74</xdr:col>
      <xdr:colOff>662088</xdr:colOff>
      <xdr:row>12</xdr:row>
      <xdr:rowOff>152046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EE0827A3-F21C-4201-AAD7-C42FC59B66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80224" y="2112550"/>
          <a:ext cx="487024" cy="462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71</xdr:col>
      <xdr:colOff>99215</xdr:colOff>
      <xdr:row>8</xdr:row>
      <xdr:rowOff>29309</xdr:rowOff>
    </xdr:from>
    <xdr:to>
      <xdr:col>72</xdr:col>
      <xdr:colOff>715765</xdr:colOff>
      <xdr:row>17</xdr:row>
      <xdr:rowOff>130803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CE5D7664-FA5B-477A-B98B-115C2A4EEC0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5967"/>
        <a:stretch/>
      </xdr:blipFill>
      <xdr:spPr bwMode="auto">
        <a:xfrm>
          <a:off x="82821935" y="1621889"/>
          <a:ext cx="1652870" cy="19531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71</xdr:col>
      <xdr:colOff>597559</xdr:colOff>
      <xdr:row>13</xdr:row>
      <xdr:rowOff>41409</xdr:rowOff>
    </xdr:from>
    <xdr:to>
      <xdr:col>72</xdr:col>
      <xdr:colOff>160020</xdr:colOff>
      <xdr:row>15</xdr:row>
      <xdr:rowOff>157961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70B442C8-E59D-433F-8F69-5DD417A934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20279" y="2670309"/>
          <a:ext cx="598781" cy="5356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71</xdr:col>
      <xdr:colOff>944880</xdr:colOff>
      <xdr:row>17</xdr:row>
      <xdr:rowOff>89683</xdr:rowOff>
    </xdr:from>
    <xdr:to>
      <xdr:col>74</xdr:col>
      <xdr:colOff>446214</xdr:colOff>
      <xdr:row>23</xdr:row>
      <xdr:rowOff>4903</xdr:rowOff>
    </xdr:to>
    <xdr:grpSp>
      <xdr:nvGrpSpPr>
        <xdr:cNvPr id="24" name="Grupo 23">
          <a:extLst>
            <a:ext uri="{FF2B5EF4-FFF2-40B4-BE49-F238E27FC236}">
              <a16:creationId xmlns:a16="http://schemas.microsoft.com/office/drawing/2014/main" id="{AAF8B340-F3AD-48F4-B20B-59779122F491}"/>
            </a:ext>
          </a:extLst>
        </xdr:cNvPr>
        <xdr:cNvGrpSpPr/>
      </xdr:nvGrpSpPr>
      <xdr:grpSpPr>
        <a:xfrm>
          <a:off x="83667600" y="3533923"/>
          <a:ext cx="3783774" cy="1164900"/>
          <a:chOff x="76321920" y="3472962"/>
          <a:chExt cx="2076918" cy="1244707"/>
        </a:xfrm>
      </xdr:grpSpPr>
      <xdr:cxnSp macro="">
        <xdr:nvCxnSpPr>
          <xdr:cNvPr id="25" name="Conector recto de flecha 24">
            <a:extLst>
              <a:ext uri="{FF2B5EF4-FFF2-40B4-BE49-F238E27FC236}">
                <a16:creationId xmlns:a16="http://schemas.microsoft.com/office/drawing/2014/main" id="{76952C69-A4B4-0B0E-1DC2-29981778DB74}"/>
              </a:ext>
            </a:extLst>
          </xdr:cNvPr>
          <xdr:cNvCxnSpPr/>
        </xdr:nvCxnSpPr>
        <xdr:spPr>
          <a:xfrm>
            <a:off x="76321920" y="3472962"/>
            <a:ext cx="0" cy="1240018"/>
          </a:xfrm>
          <a:prstGeom prst="straightConnector1">
            <a:avLst/>
          </a:prstGeom>
          <a:ln>
            <a:solidFill>
              <a:srgbClr val="156082"/>
            </a:solidFill>
            <a:tailEnd type="triangl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Conector recto de flecha 25">
            <a:extLst>
              <a:ext uri="{FF2B5EF4-FFF2-40B4-BE49-F238E27FC236}">
                <a16:creationId xmlns:a16="http://schemas.microsoft.com/office/drawing/2014/main" id="{DAF04FD8-67D2-2EFB-8571-72CAA64865A3}"/>
              </a:ext>
            </a:extLst>
          </xdr:cNvPr>
          <xdr:cNvCxnSpPr/>
        </xdr:nvCxnSpPr>
        <xdr:spPr>
          <a:xfrm flipH="1">
            <a:off x="76380305" y="4712150"/>
            <a:ext cx="2018533" cy="25"/>
          </a:xfrm>
          <a:prstGeom prst="straightConnector1">
            <a:avLst/>
          </a:prstGeom>
          <a:ln>
            <a:solidFill>
              <a:srgbClr val="156082"/>
            </a:solidFill>
            <a:tailEnd type="non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Conector recto de flecha 26">
            <a:extLst>
              <a:ext uri="{FF2B5EF4-FFF2-40B4-BE49-F238E27FC236}">
                <a16:creationId xmlns:a16="http://schemas.microsoft.com/office/drawing/2014/main" id="{E78C37FB-0B95-4995-102F-131ED5CDEBC1}"/>
              </a:ext>
            </a:extLst>
          </xdr:cNvPr>
          <xdr:cNvCxnSpPr/>
        </xdr:nvCxnSpPr>
        <xdr:spPr>
          <a:xfrm flipH="1" flipV="1">
            <a:off x="78391932" y="4282757"/>
            <a:ext cx="0" cy="430918"/>
          </a:xfrm>
          <a:prstGeom prst="straightConnector1">
            <a:avLst/>
          </a:prstGeom>
          <a:ln>
            <a:solidFill>
              <a:srgbClr val="156082"/>
            </a:solidFill>
            <a:tailEnd type="triangl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Conector recto de flecha 27">
            <a:extLst>
              <a:ext uri="{FF2B5EF4-FFF2-40B4-BE49-F238E27FC236}">
                <a16:creationId xmlns:a16="http://schemas.microsoft.com/office/drawing/2014/main" id="{BCFBD3E2-9616-2B5D-CFA5-D65D6B554F93}"/>
              </a:ext>
            </a:extLst>
          </xdr:cNvPr>
          <xdr:cNvCxnSpPr/>
        </xdr:nvCxnSpPr>
        <xdr:spPr>
          <a:xfrm>
            <a:off x="76376432" y="3477651"/>
            <a:ext cx="0" cy="1240018"/>
          </a:xfrm>
          <a:prstGeom prst="straightConnector1">
            <a:avLst/>
          </a:prstGeom>
          <a:ln>
            <a:solidFill>
              <a:srgbClr val="156082"/>
            </a:solidFill>
            <a:tailEnd type="non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74</xdr:col>
      <xdr:colOff>396362</xdr:colOff>
      <xdr:row>8</xdr:row>
      <xdr:rowOff>117231</xdr:rowOff>
    </xdr:from>
    <xdr:to>
      <xdr:col>74</xdr:col>
      <xdr:colOff>396362</xdr:colOff>
      <xdr:row>10</xdr:row>
      <xdr:rowOff>86166</xdr:rowOff>
    </xdr:to>
    <xdr:cxnSp macro="">
      <xdr:nvCxnSpPr>
        <xdr:cNvPr id="29" name="Conector recto de flecha 28">
          <a:extLst>
            <a:ext uri="{FF2B5EF4-FFF2-40B4-BE49-F238E27FC236}">
              <a16:creationId xmlns:a16="http://schemas.microsoft.com/office/drawing/2014/main" id="{6C326E1B-F888-430B-9C0E-18950BBD7F2B}"/>
            </a:ext>
          </a:extLst>
        </xdr:cNvPr>
        <xdr:cNvCxnSpPr/>
      </xdr:nvCxnSpPr>
      <xdr:spPr>
        <a:xfrm flipH="1">
          <a:off x="87401522" y="1709811"/>
          <a:ext cx="0" cy="388035"/>
        </a:xfrm>
        <a:prstGeom prst="straightConnector1">
          <a:avLst/>
        </a:prstGeom>
        <a:ln>
          <a:solidFill>
            <a:srgbClr val="C00000"/>
          </a:solidFill>
          <a:tailEnd type="non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404446</xdr:colOff>
      <xdr:row>8</xdr:row>
      <xdr:rowOff>115614</xdr:rowOff>
    </xdr:from>
    <xdr:to>
      <xdr:col>74</xdr:col>
      <xdr:colOff>394138</xdr:colOff>
      <xdr:row>8</xdr:row>
      <xdr:rowOff>117230</xdr:rowOff>
    </xdr:to>
    <xdr:cxnSp macro="">
      <xdr:nvCxnSpPr>
        <xdr:cNvPr id="30" name="Conector recto de flecha 29">
          <a:extLst>
            <a:ext uri="{FF2B5EF4-FFF2-40B4-BE49-F238E27FC236}">
              <a16:creationId xmlns:a16="http://schemas.microsoft.com/office/drawing/2014/main" id="{586A0B36-AE9E-4B45-9D66-D3CA63CB2C9E}"/>
            </a:ext>
          </a:extLst>
        </xdr:cNvPr>
        <xdr:cNvCxnSpPr/>
      </xdr:nvCxnSpPr>
      <xdr:spPr>
        <a:xfrm flipH="1">
          <a:off x="84163486" y="1708194"/>
          <a:ext cx="3235812" cy="1616"/>
        </a:xfrm>
        <a:prstGeom prst="straightConnector1">
          <a:avLst/>
        </a:prstGeom>
        <a:ln>
          <a:solidFill>
            <a:srgbClr val="C00000"/>
          </a:solidFill>
          <a:tailEnd type="non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403860</xdr:colOff>
      <xdr:row>7</xdr:row>
      <xdr:rowOff>68580</xdr:rowOff>
    </xdr:from>
    <xdr:to>
      <xdr:col>72</xdr:col>
      <xdr:colOff>404445</xdr:colOff>
      <xdr:row>8</xdr:row>
      <xdr:rowOff>122640</xdr:rowOff>
    </xdr:to>
    <xdr:cxnSp macro="">
      <xdr:nvCxnSpPr>
        <xdr:cNvPr id="31" name="Conector recto de flecha 30">
          <a:extLst>
            <a:ext uri="{FF2B5EF4-FFF2-40B4-BE49-F238E27FC236}">
              <a16:creationId xmlns:a16="http://schemas.microsoft.com/office/drawing/2014/main" id="{ECF0DCE3-65D6-42E3-B0EB-3D8477181189}"/>
            </a:ext>
          </a:extLst>
        </xdr:cNvPr>
        <xdr:cNvCxnSpPr/>
      </xdr:nvCxnSpPr>
      <xdr:spPr>
        <a:xfrm flipH="1" flipV="1">
          <a:off x="84162900" y="1447800"/>
          <a:ext cx="585" cy="26742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7033</xdr:colOff>
      <xdr:row>2</xdr:row>
      <xdr:rowOff>192844</xdr:rowOff>
    </xdr:from>
    <xdr:to>
      <xdr:col>72</xdr:col>
      <xdr:colOff>12895</xdr:colOff>
      <xdr:row>8</xdr:row>
      <xdr:rowOff>56855</xdr:rowOff>
    </xdr:to>
    <xdr:cxnSp macro="">
      <xdr:nvCxnSpPr>
        <xdr:cNvPr id="32" name="Conector recto de flecha 31">
          <a:extLst>
            <a:ext uri="{FF2B5EF4-FFF2-40B4-BE49-F238E27FC236}">
              <a16:creationId xmlns:a16="http://schemas.microsoft.com/office/drawing/2014/main" id="{94060FB0-503E-457B-AA20-B4AF685E70E7}"/>
            </a:ext>
          </a:extLst>
        </xdr:cNvPr>
        <xdr:cNvCxnSpPr/>
      </xdr:nvCxnSpPr>
      <xdr:spPr>
        <a:xfrm flipH="1">
          <a:off x="83766073" y="573844"/>
          <a:ext cx="5862" cy="107559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30480</xdr:colOff>
      <xdr:row>2</xdr:row>
      <xdr:rowOff>201930</xdr:rowOff>
    </xdr:from>
    <xdr:ext cx="1812997" cy="17306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3" name="CuadroTexto 32">
              <a:extLst>
                <a:ext uri="{FF2B5EF4-FFF2-40B4-BE49-F238E27FC236}">
                  <a16:creationId xmlns:a16="http://schemas.microsoft.com/office/drawing/2014/main" id="{18D7BB7E-5C65-42DB-A4AF-A8E7586CD07F}"/>
                </a:ext>
              </a:extLst>
            </xdr:cNvPr>
            <xdr:cNvSpPr txBox="1"/>
          </xdr:nvSpPr>
          <xdr:spPr>
            <a:xfrm>
              <a:off x="9784080" y="582930"/>
              <a:ext cx="1812997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  <m:sup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𝐟𝐫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í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𝐚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3" name="CuadroTexto 32">
              <a:extLst>
                <a:ext uri="{FF2B5EF4-FFF2-40B4-BE49-F238E27FC236}">
                  <a16:creationId xmlns:a16="http://schemas.microsoft.com/office/drawing/2014/main" id="{18D7BB7E-5C65-42DB-A4AF-A8E7586CD07F}"/>
                </a:ext>
              </a:extLst>
            </xdr:cNvPr>
            <xdr:cNvSpPr txBox="1"/>
          </xdr:nvSpPr>
          <xdr:spPr>
            <a:xfrm>
              <a:off x="9784080" y="582930"/>
              <a:ext cx="1812997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𝐅_𝐟𝐫í𝐚^𝐥+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𝐅_𝐜𝐚𝐥𝐢𝐞𝐧𝐭𝐞^𝐥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𝐏_𝐟𝐫í𝐚^𝐥+𝐏_𝐜𝐚𝐥𝐢𝐞𝐧𝐭𝐞^𝐥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8</xdr:col>
      <xdr:colOff>0</xdr:colOff>
      <xdr:row>7</xdr:row>
      <xdr:rowOff>11430</xdr:rowOff>
    </xdr:from>
    <xdr:ext cx="3299460" cy="20193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4" name="CuadroTexto 33">
              <a:extLst>
                <a:ext uri="{FF2B5EF4-FFF2-40B4-BE49-F238E27FC236}">
                  <a16:creationId xmlns:a16="http://schemas.microsoft.com/office/drawing/2014/main" id="{DC85C4CB-B2D9-4764-A5C7-8BA7573F5FB6}"/>
                </a:ext>
              </a:extLst>
            </xdr:cNvPr>
            <xdr:cNvSpPr txBox="1"/>
          </xdr:nvSpPr>
          <xdr:spPr>
            <a:xfrm>
              <a:off x="9753600" y="1390650"/>
              <a:ext cx="3299460" cy="2019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𝐟𝐫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í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𝐚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4" name="CuadroTexto 33">
              <a:extLst>
                <a:ext uri="{FF2B5EF4-FFF2-40B4-BE49-F238E27FC236}">
                  <a16:creationId xmlns:a16="http://schemas.microsoft.com/office/drawing/2014/main" id="{DC85C4CB-B2D9-4764-A5C7-8BA7573F5FB6}"/>
                </a:ext>
              </a:extLst>
            </xdr:cNvPr>
            <xdr:cNvSpPr txBox="1"/>
          </xdr:nvSpPr>
          <xdr:spPr>
            <a:xfrm>
              <a:off x="9753600" y="1390650"/>
              <a:ext cx="3299460" cy="2019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𝐅^𝐥 𝐱_(𝐚,𝐅) )_</a:t>
              </a:r>
              <a:r>
                <a:rPr lang="es-MX" sz="1000" b="1" i="0">
                  <a:latin typeface="Cambria Math" panose="02040503050406030204" pitchFamily="18" charset="0"/>
                </a:rPr>
                <a:t>𝐟𝐫í𝐚+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𝐱_(𝐚,𝐅) )_𝐜𝐚𝐥𝐢𝐞𝐧𝐭𝐞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(𝐏^𝐥 𝐱_(𝐚,𝐏) )_𝐟𝐫í𝐚+(𝐏^𝐥 𝐱_(𝐚,𝐏) )_𝐜𝐚𝐥𝐢𝐞𝐧𝐭𝐞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8</xdr:col>
      <xdr:colOff>30480</xdr:colOff>
      <xdr:row>10</xdr:row>
      <xdr:rowOff>194310</xdr:rowOff>
    </xdr:from>
    <xdr:ext cx="1509772" cy="21525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5" name="CuadroTexto 34">
              <a:extLst>
                <a:ext uri="{FF2B5EF4-FFF2-40B4-BE49-F238E27FC236}">
                  <a16:creationId xmlns:a16="http://schemas.microsoft.com/office/drawing/2014/main" id="{3FC0A5EA-A9A6-45FC-9A82-915DDDA48281}"/>
                </a:ext>
              </a:extLst>
            </xdr:cNvPr>
            <xdr:cNvSpPr txBox="1"/>
          </xdr:nvSpPr>
          <xdr:spPr>
            <a:xfrm>
              <a:off x="9784080" y="2205990"/>
              <a:ext cx="1509772" cy="2152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  <m:sSub>
                                  <m:sSub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sub>
                                </m:sSub>
                              </m:e>
                            </m:d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𝐟𝐫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í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𝐚</m:t>
                            </m:r>
                          </m:sub>
                        </m:s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5" name="CuadroTexto 34">
              <a:extLst>
                <a:ext uri="{FF2B5EF4-FFF2-40B4-BE49-F238E27FC236}">
                  <a16:creationId xmlns:a16="http://schemas.microsoft.com/office/drawing/2014/main" id="{3FC0A5EA-A9A6-45FC-9A82-915DDDA48281}"/>
                </a:ext>
              </a:extLst>
            </xdr:cNvPr>
            <xdr:cNvSpPr txBox="1"/>
          </xdr:nvSpPr>
          <xdr:spPr>
            <a:xfrm>
              <a:off x="9784080" y="2205990"/>
              <a:ext cx="1509772" cy="2152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𝐐 ̇=〖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(𝐏^𝐥 𝐡_𝐏 )_𝐟𝐫í𝐚−(𝐅^𝐥 𝐡_𝐅 )〗_</a:t>
              </a:r>
              <a:r>
                <a:rPr lang="es-MX" sz="1000" b="1" i="0">
                  <a:latin typeface="Cambria Math" panose="02040503050406030204" pitchFamily="18" charset="0"/>
                </a:rPr>
                <a:t>𝐟𝐫í𝐚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8</xdr:col>
      <xdr:colOff>38100</xdr:colOff>
      <xdr:row>12</xdr:row>
      <xdr:rowOff>19050</xdr:rowOff>
    </xdr:from>
    <xdr:ext cx="1894108" cy="19454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6" name="CuadroTexto 35">
              <a:extLst>
                <a:ext uri="{FF2B5EF4-FFF2-40B4-BE49-F238E27FC236}">
                  <a16:creationId xmlns:a16="http://schemas.microsoft.com/office/drawing/2014/main" id="{930D17CD-9EF0-47CC-B12E-2080E9A5B757}"/>
                </a:ext>
              </a:extLst>
            </xdr:cNvPr>
            <xdr:cNvSpPr txBox="1"/>
          </xdr:nvSpPr>
          <xdr:spPr>
            <a:xfrm>
              <a:off x="9791700" y="2442210"/>
              <a:ext cx="1894108" cy="1945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6" name="CuadroTexto 35">
              <a:extLst>
                <a:ext uri="{FF2B5EF4-FFF2-40B4-BE49-F238E27FC236}">
                  <a16:creationId xmlns:a16="http://schemas.microsoft.com/office/drawing/2014/main" id="{930D17CD-9EF0-47CC-B12E-2080E9A5B757}"/>
                </a:ext>
              </a:extLst>
            </xdr:cNvPr>
            <xdr:cNvSpPr txBox="1"/>
          </xdr:nvSpPr>
          <xdr:spPr>
            <a:xfrm>
              <a:off x="9791700" y="2442210"/>
              <a:ext cx="1894108" cy="1945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𝐡_𝐅 )_𝐜𝐚𝐥𝐢𝐞𝐧𝐭𝐞−(𝐏^𝐥 𝐡_𝐏 )_𝐜𝐚𝐥𝐢𝐞𝐧𝐭𝐞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15240</xdr:colOff>
      <xdr:row>3</xdr:row>
      <xdr:rowOff>7620</xdr:rowOff>
    </xdr:from>
    <xdr:ext cx="456984" cy="1579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7" name="CuadroTexto 36">
              <a:extLst>
                <a:ext uri="{FF2B5EF4-FFF2-40B4-BE49-F238E27FC236}">
                  <a16:creationId xmlns:a16="http://schemas.microsoft.com/office/drawing/2014/main" id="{2EDE2434-8AB4-4555-B9FB-7C16DB7DC151}"/>
                </a:ext>
              </a:extLst>
            </xdr:cNvPr>
            <xdr:cNvSpPr txBox="1"/>
          </xdr:nvSpPr>
          <xdr:spPr>
            <a:xfrm>
              <a:off x="20558760" y="594360"/>
              <a:ext cx="456984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7" name="CuadroTexto 36">
              <a:extLst>
                <a:ext uri="{FF2B5EF4-FFF2-40B4-BE49-F238E27FC236}">
                  <a16:creationId xmlns:a16="http://schemas.microsoft.com/office/drawing/2014/main" id="{2EDE2434-8AB4-4555-B9FB-7C16DB7DC151}"/>
                </a:ext>
              </a:extLst>
            </xdr:cNvPr>
            <xdr:cNvSpPr txBox="1"/>
          </xdr:nvSpPr>
          <xdr:spPr>
            <a:xfrm>
              <a:off x="20558760" y="594360"/>
              <a:ext cx="456984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𝐕_𝟐=𝐋_𝟏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15240</xdr:colOff>
      <xdr:row>9</xdr:row>
      <xdr:rowOff>22860</xdr:rowOff>
    </xdr:from>
    <xdr:ext cx="929998" cy="1579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8" name="CuadroTexto 37">
              <a:extLst>
                <a:ext uri="{FF2B5EF4-FFF2-40B4-BE49-F238E27FC236}">
                  <a16:creationId xmlns:a16="http://schemas.microsoft.com/office/drawing/2014/main" id="{C0522615-7FBC-4F3B-9F53-02ED13F17AEC}"/>
                </a:ext>
              </a:extLst>
            </xdr:cNvPr>
            <xdr:cNvSpPr txBox="1"/>
          </xdr:nvSpPr>
          <xdr:spPr>
            <a:xfrm>
              <a:off x="20558760" y="1821180"/>
              <a:ext cx="929998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8" name="CuadroTexto 37">
              <a:extLst>
                <a:ext uri="{FF2B5EF4-FFF2-40B4-BE49-F238E27FC236}">
                  <a16:creationId xmlns:a16="http://schemas.microsoft.com/office/drawing/2014/main" id="{C0522615-7FBC-4F3B-9F53-02ED13F17AEC}"/>
                </a:ext>
              </a:extLst>
            </xdr:cNvPr>
            <xdr:cNvSpPr txBox="1"/>
          </xdr:nvSpPr>
          <xdr:spPr>
            <a:xfrm>
              <a:off x="20558760" y="1821180"/>
              <a:ext cx="929998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(𝐕𝐲_𝐚 )_𝟐=(𝐋𝐱_𝐚 )_𝟏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22860</xdr:colOff>
      <xdr:row>15</xdr:row>
      <xdr:rowOff>22860</xdr:rowOff>
    </xdr:from>
    <xdr:ext cx="1081770" cy="16735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9" name="CuadroTexto 38">
              <a:extLst>
                <a:ext uri="{FF2B5EF4-FFF2-40B4-BE49-F238E27FC236}">
                  <a16:creationId xmlns:a16="http://schemas.microsoft.com/office/drawing/2014/main" id="{C391887B-C007-497E-AB4F-C66812C40E5D}"/>
                </a:ext>
              </a:extLst>
            </xdr:cNvPr>
            <xdr:cNvSpPr txBox="1"/>
          </xdr:nvSpPr>
          <xdr:spPr>
            <a:xfrm>
              <a:off x="20566380" y="3070860"/>
              <a:ext cx="1081770" cy="167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9" name="CuadroTexto 38">
              <a:extLst>
                <a:ext uri="{FF2B5EF4-FFF2-40B4-BE49-F238E27FC236}">
                  <a16:creationId xmlns:a16="http://schemas.microsoft.com/office/drawing/2014/main" id="{C391887B-C007-497E-AB4F-C66812C40E5D}"/>
                </a:ext>
              </a:extLst>
            </xdr:cNvPr>
            <xdr:cNvSpPr txBox="1"/>
          </xdr:nvSpPr>
          <xdr:spPr>
            <a:xfrm>
              <a:off x="20566380" y="3070860"/>
              <a:ext cx="1081770" cy="167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(𝐕𝐡)_𝟐−</a:t>
              </a:r>
              <a:r>
                <a:rPr lang="es-MX" sz="1000" b="1" i="0">
                  <a:latin typeface="Cambria Math" panose="02040503050406030204" pitchFamily="18" charset="0"/>
                </a:rPr>
                <a:t>(𝐋𝐡)_𝟏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30480</xdr:colOff>
      <xdr:row>21</xdr:row>
      <xdr:rowOff>38100</xdr:rowOff>
    </xdr:from>
    <xdr:ext cx="947952" cy="36484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0" name="CuadroTexto 39">
              <a:extLst>
                <a:ext uri="{FF2B5EF4-FFF2-40B4-BE49-F238E27FC236}">
                  <a16:creationId xmlns:a16="http://schemas.microsoft.com/office/drawing/2014/main" id="{ABCC0A53-7EE1-495E-A1B3-7497CD920FB5}"/>
                </a:ext>
              </a:extLst>
            </xdr:cNvPr>
            <xdr:cNvSpPr txBox="1"/>
          </xdr:nvSpPr>
          <xdr:spPr>
            <a:xfrm>
              <a:off x="20574000" y="4305300"/>
              <a:ext cx="947952" cy="364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</a:rPr>
                      <m:t>𝐑𝐑</m:t>
                    </m:r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𝟏</m:t>
                            </m:r>
                          </m:sub>
                        </m:s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</m:e>
                          <m:sub>
                            <m: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</m:e>
                          <m:sub>
                            <m: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40" name="CuadroTexto 39">
              <a:extLst>
                <a:ext uri="{FF2B5EF4-FFF2-40B4-BE49-F238E27FC236}">
                  <a16:creationId xmlns:a16="http://schemas.microsoft.com/office/drawing/2014/main" id="{ABCC0A53-7EE1-495E-A1B3-7497CD920FB5}"/>
                </a:ext>
              </a:extLst>
            </xdr:cNvPr>
            <xdr:cNvSpPr txBox="1"/>
          </xdr:nvSpPr>
          <xdr:spPr>
            <a:xfrm>
              <a:off x="20574000" y="4305300"/>
              <a:ext cx="947952" cy="364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𝐑𝐑=(𝐋_𝟏−(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𝐏^𝐥 )_𝟏)/(𝐏^𝐥 )_𝟏 </a:t>
              </a:r>
              <a:endParaRPr lang="es-MX" sz="1000" b="1" i="0"/>
            </a:p>
          </xdr:txBody>
        </xdr:sp>
      </mc:Fallback>
    </mc:AlternateContent>
    <xdr:clientData/>
  </xdr:oneCellAnchor>
  <xdr:twoCellAnchor>
    <xdr:from>
      <xdr:col>25</xdr:col>
      <xdr:colOff>1051475</xdr:colOff>
      <xdr:row>12</xdr:row>
      <xdr:rowOff>15671</xdr:rowOff>
    </xdr:from>
    <xdr:to>
      <xdr:col>26</xdr:col>
      <xdr:colOff>339922</xdr:colOff>
      <xdr:row>12</xdr:row>
      <xdr:rowOff>15671</xdr:rowOff>
    </xdr:to>
    <xdr:cxnSp macro="">
      <xdr:nvCxnSpPr>
        <xdr:cNvPr id="41" name="Conector recto de flecha 40">
          <a:extLst>
            <a:ext uri="{FF2B5EF4-FFF2-40B4-BE49-F238E27FC236}">
              <a16:creationId xmlns:a16="http://schemas.microsoft.com/office/drawing/2014/main" id="{0D6A0A2E-9A79-4E20-A083-09605A168014}"/>
            </a:ext>
          </a:extLst>
        </xdr:cNvPr>
        <xdr:cNvCxnSpPr/>
      </xdr:nvCxnSpPr>
      <xdr:spPr>
        <a:xfrm flipV="1">
          <a:off x="30944735" y="2438831"/>
          <a:ext cx="53812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1047218</xdr:colOff>
      <xdr:row>13</xdr:row>
      <xdr:rowOff>21285</xdr:rowOff>
    </xdr:from>
    <xdr:to>
      <xdr:col>26</xdr:col>
      <xdr:colOff>335665</xdr:colOff>
      <xdr:row>13</xdr:row>
      <xdr:rowOff>21285</xdr:rowOff>
    </xdr:to>
    <xdr:cxnSp macro="">
      <xdr:nvCxnSpPr>
        <xdr:cNvPr id="42" name="Conector recto de flecha 41">
          <a:extLst>
            <a:ext uri="{FF2B5EF4-FFF2-40B4-BE49-F238E27FC236}">
              <a16:creationId xmlns:a16="http://schemas.microsoft.com/office/drawing/2014/main" id="{2BB68867-56A2-43A9-90D7-7BE27BCCD552}"/>
            </a:ext>
          </a:extLst>
        </xdr:cNvPr>
        <xdr:cNvCxnSpPr/>
      </xdr:nvCxnSpPr>
      <xdr:spPr>
        <a:xfrm>
          <a:off x="30940478" y="2650185"/>
          <a:ext cx="538127" cy="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25</xdr:col>
      <xdr:colOff>313973</xdr:colOff>
      <xdr:row>2</xdr:row>
      <xdr:rowOff>147008</xdr:rowOff>
    </xdr:from>
    <xdr:ext cx="2036391" cy="1960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3" name="CuadroTexto 42">
              <a:extLst>
                <a:ext uri="{FF2B5EF4-FFF2-40B4-BE49-F238E27FC236}">
                  <a16:creationId xmlns:a16="http://schemas.microsoft.com/office/drawing/2014/main" id="{DEB977A4-0FD2-401A-889B-BAA61542F36B}"/>
                </a:ext>
              </a:extLst>
            </xdr:cNvPr>
            <xdr:cNvSpPr txBox="1"/>
          </xdr:nvSpPr>
          <xdr:spPr>
            <a:xfrm>
              <a:off x="30207233" y="528008"/>
              <a:ext cx="2036391" cy="1960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3" name="CuadroTexto 42">
              <a:extLst>
                <a:ext uri="{FF2B5EF4-FFF2-40B4-BE49-F238E27FC236}">
                  <a16:creationId xmlns:a16="http://schemas.microsoft.com/office/drawing/2014/main" id="{DEB977A4-0FD2-401A-889B-BAA61542F36B}"/>
                </a:ext>
              </a:extLst>
            </xdr:cNvPr>
            <xdr:cNvSpPr txBox="1"/>
          </xdr:nvSpPr>
          <xdr:spPr>
            <a:xfrm>
              <a:off x="30207233" y="528008"/>
              <a:ext cx="2036391" cy="1960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𝐉_𝐚^𝐠=𝚪^(𝐠,𝐛) 𝛒^(𝐠,𝐛) 𝐤_𝐛𝐦^𝐠 𝐚_𝐞𝐟 𝐀_𝐭𝐫 𝐙(𝐲_𝐚^𝐛−𝐲_𝐚^𝐈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25</xdr:col>
      <xdr:colOff>764788</xdr:colOff>
      <xdr:row>1</xdr:row>
      <xdr:rowOff>183331</xdr:rowOff>
    </xdr:from>
    <xdr:ext cx="972574" cy="15036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4" name="CuadroTexto 43">
              <a:extLst>
                <a:ext uri="{FF2B5EF4-FFF2-40B4-BE49-F238E27FC236}">
                  <a16:creationId xmlns:a16="http://schemas.microsoft.com/office/drawing/2014/main" id="{CD0C01C4-491F-4EBF-AB7B-778AF256ADE3}"/>
                </a:ext>
              </a:extLst>
            </xdr:cNvPr>
            <xdr:cNvSpPr txBox="1"/>
          </xdr:nvSpPr>
          <xdr:spPr>
            <a:xfrm>
              <a:off x="30658048" y="373831"/>
              <a:ext cx="972574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𝐰</m:t>
                                </m:r>
                              </m:sub>
                            </m:sSub>
                            <m:r>
                              <m:rPr>
                                <m:nor/>
                              </m:rPr>
                              <a:rPr lang="es-MX" sz="1000" b="1" i="0"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4" name="CuadroTexto 43">
              <a:extLst>
                <a:ext uri="{FF2B5EF4-FFF2-40B4-BE49-F238E27FC236}">
                  <a16:creationId xmlns:a16="http://schemas.microsoft.com/office/drawing/2014/main" id="{CD0C01C4-491F-4EBF-AB7B-778AF256ADE3}"/>
                </a:ext>
              </a:extLst>
            </xdr:cNvPr>
            <xdr:cNvSpPr txBox="1"/>
          </xdr:nvSpPr>
          <xdr:spPr>
            <a:xfrm>
              <a:off x="30658048" y="373831"/>
              <a:ext cx="972574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𝐍_𝐭=𝐍_𝐚+𝐍_𝐰 "</a:t>
              </a:r>
              <a:r>
                <a:rPr lang="es-MX" sz="1000" b="1" i="0">
                  <a:effectLst/>
                  <a:latin typeface="Cambria Math" panose="02040503050406030204" pitchFamily="18" charset="0"/>
                  <a:ea typeface="Cambria Math" panose="02040503050406030204" pitchFamily="18" charset="0"/>
                </a:rPr>
                <a:t> " 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twoCellAnchor>
    <xdr:from>
      <xdr:col>27</xdr:col>
      <xdr:colOff>8965</xdr:colOff>
      <xdr:row>14</xdr:row>
      <xdr:rowOff>8966</xdr:rowOff>
    </xdr:from>
    <xdr:to>
      <xdr:col>27</xdr:col>
      <xdr:colOff>8965</xdr:colOff>
      <xdr:row>19</xdr:row>
      <xdr:rowOff>20197</xdr:rowOff>
    </xdr:to>
    <xdr:cxnSp macro="">
      <xdr:nvCxnSpPr>
        <xdr:cNvPr id="45" name="Conector recto de flecha 44">
          <a:extLst>
            <a:ext uri="{FF2B5EF4-FFF2-40B4-BE49-F238E27FC236}">
              <a16:creationId xmlns:a16="http://schemas.microsoft.com/office/drawing/2014/main" id="{0DFEB9A4-070F-4180-A8A0-EF76AEC74474}"/>
            </a:ext>
          </a:extLst>
        </xdr:cNvPr>
        <xdr:cNvCxnSpPr/>
      </xdr:nvCxnSpPr>
      <xdr:spPr>
        <a:xfrm>
          <a:off x="32500645" y="2851226"/>
          <a:ext cx="0" cy="103231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25</xdr:col>
      <xdr:colOff>335614</xdr:colOff>
      <xdr:row>3</xdr:row>
      <xdr:rowOff>132385</xdr:rowOff>
    </xdr:from>
    <xdr:ext cx="2002984" cy="19768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6" name="CuadroTexto 45">
              <a:extLst>
                <a:ext uri="{FF2B5EF4-FFF2-40B4-BE49-F238E27FC236}">
                  <a16:creationId xmlns:a16="http://schemas.microsoft.com/office/drawing/2014/main" id="{406F4398-2857-41E4-9A04-D52EBE145EF3}"/>
                </a:ext>
              </a:extLst>
            </xdr:cNvPr>
            <xdr:cNvSpPr txBox="1"/>
          </xdr:nvSpPr>
          <xdr:spPr>
            <a:xfrm>
              <a:off x="30228874" y="719125"/>
              <a:ext cx="2002984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6" name="CuadroTexto 45">
              <a:extLst>
                <a:ext uri="{FF2B5EF4-FFF2-40B4-BE49-F238E27FC236}">
                  <a16:creationId xmlns:a16="http://schemas.microsoft.com/office/drawing/2014/main" id="{406F4398-2857-41E4-9A04-D52EBE145EF3}"/>
                </a:ext>
              </a:extLst>
            </xdr:cNvPr>
            <xdr:cNvSpPr txBox="1"/>
          </xdr:nvSpPr>
          <xdr:spPr>
            <a:xfrm>
              <a:off x="30228874" y="719125"/>
              <a:ext cx="2002984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𝐉_𝐚^𝐥=𝚪^(𝐥,𝐛) 𝛒^(𝐥,𝐛) 𝐤_𝐛𝐦^𝐥 𝐚_𝐞𝐟 𝐀_𝐭𝐫 𝐙(𝐱_𝐚^𝐈−𝐱_𝐚^𝐛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25</xdr:col>
      <xdr:colOff>456752</xdr:colOff>
      <xdr:row>4</xdr:row>
      <xdr:rowOff>165838</xdr:rowOff>
    </xdr:from>
    <xdr:ext cx="1673600" cy="19531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7" name="CuadroTexto 46">
              <a:extLst>
                <a:ext uri="{FF2B5EF4-FFF2-40B4-BE49-F238E27FC236}">
                  <a16:creationId xmlns:a16="http://schemas.microsoft.com/office/drawing/2014/main" id="{EF63F85B-90A2-40BC-8DB9-B93D14381B75}"/>
                </a:ext>
              </a:extLst>
            </xdr:cNvPr>
            <xdr:cNvSpPr txBox="1"/>
          </xdr:nvSpPr>
          <xdr:spPr>
            <a:xfrm>
              <a:off x="30350012" y="958318"/>
              <a:ext cx="1673600" cy="1953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7" name="CuadroTexto 46">
              <a:extLst>
                <a:ext uri="{FF2B5EF4-FFF2-40B4-BE49-F238E27FC236}">
                  <a16:creationId xmlns:a16="http://schemas.microsoft.com/office/drawing/2014/main" id="{EF63F85B-90A2-40BC-8DB9-B93D14381B75}"/>
                </a:ext>
              </a:extLst>
            </xdr:cNvPr>
            <xdr:cNvSpPr txBox="1"/>
          </xdr:nvSpPr>
          <xdr:spPr>
            <a:xfrm>
              <a:off x="30350012" y="958318"/>
              <a:ext cx="1673600" cy="1953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𝐐^𝐠=𝐤_𝐡^𝐠 𝐚_𝐞𝐟 𝐀_𝐭𝐫 𝐙(𝐓^(𝐠,𝐛)−𝐓^𝐈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25</xdr:col>
      <xdr:colOff>479867</xdr:colOff>
      <xdr:row>5</xdr:row>
      <xdr:rowOff>182403</xdr:rowOff>
    </xdr:from>
    <xdr:ext cx="1632948" cy="19768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8" name="CuadroTexto 47">
              <a:extLst>
                <a:ext uri="{FF2B5EF4-FFF2-40B4-BE49-F238E27FC236}">
                  <a16:creationId xmlns:a16="http://schemas.microsoft.com/office/drawing/2014/main" id="{62809AC7-F0AA-484B-864E-C44671EC8693}"/>
                </a:ext>
              </a:extLst>
            </xdr:cNvPr>
            <xdr:cNvSpPr txBox="1"/>
          </xdr:nvSpPr>
          <xdr:spPr>
            <a:xfrm>
              <a:off x="30373127" y="1157763"/>
              <a:ext cx="1632948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8" name="CuadroTexto 47">
              <a:extLst>
                <a:ext uri="{FF2B5EF4-FFF2-40B4-BE49-F238E27FC236}">
                  <a16:creationId xmlns:a16="http://schemas.microsoft.com/office/drawing/2014/main" id="{62809AC7-F0AA-484B-864E-C44671EC8693}"/>
                </a:ext>
              </a:extLst>
            </xdr:cNvPr>
            <xdr:cNvSpPr txBox="1"/>
          </xdr:nvSpPr>
          <xdr:spPr>
            <a:xfrm>
              <a:off x="30373127" y="1157763"/>
              <a:ext cx="1632948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𝐐^𝐥=𝐤_𝐡^𝐥 𝐚_𝐞𝐟 𝐀_𝐭𝐫 𝐙(𝐓^𝐈−𝐓^(𝐥,𝐛)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30</xdr:col>
      <xdr:colOff>7620</xdr:colOff>
      <xdr:row>2</xdr:row>
      <xdr:rowOff>202738</xdr:rowOff>
    </xdr:from>
    <xdr:ext cx="2071465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9" name="CuadroTexto 48">
              <a:extLst>
                <a:ext uri="{FF2B5EF4-FFF2-40B4-BE49-F238E27FC236}">
                  <a16:creationId xmlns:a16="http://schemas.microsoft.com/office/drawing/2014/main" id="{C8B5ED4D-FE90-4A5F-846F-312C0DA29A77}"/>
                </a:ext>
              </a:extLst>
            </xdr:cNvPr>
            <xdr:cNvSpPr txBox="1"/>
          </xdr:nvSpPr>
          <xdr:spPr>
            <a:xfrm>
              <a:off x="35730180" y="583738"/>
              <a:ext cx="207146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𝟏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−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𝐄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9" name="CuadroTexto 48">
              <a:extLst>
                <a:ext uri="{FF2B5EF4-FFF2-40B4-BE49-F238E27FC236}">
                  <a16:creationId xmlns:a16="http://schemas.microsoft.com/office/drawing/2014/main" id="{C8B5ED4D-FE90-4A5F-846F-312C0DA29A77}"/>
                </a:ext>
              </a:extLst>
            </xdr:cNvPr>
            <xdr:cNvSpPr txBox="1"/>
          </xdr:nvSpPr>
          <xdr:spPr>
            <a:xfrm>
              <a:off x="35730180" y="583738"/>
              <a:ext cx="207146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𝐕_𝟑−𝐕_𝟐=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𝐋_𝟐−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(𝐋_𝟏−𝐏^𝐥 )_(𝐄−𝟑)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30</xdr:col>
      <xdr:colOff>30480</xdr:colOff>
      <xdr:row>7</xdr:row>
      <xdr:rowOff>27477</xdr:rowOff>
    </xdr:from>
    <xdr:ext cx="3013646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0" name="CuadroTexto 49">
              <a:extLst>
                <a:ext uri="{FF2B5EF4-FFF2-40B4-BE49-F238E27FC236}">
                  <a16:creationId xmlns:a16="http://schemas.microsoft.com/office/drawing/2014/main" id="{1F854574-18D1-47F0-A471-865955226998}"/>
                </a:ext>
              </a:extLst>
            </xdr:cNvPr>
            <xdr:cNvSpPr txBox="1"/>
          </xdr:nvSpPr>
          <xdr:spPr>
            <a:xfrm>
              <a:off x="35753040" y="1406697"/>
              <a:ext cx="3013646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𝐋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𝟏</m:t>
                                    </m:r>
                                  </m:sub>
                                </m:s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𝐄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0" name="CuadroTexto 49">
              <a:extLst>
                <a:ext uri="{FF2B5EF4-FFF2-40B4-BE49-F238E27FC236}">
                  <a16:creationId xmlns:a16="http://schemas.microsoft.com/office/drawing/2014/main" id="{1F854574-18D1-47F0-A471-865955226998}"/>
                </a:ext>
              </a:extLst>
            </xdr:cNvPr>
            <xdr:cNvSpPr txBox="1"/>
          </xdr:nvSpPr>
          <xdr:spPr>
            <a:xfrm>
              <a:off x="35753040" y="1406697"/>
              <a:ext cx="3013646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=(𝐕𝐲_𝐚 )_𝟑−(𝐕𝐲_𝐚 )_𝟐=(𝐋𝐱_𝐚 )_𝟐−[(𝐋_𝟏−𝐏^𝐥 ) 𝐱_𝐚 ]_(𝐄−𝟑)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30</xdr:col>
      <xdr:colOff>30480</xdr:colOff>
      <xdr:row>13</xdr:row>
      <xdr:rowOff>19857</xdr:rowOff>
    </xdr:from>
    <xdr:ext cx="2653355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1" name="CuadroTexto 50">
              <a:extLst>
                <a:ext uri="{FF2B5EF4-FFF2-40B4-BE49-F238E27FC236}">
                  <a16:creationId xmlns:a16="http://schemas.microsoft.com/office/drawing/2014/main" id="{B9722BC8-490C-497A-84EB-B4C6599474EB}"/>
                </a:ext>
              </a:extLst>
            </xdr:cNvPr>
            <xdr:cNvSpPr txBox="1"/>
          </xdr:nvSpPr>
          <xdr:spPr>
            <a:xfrm>
              <a:off x="35753040" y="2648757"/>
              <a:ext cx="265335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𝐋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𝟏</m:t>
                                    </m:r>
                                  </m:sub>
                                </m:s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𝐄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1" name="CuadroTexto 50">
              <a:extLst>
                <a:ext uri="{FF2B5EF4-FFF2-40B4-BE49-F238E27FC236}">
                  <a16:creationId xmlns:a16="http://schemas.microsoft.com/office/drawing/2014/main" id="{B9722BC8-490C-497A-84EB-B4C6599474EB}"/>
                </a:ext>
              </a:extLst>
            </xdr:cNvPr>
            <xdr:cNvSpPr txBox="1"/>
          </xdr:nvSpPr>
          <xdr:spPr>
            <a:xfrm>
              <a:off x="35753040" y="2648757"/>
              <a:ext cx="265335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=(𝐕𝐡)_𝟑−(𝐕𝐡)_𝟐=(𝐋𝐡)_𝟐−[(𝐋_𝟏−𝐏^𝐥 )𝐡]_(𝐄−𝟑)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30</xdr:col>
      <xdr:colOff>38100</xdr:colOff>
      <xdr:row>8</xdr:row>
      <xdr:rowOff>27638</xdr:rowOff>
    </xdr:from>
    <xdr:ext cx="2425344" cy="1941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2" name="CuadroTexto 51">
              <a:extLst>
                <a:ext uri="{FF2B5EF4-FFF2-40B4-BE49-F238E27FC236}">
                  <a16:creationId xmlns:a16="http://schemas.microsoft.com/office/drawing/2014/main" id="{B0FF5F25-EDE2-4565-83E6-FEE0B4CD8632}"/>
                </a:ext>
              </a:extLst>
            </xdr:cNvPr>
            <xdr:cNvSpPr txBox="1"/>
          </xdr:nvSpPr>
          <xdr:spPr>
            <a:xfrm>
              <a:off x="35760660" y="1620218"/>
              <a:ext cx="2425344" cy="1941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2" name="CuadroTexto 51">
              <a:extLst>
                <a:ext uri="{FF2B5EF4-FFF2-40B4-BE49-F238E27FC236}">
                  <a16:creationId xmlns:a16="http://schemas.microsoft.com/office/drawing/2014/main" id="{B0FF5F25-EDE2-4565-83E6-FEE0B4CD8632}"/>
                </a:ext>
              </a:extLst>
            </xdr:cNvPr>
            <xdr:cNvSpPr txBox="1"/>
          </xdr:nvSpPr>
          <xdr:spPr>
            <a:xfrm>
              <a:off x="35760660" y="1620218"/>
              <a:ext cx="2425344" cy="1941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=(𝐉_𝐚^𝐠 )_𝟐+(𝐍_𝐭 𝐲_𝐚^𝐛 )_𝟐=(𝐉_𝐚^𝐥 )_𝟐+(𝐍_𝐭 𝐱_𝐚^𝐛 )_𝟐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30</xdr:col>
      <xdr:colOff>29487</xdr:colOff>
      <xdr:row>14</xdr:row>
      <xdr:rowOff>3277</xdr:rowOff>
    </xdr:from>
    <xdr:ext cx="2579681" cy="25039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3" name="CuadroTexto 52">
              <a:extLst>
                <a:ext uri="{FF2B5EF4-FFF2-40B4-BE49-F238E27FC236}">
                  <a16:creationId xmlns:a16="http://schemas.microsoft.com/office/drawing/2014/main" id="{1EF1EFD1-1085-49DE-BDF8-6E2FA261BB96}"/>
                </a:ext>
              </a:extLst>
            </xdr:cNvPr>
            <xdr:cNvSpPr txBox="1"/>
          </xdr:nvSpPr>
          <xdr:spPr>
            <a:xfrm>
              <a:off x="35752047" y="2845537"/>
              <a:ext cx="2579681" cy="250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3" name="CuadroTexto 52">
              <a:extLst>
                <a:ext uri="{FF2B5EF4-FFF2-40B4-BE49-F238E27FC236}">
                  <a16:creationId xmlns:a16="http://schemas.microsoft.com/office/drawing/2014/main" id="{1EF1EFD1-1085-49DE-BDF8-6E2FA261BB96}"/>
                </a:ext>
              </a:extLst>
            </xdr:cNvPr>
            <xdr:cNvSpPr txBox="1"/>
          </xdr:nvSpPr>
          <xdr:spPr>
            <a:xfrm>
              <a:off x="35752047" y="2845537"/>
              <a:ext cx="2579681" cy="250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=(𝐐^𝐠 )_𝟐+(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̂_𝐢^(𝐠,𝐛) )_𝟐=(𝐐^𝐥 )_𝟐+(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̂_𝐢^(𝐥,𝐛) )_𝟐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41</xdr:col>
      <xdr:colOff>8965</xdr:colOff>
      <xdr:row>2</xdr:row>
      <xdr:rowOff>13643</xdr:rowOff>
    </xdr:from>
    <xdr:to>
      <xdr:col>41</xdr:col>
      <xdr:colOff>8965</xdr:colOff>
      <xdr:row>7</xdr:row>
      <xdr:rowOff>24874</xdr:rowOff>
    </xdr:to>
    <xdr:cxnSp macro="">
      <xdr:nvCxnSpPr>
        <xdr:cNvPr id="54" name="Conector recto de flecha 53">
          <a:extLst>
            <a:ext uri="{FF2B5EF4-FFF2-40B4-BE49-F238E27FC236}">
              <a16:creationId xmlns:a16="http://schemas.microsoft.com/office/drawing/2014/main" id="{6AA5B00B-17E2-41D8-84B5-B2C05011B2C9}"/>
            </a:ext>
          </a:extLst>
        </xdr:cNvPr>
        <xdr:cNvCxnSpPr/>
      </xdr:nvCxnSpPr>
      <xdr:spPr>
        <a:xfrm rot="10800000" flipH="1">
          <a:off x="48723625" y="394643"/>
          <a:ext cx="0" cy="100945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17930</xdr:colOff>
      <xdr:row>14</xdr:row>
      <xdr:rowOff>1</xdr:rowOff>
    </xdr:from>
    <xdr:to>
      <xdr:col>41</xdr:col>
      <xdr:colOff>17930</xdr:colOff>
      <xdr:row>18</xdr:row>
      <xdr:rowOff>190525</xdr:rowOff>
    </xdr:to>
    <xdr:cxnSp macro="">
      <xdr:nvCxnSpPr>
        <xdr:cNvPr id="55" name="Conector recto de flecha 54">
          <a:extLst>
            <a:ext uri="{FF2B5EF4-FFF2-40B4-BE49-F238E27FC236}">
              <a16:creationId xmlns:a16="http://schemas.microsoft.com/office/drawing/2014/main" id="{36CD6DDD-E47B-48C0-A8A4-E751406C1E3F}"/>
            </a:ext>
          </a:extLst>
        </xdr:cNvPr>
        <xdr:cNvCxnSpPr/>
      </xdr:nvCxnSpPr>
      <xdr:spPr>
        <a:xfrm rot="10800000" flipH="1">
          <a:off x="48732590" y="2842261"/>
          <a:ext cx="0" cy="99824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8965</xdr:colOff>
      <xdr:row>2</xdr:row>
      <xdr:rowOff>8966</xdr:rowOff>
    </xdr:from>
    <xdr:to>
      <xdr:col>43</xdr:col>
      <xdr:colOff>8965</xdr:colOff>
      <xdr:row>7</xdr:row>
      <xdr:rowOff>20197</xdr:rowOff>
    </xdr:to>
    <xdr:cxnSp macro="">
      <xdr:nvCxnSpPr>
        <xdr:cNvPr id="56" name="Conector recto de flecha 55">
          <a:extLst>
            <a:ext uri="{FF2B5EF4-FFF2-40B4-BE49-F238E27FC236}">
              <a16:creationId xmlns:a16="http://schemas.microsoft.com/office/drawing/2014/main" id="{1D34CC75-E67C-4DFF-9B23-972D8527A474}"/>
            </a:ext>
          </a:extLst>
        </xdr:cNvPr>
        <xdr:cNvCxnSpPr/>
      </xdr:nvCxnSpPr>
      <xdr:spPr>
        <a:xfrm>
          <a:off x="50872465" y="389966"/>
          <a:ext cx="0" cy="100945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7813</xdr:colOff>
      <xdr:row>14</xdr:row>
      <xdr:rowOff>16522</xdr:rowOff>
    </xdr:from>
    <xdr:to>
      <xdr:col>43</xdr:col>
      <xdr:colOff>7813</xdr:colOff>
      <xdr:row>19</xdr:row>
      <xdr:rowOff>14834</xdr:rowOff>
    </xdr:to>
    <xdr:cxnSp macro="">
      <xdr:nvCxnSpPr>
        <xdr:cNvPr id="57" name="Conector recto de flecha 56">
          <a:extLst>
            <a:ext uri="{FF2B5EF4-FFF2-40B4-BE49-F238E27FC236}">
              <a16:creationId xmlns:a16="http://schemas.microsoft.com/office/drawing/2014/main" id="{FFA3AB01-AF24-4A5F-9249-DD9AF6B52E86}"/>
            </a:ext>
          </a:extLst>
        </xdr:cNvPr>
        <xdr:cNvCxnSpPr/>
      </xdr:nvCxnSpPr>
      <xdr:spPr>
        <a:xfrm>
          <a:off x="50871313" y="2858782"/>
          <a:ext cx="0" cy="1019392"/>
        </a:xfrm>
        <a:prstGeom prst="straightConnector1">
          <a:avLst/>
        </a:prstGeom>
        <a:ln>
          <a:solidFill>
            <a:schemeClr val="accent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1051475</xdr:colOff>
      <xdr:row>12</xdr:row>
      <xdr:rowOff>15671</xdr:rowOff>
    </xdr:from>
    <xdr:to>
      <xdr:col>42</xdr:col>
      <xdr:colOff>339922</xdr:colOff>
      <xdr:row>12</xdr:row>
      <xdr:rowOff>15671</xdr:rowOff>
    </xdr:to>
    <xdr:cxnSp macro="">
      <xdr:nvCxnSpPr>
        <xdr:cNvPr id="58" name="Conector recto de flecha 57">
          <a:extLst>
            <a:ext uri="{FF2B5EF4-FFF2-40B4-BE49-F238E27FC236}">
              <a16:creationId xmlns:a16="http://schemas.microsoft.com/office/drawing/2014/main" id="{53DC895C-D0D0-4A16-8CD3-98AEC1445B1D}"/>
            </a:ext>
          </a:extLst>
        </xdr:cNvPr>
        <xdr:cNvCxnSpPr/>
      </xdr:nvCxnSpPr>
      <xdr:spPr>
        <a:xfrm flipV="1">
          <a:off x="49766135" y="2438831"/>
          <a:ext cx="35524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1047218</xdr:colOff>
      <xdr:row>13</xdr:row>
      <xdr:rowOff>21285</xdr:rowOff>
    </xdr:from>
    <xdr:to>
      <xdr:col>42</xdr:col>
      <xdr:colOff>335665</xdr:colOff>
      <xdr:row>13</xdr:row>
      <xdr:rowOff>21285</xdr:rowOff>
    </xdr:to>
    <xdr:cxnSp macro="">
      <xdr:nvCxnSpPr>
        <xdr:cNvPr id="59" name="Conector recto de flecha 58">
          <a:extLst>
            <a:ext uri="{FF2B5EF4-FFF2-40B4-BE49-F238E27FC236}">
              <a16:creationId xmlns:a16="http://schemas.microsoft.com/office/drawing/2014/main" id="{DE049F26-E840-4FA2-BF39-D16C71127098}"/>
            </a:ext>
          </a:extLst>
        </xdr:cNvPr>
        <xdr:cNvCxnSpPr/>
      </xdr:nvCxnSpPr>
      <xdr:spPr>
        <a:xfrm>
          <a:off x="49761878" y="2650185"/>
          <a:ext cx="355247" cy="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41</xdr:col>
      <xdr:colOff>62513</xdr:colOff>
      <xdr:row>2</xdr:row>
      <xdr:rowOff>161895</xdr:rowOff>
    </xdr:from>
    <xdr:ext cx="2024785" cy="1967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0" name="CuadroTexto 59">
              <a:extLst>
                <a:ext uri="{FF2B5EF4-FFF2-40B4-BE49-F238E27FC236}">
                  <a16:creationId xmlns:a16="http://schemas.microsoft.com/office/drawing/2014/main" id="{DC8EC303-3157-4698-9702-F62FD33D3977}"/>
                </a:ext>
              </a:extLst>
            </xdr:cNvPr>
            <xdr:cNvSpPr txBox="1"/>
          </xdr:nvSpPr>
          <xdr:spPr>
            <a:xfrm>
              <a:off x="48777173" y="542895"/>
              <a:ext cx="2024785" cy="1967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0" name="CuadroTexto 59">
              <a:extLst>
                <a:ext uri="{FF2B5EF4-FFF2-40B4-BE49-F238E27FC236}">
                  <a16:creationId xmlns:a16="http://schemas.microsoft.com/office/drawing/2014/main" id="{DC8EC303-3157-4698-9702-F62FD33D3977}"/>
                </a:ext>
              </a:extLst>
            </xdr:cNvPr>
            <xdr:cNvSpPr txBox="1"/>
          </xdr:nvSpPr>
          <xdr:spPr>
            <a:xfrm>
              <a:off x="48777173" y="542895"/>
              <a:ext cx="2024785" cy="1967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𝐉_𝐚^𝐠=𝚪^(𝐠,𝐛) 𝛒^(𝐠,𝐛) 𝐤_𝐛𝐦^𝐠 𝐚_𝐞𝐟 𝐀_𝐭𝐫 𝐙(𝐲_𝐚^𝐛−𝐲_𝐚^𝐈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43</xdr:col>
      <xdr:colOff>8965</xdr:colOff>
      <xdr:row>14</xdr:row>
      <xdr:rowOff>8966</xdr:rowOff>
    </xdr:from>
    <xdr:to>
      <xdr:col>43</xdr:col>
      <xdr:colOff>8965</xdr:colOff>
      <xdr:row>19</xdr:row>
      <xdr:rowOff>20197</xdr:rowOff>
    </xdr:to>
    <xdr:cxnSp macro="">
      <xdr:nvCxnSpPr>
        <xdr:cNvPr id="61" name="Conector recto de flecha 60">
          <a:extLst>
            <a:ext uri="{FF2B5EF4-FFF2-40B4-BE49-F238E27FC236}">
              <a16:creationId xmlns:a16="http://schemas.microsoft.com/office/drawing/2014/main" id="{150E8782-E8C1-4173-AC8E-E01D5C32AA9B}"/>
            </a:ext>
          </a:extLst>
        </xdr:cNvPr>
        <xdr:cNvCxnSpPr/>
      </xdr:nvCxnSpPr>
      <xdr:spPr>
        <a:xfrm>
          <a:off x="50872465" y="2851226"/>
          <a:ext cx="0" cy="103231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41</xdr:col>
      <xdr:colOff>84154</xdr:colOff>
      <xdr:row>3</xdr:row>
      <xdr:rowOff>144259</xdr:rowOff>
    </xdr:from>
    <xdr:ext cx="2064411" cy="20441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2" name="CuadroTexto 61">
              <a:extLst>
                <a:ext uri="{FF2B5EF4-FFF2-40B4-BE49-F238E27FC236}">
                  <a16:creationId xmlns:a16="http://schemas.microsoft.com/office/drawing/2014/main" id="{E0D752FE-EDB7-476B-8F30-D34806B1BFD2}"/>
                </a:ext>
              </a:extLst>
            </xdr:cNvPr>
            <xdr:cNvSpPr txBox="1"/>
          </xdr:nvSpPr>
          <xdr:spPr>
            <a:xfrm>
              <a:off x="48798814" y="730999"/>
              <a:ext cx="2064411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2" name="CuadroTexto 61">
              <a:extLst>
                <a:ext uri="{FF2B5EF4-FFF2-40B4-BE49-F238E27FC236}">
                  <a16:creationId xmlns:a16="http://schemas.microsoft.com/office/drawing/2014/main" id="{E0D752FE-EDB7-476B-8F30-D34806B1BFD2}"/>
                </a:ext>
              </a:extLst>
            </xdr:cNvPr>
            <xdr:cNvSpPr txBox="1"/>
          </xdr:nvSpPr>
          <xdr:spPr>
            <a:xfrm>
              <a:off x="48798814" y="730999"/>
              <a:ext cx="2064411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𝐉_𝐚^𝐥=𝚪^(𝐥,𝐛) 𝛒^(𝐥,𝐛) 𝐤_𝐛𝐦^𝐥 𝐚_𝐞𝐟 𝐀_𝐭𝐫 𝐙(𝐱_𝐚^𝐈−𝐱_𝐚^𝐛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41</xdr:col>
      <xdr:colOff>205292</xdr:colOff>
      <xdr:row>4</xdr:row>
      <xdr:rowOff>178480</xdr:rowOff>
    </xdr:from>
    <xdr:ext cx="1712072" cy="20050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3" name="CuadroTexto 62">
              <a:extLst>
                <a:ext uri="{FF2B5EF4-FFF2-40B4-BE49-F238E27FC236}">
                  <a16:creationId xmlns:a16="http://schemas.microsoft.com/office/drawing/2014/main" id="{931FEB47-77F5-4F03-B6D6-472C30A666B9}"/>
                </a:ext>
              </a:extLst>
            </xdr:cNvPr>
            <xdr:cNvSpPr txBox="1"/>
          </xdr:nvSpPr>
          <xdr:spPr>
            <a:xfrm>
              <a:off x="48919952" y="970960"/>
              <a:ext cx="1712072" cy="2005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3" name="CuadroTexto 62">
              <a:extLst>
                <a:ext uri="{FF2B5EF4-FFF2-40B4-BE49-F238E27FC236}">
                  <a16:creationId xmlns:a16="http://schemas.microsoft.com/office/drawing/2014/main" id="{931FEB47-77F5-4F03-B6D6-472C30A666B9}"/>
                </a:ext>
              </a:extLst>
            </xdr:cNvPr>
            <xdr:cNvSpPr txBox="1"/>
          </xdr:nvSpPr>
          <xdr:spPr>
            <a:xfrm>
              <a:off x="48919952" y="970960"/>
              <a:ext cx="1712072" cy="2005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𝐐^𝐠=𝐤_𝐡^𝐠 𝐚_𝐞𝐟 𝐀_𝐭𝐫 𝐙(𝐓^(𝐠,𝐛)−𝐓^𝐈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41</xdr:col>
      <xdr:colOff>228407</xdr:colOff>
      <xdr:row>5</xdr:row>
      <xdr:rowOff>194277</xdr:rowOff>
    </xdr:from>
    <xdr:ext cx="1650387" cy="20441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4" name="CuadroTexto 63">
              <a:extLst>
                <a:ext uri="{FF2B5EF4-FFF2-40B4-BE49-F238E27FC236}">
                  <a16:creationId xmlns:a16="http://schemas.microsoft.com/office/drawing/2014/main" id="{F13A5EC1-664B-4986-88A0-44D4F3B83FCD}"/>
                </a:ext>
              </a:extLst>
            </xdr:cNvPr>
            <xdr:cNvSpPr txBox="1"/>
          </xdr:nvSpPr>
          <xdr:spPr>
            <a:xfrm>
              <a:off x="48943067" y="1169637"/>
              <a:ext cx="1650387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4" name="CuadroTexto 63">
              <a:extLst>
                <a:ext uri="{FF2B5EF4-FFF2-40B4-BE49-F238E27FC236}">
                  <a16:creationId xmlns:a16="http://schemas.microsoft.com/office/drawing/2014/main" id="{F13A5EC1-664B-4986-88A0-44D4F3B83FCD}"/>
                </a:ext>
              </a:extLst>
            </xdr:cNvPr>
            <xdr:cNvSpPr txBox="1"/>
          </xdr:nvSpPr>
          <xdr:spPr>
            <a:xfrm>
              <a:off x="48943067" y="1169637"/>
              <a:ext cx="1650387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𝐐^𝐥=𝐤_𝐡^𝐥 𝐚_𝐞𝐟 𝐀_𝐭𝐫 𝐙(𝐓^𝐈−𝐓^(𝐥,𝐛)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15240</xdr:colOff>
      <xdr:row>3</xdr:row>
      <xdr:rowOff>14406</xdr:rowOff>
    </xdr:from>
    <xdr:ext cx="1954509" cy="15965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5" name="CuadroTexto 64">
              <a:extLst>
                <a:ext uri="{FF2B5EF4-FFF2-40B4-BE49-F238E27FC236}">
                  <a16:creationId xmlns:a16="http://schemas.microsoft.com/office/drawing/2014/main" id="{AFF34513-A76B-4866-8A9E-6F88AB39D9F8}"/>
                </a:ext>
              </a:extLst>
            </xdr:cNvPr>
            <xdr:cNvSpPr txBox="1"/>
          </xdr:nvSpPr>
          <xdr:spPr>
            <a:xfrm>
              <a:off x="54254400" y="601146"/>
              <a:ext cx="1954509" cy="1596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5" name="CuadroTexto 64">
              <a:extLst>
                <a:ext uri="{FF2B5EF4-FFF2-40B4-BE49-F238E27FC236}">
                  <a16:creationId xmlns:a16="http://schemas.microsoft.com/office/drawing/2014/main" id="{AFF34513-A76B-4866-8A9E-6F88AB39D9F8}"/>
                </a:ext>
              </a:extLst>
            </xdr:cNvPr>
            <xdr:cNvSpPr txBox="1"/>
          </xdr:nvSpPr>
          <xdr:spPr>
            <a:xfrm>
              <a:off x="54254400" y="601146"/>
              <a:ext cx="1954509" cy="1596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𝐬=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𝐕_(𝐬+𝟏)−𝐕_𝐬=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𝐋_𝐬−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𝐋_(𝐬−𝟏)−𝐅_𝐬^𝐥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30034</xdr:colOff>
      <xdr:row>7</xdr:row>
      <xdr:rowOff>19857</xdr:rowOff>
    </xdr:from>
    <xdr:ext cx="3209533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6" name="CuadroTexto 65">
              <a:extLst>
                <a:ext uri="{FF2B5EF4-FFF2-40B4-BE49-F238E27FC236}">
                  <a16:creationId xmlns:a16="http://schemas.microsoft.com/office/drawing/2014/main" id="{2F78F032-89B7-421B-A522-0A24A6CD89BA}"/>
                </a:ext>
              </a:extLst>
            </xdr:cNvPr>
            <xdr:cNvSpPr txBox="1"/>
          </xdr:nvSpPr>
          <xdr:spPr>
            <a:xfrm>
              <a:off x="54269194" y="1399077"/>
              <a:ext cx="3209533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6" name="CuadroTexto 65">
              <a:extLst>
                <a:ext uri="{FF2B5EF4-FFF2-40B4-BE49-F238E27FC236}">
                  <a16:creationId xmlns:a16="http://schemas.microsoft.com/office/drawing/2014/main" id="{2F78F032-89B7-421B-A522-0A24A6CD89BA}"/>
                </a:ext>
              </a:extLst>
            </xdr:cNvPr>
            <xdr:cNvSpPr txBox="1"/>
          </xdr:nvSpPr>
          <xdr:spPr>
            <a:xfrm>
              <a:off x="54269194" y="1399077"/>
              <a:ext cx="3209533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)_𝐬=(𝐕𝐲_𝐚 )_(𝐬+𝟏)−(𝐕𝐲_𝐚 )_𝐬=(𝐋𝐱_𝐚 )_𝐬−(𝐋𝐱_𝐚 )_(𝐬−𝟏)−(𝐅^𝐥 𝐱_𝐚 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33170</xdr:colOff>
      <xdr:row>13</xdr:row>
      <xdr:rowOff>19857</xdr:rowOff>
    </xdr:from>
    <xdr:ext cx="2799421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7" name="CuadroTexto 66">
              <a:extLst>
                <a:ext uri="{FF2B5EF4-FFF2-40B4-BE49-F238E27FC236}">
                  <a16:creationId xmlns:a16="http://schemas.microsoft.com/office/drawing/2014/main" id="{A719611B-2F2C-4048-8A19-E9F24557E748}"/>
                </a:ext>
              </a:extLst>
            </xdr:cNvPr>
            <xdr:cNvSpPr txBox="1"/>
          </xdr:nvSpPr>
          <xdr:spPr>
            <a:xfrm>
              <a:off x="54272330" y="2648757"/>
              <a:ext cx="2799421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7" name="CuadroTexto 66">
              <a:extLst>
                <a:ext uri="{FF2B5EF4-FFF2-40B4-BE49-F238E27FC236}">
                  <a16:creationId xmlns:a16="http://schemas.microsoft.com/office/drawing/2014/main" id="{A719611B-2F2C-4048-8A19-E9F24557E748}"/>
                </a:ext>
              </a:extLst>
            </xdr:cNvPr>
            <xdr:cNvSpPr txBox="1"/>
          </xdr:nvSpPr>
          <xdr:spPr>
            <a:xfrm>
              <a:off x="54272330" y="2648757"/>
              <a:ext cx="2799421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𝐄_𝐬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=(𝐕𝐡)_(𝐬+𝟏)−(𝐕𝐡)_𝐬=(𝐋𝐡)_𝐬−(𝐋𝐡)_(𝐬−𝟏)−(𝐅^𝐥 𝐡)_𝐬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45</xdr:col>
      <xdr:colOff>1021080</xdr:colOff>
      <xdr:row>8</xdr:row>
      <xdr:rowOff>35450</xdr:rowOff>
    </xdr:from>
    <xdr:ext cx="2454775" cy="19377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8" name="CuadroTexto 67">
              <a:extLst>
                <a:ext uri="{FF2B5EF4-FFF2-40B4-BE49-F238E27FC236}">
                  <a16:creationId xmlns:a16="http://schemas.microsoft.com/office/drawing/2014/main" id="{B99787CC-05B1-4322-93F0-D207317BEFE3}"/>
                </a:ext>
              </a:extLst>
            </xdr:cNvPr>
            <xdr:cNvSpPr txBox="1"/>
          </xdr:nvSpPr>
          <xdr:spPr>
            <a:xfrm>
              <a:off x="54223920" y="1628030"/>
              <a:ext cx="2454775" cy="1937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8" name="CuadroTexto 67">
              <a:extLst>
                <a:ext uri="{FF2B5EF4-FFF2-40B4-BE49-F238E27FC236}">
                  <a16:creationId xmlns:a16="http://schemas.microsoft.com/office/drawing/2014/main" id="{B99787CC-05B1-4322-93F0-D207317BEFE3}"/>
                </a:ext>
              </a:extLst>
            </xdr:cNvPr>
            <xdr:cNvSpPr txBox="1"/>
          </xdr:nvSpPr>
          <xdr:spPr>
            <a:xfrm>
              <a:off x="54223920" y="1628030"/>
              <a:ext cx="2454775" cy="1937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)_𝐬=(𝐉_𝐚^𝐠 )_𝐬+(𝐍_𝐭 𝐲_𝐚^𝐛 )_𝐬=(𝐉_𝐚^𝐥 )_𝐬+(𝐍_𝐭 𝐱_𝐚^𝐛 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37107</xdr:colOff>
      <xdr:row>14</xdr:row>
      <xdr:rowOff>2925</xdr:rowOff>
    </xdr:from>
    <xdr:ext cx="2521652" cy="25109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9" name="CuadroTexto 68">
              <a:extLst>
                <a:ext uri="{FF2B5EF4-FFF2-40B4-BE49-F238E27FC236}">
                  <a16:creationId xmlns:a16="http://schemas.microsoft.com/office/drawing/2014/main" id="{4746AAF9-B245-4D97-9699-27B0DBF17B04}"/>
                </a:ext>
              </a:extLst>
            </xdr:cNvPr>
            <xdr:cNvSpPr txBox="1"/>
          </xdr:nvSpPr>
          <xdr:spPr>
            <a:xfrm>
              <a:off x="54276267" y="2845185"/>
              <a:ext cx="2521652" cy="2510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9" name="CuadroTexto 68">
              <a:extLst>
                <a:ext uri="{FF2B5EF4-FFF2-40B4-BE49-F238E27FC236}">
                  <a16:creationId xmlns:a16="http://schemas.microsoft.com/office/drawing/2014/main" id="{4746AAF9-B245-4D97-9699-27B0DBF17B04}"/>
                </a:ext>
              </a:extLst>
            </xdr:cNvPr>
            <xdr:cNvSpPr txBox="1"/>
          </xdr:nvSpPr>
          <xdr:spPr>
            <a:xfrm>
              <a:off x="54276267" y="2845185"/>
              <a:ext cx="2521652" cy="2510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𝐄_𝐬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=(𝐐^𝐠 )_𝐬+(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̂_𝐢^(𝐠,𝐛) )_𝐬=(𝐐^𝐥 )_𝐬+(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̂_𝐢^(𝐥,𝐛) 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41</xdr:col>
      <xdr:colOff>502920</xdr:colOff>
      <xdr:row>2</xdr:row>
      <xdr:rowOff>3815</xdr:rowOff>
    </xdr:from>
    <xdr:ext cx="960519" cy="15036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0" name="CuadroTexto 69">
              <a:extLst>
                <a:ext uri="{FF2B5EF4-FFF2-40B4-BE49-F238E27FC236}">
                  <a16:creationId xmlns:a16="http://schemas.microsoft.com/office/drawing/2014/main" id="{7476A1E4-7C98-41A6-B692-6D1D89945C90}"/>
                </a:ext>
              </a:extLst>
            </xdr:cNvPr>
            <xdr:cNvSpPr txBox="1"/>
          </xdr:nvSpPr>
          <xdr:spPr>
            <a:xfrm>
              <a:off x="49217580" y="384815"/>
              <a:ext cx="960519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𝐰</m:t>
                                </m:r>
                              </m:sub>
                            </m:sSub>
                            <m:r>
                              <m:rPr>
                                <m:nor/>
                              </m:rPr>
                              <a:rPr lang="es-MX" sz="1000" b="1" i="0"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0" name="CuadroTexto 69">
              <a:extLst>
                <a:ext uri="{FF2B5EF4-FFF2-40B4-BE49-F238E27FC236}">
                  <a16:creationId xmlns:a16="http://schemas.microsoft.com/office/drawing/2014/main" id="{7476A1E4-7C98-41A6-B692-6D1D89945C90}"/>
                </a:ext>
              </a:extLst>
            </xdr:cNvPr>
            <xdr:cNvSpPr txBox="1"/>
          </xdr:nvSpPr>
          <xdr:spPr>
            <a:xfrm>
              <a:off x="49217580" y="384815"/>
              <a:ext cx="960519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𝐍_𝐭=𝐍_𝐚+𝐍_𝐰 "</a:t>
              </a:r>
              <a:r>
                <a:rPr lang="es-MX" sz="1000" b="1" i="0">
                  <a:effectLst/>
                  <a:latin typeface="Cambria Math" panose="02040503050406030204" pitchFamily="18" charset="0"/>
                  <a:ea typeface="Cambria Math" panose="02040503050406030204" pitchFamily="18" charset="0"/>
                </a:rPr>
                <a:t> " 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𝐬</a:t>
              </a:r>
            </a:p>
          </xdr:txBody>
        </xdr:sp>
      </mc:Fallback>
    </mc:AlternateContent>
    <xdr:clientData/>
  </xdr:oneCellAnchor>
  <xdr:twoCellAnchor>
    <xdr:from>
      <xdr:col>56</xdr:col>
      <xdr:colOff>854785</xdr:colOff>
      <xdr:row>2</xdr:row>
      <xdr:rowOff>13643</xdr:rowOff>
    </xdr:from>
    <xdr:to>
      <xdr:col>56</xdr:col>
      <xdr:colOff>854785</xdr:colOff>
      <xdr:row>7</xdr:row>
      <xdr:rowOff>24874</xdr:rowOff>
    </xdr:to>
    <xdr:cxnSp macro="">
      <xdr:nvCxnSpPr>
        <xdr:cNvPr id="71" name="Conector recto de flecha 70">
          <a:extLst>
            <a:ext uri="{FF2B5EF4-FFF2-40B4-BE49-F238E27FC236}">
              <a16:creationId xmlns:a16="http://schemas.microsoft.com/office/drawing/2014/main" id="{42BBE963-0017-4921-9720-9D4423F1DA0D}"/>
            </a:ext>
          </a:extLst>
        </xdr:cNvPr>
        <xdr:cNvCxnSpPr/>
      </xdr:nvCxnSpPr>
      <xdr:spPr>
        <a:xfrm rot="10800000" flipH="1">
          <a:off x="65449525" y="394643"/>
          <a:ext cx="0" cy="100945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8965</xdr:colOff>
      <xdr:row>2</xdr:row>
      <xdr:rowOff>8966</xdr:rowOff>
    </xdr:from>
    <xdr:to>
      <xdr:col>59</xdr:col>
      <xdr:colOff>8965</xdr:colOff>
      <xdr:row>7</xdr:row>
      <xdr:rowOff>20197</xdr:rowOff>
    </xdr:to>
    <xdr:cxnSp macro="">
      <xdr:nvCxnSpPr>
        <xdr:cNvPr id="72" name="Conector recto de flecha 71">
          <a:extLst>
            <a:ext uri="{FF2B5EF4-FFF2-40B4-BE49-F238E27FC236}">
              <a16:creationId xmlns:a16="http://schemas.microsoft.com/office/drawing/2014/main" id="{7468758C-AE1D-4F9D-B27E-EA69EBDEA213}"/>
            </a:ext>
          </a:extLst>
        </xdr:cNvPr>
        <xdr:cNvCxnSpPr/>
      </xdr:nvCxnSpPr>
      <xdr:spPr>
        <a:xfrm>
          <a:off x="68543245" y="389966"/>
          <a:ext cx="0" cy="100945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7813</xdr:colOff>
      <xdr:row>14</xdr:row>
      <xdr:rowOff>16522</xdr:rowOff>
    </xdr:from>
    <xdr:to>
      <xdr:col>59</xdr:col>
      <xdr:colOff>7813</xdr:colOff>
      <xdr:row>19</xdr:row>
      <xdr:rowOff>14834</xdr:rowOff>
    </xdr:to>
    <xdr:cxnSp macro="">
      <xdr:nvCxnSpPr>
        <xdr:cNvPr id="73" name="Conector recto de flecha 72">
          <a:extLst>
            <a:ext uri="{FF2B5EF4-FFF2-40B4-BE49-F238E27FC236}">
              <a16:creationId xmlns:a16="http://schemas.microsoft.com/office/drawing/2014/main" id="{BF339C0E-D6FD-4974-9174-FFBDAA48681B}"/>
            </a:ext>
          </a:extLst>
        </xdr:cNvPr>
        <xdr:cNvCxnSpPr/>
      </xdr:nvCxnSpPr>
      <xdr:spPr>
        <a:xfrm>
          <a:off x="68542093" y="2858782"/>
          <a:ext cx="0" cy="1019392"/>
        </a:xfrm>
        <a:prstGeom prst="straightConnector1">
          <a:avLst/>
        </a:prstGeom>
        <a:ln>
          <a:solidFill>
            <a:schemeClr val="accent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1051475</xdr:colOff>
      <xdr:row>12</xdr:row>
      <xdr:rowOff>15671</xdr:rowOff>
    </xdr:from>
    <xdr:to>
      <xdr:col>58</xdr:col>
      <xdr:colOff>339922</xdr:colOff>
      <xdr:row>12</xdr:row>
      <xdr:rowOff>15671</xdr:rowOff>
    </xdr:to>
    <xdr:cxnSp macro="">
      <xdr:nvCxnSpPr>
        <xdr:cNvPr id="74" name="Conector recto de flecha 73">
          <a:extLst>
            <a:ext uri="{FF2B5EF4-FFF2-40B4-BE49-F238E27FC236}">
              <a16:creationId xmlns:a16="http://schemas.microsoft.com/office/drawing/2014/main" id="{2C46340B-D5EF-4B9D-95DD-A21D8C0A7274}"/>
            </a:ext>
          </a:extLst>
        </xdr:cNvPr>
        <xdr:cNvCxnSpPr/>
      </xdr:nvCxnSpPr>
      <xdr:spPr>
        <a:xfrm flipV="1">
          <a:off x="66560615" y="2438831"/>
          <a:ext cx="102580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1047218</xdr:colOff>
      <xdr:row>13</xdr:row>
      <xdr:rowOff>21285</xdr:rowOff>
    </xdr:from>
    <xdr:to>
      <xdr:col>58</xdr:col>
      <xdr:colOff>335665</xdr:colOff>
      <xdr:row>13</xdr:row>
      <xdr:rowOff>21285</xdr:rowOff>
    </xdr:to>
    <xdr:cxnSp macro="">
      <xdr:nvCxnSpPr>
        <xdr:cNvPr id="75" name="Conector recto de flecha 74">
          <a:extLst>
            <a:ext uri="{FF2B5EF4-FFF2-40B4-BE49-F238E27FC236}">
              <a16:creationId xmlns:a16="http://schemas.microsoft.com/office/drawing/2014/main" id="{9C86D63F-6C36-474D-BE1B-F74B414184E6}"/>
            </a:ext>
          </a:extLst>
        </xdr:cNvPr>
        <xdr:cNvCxnSpPr/>
      </xdr:nvCxnSpPr>
      <xdr:spPr>
        <a:xfrm>
          <a:off x="66556358" y="2650185"/>
          <a:ext cx="1025807" cy="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57</xdr:col>
      <xdr:colOff>32033</xdr:colOff>
      <xdr:row>2</xdr:row>
      <xdr:rowOff>137198</xdr:rowOff>
    </xdr:from>
    <xdr:ext cx="2487796" cy="21563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6" name="CuadroTexto 75">
              <a:extLst>
                <a:ext uri="{FF2B5EF4-FFF2-40B4-BE49-F238E27FC236}">
                  <a16:creationId xmlns:a16="http://schemas.microsoft.com/office/drawing/2014/main" id="{C8480760-13DB-48DD-8EEA-A7AFC7A1AA6C}"/>
                </a:ext>
              </a:extLst>
            </xdr:cNvPr>
            <xdr:cNvSpPr txBox="1"/>
          </xdr:nvSpPr>
          <xdr:spPr>
            <a:xfrm>
              <a:off x="65541173" y="518198"/>
              <a:ext cx="2487796" cy="2156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6" name="CuadroTexto 75">
              <a:extLst>
                <a:ext uri="{FF2B5EF4-FFF2-40B4-BE49-F238E27FC236}">
                  <a16:creationId xmlns:a16="http://schemas.microsoft.com/office/drawing/2014/main" id="{C8480760-13DB-48DD-8EEA-A7AFC7A1AA6C}"/>
                </a:ext>
              </a:extLst>
            </xdr:cNvPr>
            <xdr:cNvSpPr txBox="1"/>
          </xdr:nvSpPr>
          <xdr:spPr>
            <a:xfrm>
              <a:off x="65541173" y="518198"/>
              <a:ext cx="2487796" cy="2156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𝐉_𝐚^𝐠=𝚪^(𝐠,𝐛) 𝛒^(𝐠,𝐛) 𝐤_𝐛𝐦^𝐠 𝐚_𝐞𝐟 𝐀_𝐭𝐫 𝐙(𝐲_𝐚^𝐛−𝐲_𝐚^𝐈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57</xdr:col>
      <xdr:colOff>482848</xdr:colOff>
      <xdr:row>1</xdr:row>
      <xdr:rowOff>174675</xdr:rowOff>
    </xdr:from>
    <xdr:ext cx="1418915" cy="16767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7" name="CuadroTexto 76">
              <a:extLst>
                <a:ext uri="{FF2B5EF4-FFF2-40B4-BE49-F238E27FC236}">
                  <a16:creationId xmlns:a16="http://schemas.microsoft.com/office/drawing/2014/main" id="{255DCA39-ABC7-4B99-953C-8C145E157989}"/>
                </a:ext>
              </a:extLst>
            </xdr:cNvPr>
            <xdr:cNvSpPr txBox="1"/>
          </xdr:nvSpPr>
          <xdr:spPr>
            <a:xfrm>
              <a:off x="65991988" y="365175"/>
              <a:ext cx="1418915" cy="1676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𝐰</m:t>
                                </m:r>
                              </m:sub>
                            </m:sSub>
                            <m:r>
                              <m:rPr>
                                <m:nor/>
                              </m:rPr>
                              <a:rPr lang="es-MX" sz="1000" b="1" i="0"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7" name="CuadroTexto 76">
              <a:extLst>
                <a:ext uri="{FF2B5EF4-FFF2-40B4-BE49-F238E27FC236}">
                  <a16:creationId xmlns:a16="http://schemas.microsoft.com/office/drawing/2014/main" id="{255DCA39-ABC7-4B99-953C-8C145E157989}"/>
                </a:ext>
              </a:extLst>
            </xdr:cNvPr>
            <xdr:cNvSpPr txBox="1"/>
          </xdr:nvSpPr>
          <xdr:spPr>
            <a:xfrm>
              <a:off x="65991988" y="365175"/>
              <a:ext cx="1418915" cy="1676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𝐍_𝐭=𝐍_𝐚+𝐍_𝐰 "</a:t>
              </a:r>
              <a:r>
                <a:rPr lang="es-MX" sz="1000" b="1" i="0">
                  <a:effectLst/>
                  <a:latin typeface="Cambria Math" panose="02040503050406030204" pitchFamily="18" charset="0"/>
                  <a:ea typeface="Cambria Math" panose="02040503050406030204" pitchFamily="18" charset="0"/>
                </a:rPr>
                <a:t> " 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twoCellAnchor>
    <xdr:from>
      <xdr:col>59</xdr:col>
      <xdr:colOff>8965</xdr:colOff>
      <xdr:row>14</xdr:row>
      <xdr:rowOff>8966</xdr:rowOff>
    </xdr:from>
    <xdr:to>
      <xdr:col>59</xdr:col>
      <xdr:colOff>8965</xdr:colOff>
      <xdr:row>19</xdr:row>
      <xdr:rowOff>20197</xdr:rowOff>
    </xdr:to>
    <xdr:cxnSp macro="">
      <xdr:nvCxnSpPr>
        <xdr:cNvPr id="78" name="Conector recto de flecha 77">
          <a:extLst>
            <a:ext uri="{FF2B5EF4-FFF2-40B4-BE49-F238E27FC236}">
              <a16:creationId xmlns:a16="http://schemas.microsoft.com/office/drawing/2014/main" id="{BF4AB4A8-C213-42B9-9016-D1D1CB1B2177}"/>
            </a:ext>
          </a:extLst>
        </xdr:cNvPr>
        <xdr:cNvCxnSpPr/>
      </xdr:nvCxnSpPr>
      <xdr:spPr>
        <a:xfrm>
          <a:off x="68543245" y="2851226"/>
          <a:ext cx="0" cy="103231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57</xdr:col>
      <xdr:colOff>53674</xdr:colOff>
      <xdr:row>3</xdr:row>
      <xdr:rowOff>122574</xdr:rowOff>
    </xdr:from>
    <xdr:ext cx="2454390" cy="21730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9" name="CuadroTexto 78">
              <a:extLst>
                <a:ext uri="{FF2B5EF4-FFF2-40B4-BE49-F238E27FC236}">
                  <a16:creationId xmlns:a16="http://schemas.microsoft.com/office/drawing/2014/main" id="{634F7F77-0BAF-493F-9537-F298D216A87D}"/>
                </a:ext>
              </a:extLst>
            </xdr:cNvPr>
            <xdr:cNvSpPr txBox="1"/>
          </xdr:nvSpPr>
          <xdr:spPr>
            <a:xfrm>
              <a:off x="65562814" y="709314"/>
              <a:ext cx="2454390" cy="217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9" name="CuadroTexto 78">
              <a:extLst>
                <a:ext uri="{FF2B5EF4-FFF2-40B4-BE49-F238E27FC236}">
                  <a16:creationId xmlns:a16="http://schemas.microsoft.com/office/drawing/2014/main" id="{634F7F77-0BAF-493F-9537-F298D216A87D}"/>
                </a:ext>
              </a:extLst>
            </xdr:cNvPr>
            <xdr:cNvSpPr txBox="1"/>
          </xdr:nvSpPr>
          <xdr:spPr>
            <a:xfrm>
              <a:off x="65562814" y="709314"/>
              <a:ext cx="2454390" cy="217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𝐉_𝐚^𝐥=𝚪^(𝐥,𝐛) 𝛒^(𝐥,𝐛) 𝐤_𝐛𝐦^𝐥 𝐚_𝐞𝐟 𝐀_𝐭𝐫 𝐙(𝐱_𝐚^𝐈−𝐱_𝐚^𝐛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57</xdr:col>
      <xdr:colOff>174812</xdr:colOff>
      <xdr:row>4</xdr:row>
      <xdr:rowOff>153784</xdr:rowOff>
    </xdr:from>
    <xdr:ext cx="2142381" cy="21941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0" name="CuadroTexto 79">
              <a:extLst>
                <a:ext uri="{FF2B5EF4-FFF2-40B4-BE49-F238E27FC236}">
                  <a16:creationId xmlns:a16="http://schemas.microsoft.com/office/drawing/2014/main" id="{73CF260D-E684-4693-B3B4-4FF284BDC7DE}"/>
                </a:ext>
              </a:extLst>
            </xdr:cNvPr>
            <xdr:cNvSpPr txBox="1"/>
          </xdr:nvSpPr>
          <xdr:spPr>
            <a:xfrm>
              <a:off x="65683952" y="946264"/>
              <a:ext cx="2142381" cy="2194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0" name="CuadroTexto 79">
              <a:extLst>
                <a:ext uri="{FF2B5EF4-FFF2-40B4-BE49-F238E27FC236}">
                  <a16:creationId xmlns:a16="http://schemas.microsoft.com/office/drawing/2014/main" id="{73CF260D-E684-4693-B3B4-4FF284BDC7DE}"/>
                </a:ext>
              </a:extLst>
            </xdr:cNvPr>
            <xdr:cNvSpPr txBox="1"/>
          </xdr:nvSpPr>
          <xdr:spPr>
            <a:xfrm>
              <a:off x="65683952" y="946264"/>
              <a:ext cx="2142381" cy="2194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𝐐^𝐠=𝐤_𝐡^𝐠 𝐚_𝐞𝐟 𝐀_𝐭𝐫 𝐙(𝐓^(𝐠,𝐛)−𝐓^𝐈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57</xdr:col>
      <xdr:colOff>197927</xdr:colOff>
      <xdr:row>5</xdr:row>
      <xdr:rowOff>169579</xdr:rowOff>
    </xdr:from>
    <xdr:ext cx="2080698" cy="22333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1" name="CuadroTexto 80">
              <a:extLst>
                <a:ext uri="{FF2B5EF4-FFF2-40B4-BE49-F238E27FC236}">
                  <a16:creationId xmlns:a16="http://schemas.microsoft.com/office/drawing/2014/main" id="{E8C825AE-6E27-4095-89EC-899CC109526D}"/>
                </a:ext>
              </a:extLst>
            </xdr:cNvPr>
            <xdr:cNvSpPr txBox="1"/>
          </xdr:nvSpPr>
          <xdr:spPr>
            <a:xfrm>
              <a:off x="65707067" y="1144939"/>
              <a:ext cx="2080698" cy="2233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1" name="CuadroTexto 80">
              <a:extLst>
                <a:ext uri="{FF2B5EF4-FFF2-40B4-BE49-F238E27FC236}">
                  <a16:creationId xmlns:a16="http://schemas.microsoft.com/office/drawing/2014/main" id="{E8C825AE-6E27-4095-89EC-899CC109526D}"/>
                </a:ext>
              </a:extLst>
            </xdr:cNvPr>
            <xdr:cNvSpPr txBox="1"/>
          </xdr:nvSpPr>
          <xdr:spPr>
            <a:xfrm>
              <a:off x="65707067" y="1144939"/>
              <a:ext cx="2080698" cy="2233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𝐐^𝐥=𝐤_𝐡^𝐥 𝐚_𝐞𝐟 𝐀_𝐭𝐫 𝐙(𝐓^𝐈−𝐓^(𝐥,𝐛)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61</xdr:col>
      <xdr:colOff>1125966</xdr:colOff>
      <xdr:row>3</xdr:row>
      <xdr:rowOff>847</xdr:rowOff>
    </xdr:from>
    <xdr:ext cx="4569841" cy="19607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2" name="CuadroTexto 81">
              <a:extLst>
                <a:ext uri="{FF2B5EF4-FFF2-40B4-BE49-F238E27FC236}">
                  <a16:creationId xmlns:a16="http://schemas.microsoft.com/office/drawing/2014/main" id="{CDE320A9-2288-48AA-B0EF-48CDDCF14C8E}"/>
                </a:ext>
              </a:extLst>
            </xdr:cNvPr>
            <xdr:cNvSpPr txBox="1"/>
          </xdr:nvSpPr>
          <xdr:spPr>
            <a:xfrm>
              <a:off x="71816706" y="587587"/>
              <a:ext cx="4569841" cy="1960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𝐠</m:t>
                        </m:r>
                      </m:sup>
                    </m:sSubSup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𝟒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𝟑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2" name="CuadroTexto 81">
              <a:extLst>
                <a:ext uri="{FF2B5EF4-FFF2-40B4-BE49-F238E27FC236}">
                  <a16:creationId xmlns:a16="http://schemas.microsoft.com/office/drawing/2014/main" id="{CDE320A9-2288-48AA-B0EF-48CDDCF14C8E}"/>
                </a:ext>
              </a:extLst>
            </xdr:cNvPr>
            <xdr:cNvSpPr txBox="1"/>
          </xdr:nvSpPr>
          <xdr:spPr>
            <a:xfrm>
              <a:off x="71816706" y="587587"/>
              <a:ext cx="4569841" cy="1960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 )_(𝐩𝐬𝟏+𝐩𝐬𝟐−𝟑)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−𝐕_(𝐩𝐬𝟏+𝐩𝐬𝟐−𝟑)+𝐅_(𝐩𝐬𝟏+𝐩𝐬𝟐−𝟑)^𝐠=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𝐋_(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𝐩𝐬𝟏+𝐩𝐬𝟐−𝟑)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𝐋_(𝐩𝐬𝟏+𝐩𝐬𝟐−𝟒)−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𝐅_(𝐩𝐬𝟏+𝐩𝐬𝟐−𝟑)^𝐥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61</xdr:col>
      <xdr:colOff>1080246</xdr:colOff>
      <xdr:row>6</xdr:row>
      <xdr:rowOff>203903</xdr:rowOff>
    </xdr:from>
    <xdr:ext cx="5885777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3" name="CuadroTexto 82">
              <a:extLst>
                <a:ext uri="{FF2B5EF4-FFF2-40B4-BE49-F238E27FC236}">
                  <a16:creationId xmlns:a16="http://schemas.microsoft.com/office/drawing/2014/main" id="{6EB8D1B2-AE3D-48CF-B82E-27D91B669D23}"/>
                </a:ext>
              </a:extLst>
            </xdr:cNvPr>
            <xdr:cNvSpPr txBox="1"/>
          </xdr:nvSpPr>
          <xdr:spPr>
            <a:xfrm>
              <a:off x="71770986" y="1377383"/>
              <a:ext cx="5885777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𝟒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3" name="CuadroTexto 82">
              <a:extLst>
                <a:ext uri="{FF2B5EF4-FFF2-40B4-BE49-F238E27FC236}">
                  <a16:creationId xmlns:a16="http://schemas.microsoft.com/office/drawing/2014/main" id="{6EB8D1B2-AE3D-48CF-B82E-27D91B669D23}"/>
                </a:ext>
              </a:extLst>
            </xdr:cNvPr>
            <xdr:cNvSpPr txBox="1"/>
          </xdr:nvSpPr>
          <xdr:spPr>
            <a:xfrm>
              <a:off x="71770986" y="1377383"/>
              <a:ext cx="5885777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)_(𝐩𝐬𝟏+𝐩𝐬𝟐−𝟑)=−(𝐕𝐲_𝐚 )_(𝐩𝐬𝟏+𝐩𝐬𝟐−𝟑)+(𝐅^𝐠 𝐲_𝐚 )_(𝐩𝐬𝟏+𝐩𝐬𝟐−𝟑)=(𝐋𝐱_𝐚 )_(𝐩𝐬𝟏+𝐩𝐬𝟐−𝟑)−(𝐋𝐱_𝐚 )_(𝐩𝐬𝟏+𝐩𝐬𝟐−𝟒)−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𝐱_𝐚 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62</xdr:col>
      <xdr:colOff>13446</xdr:colOff>
      <xdr:row>8</xdr:row>
      <xdr:rowOff>13211</xdr:rowOff>
    </xdr:from>
    <xdr:ext cx="4696349" cy="21377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4" name="CuadroTexto 83">
              <a:extLst>
                <a:ext uri="{FF2B5EF4-FFF2-40B4-BE49-F238E27FC236}">
                  <a16:creationId xmlns:a16="http://schemas.microsoft.com/office/drawing/2014/main" id="{BFD6ADD3-00DA-4355-8269-CBB5E4893864}"/>
                </a:ext>
              </a:extLst>
            </xdr:cNvPr>
            <xdr:cNvSpPr txBox="1"/>
          </xdr:nvSpPr>
          <xdr:spPr>
            <a:xfrm>
              <a:off x="71847186" y="1605791"/>
              <a:ext cx="4696349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4" name="CuadroTexto 83">
              <a:extLst>
                <a:ext uri="{FF2B5EF4-FFF2-40B4-BE49-F238E27FC236}">
                  <a16:creationId xmlns:a16="http://schemas.microsoft.com/office/drawing/2014/main" id="{BFD6ADD3-00DA-4355-8269-CBB5E4893864}"/>
                </a:ext>
              </a:extLst>
            </xdr:cNvPr>
            <xdr:cNvSpPr txBox="1"/>
          </xdr:nvSpPr>
          <xdr:spPr>
            <a:xfrm>
              <a:off x="71847186" y="1605791"/>
              <a:ext cx="4696349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)_(𝐩𝐬𝟏+𝐩𝐬𝟐−𝟑)=(𝐉_𝐚^𝐠 )_(𝐩𝐬𝟏+𝐩𝐬𝟐−𝟑)+(𝐍_𝐭 𝐲_𝐚^𝐛 )_(𝐩𝐬𝟏+𝐩𝐬𝟐−𝟑)=(𝐉_𝐚^𝐥 )_(𝐩𝐬𝟏+𝐩𝐬𝟐−𝟑)+(𝐍_𝐭 𝐱_𝐚^𝐛 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62</xdr:col>
      <xdr:colOff>13446</xdr:colOff>
      <xdr:row>12</xdr:row>
      <xdr:rowOff>196283</xdr:rowOff>
    </xdr:from>
    <xdr:ext cx="5475666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5" name="CuadroTexto 84">
              <a:extLst>
                <a:ext uri="{FF2B5EF4-FFF2-40B4-BE49-F238E27FC236}">
                  <a16:creationId xmlns:a16="http://schemas.microsoft.com/office/drawing/2014/main" id="{4F4CC28E-5C78-41FC-AE67-CA4203EB1E2D}"/>
                </a:ext>
              </a:extLst>
            </xdr:cNvPr>
            <xdr:cNvSpPr txBox="1"/>
          </xdr:nvSpPr>
          <xdr:spPr>
            <a:xfrm>
              <a:off x="71847186" y="2619443"/>
              <a:ext cx="5475666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𝟒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5" name="CuadroTexto 84">
              <a:extLst>
                <a:ext uri="{FF2B5EF4-FFF2-40B4-BE49-F238E27FC236}">
                  <a16:creationId xmlns:a16="http://schemas.microsoft.com/office/drawing/2014/main" id="{4F4CC28E-5C78-41FC-AE67-CA4203EB1E2D}"/>
                </a:ext>
              </a:extLst>
            </xdr:cNvPr>
            <xdr:cNvSpPr txBox="1"/>
          </xdr:nvSpPr>
          <xdr:spPr>
            <a:xfrm>
              <a:off x="71847186" y="2619443"/>
              <a:ext cx="5475666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𝐩𝐬𝟏+𝐩𝐬𝟐−𝟑)=−(𝐕𝐡)_(𝐩𝐬𝟏+𝐩𝐬𝟐−𝟑)+(𝐅^𝐠 𝐡)_(𝐩𝐬𝟏+𝐩𝐬𝟐−𝟑)=(𝐋𝐡)_(𝐩𝐬𝟏+𝐩𝐬𝟐−𝟑)−(𝐋𝐡)_(𝐩𝐬𝟏+𝐩𝐬𝟐−𝟒)−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𝐡)_(𝐩𝐬𝟏+𝐩𝐬𝟐−𝟑)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62</xdr:col>
      <xdr:colOff>29487</xdr:colOff>
      <xdr:row>13</xdr:row>
      <xdr:rowOff>186970</xdr:rowOff>
    </xdr:from>
    <xdr:ext cx="4855304" cy="27001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6" name="CuadroTexto 85">
              <a:extLst>
                <a:ext uri="{FF2B5EF4-FFF2-40B4-BE49-F238E27FC236}">
                  <a16:creationId xmlns:a16="http://schemas.microsoft.com/office/drawing/2014/main" id="{E66796D0-520E-4268-9C68-2BA79798CAAC}"/>
                </a:ext>
              </a:extLst>
            </xdr:cNvPr>
            <xdr:cNvSpPr txBox="1"/>
          </xdr:nvSpPr>
          <xdr:spPr>
            <a:xfrm>
              <a:off x="71863227" y="2815870"/>
              <a:ext cx="4855304" cy="2700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6" name="CuadroTexto 85">
              <a:extLst>
                <a:ext uri="{FF2B5EF4-FFF2-40B4-BE49-F238E27FC236}">
                  <a16:creationId xmlns:a16="http://schemas.microsoft.com/office/drawing/2014/main" id="{E66796D0-520E-4268-9C68-2BA79798CAAC}"/>
                </a:ext>
              </a:extLst>
            </xdr:cNvPr>
            <xdr:cNvSpPr txBox="1"/>
          </xdr:nvSpPr>
          <xdr:spPr>
            <a:xfrm>
              <a:off x="71863227" y="2815870"/>
              <a:ext cx="4855304" cy="2700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𝐩𝐬𝟏+𝐩𝐬𝟐−𝟑)=(𝐐^𝐠 )_(𝐩𝐬𝟏+𝐩𝐬𝟐−𝟑)+(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̂_𝐢^(𝐠,𝐛) )_(𝐩𝐬𝟏+𝐩𝐬𝟐−𝟑)=(𝐐^𝐥 )_(𝐩𝐬𝟏+𝐩𝐬𝟐−𝟑)+(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̂_𝐢^(𝐥,𝐛) 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76</xdr:col>
      <xdr:colOff>15240</xdr:colOff>
      <xdr:row>3</xdr:row>
      <xdr:rowOff>0</xdr:rowOff>
    </xdr:from>
    <xdr:ext cx="2096087" cy="19607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7" name="CuadroTexto 86">
              <a:extLst>
                <a:ext uri="{FF2B5EF4-FFF2-40B4-BE49-F238E27FC236}">
                  <a16:creationId xmlns:a16="http://schemas.microsoft.com/office/drawing/2014/main" id="{9CF42758-78B1-4D40-A055-6346784E4973}"/>
                </a:ext>
              </a:extLst>
            </xdr:cNvPr>
            <xdr:cNvSpPr txBox="1"/>
          </xdr:nvSpPr>
          <xdr:spPr>
            <a:xfrm>
              <a:off x="88795860" y="586740"/>
              <a:ext cx="2096087" cy="1960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𝐠</m:t>
                        </m:r>
                      </m:sup>
                    </m:sSubSup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87" name="CuadroTexto 86">
              <a:extLst>
                <a:ext uri="{FF2B5EF4-FFF2-40B4-BE49-F238E27FC236}">
                  <a16:creationId xmlns:a16="http://schemas.microsoft.com/office/drawing/2014/main" id="{9CF42758-78B1-4D40-A055-6346784E4973}"/>
                </a:ext>
              </a:extLst>
            </xdr:cNvPr>
            <xdr:cNvSpPr txBox="1"/>
          </xdr:nvSpPr>
          <xdr:spPr>
            <a:xfrm>
              <a:off x="88795860" y="586740"/>
              <a:ext cx="2096087" cy="1960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𝐋_(𝐩𝐬𝟏+𝐩𝐬𝟐−𝟑)=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𝐏_(𝐩𝐬𝟏+𝐩𝐬𝟐−𝟐)^𝐠+𝐏_(𝐩𝐬𝟏+𝐩𝐬𝟐−𝟐)^𝐥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32958</xdr:colOff>
      <xdr:row>4</xdr:row>
      <xdr:rowOff>8860</xdr:rowOff>
    </xdr:from>
    <xdr:ext cx="1851854" cy="21377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8" name="CuadroTexto 87">
              <a:extLst>
                <a:ext uri="{FF2B5EF4-FFF2-40B4-BE49-F238E27FC236}">
                  <a16:creationId xmlns:a16="http://schemas.microsoft.com/office/drawing/2014/main" id="{48F97805-5CAC-4F5A-9B96-3C7279378853}"/>
                </a:ext>
              </a:extLst>
            </xdr:cNvPr>
            <xdr:cNvSpPr txBox="1"/>
          </xdr:nvSpPr>
          <xdr:spPr>
            <a:xfrm>
              <a:off x="88813578" y="801340"/>
              <a:ext cx="1851854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𝐟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𝐯</m:t>
                            </m:r>
                          </m:sub>
                        </m:sSub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𝐋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𝐠</m:t>
                        </m:r>
                      </m:sup>
                    </m:sSubSup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88" name="CuadroTexto 87">
              <a:extLst>
                <a:ext uri="{FF2B5EF4-FFF2-40B4-BE49-F238E27FC236}">
                  <a16:creationId xmlns:a16="http://schemas.microsoft.com/office/drawing/2014/main" id="{48F97805-5CAC-4F5A-9B96-3C7279378853}"/>
                </a:ext>
              </a:extLst>
            </xdr:cNvPr>
            <xdr:cNvSpPr txBox="1"/>
          </xdr:nvSpPr>
          <xdr:spPr>
            <a:xfrm>
              <a:off x="88813578" y="801340"/>
              <a:ext cx="1851854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〖𝐟_𝐯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(𝐋−𝐏^𝐥 )〗_(</a:t>
              </a:r>
              <a:r>
                <a:rPr lang="es-MX" sz="1000" b="1" i="0">
                  <a:latin typeface="Cambria Math" panose="02040503050406030204" pitchFamily="18" charset="0"/>
                </a:rPr>
                <a:t>𝐩𝐬𝟏+𝐩𝐬𝟐−𝟐)=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𝐏_(𝐩𝐬𝟏+𝐩𝐬𝟐−𝟐)^𝐠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15240</xdr:colOff>
      <xdr:row>9</xdr:row>
      <xdr:rowOff>22860</xdr:rowOff>
    </xdr:from>
    <xdr:ext cx="2911759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9" name="CuadroTexto 88">
              <a:extLst>
                <a:ext uri="{FF2B5EF4-FFF2-40B4-BE49-F238E27FC236}">
                  <a16:creationId xmlns:a16="http://schemas.microsoft.com/office/drawing/2014/main" id="{D99CF0CB-C849-46DF-8BA9-ABD9EC11E8AE}"/>
                </a:ext>
              </a:extLst>
            </xdr:cNvPr>
            <xdr:cNvSpPr txBox="1"/>
          </xdr:nvSpPr>
          <xdr:spPr>
            <a:xfrm>
              <a:off x="88795860" y="1821180"/>
              <a:ext cx="2911759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89" name="CuadroTexto 88">
              <a:extLst>
                <a:ext uri="{FF2B5EF4-FFF2-40B4-BE49-F238E27FC236}">
                  <a16:creationId xmlns:a16="http://schemas.microsoft.com/office/drawing/2014/main" id="{D99CF0CB-C849-46DF-8BA9-ABD9EC11E8AE}"/>
                </a:ext>
              </a:extLst>
            </xdr:cNvPr>
            <xdr:cNvSpPr txBox="1"/>
          </xdr:nvSpPr>
          <xdr:spPr>
            <a:xfrm>
              <a:off x="88795860" y="1821180"/>
              <a:ext cx="2911759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(𝐋𝐱_𝐚 )_(𝐩𝐬𝟏+𝐩𝐬𝟐−𝟑)=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(𝐏^𝐠 𝐲_𝐚 )_(𝐩𝐬𝟏+𝐩𝐬𝟐−𝟐)+(𝐏^𝐥 𝐲_𝐚 )_(𝐩𝐬𝟏+𝐩𝐬𝟐−𝟐)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30480</xdr:colOff>
      <xdr:row>15</xdr:row>
      <xdr:rowOff>22860</xdr:rowOff>
    </xdr:from>
    <xdr:ext cx="3128549" cy="22910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0" name="CuadroTexto 89">
              <a:extLst>
                <a:ext uri="{FF2B5EF4-FFF2-40B4-BE49-F238E27FC236}">
                  <a16:creationId xmlns:a16="http://schemas.microsoft.com/office/drawing/2014/main" id="{8E08D596-0A1E-44C1-ABE7-A72DC7528E36}"/>
                </a:ext>
              </a:extLst>
            </xdr:cNvPr>
            <xdr:cNvSpPr txBox="1"/>
          </xdr:nvSpPr>
          <xdr:spPr>
            <a:xfrm>
              <a:off x="88811100" y="3070860"/>
              <a:ext cx="3128549" cy="2291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acc>
                      <m:accPr>
                        <m:chr m:val="̇"/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0" name="CuadroTexto 89">
              <a:extLst>
                <a:ext uri="{FF2B5EF4-FFF2-40B4-BE49-F238E27FC236}">
                  <a16:creationId xmlns:a16="http://schemas.microsoft.com/office/drawing/2014/main" id="{8E08D596-0A1E-44C1-ABE7-A72DC7528E36}"/>
                </a:ext>
              </a:extLst>
            </xdr:cNvPr>
            <xdr:cNvSpPr txBox="1"/>
          </xdr:nvSpPr>
          <xdr:spPr>
            <a:xfrm>
              <a:off x="88811100" y="3070860"/>
              <a:ext cx="3128549" cy="2291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(𝐋𝐡)_(𝐩𝐬𝟏+𝐩𝐬𝟐−𝟑)=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(𝐏^𝐠 𝐡)_(𝐩𝐬𝟏+𝐩𝐬𝟐−𝟐)+(𝐏^𝐥 𝐡)_(𝐩𝐬𝟏+𝐩𝐬𝟐−𝟐)−</a:t>
              </a:r>
              <a:r>
                <a:rPr lang="es-MX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73720</xdr:colOff>
      <xdr:row>10</xdr:row>
      <xdr:rowOff>22860</xdr:rowOff>
    </xdr:from>
    <xdr:ext cx="2267929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1" name="CuadroTexto 90">
              <a:extLst>
                <a:ext uri="{FF2B5EF4-FFF2-40B4-BE49-F238E27FC236}">
                  <a16:creationId xmlns:a16="http://schemas.microsoft.com/office/drawing/2014/main" id="{7452D749-A9F1-47C8-B812-3A8C079F9D89}"/>
                </a:ext>
              </a:extLst>
            </xdr:cNvPr>
            <xdr:cNvSpPr txBox="1"/>
          </xdr:nvSpPr>
          <xdr:spPr>
            <a:xfrm>
              <a:off x="88854340" y="2034540"/>
              <a:ext cx="2267929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91" name="CuadroTexto 90">
              <a:extLst>
                <a:ext uri="{FF2B5EF4-FFF2-40B4-BE49-F238E27FC236}">
                  <a16:creationId xmlns:a16="http://schemas.microsoft.com/office/drawing/2014/main" id="{7452D749-A9F1-47C8-B812-3A8C079F9D89}"/>
                </a:ext>
              </a:extLst>
            </xdr:cNvPr>
            <xdr:cNvSpPr txBox="1"/>
          </xdr:nvSpPr>
          <xdr:spPr>
            <a:xfrm>
              <a:off x="88854340" y="2034540"/>
              <a:ext cx="2267929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(𝐋−𝐏^𝐥 ) 𝐱_𝐚 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𝐩𝐬𝟏+𝐩𝐬𝟐−𝟐)=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(𝐏^𝐠 𝐲_𝐚 )_(𝐩𝐬𝟏+𝐩𝐬𝟐−𝟐)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76</xdr:col>
      <xdr:colOff>68580</xdr:colOff>
      <xdr:row>21</xdr:row>
      <xdr:rowOff>30480</xdr:rowOff>
    </xdr:from>
    <xdr:ext cx="1262910" cy="38440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2" name="CuadroTexto 91">
              <a:extLst>
                <a:ext uri="{FF2B5EF4-FFF2-40B4-BE49-F238E27FC236}">
                  <a16:creationId xmlns:a16="http://schemas.microsoft.com/office/drawing/2014/main" id="{BB5FC09A-7748-45F5-B3A1-5C931AB78223}"/>
                </a:ext>
              </a:extLst>
            </xdr:cNvPr>
            <xdr:cNvSpPr txBox="1"/>
          </xdr:nvSpPr>
          <xdr:spPr>
            <a:xfrm>
              <a:off x="88849200" y="4297680"/>
              <a:ext cx="1262910" cy="3844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𝐯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Sup>
                          <m:sSubSup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𝐏</m:t>
                            </m:r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𝐩𝐬𝟏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𝐩𝐬𝟐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b>
                          <m: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𝐠</m:t>
                            </m:r>
                          </m:sup>
                        </m:sSubSup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𝐩𝐬𝟏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𝐩𝐬𝟐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2" name="CuadroTexto 91">
              <a:extLst>
                <a:ext uri="{FF2B5EF4-FFF2-40B4-BE49-F238E27FC236}">
                  <a16:creationId xmlns:a16="http://schemas.microsoft.com/office/drawing/2014/main" id="{BB5FC09A-7748-45F5-B3A1-5C931AB78223}"/>
                </a:ext>
              </a:extLst>
            </xdr:cNvPr>
            <xdr:cNvSpPr txBox="1"/>
          </xdr:nvSpPr>
          <xdr:spPr>
            <a:xfrm>
              <a:off x="88849200" y="4297680"/>
              <a:ext cx="1262910" cy="3844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𝐟_𝐯=(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𝐏_(𝐩𝐬𝟏+𝐩𝐬𝟐−𝟐)^𝐠)/(𝐋−𝐏^𝐥 )_(𝐩𝐬𝟏+𝐩𝐬𝟐−𝟐) </a:t>
              </a:r>
              <a:endParaRPr lang="es-MX" sz="1000" b="1" i="0"/>
            </a:p>
          </xdr:txBody>
        </xdr:sp>
      </mc:Fallback>
    </mc:AlternateContent>
    <xdr:clientData/>
  </xdr:oneCellAnchor>
  <xdr:twoCellAnchor>
    <xdr:from>
      <xdr:col>37</xdr:col>
      <xdr:colOff>1421118</xdr:colOff>
      <xdr:row>13</xdr:row>
      <xdr:rowOff>57162</xdr:rowOff>
    </xdr:from>
    <xdr:to>
      <xdr:col>38</xdr:col>
      <xdr:colOff>902982</xdr:colOff>
      <xdr:row>13</xdr:row>
      <xdr:rowOff>57162</xdr:rowOff>
    </xdr:to>
    <xdr:cxnSp macro="">
      <xdr:nvCxnSpPr>
        <xdr:cNvPr id="93" name="Conector recto de flecha 92">
          <a:extLst>
            <a:ext uri="{FF2B5EF4-FFF2-40B4-BE49-F238E27FC236}">
              <a16:creationId xmlns:a16="http://schemas.microsoft.com/office/drawing/2014/main" id="{D4EA9B16-0690-402B-8EBB-4A5430BAB05F}"/>
            </a:ext>
          </a:extLst>
        </xdr:cNvPr>
        <xdr:cNvCxnSpPr/>
      </xdr:nvCxnSpPr>
      <xdr:spPr>
        <a:xfrm rot="16200000" flipH="1">
          <a:off x="46047660" y="2179320"/>
          <a:ext cx="0" cy="1013484"/>
        </a:xfrm>
        <a:prstGeom prst="straightConnector1">
          <a:avLst/>
        </a:prstGeom>
        <a:ln>
          <a:solidFill>
            <a:srgbClr val="A02B93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1405878</xdr:colOff>
      <xdr:row>13</xdr:row>
      <xdr:rowOff>34302</xdr:rowOff>
    </xdr:from>
    <xdr:to>
      <xdr:col>54</xdr:col>
      <xdr:colOff>887742</xdr:colOff>
      <xdr:row>13</xdr:row>
      <xdr:rowOff>34302</xdr:rowOff>
    </xdr:to>
    <xdr:cxnSp macro="">
      <xdr:nvCxnSpPr>
        <xdr:cNvPr id="94" name="Conector recto de flecha 93">
          <a:extLst>
            <a:ext uri="{FF2B5EF4-FFF2-40B4-BE49-F238E27FC236}">
              <a16:creationId xmlns:a16="http://schemas.microsoft.com/office/drawing/2014/main" id="{E4B563AE-25DD-4DD3-B53A-A50416BFCA9D}"/>
            </a:ext>
          </a:extLst>
        </xdr:cNvPr>
        <xdr:cNvCxnSpPr/>
      </xdr:nvCxnSpPr>
      <xdr:spPr>
        <a:xfrm rot="16200000" flipH="1">
          <a:off x="62918340" y="2156460"/>
          <a:ext cx="0" cy="1013484"/>
        </a:xfrm>
        <a:prstGeom prst="straightConnector1">
          <a:avLst/>
        </a:prstGeom>
        <a:ln>
          <a:solidFill>
            <a:srgbClr val="A02B93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76</xdr:col>
      <xdr:colOff>45720</xdr:colOff>
      <xdr:row>16</xdr:row>
      <xdr:rowOff>15240</xdr:rowOff>
    </xdr:from>
    <xdr:ext cx="2419700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5" name="CuadroTexto 94">
              <a:extLst>
                <a:ext uri="{FF2B5EF4-FFF2-40B4-BE49-F238E27FC236}">
                  <a16:creationId xmlns:a16="http://schemas.microsoft.com/office/drawing/2014/main" id="{F9C34E3A-1BDF-4B45-8A69-80DF97F49B37}"/>
                </a:ext>
              </a:extLst>
            </xdr:cNvPr>
            <xdr:cNvSpPr txBox="1"/>
          </xdr:nvSpPr>
          <xdr:spPr>
            <a:xfrm>
              <a:off x="88826340" y="3261360"/>
              <a:ext cx="2419700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acc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95" name="CuadroTexto 94">
              <a:extLst>
                <a:ext uri="{FF2B5EF4-FFF2-40B4-BE49-F238E27FC236}">
                  <a16:creationId xmlns:a16="http://schemas.microsoft.com/office/drawing/2014/main" id="{F9C34E3A-1BDF-4B45-8A69-80DF97F49B37}"/>
                </a:ext>
              </a:extLst>
            </xdr:cNvPr>
            <xdr:cNvSpPr txBox="1"/>
          </xdr:nvSpPr>
          <xdr:spPr>
            <a:xfrm>
              <a:off x="88826340" y="3261360"/>
              <a:ext cx="2419700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 ̇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(𝐏^𝐠 𝐡)_(𝐩𝐬𝟏+𝐩𝐬𝟐−𝟐)−[(𝐋−𝐏^𝐥 )𝐡]_(𝐩𝐬𝟏+𝐩𝐬𝟐−𝟐)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72</xdr:col>
      <xdr:colOff>1668780</xdr:colOff>
      <xdr:row>25</xdr:row>
      <xdr:rowOff>0</xdr:rowOff>
    </xdr:from>
    <xdr:ext cx="2446888" cy="19107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6" name="CuadroTexto 95">
              <a:extLst>
                <a:ext uri="{FF2B5EF4-FFF2-40B4-BE49-F238E27FC236}">
                  <a16:creationId xmlns:a16="http://schemas.microsoft.com/office/drawing/2014/main" id="{550FE435-10AA-4F2B-826C-7BE1C84BAD9C}"/>
                </a:ext>
              </a:extLst>
            </xdr:cNvPr>
            <xdr:cNvSpPr txBox="1"/>
          </xdr:nvSpPr>
          <xdr:spPr>
            <a:xfrm>
              <a:off x="85427820" y="5120640"/>
              <a:ext cx="2446888" cy="1910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1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acc>
                          <m:accPr>
                            <m:chr m:val="̅"/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𝐋</m:t>
                            </m:r>
                          </m:e>
                        </m:acc>
                      </m:e>
                      <m:sub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𝐭𝟔𝟔</m:t>
                        </m:r>
                      </m:sub>
                    </m:sSub>
                    <m:d>
                      <m:dPr>
                        <m:begChr m:val="["/>
                        <m:endChr m:val="]"/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acc>
                              <m:accPr>
                                <m:chr m:val="̅"/>
                                <m:ctrlPr>
                                  <a:rPr lang="es-MX" sz="11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es-MX" sz="11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</m:acc>
                          </m:e>
                          <m:sub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𝐭𝟔𝟔</m:t>
                            </m:r>
                          </m:sub>
                        </m:sSub>
                        <m:d>
                          <m:d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𝐓𝐓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𝟔</m:t>
                            </m:r>
                          </m:e>
                        </m:d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sSub>
                          <m:sSub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acc>
                              <m:accPr>
                                <m:chr m:val="̅"/>
                                <m:ctrlPr>
                                  <a:rPr lang="es-MX" sz="11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es-MX" sz="11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</m:acc>
                          </m:e>
                          <m:sub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𝐭𝟔𝟔</m:t>
                            </m:r>
                          </m:sub>
                        </m:sSub>
                        <m:d>
                          <m:d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𝐓𝐓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𝟕</m:t>
                            </m:r>
                          </m:e>
                        </m:d>
                      </m:e>
                    </m:d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6" name="CuadroTexto 95">
              <a:extLst>
                <a:ext uri="{FF2B5EF4-FFF2-40B4-BE49-F238E27FC236}">
                  <a16:creationId xmlns:a16="http://schemas.microsoft.com/office/drawing/2014/main" id="{550FE435-10AA-4F2B-826C-7BE1C84BAD9C}"/>
                </a:ext>
              </a:extLst>
            </xdr:cNvPr>
            <xdr:cNvSpPr txBox="1"/>
          </xdr:nvSpPr>
          <xdr:spPr>
            <a:xfrm>
              <a:off x="85427820" y="5120640"/>
              <a:ext cx="2446888" cy="1910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̇=𝐋 ̅_𝐭𝟔𝟔 [𝐡 ̅_𝐭𝟔𝟔 (𝐓𝐓−𝟔)−𝐡 ̅_𝐭𝟔𝟔 (𝐓𝐓−𝟕)]</a:t>
              </a:r>
              <a:endParaRPr lang="es-MX" sz="1000" b="1" i="0"/>
            </a:p>
          </xdr:txBody>
        </xdr:sp>
      </mc:Fallback>
    </mc:AlternateContent>
    <xdr:clientData/>
  </xdr:oneCellAnchor>
  <xdr:twoCellAnchor>
    <xdr:from>
      <xdr:col>15</xdr:col>
      <xdr:colOff>1130592</xdr:colOff>
      <xdr:row>11</xdr:row>
      <xdr:rowOff>96722</xdr:rowOff>
    </xdr:from>
    <xdr:to>
      <xdr:col>16</xdr:col>
      <xdr:colOff>941461</xdr:colOff>
      <xdr:row>11</xdr:row>
      <xdr:rowOff>96722</xdr:rowOff>
    </xdr:to>
    <xdr:cxnSp macro="">
      <xdr:nvCxnSpPr>
        <xdr:cNvPr id="97" name="Conector recto de flecha 96">
          <a:extLst>
            <a:ext uri="{FF2B5EF4-FFF2-40B4-BE49-F238E27FC236}">
              <a16:creationId xmlns:a16="http://schemas.microsoft.com/office/drawing/2014/main" id="{FA274A6A-E5A4-4F3A-A8C1-AD143033BBC6}"/>
            </a:ext>
          </a:extLst>
        </xdr:cNvPr>
        <xdr:cNvCxnSpPr/>
      </xdr:nvCxnSpPr>
      <xdr:spPr>
        <a:xfrm rot="5400000">
          <a:off x="19457377" y="1780057"/>
          <a:ext cx="0" cy="1052929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1153453</xdr:colOff>
      <xdr:row>8</xdr:row>
      <xdr:rowOff>111964</xdr:rowOff>
    </xdr:from>
    <xdr:to>
      <xdr:col>16</xdr:col>
      <xdr:colOff>964322</xdr:colOff>
      <xdr:row>8</xdr:row>
      <xdr:rowOff>111964</xdr:rowOff>
    </xdr:to>
    <xdr:cxnSp macro="">
      <xdr:nvCxnSpPr>
        <xdr:cNvPr id="98" name="Conector recto de flecha 97">
          <a:extLst>
            <a:ext uri="{FF2B5EF4-FFF2-40B4-BE49-F238E27FC236}">
              <a16:creationId xmlns:a16="http://schemas.microsoft.com/office/drawing/2014/main" id="{BEFF109F-5BA5-4B04-9FD8-D84403350DB5}"/>
            </a:ext>
          </a:extLst>
        </xdr:cNvPr>
        <xdr:cNvCxnSpPr/>
      </xdr:nvCxnSpPr>
      <xdr:spPr>
        <a:xfrm rot="16200000" flipH="1">
          <a:off x="19480238" y="1178079"/>
          <a:ext cx="0" cy="1052929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45720</xdr:colOff>
      <xdr:row>13</xdr:row>
      <xdr:rowOff>26670</xdr:rowOff>
    </xdr:from>
    <xdr:ext cx="1042593" cy="16735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9" name="CuadroTexto 98">
              <a:extLst>
                <a:ext uri="{FF2B5EF4-FFF2-40B4-BE49-F238E27FC236}">
                  <a16:creationId xmlns:a16="http://schemas.microsoft.com/office/drawing/2014/main" id="{E294A04E-4142-4C95-8DA1-82703A5B59F2}"/>
                </a:ext>
              </a:extLst>
            </xdr:cNvPr>
            <xdr:cNvSpPr txBox="1"/>
          </xdr:nvSpPr>
          <xdr:spPr>
            <a:xfrm>
              <a:off x="9799320" y="2655570"/>
              <a:ext cx="1042593" cy="167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𝐧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𝐭𝐛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𝐔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𝐀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𝐞𝐱𝐭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𝚫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𝐓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𝐥𝐧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9" name="CuadroTexto 98">
              <a:extLst>
                <a:ext uri="{FF2B5EF4-FFF2-40B4-BE49-F238E27FC236}">
                  <a16:creationId xmlns:a16="http://schemas.microsoft.com/office/drawing/2014/main" id="{E294A04E-4142-4C95-8DA1-82703A5B59F2}"/>
                </a:ext>
              </a:extLst>
            </xdr:cNvPr>
            <xdr:cNvSpPr txBox="1"/>
          </xdr:nvSpPr>
          <xdr:spPr>
            <a:xfrm>
              <a:off x="9799320" y="2655570"/>
              <a:ext cx="1042593" cy="167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𝐧_𝐭𝐛 𝐔𝐀_𝐞𝐱𝐭 𝚫𝐓_𝐥𝐧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9</xdr:col>
      <xdr:colOff>91440</xdr:colOff>
      <xdr:row>16</xdr:row>
      <xdr:rowOff>19050</xdr:rowOff>
    </xdr:from>
    <xdr:ext cx="769570" cy="1579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0" name="CuadroTexto 99">
              <a:extLst>
                <a:ext uri="{FF2B5EF4-FFF2-40B4-BE49-F238E27FC236}">
                  <a16:creationId xmlns:a16="http://schemas.microsoft.com/office/drawing/2014/main" id="{A7A14DFA-2361-48DB-9C47-508B165B49D6}"/>
                </a:ext>
              </a:extLst>
            </xdr:cNvPr>
            <xdr:cNvSpPr txBox="1"/>
          </xdr:nvSpPr>
          <xdr:spPr>
            <a:xfrm>
              <a:off x="11170920" y="3265170"/>
              <a:ext cx="769570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𝐧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𝐭𝐛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𝐔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𝐀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𝐞𝐱𝐭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𝚫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𝐓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𝐥𝐧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100" name="CuadroTexto 99">
              <a:extLst>
                <a:ext uri="{FF2B5EF4-FFF2-40B4-BE49-F238E27FC236}">
                  <a16:creationId xmlns:a16="http://schemas.microsoft.com/office/drawing/2014/main" id="{A7A14DFA-2361-48DB-9C47-508B165B49D6}"/>
                </a:ext>
              </a:extLst>
            </xdr:cNvPr>
            <xdr:cNvSpPr txBox="1"/>
          </xdr:nvSpPr>
          <xdr:spPr>
            <a:xfrm>
              <a:off x="11170920" y="3265170"/>
              <a:ext cx="769570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𝐧_𝐭𝐛 𝐔𝐀_𝐞𝐱𝐭 𝚫𝐓_𝐥𝐧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15240</xdr:colOff>
      <xdr:row>4</xdr:row>
      <xdr:rowOff>7620</xdr:rowOff>
    </xdr:from>
    <xdr:ext cx="656718" cy="17306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1" name="CuadroTexto 100">
              <a:extLst>
                <a:ext uri="{FF2B5EF4-FFF2-40B4-BE49-F238E27FC236}">
                  <a16:creationId xmlns:a16="http://schemas.microsoft.com/office/drawing/2014/main" id="{FA259E11-58B2-4CC2-ADA9-EDC800F19F09}"/>
                </a:ext>
              </a:extLst>
            </xdr:cNvPr>
            <xdr:cNvSpPr txBox="1"/>
          </xdr:nvSpPr>
          <xdr:spPr>
            <a:xfrm>
              <a:off x="20558760" y="800100"/>
              <a:ext cx="656718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  <m:sup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𝐟𝐫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í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𝐚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101" name="CuadroTexto 100">
              <a:extLst>
                <a:ext uri="{FF2B5EF4-FFF2-40B4-BE49-F238E27FC236}">
                  <a16:creationId xmlns:a16="http://schemas.microsoft.com/office/drawing/2014/main" id="{FA259E11-58B2-4CC2-ADA9-EDC800F19F09}"/>
                </a:ext>
              </a:extLst>
            </xdr:cNvPr>
            <xdr:cNvSpPr txBox="1"/>
          </xdr:nvSpPr>
          <xdr:spPr>
            <a:xfrm>
              <a:off x="20558760" y="800100"/>
              <a:ext cx="656718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𝐅_𝐟𝐫í𝐚^𝐥=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𝐏_𝐟𝐫í𝐚^𝐥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0</xdr:colOff>
      <xdr:row>10</xdr:row>
      <xdr:rowOff>15240</xdr:rowOff>
    </xdr:from>
    <xdr:ext cx="1424940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2" name="CuadroTexto 101">
              <a:extLst>
                <a:ext uri="{FF2B5EF4-FFF2-40B4-BE49-F238E27FC236}">
                  <a16:creationId xmlns:a16="http://schemas.microsoft.com/office/drawing/2014/main" id="{7A406648-6FC0-41D1-8EEE-239F420D1B06}"/>
                </a:ext>
              </a:extLst>
            </xdr:cNvPr>
            <xdr:cNvSpPr txBox="1"/>
          </xdr:nvSpPr>
          <xdr:spPr>
            <a:xfrm>
              <a:off x="20543520" y="2026920"/>
              <a:ext cx="1424940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𝐟𝐫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í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𝐚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102" name="CuadroTexto 101">
              <a:extLst>
                <a:ext uri="{FF2B5EF4-FFF2-40B4-BE49-F238E27FC236}">
                  <a16:creationId xmlns:a16="http://schemas.microsoft.com/office/drawing/2014/main" id="{7A406648-6FC0-41D1-8EEE-239F420D1B06}"/>
                </a:ext>
              </a:extLst>
            </xdr:cNvPr>
            <xdr:cNvSpPr txBox="1"/>
          </xdr:nvSpPr>
          <xdr:spPr>
            <a:xfrm>
              <a:off x="20543520" y="2026920"/>
              <a:ext cx="1424940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𝐅^𝐥 𝐱_(𝐚,𝐅) )_</a:t>
              </a:r>
              <a:r>
                <a:rPr lang="es-MX" sz="1000" b="1" i="0">
                  <a:latin typeface="Cambria Math" panose="02040503050406030204" pitchFamily="18" charset="0"/>
                </a:rPr>
                <a:t>𝐟𝐫í𝐚=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(𝐏^𝐥 𝐱_(𝐚,𝐏) )_𝐟𝐫í𝐚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30480</xdr:colOff>
      <xdr:row>16</xdr:row>
      <xdr:rowOff>38100</xdr:rowOff>
    </xdr:from>
    <xdr:ext cx="1509772" cy="21525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3" name="CuadroTexto 102">
              <a:extLst>
                <a:ext uri="{FF2B5EF4-FFF2-40B4-BE49-F238E27FC236}">
                  <a16:creationId xmlns:a16="http://schemas.microsoft.com/office/drawing/2014/main" id="{D5748253-4DA0-41DB-AFFB-F7DB8C22BFFA}"/>
                </a:ext>
              </a:extLst>
            </xdr:cNvPr>
            <xdr:cNvSpPr txBox="1"/>
          </xdr:nvSpPr>
          <xdr:spPr>
            <a:xfrm>
              <a:off x="20574000" y="3284220"/>
              <a:ext cx="1509772" cy="2152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  <m:sSub>
                                  <m:sSub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sub>
                                </m:sSub>
                              </m:e>
                            </m:d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𝐟𝐫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í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𝐚</m:t>
                            </m:r>
                          </m:sub>
                        </m:s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103" name="CuadroTexto 102">
              <a:extLst>
                <a:ext uri="{FF2B5EF4-FFF2-40B4-BE49-F238E27FC236}">
                  <a16:creationId xmlns:a16="http://schemas.microsoft.com/office/drawing/2014/main" id="{D5748253-4DA0-41DB-AFFB-F7DB8C22BFFA}"/>
                </a:ext>
              </a:extLst>
            </xdr:cNvPr>
            <xdr:cNvSpPr txBox="1"/>
          </xdr:nvSpPr>
          <xdr:spPr>
            <a:xfrm>
              <a:off x="20574000" y="3284220"/>
              <a:ext cx="1509772" cy="2152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𝐐 ̇=〖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(𝐏^𝐥 𝐡_𝐏 )_𝐟𝐫í𝐚−(𝐅^𝐥 𝐡_𝐅 )〗_</a:t>
              </a:r>
              <a:r>
                <a:rPr lang="es-MX" sz="1000" b="1" i="0">
                  <a:latin typeface="Cambria Math" panose="02040503050406030204" pitchFamily="18" charset="0"/>
                </a:rPr>
                <a:t>𝐟𝐫í𝐚</a:t>
              </a:r>
              <a:endParaRPr lang="es-MX" sz="1000" b="1" i="0"/>
            </a:p>
          </xdr:txBody>
        </xdr:sp>
      </mc:Fallback>
    </mc:AlternateContent>
    <xdr:clientData/>
  </xdr:oneCellAnchor>
  <xdr:twoCellAnchor editAs="oneCell">
    <xdr:from>
      <xdr:col>58</xdr:col>
      <xdr:colOff>1287779</xdr:colOff>
      <xdr:row>38</xdr:row>
      <xdr:rowOff>0</xdr:rowOff>
    </xdr:from>
    <xdr:to>
      <xdr:col>63</xdr:col>
      <xdr:colOff>1112531</xdr:colOff>
      <xdr:row>67</xdr:row>
      <xdr:rowOff>173747</xdr:rowOff>
    </xdr:to>
    <xdr:pic>
      <xdr:nvPicPr>
        <xdr:cNvPr id="105" name="Imagen 104">
          <a:extLst>
            <a:ext uri="{FF2B5EF4-FFF2-40B4-BE49-F238E27FC236}">
              <a16:creationId xmlns:a16="http://schemas.microsoft.com/office/drawing/2014/main" id="{E8753EB1-D65F-3291-AA9B-C8D8E3863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34279" y="7673340"/>
          <a:ext cx="6172212" cy="5797307"/>
        </a:xfrm>
        <a:prstGeom prst="rect">
          <a:avLst/>
        </a:prstGeom>
      </xdr:spPr>
    </xdr:pic>
    <xdr:clientData/>
  </xdr:twoCellAnchor>
  <xdr:twoCellAnchor editAs="oneCell">
    <xdr:from>
      <xdr:col>58</xdr:col>
      <xdr:colOff>1287779</xdr:colOff>
      <xdr:row>72</xdr:row>
      <xdr:rowOff>0</xdr:rowOff>
    </xdr:from>
    <xdr:to>
      <xdr:col>63</xdr:col>
      <xdr:colOff>1071383</xdr:colOff>
      <xdr:row>103</xdr:row>
      <xdr:rowOff>91451</xdr:rowOff>
    </xdr:to>
    <xdr:pic>
      <xdr:nvPicPr>
        <xdr:cNvPr id="107" name="Imagen 106">
          <a:extLst>
            <a:ext uri="{FF2B5EF4-FFF2-40B4-BE49-F238E27FC236}">
              <a16:creationId xmlns:a16="http://schemas.microsoft.com/office/drawing/2014/main" id="{EB1286AE-E544-83E2-79D0-BCCB7024B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34279" y="14211300"/>
          <a:ext cx="6131064" cy="5760731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62</xdr:row>
      <xdr:rowOff>0</xdr:rowOff>
    </xdr:from>
    <xdr:to>
      <xdr:col>57</xdr:col>
      <xdr:colOff>355103</xdr:colOff>
      <xdr:row>104</xdr:row>
      <xdr:rowOff>13731</xdr:rowOff>
    </xdr:to>
    <xdr:pic>
      <xdr:nvPicPr>
        <xdr:cNvPr id="109" name="Imagen 108">
          <a:extLst>
            <a:ext uri="{FF2B5EF4-FFF2-40B4-BE49-F238E27FC236}">
              <a16:creationId xmlns:a16="http://schemas.microsoft.com/office/drawing/2014/main" id="{B70D8ACB-62EA-004D-9808-C76E116DAE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1800" y="12382500"/>
          <a:ext cx="5742443" cy="7694691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106</xdr:row>
      <xdr:rowOff>0</xdr:rowOff>
    </xdr:from>
    <xdr:to>
      <xdr:col>57</xdr:col>
      <xdr:colOff>473976</xdr:colOff>
      <xdr:row>148</xdr:row>
      <xdr:rowOff>18303</xdr:rowOff>
    </xdr:to>
    <xdr:pic>
      <xdr:nvPicPr>
        <xdr:cNvPr id="111" name="Imagen 110">
          <a:extLst>
            <a:ext uri="{FF2B5EF4-FFF2-40B4-BE49-F238E27FC236}">
              <a16:creationId xmlns:a16="http://schemas.microsoft.com/office/drawing/2014/main" id="{34A8BF14-64D3-35BE-1B5C-C1CC700AA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1800" y="20429220"/>
          <a:ext cx="5861316" cy="7699263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149</xdr:row>
      <xdr:rowOff>182879</xdr:rowOff>
    </xdr:from>
    <xdr:to>
      <xdr:col>57</xdr:col>
      <xdr:colOff>245375</xdr:colOff>
      <xdr:row>192</xdr:row>
      <xdr:rowOff>13730</xdr:rowOff>
    </xdr:to>
    <xdr:pic>
      <xdr:nvPicPr>
        <xdr:cNvPr id="113" name="Imagen 112">
          <a:extLst>
            <a:ext uri="{FF2B5EF4-FFF2-40B4-BE49-F238E27FC236}">
              <a16:creationId xmlns:a16="http://schemas.microsoft.com/office/drawing/2014/main" id="{B7C08E01-A621-64D8-C029-0C4FD5DF1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1800" y="28475939"/>
          <a:ext cx="5632715" cy="7694691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194</xdr:row>
      <xdr:rowOff>1</xdr:rowOff>
    </xdr:from>
    <xdr:to>
      <xdr:col>57</xdr:col>
      <xdr:colOff>355103</xdr:colOff>
      <xdr:row>236</xdr:row>
      <xdr:rowOff>22876</xdr:rowOff>
    </xdr:to>
    <xdr:pic>
      <xdr:nvPicPr>
        <xdr:cNvPr id="115" name="Imagen 114">
          <a:extLst>
            <a:ext uri="{FF2B5EF4-FFF2-40B4-BE49-F238E27FC236}">
              <a16:creationId xmlns:a16="http://schemas.microsoft.com/office/drawing/2014/main" id="{E3BD3EDA-ACA4-8DEB-F3CD-4DDEA18E4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1800" y="36522661"/>
          <a:ext cx="5742443" cy="7703835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237</xdr:row>
      <xdr:rowOff>182879</xdr:rowOff>
    </xdr:from>
    <xdr:to>
      <xdr:col>57</xdr:col>
      <xdr:colOff>473976</xdr:colOff>
      <xdr:row>280</xdr:row>
      <xdr:rowOff>32018</xdr:rowOff>
    </xdr:to>
    <xdr:pic>
      <xdr:nvPicPr>
        <xdr:cNvPr id="117" name="Imagen 116">
          <a:extLst>
            <a:ext uri="{FF2B5EF4-FFF2-40B4-BE49-F238E27FC236}">
              <a16:creationId xmlns:a16="http://schemas.microsoft.com/office/drawing/2014/main" id="{7F791523-06DC-0D74-56EC-0A39547EC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1800" y="44569379"/>
          <a:ext cx="5861316" cy="7712979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282</xdr:row>
      <xdr:rowOff>0</xdr:rowOff>
    </xdr:from>
    <xdr:to>
      <xdr:col>57</xdr:col>
      <xdr:colOff>245375</xdr:colOff>
      <xdr:row>324</xdr:row>
      <xdr:rowOff>32019</xdr:rowOff>
    </xdr:to>
    <xdr:pic>
      <xdr:nvPicPr>
        <xdr:cNvPr id="119" name="Imagen 118">
          <a:extLst>
            <a:ext uri="{FF2B5EF4-FFF2-40B4-BE49-F238E27FC236}">
              <a16:creationId xmlns:a16="http://schemas.microsoft.com/office/drawing/2014/main" id="{072C5FCD-C54C-27DF-1338-471C5FB3D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1800" y="52616100"/>
          <a:ext cx="5632715" cy="7712979"/>
        </a:xfrm>
        <a:prstGeom prst="rect">
          <a:avLst/>
        </a:prstGeom>
      </xdr:spPr>
    </xdr:pic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8</v>
    <v>1</v>
  </rv>
  <rv s="1">
    <v>0</v>
    <v>8</v>
    <v>258</v>
    <v>1</v>
  </rv>
</rvData>
</file>

<file path=xl/richData/rdrichvaluestructure.xml><?xml version="1.0" encoding="utf-8"?>
<rvStructures xmlns="http://schemas.microsoft.com/office/spreadsheetml/2017/richdata" count="2">
  <s t="_error">
    <k n="errorType" t="i"/>
    <k n="propagated" t="b"/>
  </s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4DAC5-EACA-45C4-BD74-50DB87B07D7D}">
  <dimension ref="A1:DF300"/>
  <sheetViews>
    <sheetView tabSelected="1" zoomScaleNormal="100" workbookViewId="0"/>
  </sheetViews>
  <sheetFormatPr baseColWidth="10" defaultRowHeight="14.4" x14ac:dyDescent="0.3"/>
  <cols>
    <col min="1" max="1" width="15.44140625" style="2" bestFit="1" customWidth="1"/>
    <col min="2" max="2" width="13.6640625" style="2" bestFit="1" customWidth="1"/>
    <col min="3" max="3" width="14" style="2" bestFit="1" customWidth="1"/>
    <col min="4" max="4" width="17.109375" style="2" bestFit="1" customWidth="1"/>
    <col min="5" max="5" width="18.5546875" style="2" bestFit="1" customWidth="1"/>
    <col min="6" max="6" width="15.77734375" style="2" bestFit="1" customWidth="1"/>
    <col min="7" max="7" width="24.44140625" style="2" bestFit="1" customWidth="1"/>
    <col min="8" max="8" width="19.21875" style="2" bestFit="1" customWidth="1"/>
    <col min="9" max="9" width="19.33203125" style="2" bestFit="1" customWidth="1"/>
    <col min="10" max="10" width="13.5546875" style="2" bestFit="1" customWidth="1"/>
    <col min="11" max="11" width="13.6640625" style="2" bestFit="1" customWidth="1"/>
    <col min="12" max="12" width="18.44140625" style="2" bestFit="1" customWidth="1"/>
    <col min="13" max="13" width="17.77734375" style="2" bestFit="1" customWidth="1"/>
    <col min="14" max="14" width="15.109375" style="2" bestFit="1" customWidth="1"/>
    <col min="15" max="15" width="18.88671875" style="2" bestFit="1" customWidth="1"/>
    <col min="16" max="16" width="18.109375" style="2" bestFit="1" customWidth="1"/>
    <col min="17" max="17" width="21.88671875" style="2" bestFit="1" customWidth="1"/>
    <col min="18" max="18" width="25.6640625" style="2" bestFit="1" customWidth="1"/>
    <col min="19" max="19" width="22.44140625" style="2" bestFit="1" customWidth="1"/>
    <col min="20" max="20" width="15.5546875" style="2" bestFit="1" customWidth="1"/>
    <col min="21" max="21" width="17.77734375" style="2" bestFit="1" customWidth="1"/>
    <col min="22" max="22" width="17.88671875" style="2" bestFit="1" customWidth="1"/>
    <col min="23" max="23" width="11.6640625" style="2" customWidth="1"/>
    <col min="24" max="24" width="12" style="2" bestFit="1" customWidth="1"/>
    <col min="25" max="25" width="13.33203125" style="2" bestFit="1" customWidth="1"/>
    <col min="26" max="26" width="18.21875" style="2" customWidth="1"/>
    <col min="27" max="27" width="19.6640625" style="2" customWidth="1"/>
    <col min="28" max="28" width="18.44140625" style="2" bestFit="1" customWidth="1"/>
    <col min="29" max="29" width="13.5546875" style="2" bestFit="1" customWidth="1"/>
    <col min="30" max="30" width="12.33203125" style="2" bestFit="1" customWidth="1"/>
    <col min="31" max="31" width="25.6640625" style="2" bestFit="1" customWidth="1"/>
    <col min="32" max="32" width="11.6640625" style="2" customWidth="1"/>
    <col min="33" max="33" width="10.88671875" style="2" customWidth="1"/>
    <col min="34" max="34" width="11.88671875" style="2" customWidth="1"/>
    <col min="35" max="35" width="16.109375" style="2" bestFit="1" customWidth="1"/>
    <col min="36" max="36" width="17.6640625" style="2" bestFit="1" customWidth="1"/>
    <col min="37" max="37" width="13" style="2" bestFit="1" customWidth="1"/>
    <col min="38" max="38" width="22.33203125" style="2" bestFit="1" customWidth="1"/>
    <col min="39" max="39" width="13.21875" style="2" bestFit="1" customWidth="1"/>
    <col min="40" max="40" width="12.44140625" style="2" bestFit="1" customWidth="1"/>
    <col min="41" max="41" width="19" style="2" bestFit="1" customWidth="1"/>
    <col min="42" max="42" width="15.5546875" style="2" customWidth="1"/>
    <col min="43" max="43" width="15.77734375" style="2" bestFit="1" customWidth="1"/>
    <col min="44" max="44" width="18.44140625" style="2" bestFit="1" customWidth="1"/>
    <col min="45" max="45" width="15.6640625" style="2" bestFit="1" customWidth="1"/>
    <col min="46" max="46" width="15.109375" style="2" bestFit="1" customWidth="1"/>
    <col min="47" max="47" width="25.6640625" bestFit="1" customWidth="1"/>
    <col min="48" max="48" width="13.88671875" bestFit="1" customWidth="1"/>
    <col min="53" max="53" width="12.88671875" customWidth="1"/>
    <col min="54" max="54" width="22.33203125" bestFit="1" customWidth="1"/>
    <col min="55" max="55" width="13" bestFit="1" customWidth="1"/>
    <col min="56" max="56" width="17" bestFit="1" customWidth="1"/>
    <col min="57" max="57" width="13.33203125" bestFit="1" customWidth="1"/>
    <col min="58" max="58" width="25.33203125" bestFit="1" customWidth="1"/>
    <col min="59" max="59" width="18.77734375" customWidth="1"/>
    <col min="60" max="60" width="16.77734375" bestFit="1" customWidth="1"/>
    <col min="61" max="61" width="14.6640625" bestFit="1" customWidth="1"/>
    <col min="62" max="62" width="16.6640625" bestFit="1" customWidth="1"/>
    <col min="63" max="63" width="25.6640625" bestFit="1" customWidth="1"/>
    <col min="64" max="64" width="17" bestFit="1" customWidth="1"/>
    <col min="65" max="65" width="16.6640625" bestFit="1" customWidth="1"/>
    <col min="66" max="66" width="15.21875" bestFit="1" customWidth="1"/>
    <col min="67" max="67" width="14.88671875" bestFit="1" customWidth="1"/>
    <col min="68" max="68" width="18.44140625" bestFit="1" customWidth="1"/>
    <col min="69" max="69" width="18.109375" bestFit="1" customWidth="1"/>
    <col min="70" max="70" width="16.5546875" bestFit="1" customWidth="1"/>
    <col min="71" max="71" width="16.21875" bestFit="1" customWidth="1"/>
    <col min="72" max="72" width="15.109375" bestFit="1" customWidth="1"/>
    <col min="73" max="73" width="30.88671875" customWidth="1"/>
    <col min="74" max="74" width="16.44140625" bestFit="1" customWidth="1"/>
    <col min="75" max="75" width="13.109375" bestFit="1" customWidth="1"/>
    <col min="76" max="76" width="12.77734375" bestFit="1" customWidth="1"/>
    <col min="78" max="78" width="23.6640625" bestFit="1" customWidth="1"/>
    <col min="85" max="85" width="12.88671875" customWidth="1"/>
    <col min="86" max="86" width="14.6640625" customWidth="1"/>
    <col min="89" max="89" width="13.33203125" bestFit="1" customWidth="1"/>
    <col min="90" max="90" width="13" bestFit="1" customWidth="1"/>
    <col min="91" max="91" width="17.77734375" bestFit="1" customWidth="1"/>
    <col min="92" max="92" width="17.44140625" bestFit="1" customWidth="1"/>
    <col min="93" max="93" width="12.44140625" bestFit="1" customWidth="1"/>
    <col min="94" max="94" width="14" bestFit="1" customWidth="1"/>
    <col min="95" max="95" width="11.6640625" bestFit="1" customWidth="1"/>
    <col min="96" max="96" width="11.33203125" bestFit="1" customWidth="1"/>
    <col min="98" max="98" width="12.33203125" bestFit="1" customWidth="1"/>
    <col min="99" max="99" width="12.5546875" bestFit="1" customWidth="1"/>
    <col min="100" max="100" width="12" bestFit="1" customWidth="1"/>
    <col min="101" max="101" width="12.21875" style="2" bestFit="1" customWidth="1"/>
    <col min="102" max="110" width="11.5546875" style="2"/>
  </cols>
  <sheetData>
    <row r="1" spans="1:88" ht="15" thickBot="1" x14ac:dyDescent="0.35">
      <c r="A1" s="1" t="s">
        <v>0</v>
      </c>
      <c r="B1" s="2">
        <v>1</v>
      </c>
      <c r="E1" s="3" t="s">
        <v>1</v>
      </c>
      <c r="F1" s="4"/>
      <c r="G1" s="4"/>
      <c r="H1" s="4"/>
      <c r="I1" s="4"/>
      <c r="J1" s="4"/>
      <c r="K1" s="4"/>
      <c r="L1" s="5"/>
      <c r="N1" s="3" t="s">
        <v>2</v>
      </c>
      <c r="O1" s="4"/>
      <c r="P1" s="4"/>
      <c r="Q1" s="4"/>
      <c r="R1" s="4"/>
      <c r="S1" s="4"/>
      <c r="T1" s="4"/>
      <c r="U1" s="5"/>
      <c r="W1" s="3" t="s">
        <v>3</v>
      </c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5"/>
      <c r="AK1" s="6"/>
      <c r="AL1" s="3" t="s">
        <v>4</v>
      </c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5"/>
      <c r="BB1" s="3" t="s">
        <v>5</v>
      </c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5"/>
      <c r="BR1" s="6"/>
      <c r="BS1" s="3" t="s">
        <v>6</v>
      </c>
      <c r="BT1" s="4"/>
      <c r="BU1" s="4"/>
      <c r="BV1" s="4"/>
      <c r="BW1" s="4"/>
      <c r="BX1" s="4"/>
      <c r="BY1" s="4"/>
      <c r="BZ1" s="4"/>
      <c r="CA1" s="4"/>
      <c r="CB1" s="4"/>
      <c r="CC1" s="5"/>
    </row>
    <row r="2" spans="1:88" ht="15" customHeight="1" thickBot="1" x14ac:dyDescent="0.35">
      <c r="A2" s="7" t="s">
        <v>7</v>
      </c>
      <c r="B2" s="2">
        <v>16</v>
      </c>
      <c r="D2" s="8" t="s">
        <v>8</v>
      </c>
      <c r="M2" s="9"/>
      <c r="W2" s="10" t="s">
        <v>9</v>
      </c>
      <c r="X2" s="2">
        <f>0.45^2*PI()/4</f>
        <v>0.15904312808798329</v>
      </c>
      <c r="AL2" s="11" t="s">
        <v>10</v>
      </c>
      <c r="AN2" s="12" t="s">
        <v>9</v>
      </c>
      <c r="AO2" s="2">
        <f>0.45^2*PI()/4</f>
        <v>0.15904312808798329</v>
      </c>
      <c r="AT2"/>
      <c r="BB2" s="10" t="s">
        <v>9</v>
      </c>
      <c r="BC2" s="2">
        <f>0.45^2*PI()/4</f>
        <v>0.15904312808798329</v>
      </c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</row>
    <row r="3" spans="1:88" ht="16.2" x14ac:dyDescent="0.3">
      <c r="A3" s="7" t="s">
        <v>11</v>
      </c>
      <c r="B3" s="2">
        <v>16</v>
      </c>
      <c r="D3" s="13"/>
      <c r="E3" s="14" t="s">
        <v>12</v>
      </c>
      <c r="F3" s="15">
        <f>E31</f>
        <v>24.852623900000001</v>
      </c>
      <c r="G3" s="16" t="s">
        <v>13</v>
      </c>
      <c r="H3" s="17">
        <f>B31</f>
        <v>31.867453399999999</v>
      </c>
      <c r="I3" s="18" t="s">
        <v>14</v>
      </c>
      <c r="J3" s="18"/>
      <c r="K3" s="18"/>
      <c r="L3" s="18"/>
      <c r="M3" s="19"/>
      <c r="N3" s="14" t="s">
        <v>15</v>
      </c>
      <c r="O3" s="15">
        <f>G42</f>
        <v>30.7436328</v>
      </c>
      <c r="P3" s="14"/>
      <c r="R3" s="18" t="s">
        <v>14</v>
      </c>
      <c r="S3" s="18"/>
      <c r="T3" s="18"/>
      <c r="U3" s="18"/>
      <c r="X3" s="14" t="s">
        <v>15</v>
      </c>
      <c r="Y3" s="15">
        <f>G42</f>
        <v>30.7436328</v>
      </c>
      <c r="AB3" s="16" t="s">
        <v>16</v>
      </c>
      <c r="AC3" s="17">
        <f>O19</f>
        <v>23.728803240000001</v>
      </c>
      <c r="AE3" s="18" t="s">
        <v>14</v>
      </c>
      <c r="AF3" s="18"/>
      <c r="AG3" s="18"/>
      <c r="AH3" s="18"/>
      <c r="AI3" s="18"/>
      <c r="AJ3" s="18"/>
      <c r="AN3" s="14" t="s">
        <v>17</v>
      </c>
      <c r="AO3" s="15" t="e" cm="1">
        <f t="array" ref="AO3">INDEX(G42:G300,AM2-1,1)</f>
        <v>#VALUE!</v>
      </c>
      <c r="AR3" s="16" t="s">
        <v>18</v>
      </c>
      <c r="AS3" s="17" t="e" cm="1">
        <f t="array" ref="AS3">INDEX(H42:H300,AM2-2,1)</f>
        <v>#VALUE!</v>
      </c>
      <c r="AU3" s="18" t="s">
        <v>14</v>
      </c>
      <c r="AV3" s="18"/>
      <c r="AW3" s="18"/>
      <c r="AX3" s="18"/>
      <c r="AY3" s="18"/>
      <c r="AZ3" s="18"/>
      <c r="BC3" s="2"/>
      <c r="BD3" s="14" t="s">
        <v>19</v>
      </c>
      <c r="BE3" s="15" cm="1">
        <f t="array" ref="BE3">INDEX(G42:G300,B2+B3-4,1)</f>
        <v>24.787955100000001</v>
      </c>
      <c r="BF3" s="2"/>
      <c r="BG3" s="2"/>
      <c r="BH3" s="16" t="s">
        <v>20</v>
      </c>
      <c r="BI3" s="17" cm="1">
        <f t="array" ref="BI3">INDEX(H42:H300,B2+B3-5,1)</f>
        <v>49.640578900000001</v>
      </c>
      <c r="BJ3" s="2"/>
      <c r="BK3" s="18" t="s">
        <v>14</v>
      </c>
      <c r="BL3" s="18"/>
      <c r="BM3" s="18"/>
      <c r="BN3" s="18"/>
      <c r="BO3" s="18"/>
      <c r="BP3" s="18"/>
      <c r="BQ3" s="18"/>
      <c r="BS3" s="16" t="s">
        <v>21</v>
      </c>
      <c r="BT3" s="17" cm="1">
        <f t="array" ref="BT3">INDEX(H42:H300,B2+B3-4,1)</f>
        <v>49.640771299999997</v>
      </c>
      <c r="BU3" s="14" t="s">
        <v>22</v>
      </c>
      <c r="BV3" s="15">
        <f>D37</f>
        <v>1.9997615400000001E-10</v>
      </c>
      <c r="BW3" s="20"/>
      <c r="BX3" s="20"/>
      <c r="BY3" s="18" t="s">
        <v>14</v>
      </c>
      <c r="BZ3" s="18"/>
      <c r="CA3" s="18"/>
      <c r="CB3" s="18"/>
      <c r="CC3" s="18"/>
      <c r="CI3" s="2"/>
      <c r="CJ3" s="2"/>
    </row>
    <row r="4" spans="1:88" ht="16.2" x14ac:dyDescent="0.3">
      <c r="A4" s="7" t="s">
        <v>23</v>
      </c>
      <c r="B4" s="2" t="s">
        <v>331</v>
      </c>
      <c r="D4" s="13"/>
      <c r="E4" s="14" t="s">
        <v>24</v>
      </c>
      <c r="F4" s="15">
        <f>M31</f>
        <v>61.655912600000001</v>
      </c>
      <c r="G4" s="16" t="s">
        <v>24</v>
      </c>
      <c r="H4" s="17">
        <f>J31</f>
        <v>22</v>
      </c>
      <c r="I4" s="21"/>
      <c r="N4" s="14" t="s">
        <v>24</v>
      </c>
      <c r="O4" s="15">
        <f>AG42</f>
        <v>76.783044899999993</v>
      </c>
      <c r="P4" s="14"/>
      <c r="R4" s="21"/>
      <c r="X4" s="14" t="s">
        <v>24</v>
      </c>
      <c r="Y4" s="15">
        <f>AG42</f>
        <v>76.783044899999993</v>
      </c>
      <c r="AB4" s="16" t="s">
        <v>24</v>
      </c>
      <c r="AC4" s="17">
        <f>O20</f>
        <v>40.224919200000002</v>
      </c>
      <c r="AE4" s="21"/>
      <c r="AN4" s="14" t="s">
        <v>24</v>
      </c>
      <c r="AO4" s="15" t="e" cm="1">
        <f t="array" ref="AO4">INDEX(AG42:AG300,AM2-1,1)</f>
        <v>#VALUE!</v>
      </c>
      <c r="AR4" s="16" t="s">
        <v>24</v>
      </c>
      <c r="AS4" s="17" t="e" cm="1">
        <f t="array" ref="AS4">INDEX(AK42:AK300,AM2-2,1)</f>
        <v>#VALUE!</v>
      </c>
      <c r="AU4" s="21"/>
      <c r="AV4" s="2"/>
      <c r="AW4" s="2"/>
      <c r="AX4" s="2"/>
      <c r="AY4" s="2"/>
      <c r="AZ4" s="2"/>
      <c r="BC4" s="2"/>
      <c r="BD4" s="14" t="s">
        <v>24</v>
      </c>
      <c r="BE4" s="15" cm="1">
        <f t="array" ref="BE4">INDEX(AG42:AG300,B2+B3-4,1)</f>
        <v>197.374009</v>
      </c>
      <c r="BF4" s="2"/>
      <c r="BG4" s="2"/>
      <c r="BH4" s="16" t="s">
        <v>24</v>
      </c>
      <c r="BI4" s="17" cm="1">
        <f t="array" ref="BI4">INDEX(AK42:AK300,B2+B3-5,1)</f>
        <v>197.36984100000001</v>
      </c>
      <c r="BJ4" s="2"/>
      <c r="BK4" s="21"/>
      <c r="BL4" s="2"/>
      <c r="BM4" s="2"/>
      <c r="BN4" s="2"/>
      <c r="BO4" s="2"/>
      <c r="BP4" s="2"/>
      <c r="BS4" s="16" t="s">
        <v>24</v>
      </c>
      <c r="BT4" s="17" cm="1">
        <f t="array" ref="BT4">INDEX(AK42:AK300,B2+B3-4,1)</f>
        <v>197.37305499999999</v>
      </c>
      <c r="BU4" s="14" t="s">
        <v>24</v>
      </c>
      <c r="BV4" s="15">
        <f>L37</f>
        <v>197.373054</v>
      </c>
      <c r="BW4" s="14" t="s">
        <v>25</v>
      </c>
      <c r="BX4" s="15">
        <f>F37</f>
        <v>24.7881474</v>
      </c>
      <c r="BZ4" s="21"/>
      <c r="CI4" s="2"/>
      <c r="CJ4" s="2"/>
    </row>
    <row r="5" spans="1:88" x14ac:dyDescent="0.3">
      <c r="A5" s="7" t="s">
        <v>26</v>
      </c>
      <c r="B5" s="2" t="s">
        <v>331</v>
      </c>
      <c r="D5" s="13"/>
      <c r="E5" s="14" t="s">
        <v>27</v>
      </c>
      <c r="F5" s="15">
        <f>V31</f>
        <v>14.7096023</v>
      </c>
      <c r="G5" s="16" t="s">
        <v>27</v>
      </c>
      <c r="H5" s="17">
        <f>S31</f>
        <v>18.6326</v>
      </c>
      <c r="I5" s="21"/>
      <c r="J5" s="2">
        <f>H3+F14</f>
        <v>56.7200773</v>
      </c>
      <c r="K5" s="22" t="s">
        <v>28</v>
      </c>
      <c r="L5" s="2">
        <f>H14+F3</f>
        <v>56.7200773</v>
      </c>
      <c r="N5" s="14" t="s">
        <v>27</v>
      </c>
      <c r="O5" s="15">
        <f>AY42</f>
        <v>14.7091358</v>
      </c>
      <c r="P5" s="14"/>
      <c r="R5" s="21"/>
      <c r="S5" s="2">
        <f>O3</f>
        <v>30.7436328</v>
      </c>
      <c r="T5" s="22" t="s">
        <v>28</v>
      </c>
      <c r="U5" s="2">
        <f>O13</f>
        <v>30.7436328</v>
      </c>
      <c r="X5" s="14" t="s">
        <v>27</v>
      </c>
      <c r="Y5" s="15">
        <f>AY42</f>
        <v>14.7091358</v>
      </c>
      <c r="AB5" s="16" t="s">
        <v>27</v>
      </c>
      <c r="AC5" s="17">
        <f>O21</f>
        <v>14.7091358</v>
      </c>
      <c r="AE5" s="21"/>
      <c r="AF5" s="2">
        <f>AA13</f>
        <v>-2.8569753599999999</v>
      </c>
      <c r="AG5" s="22" t="s">
        <v>28</v>
      </c>
      <c r="AH5" s="2">
        <f>Y15-Y3</f>
        <v>-2.8569753999999996</v>
      </c>
      <c r="AI5" s="22" t="s">
        <v>28</v>
      </c>
      <c r="AJ5" s="2">
        <f>AC15-AC3</f>
        <v>-2.8569753400000018</v>
      </c>
      <c r="AN5" s="14" t="s">
        <v>27</v>
      </c>
      <c r="AO5" s="15" t="e" cm="1">
        <f t="array" ref="AO5">INDEX(AY42:AY300,AM2-1,1)</f>
        <v>#VALUE!</v>
      </c>
      <c r="AR5" s="16" t="s">
        <v>27</v>
      </c>
      <c r="AS5" s="17" t="e" cm="1">
        <f t="array" ref="AS5">INDEX(AY42:AY300,AM2-2,1)</f>
        <v>#VALUE!</v>
      </c>
      <c r="AU5" s="21"/>
      <c r="AV5" s="2" t="e">
        <f>AQ13</f>
        <v>#VALUE!</v>
      </c>
      <c r="AW5" s="22" t="s">
        <v>28</v>
      </c>
      <c r="AX5" s="2" t="e" vm="1">
        <f ca="1">AO15-AO3</f>
        <v>#VALUE!</v>
      </c>
      <c r="AY5" s="22" t="s">
        <v>28</v>
      </c>
      <c r="AZ5" s="2" t="e">
        <f>IF(AL8="NO APLICA",-AS3+AS15,-AS3+AS15-AM9)</f>
        <v>#VALUE!</v>
      </c>
      <c r="BC5" s="2"/>
      <c r="BD5" s="14" t="s">
        <v>27</v>
      </c>
      <c r="BE5" s="15" cm="1">
        <f t="array" ref="BE5">INDEX(AY42:AY300,B2+B3-4,1)</f>
        <v>14.7136178</v>
      </c>
      <c r="BF5" s="2"/>
      <c r="BG5" s="2"/>
      <c r="BH5" s="16" t="s">
        <v>27</v>
      </c>
      <c r="BI5" s="17" cm="1">
        <f t="array" ref="BI5">INDEX(AY42:AY300,B2+B3-5,1)</f>
        <v>14.713390499999999</v>
      </c>
      <c r="BJ5" s="2"/>
      <c r="BK5" s="21"/>
      <c r="BM5" s="2">
        <f>BG13</f>
        <v>1.9233508399999996E-4</v>
      </c>
      <c r="BN5" s="22" t="s">
        <v>28</v>
      </c>
      <c r="BO5" s="2">
        <f>BE15-BE3+BG15</f>
        <v>1.9230019997351633E-4</v>
      </c>
      <c r="BP5" s="22" t="s">
        <v>28</v>
      </c>
      <c r="BQ5" s="2">
        <f>IF(BB8="NO APLICA",BI15-BI3,-BC9+BI15-BI3)</f>
        <v>1.9239999999598467E-4</v>
      </c>
      <c r="BS5" s="16" t="s">
        <v>27</v>
      </c>
      <c r="BT5" s="17" cm="1">
        <f t="array" ref="BT5">INDEX(AY42:AY300,B2+B3-4,1)</f>
        <v>14.7136178</v>
      </c>
      <c r="BU5" s="14" t="s">
        <v>27</v>
      </c>
      <c r="BV5" s="15">
        <f>U37</f>
        <v>14.7138451</v>
      </c>
      <c r="BW5" s="14" t="s">
        <v>24</v>
      </c>
      <c r="BX5" s="15">
        <f>N37</f>
        <v>197.375315</v>
      </c>
      <c r="CI5" s="2"/>
    </row>
    <row r="6" spans="1:88" ht="15.6" x14ac:dyDescent="0.3">
      <c r="A6" s="23" t="s">
        <v>29</v>
      </c>
      <c r="B6" s="2">
        <v>0</v>
      </c>
      <c r="D6" s="13"/>
      <c r="E6" s="14" t="s">
        <v>30</v>
      </c>
      <c r="F6" s="15">
        <f>I31</f>
        <v>7.2575212699999998E-6</v>
      </c>
      <c r="G6" s="16" t="s">
        <v>31</v>
      </c>
      <c r="H6" s="17">
        <f>F31</f>
        <v>0.20914556200000001</v>
      </c>
      <c r="I6" s="21"/>
      <c r="N6" s="14" t="s">
        <v>32</v>
      </c>
      <c r="O6" s="15">
        <f>N42</f>
        <v>0.95009522700000004</v>
      </c>
      <c r="P6" s="14"/>
      <c r="R6" s="21"/>
      <c r="W6" s="24" t="s">
        <v>33</v>
      </c>
      <c r="X6" s="14" t="s">
        <v>32</v>
      </c>
      <c r="Y6" s="15">
        <f>N42</f>
        <v>0.95009522700000004</v>
      </c>
      <c r="AB6" s="16" t="s">
        <v>31</v>
      </c>
      <c r="AC6" s="17">
        <f>O22</f>
        <v>0.95009522700000004</v>
      </c>
      <c r="AM6" s="24" t="s">
        <v>33</v>
      </c>
      <c r="AN6" s="14" t="s">
        <v>32</v>
      </c>
      <c r="AO6" s="15" t="e" cm="1">
        <f t="array" ref="AO6">INDEX(N42:N300,AM2-1,1)</f>
        <v>#VALUE!</v>
      </c>
      <c r="AR6" s="16" t="s">
        <v>31</v>
      </c>
      <c r="AS6" s="17" t="e" cm="1">
        <f t="array" ref="AS6">INDEX(S42:S300,AM2-2,1)</f>
        <v>#VALUE!</v>
      </c>
      <c r="AU6" s="2"/>
      <c r="AV6" s="2"/>
      <c r="AW6" s="2"/>
      <c r="AX6" s="2"/>
      <c r="AY6" s="2"/>
      <c r="AZ6" s="2"/>
      <c r="BC6" s="24" t="s">
        <v>33</v>
      </c>
      <c r="BD6" s="14" t="s">
        <v>32</v>
      </c>
      <c r="BE6" s="15" cm="1">
        <f t="array" ref="BE6">INDEX(N42:N300,B2+B3-4,1)</f>
        <v>2.6622145299999998E-5</v>
      </c>
      <c r="BF6" s="2"/>
      <c r="BG6" s="2"/>
      <c r="BH6" s="16" t="s">
        <v>31</v>
      </c>
      <c r="BI6" s="17" cm="1">
        <f t="array" ref="BI6">INDEX(S42:S300,B2+B3-5,1)</f>
        <v>1.6927174800000001E-5</v>
      </c>
      <c r="BJ6" s="2"/>
      <c r="BK6" s="2"/>
      <c r="BL6" s="2"/>
      <c r="BM6" s="2"/>
      <c r="BN6" s="2"/>
      <c r="BO6" s="2"/>
      <c r="BP6" s="2"/>
      <c r="BS6" s="16" t="s">
        <v>31</v>
      </c>
      <c r="BT6" s="17" cm="1">
        <f t="array" ref="BT6">INDEX(S42:S300,B2+B3-4,1)</f>
        <v>7.2604812399999999E-6</v>
      </c>
      <c r="BU6" s="14" t="s">
        <v>32</v>
      </c>
      <c r="BV6" s="15">
        <f>H37</f>
        <v>4.5591398499999998E-5</v>
      </c>
      <c r="BW6" s="14" t="s">
        <v>27</v>
      </c>
      <c r="BX6" s="15">
        <f>W37</f>
        <v>14.7138451</v>
      </c>
      <c r="CA6" s="2">
        <f>BT3</f>
        <v>49.640771299999997</v>
      </c>
      <c r="CB6" s="22" t="s">
        <v>28</v>
      </c>
      <c r="CC6" s="2">
        <f>BX4+BT19+BV3</f>
        <v>49.640771300199972</v>
      </c>
      <c r="CI6" s="2"/>
    </row>
    <row r="7" spans="1:88" ht="16.2" thickBot="1" x14ac:dyDescent="0.35">
      <c r="A7" s="7" t="s">
        <v>34</v>
      </c>
      <c r="B7" s="22" t="s">
        <v>332</v>
      </c>
      <c r="D7" s="13"/>
      <c r="E7" s="14" t="s">
        <v>35</v>
      </c>
      <c r="F7" s="15">
        <f>R31</f>
        <v>-283047.31400000001</v>
      </c>
      <c r="G7" s="16" t="s">
        <v>35</v>
      </c>
      <c r="H7" s="17">
        <f>O31</f>
        <v>-243450.45800000001</v>
      </c>
      <c r="I7" s="18" t="s">
        <v>36</v>
      </c>
      <c r="J7" s="18"/>
      <c r="K7" s="18"/>
      <c r="L7" s="18"/>
      <c r="N7" s="14" t="s">
        <v>35</v>
      </c>
      <c r="O7" s="15">
        <f>AU42</f>
        <v>-54920.1296</v>
      </c>
      <c r="P7" s="14"/>
      <c r="R7" s="18" t="s">
        <v>36</v>
      </c>
      <c r="S7" s="18"/>
      <c r="T7" s="18"/>
      <c r="U7" s="18"/>
      <c r="W7" s="25">
        <f>C42</f>
        <v>9.6416000000000004</v>
      </c>
      <c r="X7" s="14" t="s">
        <v>35</v>
      </c>
      <c r="Y7" s="15">
        <f>AU42</f>
        <v>-54920.1296</v>
      </c>
      <c r="AB7" s="16" t="s">
        <v>35</v>
      </c>
      <c r="AC7" s="17">
        <f>O23</f>
        <v>-77354.812699999995</v>
      </c>
      <c r="AE7" s="18" t="s">
        <v>36</v>
      </c>
      <c r="AF7" s="18"/>
      <c r="AG7" s="18"/>
      <c r="AH7" s="18"/>
      <c r="AI7" s="18"/>
      <c r="AJ7" s="18"/>
      <c r="AM7" s="25" t="e" cm="1">
        <f t="array" ref="AM7">INDEX(C42:C300,AM2-1,1)</f>
        <v>#VALUE!</v>
      </c>
      <c r="AN7" s="14" t="s">
        <v>35</v>
      </c>
      <c r="AO7" s="15" t="e" cm="1">
        <f t="array" ref="AO7">INDEX(AU42:AU300,AM2-1,1)</f>
        <v>#VALUE!</v>
      </c>
      <c r="AR7" s="16" t="s">
        <v>35</v>
      </c>
      <c r="AS7" s="17" t="e" cm="1">
        <f t="array" ref="AS7">INDEX(AV42:AV300,AM2-2,1)</f>
        <v>#VALUE!</v>
      </c>
      <c r="AU7" s="18" t="s">
        <v>36</v>
      </c>
      <c r="AV7" s="18"/>
      <c r="AW7" s="18"/>
      <c r="AX7" s="18"/>
      <c r="AY7" s="18"/>
      <c r="AZ7" s="18"/>
      <c r="BC7" s="25" cm="1">
        <f t="array" ref="BC7">INDEX(C42:C300,B2+B3-4,1)</f>
        <v>3.1656</v>
      </c>
      <c r="BD7" s="14" t="s">
        <v>35</v>
      </c>
      <c r="BE7" s="15" cm="1">
        <f t="array" ref="BE7">INDEX(AU42:AU300,B2+B3-4,1)</f>
        <v>-237445.897</v>
      </c>
      <c r="BF7" s="2"/>
      <c r="BG7" s="2"/>
      <c r="BH7" s="16" t="s">
        <v>35</v>
      </c>
      <c r="BI7" s="17" cm="1">
        <f t="array" ref="BI7">INDEX(AV42:AV300,B2+B3-5,1)</f>
        <v>-272576.44699999999</v>
      </c>
      <c r="BJ7" s="2"/>
      <c r="BK7" s="18" t="s">
        <v>36</v>
      </c>
      <c r="BL7" s="18"/>
      <c r="BM7" s="18"/>
      <c r="BN7" s="18"/>
      <c r="BO7" s="18"/>
      <c r="BP7" s="18"/>
      <c r="BQ7" s="18"/>
      <c r="BS7" s="16" t="s">
        <v>35</v>
      </c>
      <c r="BT7" s="17" cm="1">
        <f t="array" ref="BT7">INDEX(AV42:AV300,B2+B3-4,1)</f>
        <v>-272578.21600000001</v>
      </c>
      <c r="BU7" s="14" t="s">
        <v>35</v>
      </c>
      <c r="BV7" s="15">
        <f>Q37</f>
        <v>-237442.20199999999</v>
      </c>
      <c r="BW7" s="14" t="s">
        <v>32</v>
      </c>
      <c r="BX7" s="15">
        <f>J37</f>
        <v>7.2635388500000001E-6</v>
      </c>
      <c r="BZ7" s="21"/>
      <c r="CA7" s="2">
        <f>BV19*B13</f>
        <v>24.788147339699997</v>
      </c>
      <c r="CB7" s="22" t="s">
        <v>28</v>
      </c>
      <c r="CC7" s="2">
        <f>BX4</f>
        <v>24.7881474</v>
      </c>
      <c r="CI7" s="2"/>
    </row>
    <row r="8" spans="1:88" ht="16.8" thickBot="1" x14ac:dyDescent="0.35">
      <c r="A8" s="23" t="s">
        <v>37</v>
      </c>
      <c r="B8" s="22" t="s">
        <v>332</v>
      </c>
      <c r="D8" s="13"/>
      <c r="F8" s="26"/>
      <c r="G8" s="27"/>
      <c r="I8" s="21"/>
      <c r="R8" s="21"/>
      <c r="W8" s="25"/>
      <c r="X8" s="28"/>
      <c r="Y8" s="29"/>
      <c r="Z8" s="30" t="s">
        <v>38</v>
      </c>
      <c r="AA8" s="31">
        <f>AI42</f>
        <v>44.947112500000003</v>
      </c>
      <c r="AB8" s="32"/>
      <c r="AC8" s="33"/>
      <c r="AE8" s="21"/>
      <c r="AL8" s="34" t="str">
        <f>IF(AM2=B2,"APLICA","NO APLICA")</f>
        <v>NO APLICA</v>
      </c>
      <c r="AM8" s="25"/>
      <c r="AN8" s="28"/>
      <c r="AO8" s="29"/>
      <c r="AP8" s="30" t="s">
        <v>38</v>
      </c>
      <c r="AQ8" s="31" t="e" cm="1">
        <f t="array" ref="AQ8">INDEX(AI42:AI300,AM2-1,1)</f>
        <v>#VALUE!</v>
      </c>
      <c r="AR8" s="32"/>
      <c r="AS8" s="33"/>
      <c r="AU8" s="21"/>
      <c r="AV8" s="2"/>
      <c r="AW8" s="2"/>
      <c r="AX8" s="2"/>
      <c r="AY8" s="2"/>
      <c r="AZ8" s="2"/>
      <c r="BB8" s="34" t="str">
        <f>IF(B3=3,"APLICA","NO APLICA")</f>
        <v>NO APLICA</v>
      </c>
      <c r="BC8" s="25"/>
      <c r="BD8" s="28"/>
      <c r="BE8" s="29"/>
      <c r="BF8" s="30" t="s">
        <v>38</v>
      </c>
      <c r="BG8" s="31" cm="1">
        <f t="array" ref="BG8">INDEX(AI42:AI300,B2+B3-4,1)</f>
        <v>197.373131</v>
      </c>
      <c r="BH8" s="32"/>
      <c r="BI8" s="33"/>
      <c r="BJ8" s="2"/>
      <c r="BK8" s="21"/>
      <c r="BL8" s="2"/>
      <c r="BM8" s="2"/>
      <c r="BN8" s="2"/>
      <c r="BO8" s="2"/>
      <c r="BP8" s="2"/>
      <c r="BW8" s="14" t="s">
        <v>35</v>
      </c>
      <c r="BX8" s="15">
        <f>S37</f>
        <v>-237449.71157123864</v>
      </c>
      <c r="BZ8" s="21"/>
      <c r="CB8" s="2"/>
      <c r="CI8" s="2"/>
    </row>
    <row r="9" spans="1:88" ht="16.2" x14ac:dyDescent="0.3">
      <c r="A9" s="7" t="s">
        <v>39</v>
      </c>
      <c r="B9" s="22" t="s">
        <v>332</v>
      </c>
      <c r="D9" s="13"/>
      <c r="F9" s="26"/>
      <c r="G9" s="27"/>
      <c r="I9" s="21"/>
      <c r="J9" s="2">
        <f>H3*H6+F14*F17</f>
        <v>6.6651168192983805</v>
      </c>
      <c r="K9" s="22" t="s">
        <v>28</v>
      </c>
      <c r="L9" s="2">
        <f>H14*H17+F3*F6</f>
        <v>6.6651168192983805</v>
      </c>
      <c r="R9" s="21"/>
      <c r="S9" s="2">
        <f>O3*O6</f>
        <v>29.209378783920648</v>
      </c>
      <c r="T9" s="22" t="s">
        <v>28</v>
      </c>
      <c r="U9" s="2">
        <f>O13*O16</f>
        <v>29.209378783920648</v>
      </c>
      <c r="W9" s="25"/>
      <c r="X9" s="35" t="s">
        <v>40</v>
      </c>
      <c r="Y9" s="36">
        <f>I42</f>
        <v>30.7436328</v>
      </c>
      <c r="Z9" s="37" t="s">
        <v>41</v>
      </c>
      <c r="AA9" s="38">
        <f>P42</f>
        <v>0.99959061299999996</v>
      </c>
      <c r="AB9" s="39" t="s">
        <v>42</v>
      </c>
      <c r="AC9" s="40">
        <f>J42</f>
        <v>20.8718279</v>
      </c>
      <c r="AE9" s="21"/>
      <c r="AL9" s="41" t="s">
        <v>43</v>
      </c>
      <c r="AM9" s="42" t="e" cm="1">
        <f t="array" ref="AM9">INDEX(F42:F300,AM2-1,1)</f>
        <v>#VALUE!</v>
      </c>
      <c r="AN9" s="35" t="s">
        <v>44</v>
      </c>
      <c r="AO9" s="36" t="e" cm="1">
        <f t="array" ref="AO9">INDEX(I42:I300,AM2-1,1)</f>
        <v>#VALUE!</v>
      </c>
      <c r="AP9" s="37" t="s">
        <v>41</v>
      </c>
      <c r="AQ9" s="38" t="e" cm="1">
        <f t="array" ref="AQ9">INDEX(P42:P300,AM2-1,1)</f>
        <v>#VALUE!</v>
      </c>
      <c r="AR9" s="39" t="s">
        <v>45</v>
      </c>
      <c r="AS9" s="40" t="e" cm="1">
        <f t="array" ref="AS9">INDEX(J42:J300,AM2-1,1)</f>
        <v>#VALUE!</v>
      </c>
      <c r="AU9" s="21"/>
      <c r="AV9" s="2"/>
      <c r="AW9" s="2"/>
      <c r="AX9" s="2"/>
      <c r="AY9" s="2"/>
      <c r="AZ9" s="2"/>
      <c r="BB9" s="41" t="s">
        <v>43</v>
      </c>
      <c r="BC9" s="42" t="str" cm="1">
        <f t="array" ref="BC9">IF(B3=3,INDEX(F42:F300,B2-1,1),"-")</f>
        <v>-</v>
      </c>
      <c r="BD9" s="35" t="s">
        <v>46</v>
      </c>
      <c r="BE9" s="36" cm="1">
        <f t="array" ref="BE9">INDEX(I42:I300,B2+B3-4,1)</f>
        <v>24.787955100000001</v>
      </c>
      <c r="BF9" s="37" t="s">
        <v>41</v>
      </c>
      <c r="BG9" s="38" cm="1">
        <f t="array" ref="BG9">INDEX(P42:P300,B2+B3-4,1)</f>
        <v>4.0256895900000002E-5</v>
      </c>
      <c r="BH9" s="39" t="s">
        <v>47</v>
      </c>
      <c r="BI9" s="40" cm="1">
        <f t="array" ref="BI9">INDEX(J42:J300,B2+B3-4,1)</f>
        <v>49.640771299999997</v>
      </c>
      <c r="BJ9" s="2"/>
      <c r="BK9" s="21"/>
      <c r="BL9" s="2"/>
      <c r="BM9" s="2"/>
      <c r="BN9" s="2"/>
      <c r="BO9" s="2"/>
      <c r="BP9" s="2"/>
      <c r="BY9" s="18" t="s">
        <v>36</v>
      </c>
      <c r="BZ9" s="18"/>
      <c r="CA9" s="18"/>
      <c r="CB9" s="18"/>
      <c r="CC9" s="18"/>
      <c r="CI9" s="2"/>
    </row>
    <row r="10" spans="1:88" ht="16.8" thickBot="1" x14ac:dyDescent="0.35">
      <c r="A10" s="12" t="s">
        <v>48</v>
      </c>
      <c r="B10" s="22" t="s">
        <v>332</v>
      </c>
      <c r="D10" s="13"/>
      <c r="E10" s="24" t="s">
        <v>49</v>
      </c>
      <c r="F10" s="26"/>
      <c r="G10" s="27"/>
      <c r="I10" s="21"/>
      <c r="N10" s="24" t="s">
        <v>49</v>
      </c>
      <c r="R10" s="21"/>
      <c r="W10" s="25"/>
      <c r="X10" s="35" t="s">
        <v>50</v>
      </c>
      <c r="Y10" s="36">
        <f>AH42</f>
        <v>76.783044899999993</v>
      </c>
      <c r="Z10" s="37" t="s">
        <v>51</v>
      </c>
      <c r="AA10" s="38">
        <f>Q42</f>
        <v>0.86063479399999998</v>
      </c>
      <c r="AB10" s="39" t="s">
        <v>52</v>
      </c>
      <c r="AC10" s="40">
        <f>AJ42</f>
        <v>44.703508100000001</v>
      </c>
      <c r="AF10" s="2">
        <f>AA11</f>
        <v>-3.9909892999999999</v>
      </c>
      <c r="AG10" s="22" t="s">
        <v>28</v>
      </c>
      <c r="AH10" s="2">
        <f>Y15*Y18-Y3*Y6</f>
        <v>-3.9909893529218579</v>
      </c>
      <c r="AI10" s="22" t="s">
        <v>28</v>
      </c>
      <c r="AJ10" s="2">
        <f>AC15*AC18-AC3*AC6</f>
        <v>-3.9909892987162365</v>
      </c>
      <c r="AL10" s="41" t="s">
        <v>24</v>
      </c>
      <c r="AM10" s="42" t="e" cm="1">
        <f t="array" ref="AM10">INDEX(AF42:AF300,AM2-1,1)</f>
        <v>#VALUE!</v>
      </c>
      <c r="AN10" s="35" t="s">
        <v>50</v>
      </c>
      <c r="AO10" s="36" t="e" cm="1">
        <f t="array" ref="AO10">INDEX(AH42:AH300,AM2-1,1)</f>
        <v>#VALUE!</v>
      </c>
      <c r="AP10" s="37" t="s">
        <v>51</v>
      </c>
      <c r="AQ10" s="38" t="e" cm="1">
        <f t="array" ref="AQ10">INDEX(Q42:Q300,AM2-1,1)</f>
        <v>#VALUE!</v>
      </c>
      <c r="AR10" s="39" t="s">
        <v>52</v>
      </c>
      <c r="AS10" s="40" t="e" cm="1">
        <f t="array" ref="AS10">INDEX(AJ42:AJ300,AM2-1,1)</f>
        <v>#VALUE!</v>
      </c>
      <c r="AU10" s="2"/>
      <c r="AV10" s="2" t="e">
        <f>AQ11</f>
        <v>#VALUE!</v>
      </c>
      <c r="AW10" s="22" t="s">
        <v>28</v>
      </c>
      <c r="AX10" s="2" t="e" vm="1">
        <f ca="1">AO15*AO18-AO3*AO6</f>
        <v>#VALUE!</v>
      </c>
      <c r="AY10" s="22" t="s">
        <v>28</v>
      </c>
      <c r="AZ10" s="2" t="e">
        <f>IF(AL8="NO APLICA",-AS3*AS6+AS15*AS18,-AS3*AS6+AS15*AS18-AM9*AM12)</f>
        <v>#VALUE!</v>
      </c>
      <c r="BB10" s="41" t="s">
        <v>24</v>
      </c>
      <c r="BC10" s="42" t="str" cm="1">
        <f t="array" ref="BC10">IF(B3=3,INDEX(AF42:AF300,B2-1,1),"-")</f>
        <v>-</v>
      </c>
      <c r="BD10" s="35" t="s">
        <v>50</v>
      </c>
      <c r="BE10" s="36" cm="1">
        <f t="array" ref="BE10">INDEX(AH42:AH300,B2+B3-4,1)</f>
        <v>197.374009</v>
      </c>
      <c r="BF10" s="37" t="s">
        <v>51</v>
      </c>
      <c r="BG10" s="38" cm="1">
        <f t="array" ref="BG10">INDEX(Q42:Q300,B2+B3-4,1)</f>
        <v>6.4082452299999999E-6</v>
      </c>
      <c r="BH10" s="39" t="s">
        <v>52</v>
      </c>
      <c r="BI10" s="40" cm="1">
        <f t="array" ref="BI10">INDEX(AJ42:AJ300,B2+B3-4,1)</f>
        <v>197.37305499999999</v>
      </c>
      <c r="BJ10" s="2"/>
      <c r="BK10" s="2"/>
      <c r="BM10" s="2">
        <f>BG11</f>
        <v>-4.7985886999999999E-4</v>
      </c>
      <c r="BN10" s="22" t="s">
        <v>28</v>
      </c>
      <c r="BO10" s="2">
        <f>BE15*BE18-BE3*BE6+BG15*BG18</f>
        <v>-4.7985887069353235E-4</v>
      </c>
      <c r="BP10" s="22" t="s">
        <v>28</v>
      </c>
      <c r="BQ10" s="2">
        <f>IF(BB8="NO APLICA",BI15*BI18-BI3*BI6,-BC9*BC12+BI15*BI18-BI3*BI6)</f>
        <v>-4.7985886745071141E-4</v>
      </c>
      <c r="BZ10" s="21"/>
      <c r="CB10" s="2"/>
      <c r="CI10" s="2"/>
    </row>
    <row r="11" spans="1:88" ht="16.2" x14ac:dyDescent="0.3">
      <c r="A11" s="1" t="s">
        <v>53</v>
      </c>
      <c r="B11" s="2">
        <v>3.3826628400000001</v>
      </c>
      <c r="D11" s="13"/>
      <c r="E11" s="25">
        <f>N31</f>
        <v>260184.538</v>
      </c>
      <c r="F11" s="26"/>
      <c r="G11" s="27"/>
      <c r="I11" s="18" t="s">
        <v>54</v>
      </c>
      <c r="J11" s="18"/>
      <c r="K11" s="18"/>
      <c r="L11" s="18"/>
      <c r="N11" s="25">
        <f>-P36</f>
        <v>689723.65899999999</v>
      </c>
      <c r="R11" s="18" t="s">
        <v>54</v>
      </c>
      <c r="S11" s="18"/>
      <c r="T11" s="18"/>
      <c r="U11" s="18"/>
      <c r="W11" s="25"/>
      <c r="X11" s="35" t="s">
        <v>27</v>
      </c>
      <c r="Y11" s="36">
        <f>AY42</f>
        <v>14.7091358</v>
      </c>
      <c r="Z11" s="43" t="s">
        <v>55</v>
      </c>
      <c r="AA11" s="38">
        <f>V42</f>
        <v>-3.9909892999999999</v>
      </c>
      <c r="AB11" s="39" t="s">
        <v>27</v>
      </c>
      <c r="AC11" s="40">
        <f>AY42</f>
        <v>14.7091358</v>
      </c>
      <c r="AF11" s="2">
        <f>AA11</f>
        <v>-3.9909892999999999</v>
      </c>
      <c r="AG11" s="22" t="s">
        <v>28</v>
      </c>
      <c r="AH11" s="2">
        <f>X23+Z23</f>
        <v>-3.9909892999999999</v>
      </c>
      <c r="AI11" s="22" t="s">
        <v>28</v>
      </c>
      <c r="AJ11" s="2">
        <f>X24+Z24</f>
        <v>-3.9909892999999999</v>
      </c>
      <c r="AL11" s="41" t="s">
        <v>27</v>
      </c>
      <c r="AM11" s="42" t="e" cm="1">
        <f t="array" ref="AM11">INDEX(AX42:AX300,AM2-1,1)</f>
        <v>#VALUE!</v>
      </c>
      <c r="AN11" s="35" t="s">
        <v>27</v>
      </c>
      <c r="AO11" s="36" t="e" cm="1">
        <f t="array" ref="AO11">INDEX(AY42:AY300,AM2-1,1)</f>
        <v>#VALUE!</v>
      </c>
      <c r="AP11" s="43" t="s">
        <v>55</v>
      </c>
      <c r="AQ11" s="38" t="e" cm="1">
        <f t="array" ref="AQ11">INDEX(V42:V300,AM2-1,1)</f>
        <v>#VALUE!</v>
      </c>
      <c r="AR11" s="39" t="s">
        <v>27</v>
      </c>
      <c r="AS11" s="40" t="e" cm="1">
        <f t="array" ref="AS11">INDEX(AY42:AY300,AM2-1,1)</f>
        <v>#VALUE!</v>
      </c>
      <c r="AU11" s="2"/>
      <c r="AV11" s="2" t="e">
        <f>AQ11</f>
        <v>#VALUE!</v>
      </c>
      <c r="AW11" s="22" t="s">
        <v>28</v>
      </c>
      <c r="AX11" s="2" t="e">
        <f>AN23+AP23</f>
        <v>#VALUE!</v>
      </c>
      <c r="AY11" s="22" t="s">
        <v>28</v>
      </c>
      <c r="AZ11" s="2" t="e">
        <f>AN24+AP24</f>
        <v>#VALUE!</v>
      </c>
      <c r="BB11" s="41" t="s">
        <v>27</v>
      </c>
      <c r="BC11" s="42" t="str" cm="1">
        <f t="array" ref="BC11">IF(B3=3,INDEX(AX42:AX300,B2-1,1),"-")</f>
        <v>-</v>
      </c>
      <c r="BD11" s="35" t="s">
        <v>27</v>
      </c>
      <c r="BE11" s="36" cm="1">
        <f t="array" ref="BE11">INDEX(AY42:AY300,B2+B3-4,1)</f>
        <v>14.7136178</v>
      </c>
      <c r="BF11" s="43" t="s">
        <v>55</v>
      </c>
      <c r="BG11" s="38" cm="1">
        <f t="array" ref="BG11">INDEX(V42:V300,B2+B3-4,1)</f>
        <v>-4.7985886999999999E-4</v>
      </c>
      <c r="BH11" s="39" t="s">
        <v>27</v>
      </c>
      <c r="BI11" s="40" cm="1">
        <f t="array" ref="BI11">INDEX(AY42:AY300,B2+B3-4,1)</f>
        <v>14.7136178</v>
      </c>
      <c r="BJ11" s="2"/>
      <c r="BK11" s="2"/>
      <c r="BM11" s="2">
        <f>BG11</f>
        <v>-4.7985886999999999E-4</v>
      </c>
      <c r="BN11" s="22" t="s">
        <v>28</v>
      </c>
      <c r="BO11" s="2">
        <f>BD23+BF23</f>
        <v>-4.7985886999999999E-4</v>
      </c>
      <c r="BP11" s="22" t="s">
        <v>28</v>
      </c>
      <c r="BQ11" s="2">
        <f>BD24+BF24</f>
        <v>-4.7985886999999999E-4</v>
      </c>
      <c r="BU11" s="16" t="s">
        <v>56</v>
      </c>
      <c r="BV11" s="17">
        <f>Z36</f>
        <v>2.4812899999997029E-2</v>
      </c>
      <c r="BZ11" s="21"/>
      <c r="CI11" s="2"/>
    </row>
    <row r="12" spans="1:88" ht="16.2" x14ac:dyDescent="0.3">
      <c r="A12" s="7" t="s">
        <v>57</v>
      </c>
      <c r="B12" s="2">
        <v>0.99740564799999998</v>
      </c>
      <c r="D12" s="13"/>
      <c r="F12" s="26"/>
      <c r="G12" s="27"/>
      <c r="W12" s="25"/>
      <c r="X12" s="35" t="s">
        <v>58</v>
      </c>
      <c r="Y12" s="36">
        <f>O42</f>
        <v>0.95009522700000004</v>
      </c>
      <c r="Z12" s="43" t="s">
        <v>59</v>
      </c>
      <c r="AA12" s="38">
        <f>W42</f>
        <v>1.13401394</v>
      </c>
      <c r="AB12" s="39" t="s">
        <v>60</v>
      </c>
      <c r="AC12" s="40">
        <f>R42</f>
        <v>0.88893188899999998</v>
      </c>
      <c r="AL12" s="41" t="s">
        <v>61</v>
      </c>
      <c r="AM12" s="42" t="e" cm="1">
        <f t="array" ref="AM12">INDEX(M42:M300,AM2-1,1)</f>
        <v>#VALUE!</v>
      </c>
      <c r="AN12" s="35" t="s">
        <v>58</v>
      </c>
      <c r="AO12" s="36" t="e" cm="1">
        <f t="array" ref="AO12">INDEX(O42:O300,AM2-1,1)</f>
        <v>#VALUE!</v>
      </c>
      <c r="AP12" s="43" t="s">
        <v>59</v>
      </c>
      <c r="AQ12" s="38" t="e" cm="1">
        <f t="array" ref="AQ12">INDEX(W42:W300,AM2-1,1)</f>
        <v>#VALUE!</v>
      </c>
      <c r="AR12" s="39" t="s">
        <v>60</v>
      </c>
      <c r="AS12" s="40" t="e" cm="1">
        <f t="array" ref="AS12">INDEX(R42:R300,AM2-1,1)</f>
        <v>#VALUE!</v>
      </c>
      <c r="AU12" s="2"/>
      <c r="AV12" s="2"/>
      <c r="AW12" s="2"/>
      <c r="AX12" s="2"/>
      <c r="AY12" s="2"/>
      <c r="AZ12" s="2"/>
      <c r="BB12" s="41" t="s">
        <v>61</v>
      </c>
      <c r="BC12" s="42" t="str" cm="1">
        <f t="array" ref="BC12">IF(B3=3,INDEX(M42:M300,B2-1,1),"-")</f>
        <v>-</v>
      </c>
      <c r="BD12" s="35" t="s">
        <v>58</v>
      </c>
      <c r="BE12" s="36" cm="1">
        <f t="array" ref="BE12">INDEX(O42:O300,B2+B3-4,1)</f>
        <v>2.6622145299999998E-5</v>
      </c>
      <c r="BF12" s="43" t="s">
        <v>59</v>
      </c>
      <c r="BG12" s="38" cm="1">
        <f t="array" ref="BG12">INDEX(W42:W300,B2+B3-4,1)</f>
        <v>6.7219395399999995E-4</v>
      </c>
      <c r="BH12" s="39" t="s">
        <v>60</v>
      </c>
      <c r="BI12" s="40" cm="1">
        <f t="array" ref="BI12">INDEX(R42:R300,B2+B3-4,1)</f>
        <v>7.2604812399999999E-6</v>
      </c>
      <c r="BJ12" s="2"/>
      <c r="BK12" s="2"/>
      <c r="BL12" s="2"/>
      <c r="BM12" s="2"/>
      <c r="BN12" s="2"/>
      <c r="BO12" s="2"/>
      <c r="BP12" s="2"/>
      <c r="BU12" s="16" t="s">
        <v>24</v>
      </c>
      <c r="BV12" s="17">
        <f>AB36</f>
        <v>197.375315</v>
      </c>
      <c r="BZ12" s="21"/>
      <c r="CA12" s="2">
        <f>BT3*BT6</f>
        <v>3.6041588876278038E-4</v>
      </c>
      <c r="CB12" s="22" t="s">
        <v>28</v>
      </c>
      <c r="CC12" s="2">
        <f>BT19*BT22+BV3*BV6+BX4*BX7</f>
        <v>3.6041811823810403E-4</v>
      </c>
      <c r="CH12" s="2"/>
      <c r="CI12" s="2"/>
    </row>
    <row r="13" spans="1:88" ht="16.2" thickBot="1" x14ac:dyDescent="0.35">
      <c r="A13" s="12" t="s">
        <v>62</v>
      </c>
      <c r="B13" s="2">
        <v>0.999</v>
      </c>
      <c r="D13" s="13"/>
      <c r="F13" s="26"/>
      <c r="G13" s="27"/>
      <c r="N13" s="16" t="s">
        <v>63</v>
      </c>
      <c r="O13" s="17">
        <f>E36</f>
        <v>30.7436328</v>
      </c>
      <c r="S13" s="2">
        <f>N11</f>
        <v>689723.65899999999</v>
      </c>
      <c r="T13" s="22" t="s">
        <v>28</v>
      </c>
      <c r="U13" s="2">
        <f>O3*O7-O13*O17</f>
        <v>689723.6592107655</v>
      </c>
      <c r="W13" s="25"/>
      <c r="X13" s="44"/>
      <c r="Y13" s="45"/>
      <c r="Z13" s="43" t="s">
        <v>64</v>
      </c>
      <c r="AA13" s="38">
        <f>X42</f>
        <v>-2.8569753599999999</v>
      </c>
      <c r="AB13" s="46"/>
      <c r="AC13" s="47"/>
      <c r="AE13" s="18" t="s">
        <v>54</v>
      </c>
      <c r="AF13" s="18"/>
      <c r="AG13" s="18"/>
      <c r="AH13" s="18"/>
      <c r="AI13" s="18"/>
      <c r="AJ13" s="18"/>
      <c r="AL13" s="41" t="s">
        <v>35</v>
      </c>
      <c r="AM13" s="42" t="e" cm="1">
        <f t="array" ref="AM13">INDEX(AT42:AT300,AM2-1,1)</f>
        <v>#VALUE!</v>
      </c>
      <c r="AN13" s="44"/>
      <c r="AO13" s="45"/>
      <c r="AP13" s="43" t="s">
        <v>64</v>
      </c>
      <c r="AQ13" s="38" t="e" cm="1">
        <f t="array" ref="AQ13">INDEX(X42:X300,AM2-1,1)</f>
        <v>#VALUE!</v>
      </c>
      <c r="AR13" s="46"/>
      <c r="AS13" s="47"/>
      <c r="AU13" s="18" t="s">
        <v>54</v>
      </c>
      <c r="AV13" s="18"/>
      <c r="AW13" s="18"/>
      <c r="AX13" s="18"/>
      <c r="AY13" s="18"/>
      <c r="AZ13" s="18"/>
      <c r="BB13" s="41" t="s">
        <v>35</v>
      </c>
      <c r="BC13" s="42" t="str" cm="1">
        <f t="array" ref="BC13">IF(B3=3,INDEX(AT42:AT300,B2-1,1),"-")</f>
        <v>-</v>
      </c>
      <c r="BD13" s="44"/>
      <c r="BE13" s="45"/>
      <c r="BF13" s="43" t="s">
        <v>64</v>
      </c>
      <c r="BG13" s="38" cm="1">
        <f t="array" ref="BG13">INDEX(X42:X300,B2+B3-4,1)</f>
        <v>1.9233508399999996E-4</v>
      </c>
      <c r="BH13" s="46"/>
      <c r="BI13" s="47"/>
      <c r="BJ13" s="2"/>
      <c r="BK13" s="18" t="s">
        <v>54</v>
      </c>
      <c r="BL13" s="18"/>
      <c r="BM13" s="18"/>
      <c r="BN13" s="18"/>
      <c r="BO13" s="18"/>
      <c r="BP13" s="18"/>
      <c r="BQ13" s="18"/>
      <c r="BU13" s="16" t="s">
        <v>27</v>
      </c>
      <c r="BV13" s="17">
        <f>AD36</f>
        <v>14.7138451</v>
      </c>
      <c r="CA13" s="2">
        <f>BV19*BV22</f>
        <v>1.8007836093011744E-4</v>
      </c>
      <c r="CB13" s="22" t="s">
        <v>28</v>
      </c>
      <c r="CC13" s="2">
        <f>BX4*BX7+BV11*BV14</f>
        <v>1.8007836127109344E-4</v>
      </c>
      <c r="CH13" s="2"/>
      <c r="CI13" s="2"/>
    </row>
    <row r="14" spans="1:88" ht="16.8" thickBot="1" x14ac:dyDescent="0.35">
      <c r="A14" s="7" t="s">
        <v>65</v>
      </c>
      <c r="B14" s="2">
        <v>0.94736158400000003</v>
      </c>
      <c r="D14" s="13"/>
      <c r="E14" s="14" t="s">
        <v>66</v>
      </c>
      <c r="F14" s="15">
        <f>D31</f>
        <v>24.852623900000001</v>
      </c>
      <c r="G14" s="16" t="s">
        <v>67</v>
      </c>
      <c r="H14" s="17">
        <f>C31</f>
        <v>31.867453399999999</v>
      </c>
      <c r="J14" s="2">
        <f>E11</f>
        <v>260184.538</v>
      </c>
      <c r="K14" s="22" t="s">
        <v>28</v>
      </c>
      <c r="L14" s="2">
        <f>H14*H18-H3*H7</f>
        <v>260184.53201784007</v>
      </c>
      <c r="N14" s="16" t="s">
        <v>24</v>
      </c>
      <c r="O14" s="17">
        <f>M36</f>
        <v>40.224919200000002</v>
      </c>
      <c r="W14" s="25"/>
      <c r="X14" s="48"/>
      <c r="Y14" s="49"/>
      <c r="Z14" s="50" t="s">
        <v>68</v>
      </c>
      <c r="AA14" s="51">
        <f>AN42</f>
        <v>-68283.424299999999</v>
      </c>
      <c r="AB14" s="52"/>
      <c r="AC14" s="53"/>
      <c r="AM14" s="25"/>
      <c r="AN14" s="48"/>
      <c r="AO14" s="49"/>
      <c r="AP14" s="50" t="s">
        <v>68</v>
      </c>
      <c r="AQ14" s="51" t="e" cm="1">
        <f t="array" ref="AQ14">INDEX(AN42:AN300,AM2-1,1)</f>
        <v>#VALUE!</v>
      </c>
      <c r="AR14" s="52"/>
      <c r="AS14" s="53"/>
      <c r="AU14" s="2"/>
      <c r="AV14" s="2"/>
      <c r="AW14" s="2"/>
      <c r="AX14" s="2"/>
      <c r="AY14" s="2"/>
      <c r="AZ14" s="2"/>
      <c r="BC14" s="25"/>
      <c r="BD14" s="48"/>
      <c r="BE14" s="49"/>
      <c r="BF14" s="50" t="s">
        <v>68</v>
      </c>
      <c r="BG14" s="51" cm="1">
        <f t="array" ref="BG14">INDEX(AN42:AN300,B2+B3-4,1)</f>
        <v>-140.22031899999999</v>
      </c>
      <c r="BH14" s="52"/>
      <c r="BI14" s="53"/>
      <c r="BJ14" s="2"/>
      <c r="BK14" s="2"/>
      <c r="BL14" s="2"/>
      <c r="BM14" s="2"/>
      <c r="BN14" s="2"/>
      <c r="BO14" s="2"/>
      <c r="BP14" s="2"/>
      <c r="BU14" s="16" t="s">
        <v>31</v>
      </c>
      <c r="BV14" s="17">
        <f>AA36</f>
        <v>1.15623775E-6</v>
      </c>
      <c r="CB14" s="2"/>
    </row>
    <row r="15" spans="1:88" ht="16.8" thickBot="1" x14ac:dyDescent="0.35">
      <c r="A15" s="12" t="s">
        <v>69</v>
      </c>
      <c r="B15" s="2">
        <v>6.8608259499999999E-6</v>
      </c>
      <c r="D15" s="13"/>
      <c r="E15" s="14" t="s">
        <v>24</v>
      </c>
      <c r="F15" s="15">
        <f>L31</f>
        <v>197.373054</v>
      </c>
      <c r="G15" s="16" t="s">
        <v>24</v>
      </c>
      <c r="H15" s="17">
        <f>K31</f>
        <v>118.39133699999999</v>
      </c>
      <c r="J15" s="2">
        <f>E11</f>
        <v>260184.538</v>
      </c>
      <c r="K15" s="2" t="s">
        <v>28</v>
      </c>
      <c r="L15" s="2">
        <f>F14*F18-F3*F7</f>
        <v>260184.55516624171</v>
      </c>
      <c r="N15" s="16" t="s">
        <v>27</v>
      </c>
      <c r="O15" s="17">
        <f>V36</f>
        <v>14.7091358</v>
      </c>
      <c r="R15" s="18" t="s">
        <v>70</v>
      </c>
      <c r="S15" s="18"/>
      <c r="T15" s="18"/>
      <c r="U15" s="18"/>
      <c r="W15" s="24" t="s">
        <v>71</v>
      </c>
      <c r="X15" s="14" t="s">
        <v>72</v>
      </c>
      <c r="Y15" s="15">
        <f>G43</f>
        <v>27.886657400000001</v>
      </c>
      <c r="AB15" s="16" t="s">
        <v>73</v>
      </c>
      <c r="AC15" s="17">
        <f>H42</f>
        <v>20.8718279</v>
      </c>
      <c r="AK15" s="22"/>
      <c r="AM15" s="24" t="s">
        <v>71</v>
      </c>
      <c r="AN15" s="14" t="s">
        <v>74</v>
      </c>
      <c r="AO15" s="15" t="e" cm="1" vm="2">
        <f t="array" aca="1" ref="AO15" ca="1">INDEX(G42:G300,AM2,1)</f>
        <v>#VALUE!</v>
      </c>
      <c r="AR15" s="16" t="s">
        <v>75</v>
      </c>
      <c r="AS15" s="17" t="e" cm="1">
        <f t="array" ref="AS15">INDEX(H42:H300,AM2-1,1)</f>
        <v>#VALUE!</v>
      </c>
      <c r="AU15" s="2"/>
      <c r="AV15" s="2"/>
      <c r="AW15" s="2"/>
      <c r="AX15" s="2"/>
      <c r="AY15" s="2"/>
      <c r="AZ15" s="2"/>
      <c r="BC15" s="24" t="s">
        <v>71</v>
      </c>
      <c r="BD15" s="14" t="s">
        <v>22</v>
      </c>
      <c r="BE15" s="15">
        <f>BV3</f>
        <v>1.9997615400000001E-10</v>
      </c>
      <c r="BF15" s="41" t="s">
        <v>76</v>
      </c>
      <c r="BG15" s="42">
        <f>BX4</f>
        <v>24.7881474</v>
      </c>
      <c r="BH15" s="16" t="s">
        <v>21</v>
      </c>
      <c r="BI15" s="17" cm="1">
        <f t="array" ref="BI15">INDEX(H42:H300,B2+B3-4,1)</f>
        <v>49.640771299999997</v>
      </c>
      <c r="BJ15" s="2"/>
      <c r="BK15" s="2"/>
      <c r="BL15" s="2"/>
      <c r="BM15" s="2"/>
      <c r="BN15" s="2"/>
      <c r="BO15" s="2"/>
      <c r="BP15" s="2"/>
      <c r="BU15" s="16" t="s">
        <v>35</v>
      </c>
      <c r="BV15" s="17">
        <f>AC36</f>
        <v>-272579.31451927725</v>
      </c>
      <c r="BX15" s="24" t="s">
        <v>49</v>
      </c>
      <c r="BY15" s="18" t="s">
        <v>54</v>
      </c>
      <c r="BZ15" s="18"/>
      <c r="CA15" s="18"/>
      <c r="CB15" s="18"/>
      <c r="CC15" s="18"/>
    </row>
    <row r="16" spans="1:88" ht="15.6" x14ac:dyDescent="0.3">
      <c r="D16" s="13"/>
      <c r="E16" s="14" t="s">
        <v>27</v>
      </c>
      <c r="F16" s="15">
        <f>U31</f>
        <v>14.7138451</v>
      </c>
      <c r="G16" s="16" t="s">
        <v>27</v>
      </c>
      <c r="H16" s="17">
        <f>T31</f>
        <v>18.623470099999999</v>
      </c>
      <c r="N16" s="16" t="s">
        <v>31</v>
      </c>
      <c r="O16" s="17">
        <f>I36</f>
        <v>0.95009522700000004</v>
      </c>
      <c r="W16" s="25">
        <f>D42</f>
        <v>9.5066000000000006</v>
      </c>
      <c r="X16" s="14" t="s">
        <v>24</v>
      </c>
      <c r="Y16" s="15">
        <f>AG43</f>
        <v>98.389828199999997</v>
      </c>
      <c r="AB16" s="16" t="s">
        <v>24</v>
      </c>
      <c r="AC16" s="17">
        <f>AK42</f>
        <v>44.703508100000001</v>
      </c>
      <c r="AF16" s="2">
        <f>AA14</f>
        <v>-68283.424299999999</v>
      </c>
      <c r="AG16" s="22" t="s">
        <v>28</v>
      </c>
      <c r="AH16" s="2">
        <f>Y15*Y19-Y3*Y7</f>
        <v>-68283.42092095199</v>
      </c>
      <c r="AI16" s="22" t="s">
        <v>28</v>
      </c>
      <c r="AJ16" s="2">
        <f>AC15*AC19-AC3*AC7</f>
        <v>-68283.426975736162</v>
      </c>
      <c r="AM16" s="25" t="e" cm="1">
        <f t="array" ref="AM16">INDEX(D42:D300,AM2-1,1)</f>
        <v>#VALUE!</v>
      </c>
      <c r="AN16" s="14" t="s">
        <v>24</v>
      </c>
      <c r="AO16" s="15" t="e" cm="1" vm="2">
        <f t="array" aca="1" ref="AO16" ca="1">INDEX(AG42:AG300,AM2,1)</f>
        <v>#VALUE!</v>
      </c>
      <c r="AR16" s="16" t="s">
        <v>24</v>
      </c>
      <c r="AS16" s="17" t="e" cm="1">
        <f t="array" ref="AS16">INDEX(AK42:AK300,AM2-1,1)</f>
        <v>#VALUE!</v>
      </c>
      <c r="AU16" s="2"/>
      <c r="AV16" s="2" t="e">
        <f>AQ14</f>
        <v>#VALUE!</v>
      </c>
      <c r="AW16" s="22" t="s">
        <v>28</v>
      </c>
      <c r="AX16" s="2" t="e" vm="1">
        <f ca="1">AO15*AO19-AO3*AO7</f>
        <v>#VALUE!</v>
      </c>
      <c r="AY16" s="22" t="s">
        <v>28</v>
      </c>
      <c r="AZ16" s="2" t="e">
        <f>IF(AL8="NO APLICA",-AS3*AS7+AS15*AS19,-AS3*AS7+AS15*AS19-AM9*AM13)</f>
        <v>#VALUE!</v>
      </c>
      <c r="BC16" s="25" cm="1">
        <f t="array" ref="BC16">INDEX(D42:D300,B2+B3-4,1)</f>
        <v>2.8805999999999998</v>
      </c>
      <c r="BD16" s="14" t="s">
        <v>24</v>
      </c>
      <c r="BE16" s="15">
        <f t="shared" ref="BE16:BE19" si="0">BV4</f>
        <v>197.373054</v>
      </c>
      <c r="BF16" s="41" t="s">
        <v>24</v>
      </c>
      <c r="BG16" s="42">
        <f>BX5</f>
        <v>197.375315</v>
      </c>
      <c r="BH16" s="16" t="s">
        <v>24</v>
      </c>
      <c r="BI16" s="17" cm="1">
        <f t="array" ref="BI16">INDEX(AK42:AK300,B2+B3-4,1)</f>
        <v>197.37305499999999</v>
      </c>
      <c r="BJ16" s="2"/>
      <c r="BK16" s="2"/>
      <c r="BM16" s="2">
        <f>BG14</f>
        <v>-140.22031899999999</v>
      </c>
      <c r="BN16" s="22" t="s">
        <v>28</v>
      </c>
      <c r="BO16" s="2">
        <f>BE15*BE19-BE3*BE7+BG15*BG19</f>
        <v>-140.21704760659486</v>
      </c>
      <c r="BP16" s="22" t="s">
        <v>28</v>
      </c>
      <c r="BQ16" s="2">
        <f>IF(BB8="NO APLICA",BI15*BI19-BI3*BI7,-BC9*BC13+BI15*BI19-BI3*BI7)</f>
        <v>-140.25823283195496</v>
      </c>
      <c r="BX16" s="25">
        <f>P37</f>
        <v>870770.53599999996</v>
      </c>
    </row>
    <row r="17" spans="1:82" ht="15.6" x14ac:dyDescent="0.3">
      <c r="D17" s="13"/>
      <c r="E17" s="14" t="s">
        <v>30</v>
      </c>
      <c r="F17" s="15">
        <f>H31</f>
        <v>7.2575212699999998E-6</v>
      </c>
      <c r="G17" s="16" t="s">
        <v>31</v>
      </c>
      <c r="H17" s="17">
        <f>G31</f>
        <v>0.20914556200000001</v>
      </c>
      <c r="N17" s="16" t="s">
        <v>35</v>
      </c>
      <c r="O17" s="17">
        <f>R36</f>
        <v>-77354.812699999995</v>
      </c>
      <c r="S17" s="2">
        <f>B11</f>
        <v>3.3826628400000001</v>
      </c>
      <c r="T17" s="22" t="s">
        <v>28</v>
      </c>
      <c r="U17" s="2">
        <f>O19/Q19</f>
        <v>3.3826628340774687</v>
      </c>
      <c r="W17" s="25"/>
      <c r="X17" s="14" t="s">
        <v>27</v>
      </c>
      <c r="Y17" s="15">
        <f>AY43</f>
        <v>14.709269900000001</v>
      </c>
      <c r="AB17" s="16" t="s">
        <v>27</v>
      </c>
      <c r="AC17" s="17">
        <f>AY42</f>
        <v>14.7091358</v>
      </c>
      <c r="AF17" s="2">
        <f>AA14</f>
        <v>-68283.424299999999</v>
      </c>
      <c r="AG17" s="22" t="s">
        <v>28</v>
      </c>
      <c r="AH17" s="2">
        <f>X25+Z25</f>
        <v>-68283.424299999999</v>
      </c>
      <c r="AI17" s="22" t="s">
        <v>28</v>
      </c>
      <c r="AJ17" s="2">
        <f>X26+Z26</f>
        <v>-68283.424280000007</v>
      </c>
      <c r="AM17" s="25"/>
      <c r="AN17" s="14" t="s">
        <v>27</v>
      </c>
      <c r="AO17" s="15" t="e" cm="1" vm="2">
        <f t="array" aca="1" ref="AO17" ca="1">INDEX(AY42:AY300,AM2,1)</f>
        <v>#VALUE!</v>
      </c>
      <c r="AR17" s="16" t="s">
        <v>27</v>
      </c>
      <c r="AS17" s="17" t="e" cm="1">
        <f t="array" ref="AS17">INDEX(AY42:AY300,AM2-1,1)</f>
        <v>#VALUE!</v>
      </c>
      <c r="AU17" s="2"/>
      <c r="AV17" s="2" t="e">
        <f>AQ14</f>
        <v>#VALUE!</v>
      </c>
      <c r="AW17" s="22" t="s">
        <v>28</v>
      </c>
      <c r="AX17" s="2" t="e">
        <f>AN25+AP25</f>
        <v>#VALUE!</v>
      </c>
      <c r="AY17" s="22" t="s">
        <v>28</v>
      </c>
      <c r="AZ17" s="2" t="e">
        <f>AN26+AP26</f>
        <v>#VALUE!</v>
      </c>
      <c r="BC17" s="25"/>
      <c r="BD17" s="14" t="s">
        <v>27</v>
      </c>
      <c r="BE17" s="15">
        <f t="shared" si="0"/>
        <v>14.7138451</v>
      </c>
      <c r="BF17" s="41" t="s">
        <v>27</v>
      </c>
      <c r="BG17" s="42">
        <f>BX6</f>
        <v>14.7138451</v>
      </c>
      <c r="BH17" s="16" t="s">
        <v>27</v>
      </c>
      <c r="BI17" s="17" cm="1">
        <f t="array" ref="BI17">INDEX(AY42:AY300,B2+B3-4,1)</f>
        <v>14.7136178</v>
      </c>
      <c r="BJ17" s="2"/>
      <c r="BK17" s="2"/>
      <c r="BM17" s="2">
        <f>BG14</f>
        <v>-140.22031899999999</v>
      </c>
      <c r="BN17" s="22" t="s">
        <v>28</v>
      </c>
      <c r="BO17" s="2">
        <f>BD25+BF25</f>
        <v>-140.22031947600001</v>
      </c>
      <c r="BP17" s="22" t="s">
        <v>28</v>
      </c>
      <c r="BQ17" s="2">
        <f>BD26+BF26</f>
        <v>-140.22031960000001</v>
      </c>
    </row>
    <row r="18" spans="1:82" ht="15.6" x14ac:dyDescent="0.3">
      <c r="D18" s="13"/>
      <c r="E18" s="14" t="s">
        <v>35</v>
      </c>
      <c r="F18" s="15">
        <f>Q31</f>
        <v>-272578.21600000001</v>
      </c>
      <c r="G18" s="16" t="s">
        <v>35</v>
      </c>
      <c r="H18" s="17">
        <f>P31</f>
        <v>-235285.87299999999</v>
      </c>
      <c r="W18" s="24" t="s">
        <v>77</v>
      </c>
      <c r="X18" s="14" t="s">
        <v>32</v>
      </c>
      <c r="Y18" s="15">
        <f>N43</f>
        <v>0.90431739700000002</v>
      </c>
      <c r="AB18" s="16" t="s">
        <v>31</v>
      </c>
      <c r="AC18" s="17">
        <f>S42</f>
        <v>0.88893188899999998</v>
      </c>
      <c r="AM18" s="24" t="s">
        <v>77</v>
      </c>
      <c r="AN18" s="14" t="s">
        <v>32</v>
      </c>
      <c r="AO18" s="15" t="e" cm="1" vm="2">
        <f t="array" aca="1" ref="AO18" ca="1">INDEX(N42:N300,AM2,1)</f>
        <v>#VALUE!</v>
      </c>
      <c r="AR18" s="16" t="s">
        <v>31</v>
      </c>
      <c r="AS18" s="17" t="e" cm="1">
        <f t="array" ref="AS18">INDEX(S42:S300,AM2-1,1)</f>
        <v>#VALUE!</v>
      </c>
      <c r="AU18" s="2"/>
      <c r="AV18" s="2"/>
      <c r="AW18" s="2"/>
      <c r="AX18" s="2"/>
      <c r="AY18" s="2"/>
      <c r="AZ18" s="2"/>
      <c r="BC18" s="24" t="s">
        <v>77</v>
      </c>
      <c r="BD18" s="14" t="s">
        <v>32</v>
      </c>
      <c r="BE18" s="15">
        <f t="shared" si="0"/>
        <v>4.5591398499999998E-5</v>
      </c>
      <c r="BF18" s="41" t="s">
        <v>78</v>
      </c>
      <c r="BG18" s="42">
        <f>BX7</f>
        <v>7.2635388500000001E-6</v>
      </c>
      <c r="BH18" s="16" t="s">
        <v>31</v>
      </c>
      <c r="BI18" s="17" cm="1">
        <f t="array" ref="BI18">INDEX(S42:S300,B2+B3-4,1)</f>
        <v>7.2604812399999999E-6</v>
      </c>
      <c r="BJ18" s="2"/>
      <c r="BK18" s="2"/>
      <c r="BL18" s="2"/>
      <c r="BM18" s="2"/>
      <c r="BN18" s="2"/>
      <c r="BO18" s="2"/>
      <c r="BP18" s="2"/>
      <c r="CA18" s="54">
        <f>BT3*BT7</f>
        <v>-13530992.881818</v>
      </c>
      <c r="CB18" s="55" t="s">
        <v>28</v>
      </c>
      <c r="CC18" s="54">
        <f>BT19*BT23+BV3*BV7+BX4*BX8-BX16</f>
        <v>-13530992.872143796</v>
      </c>
    </row>
    <row r="19" spans="1:82" ht="16.2" x14ac:dyDescent="0.3">
      <c r="D19" s="13"/>
      <c r="E19" s="56"/>
      <c r="F19" s="26" t="s">
        <v>79</v>
      </c>
      <c r="G19" s="57" t="s">
        <v>80</v>
      </c>
      <c r="H19" s="58"/>
      <c r="N19" s="16" t="s">
        <v>81</v>
      </c>
      <c r="O19" s="17">
        <f>O13-Q19</f>
        <v>23.728803240000001</v>
      </c>
      <c r="P19" s="16" t="s">
        <v>82</v>
      </c>
      <c r="Q19" s="17">
        <f>G36</f>
        <v>7.0148295599999999</v>
      </c>
      <c r="W19" s="25">
        <f>W7-W16</f>
        <v>0.13499999999999979</v>
      </c>
      <c r="X19" s="14" t="s">
        <v>35</v>
      </c>
      <c r="Y19" s="15">
        <f>AU43</f>
        <v>-62995.277399999999</v>
      </c>
      <c r="AB19" s="16" t="s">
        <v>35</v>
      </c>
      <c r="AC19" s="17">
        <f>AV42</f>
        <v>-91214.845499999996</v>
      </c>
      <c r="AM19" s="25" t="e">
        <f>AM7-AM16</f>
        <v>#VALUE!</v>
      </c>
      <c r="AN19" s="14" t="s">
        <v>35</v>
      </c>
      <c r="AO19" s="15" t="e" cm="1" vm="2">
        <f t="array" aca="1" ref="AO19" ca="1">INDEX(AU42:AU300,AM2,1)</f>
        <v>#VALUE!</v>
      </c>
      <c r="AR19" s="16" t="s">
        <v>35</v>
      </c>
      <c r="AS19" s="17" t="e" cm="1">
        <f t="array" ref="AS19">INDEX(AV42:AV300,AM2-1,1)</f>
        <v>#VALUE!</v>
      </c>
      <c r="AU19" s="2"/>
      <c r="AV19" s="2"/>
      <c r="AW19" s="2"/>
      <c r="AX19" s="2"/>
      <c r="AY19" s="2"/>
      <c r="AZ19" s="2"/>
      <c r="BC19" s="25">
        <f>BC7-BC16</f>
        <v>0.28500000000000014</v>
      </c>
      <c r="BD19" s="14" t="s">
        <v>35</v>
      </c>
      <c r="BE19" s="15">
        <f t="shared" si="0"/>
        <v>-237442.20199999999</v>
      </c>
      <c r="BF19" s="41" t="s">
        <v>35</v>
      </c>
      <c r="BG19" s="42">
        <f>BX8</f>
        <v>-237449.71157123864</v>
      </c>
      <c r="BH19" s="16" t="s">
        <v>35</v>
      </c>
      <c r="BI19" s="17" cm="1">
        <f t="array" ref="BI19">INDEX(AV42:AV300,B2+B3-4,1)</f>
        <v>-272578.21600000001</v>
      </c>
      <c r="BJ19" s="2"/>
      <c r="BK19" s="2"/>
      <c r="BL19" s="2"/>
      <c r="BM19" s="2"/>
      <c r="BN19" s="2"/>
      <c r="BO19" s="2"/>
      <c r="BP19" s="2"/>
      <c r="BQ19" s="2"/>
      <c r="BR19" s="2"/>
      <c r="BS19" s="16" t="s">
        <v>82</v>
      </c>
      <c r="BT19" s="17">
        <f>G37</f>
        <v>24.852623900000001</v>
      </c>
      <c r="BU19" s="16" t="s">
        <v>83</v>
      </c>
      <c r="BV19" s="17">
        <f>E37-G37</f>
        <v>24.812960299999997</v>
      </c>
      <c r="CA19" s="54">
        <f>BX16</f>
        <v>870770.53599999996</v>
      </c>
      <c r="CB19" s="55" t="s">
        <v>28</v>
      </c>
      <c r="CC19" s="54">
        <f>BX4*BX8-BV19*BV23+BV11*BV15</f>
        <v>870770.54131353425</v>
      </c>
    </row>
    <row r="20" spans="1:82" x14ac:dyDescent="0.3">
      <c r="A20" s="9"/>
      <c r="D20" s="13"/>
      <c r="F20" s="26"/>
      <c r="G20" s="27"/>
      <c r="N20" s="16" t="s">
        <v>24</v>
      </c>
      <c r="O20" s="17">
        <f>AVERAGE(O14,Q20)</f>
        <v>40.224919200000002</v>
      </c>
      <c r="P20" s="16" t="s">
        <v>24</v>
      </c>
      <c r="Q20" s="17">
        <f>O36</f>
        <v>40.224919200000002</v>
      </c>
      <c r="Y20" s="26" t="s">
        <v>84</v>
      </c>
      <c r="AB20" s="57" t="s">
        <v>85</v>
      </c>
      <c r="AO20" s="26" t="s">
        <v>84</v>
      </c>
      <c r="AR20" s="57" t="s">
        <v>85</v>
      </c>
      <c r="AU20" s="2"/>
      <c r="AV20" s="2"/>
      <c r="AW20" s="2"/>
      <c r="AX20" s="2"/>
      <c r="AY20" s="2"/>
      <c r="AZ20" s="2"/>
      <c r="BC20" s="2"/>
      <c r="BD20" s="2"/>
      <c r="BE20" s="26" t="s">
        <v>84</v>
      </c>
      <c r="BF20" s="2"/>
      <c r="BG20" s="2"/>
      <c r="BH20" s="57" t="s">
        <v>85</v>
      </c>
      <c r="BI20" s="2"/>
      <c r="BJ20" s="2"/>
      <c r="BK20" s="2"/>
      <c r="BL20" s="2"/>
      <c r="BM20" s="2"/>
      <c r="BN20" s="2"/>
      <c r="BO20" s="2"/>
      <c r="BP20" s="2"/>
      <c r="BQ20" s="27"/>
      <c r="BR20" s="27"/>
      <c r="BS20" s="16" t="s">
        <v>24</v>
      </c>
      <c r="BT20" s="17">
        <f>O37</f>
        <v>197.373054</v>
      </c>
      <c r="BU20" s="16" t="s">
        <v>24</v>
      </c>
      <c r="BV20" s="17">
        <f>M37</f>
        <v>197.373054</v>
      </c>
    </row>
    <row r="21" spans="1:82" ht="15" thickBot="1" x14ac:dyDescent="0.35">
      <c r="A21" s="9"/>
      <c r="D21" s="13"/>
      <c r="F21" s="26"/>
      <c r="G21" s="27"/>
      <c r="N21" s="16" t="s">
        <v>27</v>
      </c>
      <c r="O21" s="17">
        <f>AVERAGE(O15,Q21)</f>
        <v>14.7091358</v>
      </c>
      <c r="P21" s="16" t="s">
        <v>27</v>
      </c>
      <c r="Q21" s="17">
        <f>X36</f>
        <v>14.7091358</v>
      </c>
      <c r="W21" s="59" t="s">
        <v>86</v>
      </c>
      <c r="X21" s="59"/>
      <c r="Y21" s="59"/>
      <c r="Z21" s="59"/>
      <c r="AA21" s="59"/>
      <c r="AB21" s="59"/>
      <c r="AC21" s="59"/>
      <c r="AD21" s="59"/>
      <c r="AE21" s="21"/>
      <c r="AM21" s="59" t="s">
        <v>86</v>
      </c>
      <c r="AN21" s="59"/>
      <c r="AO21" s="59"/>
      <c r="AP21" s="59"/>
      <c r="AQ21" s="59"/>
      <c r="AR21" s="59"/>
      <c r="AS21" s="59"/>
      <c r="AT21" s="59"/>
      <c r="AU21" s="21"/>
      <c r="AV21" s="2"/>
      <c r="AW21" s="2"/>
      <c r="AX21" s="2"/>
      <c r="AY21" s="2"/>
      <c r="AZ21" s="2"/>
      <c r="BC21" s="59" t="s">
        <v>86</v>
      </c>
      <c r="BD21" s="59"/>
      <c r="BE21" s="59"/>
      <c r="BF21" s="59"/>
      <c r="BG21" s="59"/>
      <c r="BH21" s="59"/>
      <c r="BI21" s="59"/>
      <c r="BJ21" s="59"/>
      <c r="BK21" s="21"/>
      <c r="BL21" s="2"/>
      <c r="BM21" s="2"/>
      <c r="BN21" s="2"/>
      <c r="BO21" s="2"/>
      <c r="BP21" s="2"/>
      <c r="BS21" s="16" t="s">
        <v>27</v>
      </c>
      <c r="BT21" s="17">
        <f>X37</f>
        <v>14.7138451</v>
      </c>
      <c r="BU21" s="16" t="s">
        <v>27</v>
      </c>
      <c r="BV21" s="17">
        <f>V37</f>
        <v>14.7138451</v>
      </c>
      <c r="BY21" s="18" t="s">
        <v>70</v>
      </c>
      <c r="BZ21" s="18"/>
      <c r="CA21" s="18"/>
      <c r="CB21" s="18"/>
      <c r="CC21" s="18"/>
    </row>
    <row r="22" spans="1:82" ht="16.8" thickBot="1" x14ac:dyDescent="0.35">
      <c r="A22" s="9"/>
      <c r="D22" s="13"/>
      <c r="F22" s="26"/>
      <c r="G22" s="27"/>
      <c r="N22" s="16" t="s">
        <v>31</v>
      </c>
      <c r="O22" s="17">
        <f>AVERAGE(O16,Q22)</f>
        <v>0.95009522700000004</v>
      </c>
      <c r="P22" s="16" t="s">
        <v>31</v>
      </c>
      <c r="Q22" s="17">
        <f>K36</f>
        <v>0.95009522700000004</v>
      </c>
      <c r="W22" s="60" t="s">
        <v>87</v>
      </c>
      <c r="X22" s="61"/>
      <c r="Y22" s="62" t="s">
        <v>88</v>
      </c>
      <c r="Z22" s="63"/>
      <c r="AA22" s="10" t="s">
        <v>89</v>
      </c>
      <c r="AB22" s="64">
        <f>K42/W19/X2</f>
        <v>517.70500211372666</v>
      </c>
      <c r="AC22" s="10" t="s">
        <v>90</v>
      </c>
      <c r="AD22" s="65">
        <f>AL42</f>
        <v>78.571217160000003</v>
      </c>
      <c r="AM22" s="66" t="s">
        <v>87</v>
      </c>
      <c r="AN22" s="67"/>
      <c r="AO22" s="66" t="s">
        <v>88</v>
      </c>
      <c r="AP22" s="67"/>
      <c r="AQ22" s="10" t="s">
        <v>89</v>
      </c>
      <c r="AR22" s="64" t="e" cm="1">
        <f t="array" ref="AR22">INDEX(K42:K300,AM2-1,1)/AM19/AM2</f>
        <v>#VALUE!</v>
      </c>
      <c r="AS22" s="10" t="s">
        <v>90</v>
      </c>
      <c r="AT22" s="65" t="e" cm="1">
        <f t="array" ref="AT22">INDEX(AL42:AL300,AM2-1,1)</f>
        <v>#VALUE!</v>
      </c>
      <c r="AU22" s="2"/>
      <c r="AV22" s="2"/>
      <c r="AW22" s="2"/>
      <c r="AX22" s="2"/>
      <c r="AY22" s="2"/>
      <c r="AZ22" s="2"/>
      <c r="BC22" s="60" t="s">
        <v>87</v>
      </c>
      <c r="BD22" s="61"/>
      <c r="BE22" s="62" t="s">
        <v>88</v>
      </c>
      <c r="BF22" s="63"/>
      <c r="BG22" s="10" t="s">
        <v>89</v>
      </c>
      <c r="BH22" s="64" cm="1">
        <f t="array" ref="BH22">INDEX(K42:K300,B2+B3-4,1)/BC19/BC2</f>
        <v>424.03495911172877</v>
      </c>
      <c r="BI22" s="10" t="s">
        <v>90</v>
      </c>
      <c r="BJ22" s="65" cm="1">
        <f t="array" ref="BJ22">INDEX(AL42:AL300,B2+B3-4,1)</f>
        <v>57.264439679999995</v>
      </c>
      <c r="BK22" s="2"/>
      <c r="BL22" s="2"/>
      <c r="BM22" s="2"/>
      <c r="BN22" s="2"/>
      <c r="BO22" s="2"/>
      <c r="BP22" s="2"/>
      <c r="BS22" s="16" t="s">
        <v>31</v>
      </c>
      <c r="BT22" s="17">
        <f>K37</f>
        <v>7.2575212699999998E-6</v>
      </c>
      <c r="BU22" s="16" t="s">
        <v>31</v>
      </c>
      <c r="BV22" s="17">
        <f>I37</f>
        <v>7.2574315499999996E-6</v>
      </c>
    </row>
    <row r="23" spans="1:82" ht="16.8" thickBot="1" x14ac:dyDescent="0.35">
      <c r="A23" s="9"/>
      <c r="D23" s="13"/>
      <c r="F23" s="26"/>
      <c r="G23" s="27"/>
      <c r="N23" s="16" t="s">
        <v>35</v>
      </c>
      <c r="O23" s="17">
        <f>AVERAGE(O17,Q23)</f>
        <v>-77354.812699999995</v>
      </c>
      <c r="P23" s="16" t="s">
        <v>35</v>
      </c>
      <c r="Q23" s="17">
        <f>T36</f>
        <v>-77354.812699999995</v>
      </c>
      <c r="W23" s="68" t="s">
        <v>91</v>
      </c>
      <c r="X23" s="69">
        <f>Y42</f>
        <v>-1.2765906468073931</v>
      </c>
      <c r="Y23" s="68" t="s">
        <v>92</v>
      </c>
      <c r="Z23" s="69">
        <f>AA42</f>
        <v>-2.7143986531926068</v>
      </c>
      <c r="AA23" s="10" t="s">
        <v>93</v>
      </c>
      <c r="AB23" s="70">
        <f>T42</f>
        <v>3.8949320767640705</v>
      </c>
      <c r="AC23" s="10" t="s">
        <v>94</v>
      </c>
      <c r="AD23" s="71">
        <f>AM42</f>
        <v>2873.0270087999997</v>
      </c>
      <c r="AM23" s="68" t="s">
        <v>91</v>
      </c>
      <c r="AN23" s="69" t="e" cm="1">
        <f t="array" ref="AN23">INDEX(Y42:Y300,AM2-1,1)</f>
        <v>#VALUE!</v>
      </c>
      <c r="AO23" s="68" t="s">
        <v>92</v>
      </c>
      <c r="AP23" s="69" t="e" cm="1">
        <f t="array" ref="AP23">INDEX(AA42:AA300,AM2-1,1)</f>
        <v>#VALUE!</v>
      </c>
      <c r="AQ23" s="10" t="s">
        <v>93</v>
      </c>
      <c r="AR23" s="70" t="e" cm="1">
        <f t="array" ref="AR23">INDEX(T42:T300,AM2-1,1)</f>
        <v>#VALUE!</v>
      </c>
      <c r="AS23" s="10" t="s">
        <v>94</v>
      </c>
      <c r="AT23" s="71" t="e" cm="1">
        <f t="array" ref="AT23">INDEX(AM42:AM300,AM2-1,1)</f>
        <v>#VALUE!</v>
      </c>
      <c r="AU23" s="2"/>
      <c r="AV23" s="2"/>
      <c r="AW23" s="2"/>
      <c r="AX23" s="2"/>
      <c r="AY23" s="2"/>
      <c r="AZ23" s="2"/>
      <c r="BC23" s="68" t="s">
        <v>91</v>
      </c>
      <c r="BD23" s="69" cm="1">
        <f t="array" ref="BD23">INDEX(Y42:Y300,B2+B3-4,1)</f>
        <v>-4.7986399037255255E-4</v>
      </c>
      <c r="BE23" s="68" t="s">
        <v>92</v>
      </c>
      <c r="BF23" s="69" cm="1">
        <f t="array" ref="BF23">INDEX(AA42:AA300,B2+B3-4,1)</f>
        <v>5.1203725525357041E-9</v>
      </c>
      <c r="BG23" s="10" t="s">
        <v>93</v>
      </c>
      <c r="BH23" s="70" cm="1">
        <f t="array" ref="BH23">INDEX(T42:T300,B2+B3-4,1)</f>
        <v>4.4264839920312191</v>
      </c>
      <c r="BI23" s="10" t="s">
        <v>94</v>
      </c>
      <c r="BJ23" s="71" cm="1">
        <f t="array" ref="BJ23">INDEX(AM42:AM300,B2+B3-4,1)</f>
        <v>8845.2498959999994</v>
      </c>
      <c r="BK23" s="2"/>
      <c r="BL23" s="2"/>
      <c r="BM23" s="2"/>
      <c r="BN23" s="2"/>
      <c r="BO23" s="2"/>
      <c r="BP23" s="2"/>
      <c r="BS23" s="16" t="s">
        <v>35</v>
      </c>
      <c r="BT23" s="17">
        <f>T37</f>
        <v>-272578.21600000001</v>
      </c>
      <c r="BU23" s="16" t="s">
        <v>35</v>
      </c>
      <c r="BV23" s="17">
        <f>R37</f>
        <v>-272578.21692086128</v>
      </c>
    </row>
    <row r="24" spans="1:82" ht="16.8" thickBot="1" x14ac:dyDescent="0.35">
      <c r="A24" s="9"/>
      <c r="D24" s="13"/>
      <c r="F24" s="26"/>
      <c r="G24" s="27"/>
      <c r="W24" s="72" t="s">
        <v>95</v>
      </c>
      <c r="X24" s="73">
        <f>AB42</f>
        <v>-1.451332796408745</v>
      </c>
      <c r="Y24" s="72" t="s">
        <v>96</v>
      </c>
      <c r="Z24" s="73">
        <f>AD42</f>
        <v>-2.5396565035912548</v>
      </c>
      <c r="AA24" s="10" t="s">
        <v>97</v>
      </c>
      <c r="AB24" s="71">
        <f>U42</f>
        <v>0.11327746011244771</v>
      </c>
      <c r="AM24" s="72" t="s">
        <v>95</v>
      </c>
      <c r="AN24" s="73" t="e" cm="1">
        <f t="array" ref="AN24">INDEX(AB42:AB300,AM2-1,1)</f>
        <v>#VALUE!</v>
      </c>
      <c r="AO24" s="72" t="s">
        <v>96</v>
      </c>
      <c r="AP24" s="73" t="e" cm="1">
        <f t="array" ref="AP24">INDEX(AD42:AD300,AM2-1,1)</f>
        <v>#VALUE!</v>
      </c>
      <c r="AQ24" s="10" t="s">
        <v>97</v>
      </c>
      <c r="AR24" s="71" t="e" cm="1">
        <f t="array" ref="AR24">INDEX(U42:U300,AM2-1,1)</f>
        <v>#VALUE!</v>
      </c>
      <c r="AU24" s="2"/>
      <c r="AV24" s="2"/>
      <c r="AW24" s="2"/>
      <c r="AX24" s="2"/>
      <c r="AY24" s="2"/>
      <c r="AZ24" s="2"/>
      <c r="BC24" s="74" t="s">
        <v>98</v>
      </c>
      <c r="BD24" s="75" cm="1">
        <f t="array" ref="BD24">INDEX(AB42:AB300,B2+B3-4,1)</f>
        <v>-4.7986026644526914E-4</v>
      </c>
      <c r="BE24" s="74" t="s">
        <v>99</v>
      </c>
      <c r="BF24" s="75" cm="1">
        <f t="array" ref="BF24">INDEX(AD42:AD300,B2+B3-4,1)</f>
        <v>1.3964452691758238E-9</v>
      </c>
      <c r="BG24" s="10" t="s">
        <v>97</v>
      </c>
      <c r="BH24" s="71" cm="1">
        <f t="array" ref="BH24">INDEX(U42:U300,B2+B3-4,1)</f>
        <v>0.60821564036217213</v>
      </c>
      <c r="BI24" s="2"/>
      <c r="BJ24" s="2"/>
      <c r="BK24" s="2"/>
      <c r="BL24" s="2"/>
      <c r="BM24" s="2"/>
      <c r="BN24" s="2"/>
      <c r="BO24" s="2"/>
      <c r="BP24" s="2"/>
      <c r="CA24" s="2">
        <f>B12</f>
        <v>0.99740564799999998</v>
      </c>
      <c r="CB24" s="22" t="s">
        <v>28</v>
      </c>
      <c r="CC24" s="2">
        <f>BX4/BT19</f>
        <v>0.9974056461700207</v>
      </c>
    </row>
    <row r="25" spans="1:82" ht="16.8" customHeight="1" thickBot="1" x14ac:dyDescent="0.35">
      <c r="A25" s="9"/>
      <c r="D25" s="13"/>
      <c r="F25" s="26"/>
      <c r="G25" s="27"/>
      <c r="N25" s="76" t="s">
        <v>100</v>
      </c>
      <c r="O25" s="76"/>
      <c r="P25" s="76"/>
      <c r="Q25" s="76"/>
      <c r="R25" s="76"/>
      <c r="S25" s="76"/>
      <c r="T25" s="76"/>
      <c r="U25" s="76"/>
      <c r="W25" s="77" t="s">
        <v>101</v>
      </c>
      <c r="X25" s="78">
        <f>AO42</f>
        <v>27804.308199999999</v>
      </c>
      <c r="Y25" s="77" t="s">
        <v>102</v>
      </c>
      <c r="Z25" s="78">
        <f>AP42</f>
        <v>-96087.732499999998</v>
      </c>
      <c r="AA25" s="10" t="s">
        <v>103</v>
      </c>
      <c r="AB25" s="71">
        <f>Z42</f>
        <v>1.0586319805134821</v>
      </c>
      <c r="AM25" s="77" t="s">
        <v>101</v>
      </c>
      <c r="AN25" s="78" t="e" cm="1">
        <f t="array" ref="AN25">INDEX(AO42:AO300,AM2-1,1)</f>
        <v>#VALUE!</v>
      </c>
      <c r="AO25" s="77" t="s">
        <v>102</v>
      </c>
      <c r="AP25" s="78" t="e" cm="1">
        <f t="array" ref="AP25">INDEX(AP42:AP300,AM2-1,1)</f>
        <v>#VALUE!</v>
      </c>
      <c r="AQ25" s="10" t="s">
        <v>103</v>
      </c>
      <c r="AR25" s="71" t="e" cm="1">
        <f t="array" ref="AR25">INDEX(Z42:Z300,AM2-1,1)</f>
        <v>#VALUE!</v>
      </c>
      <c r="AU25" s="2"/>
      <c r="AV25" s="2"/>
      <c r="AW25" s="2"/>
      <c r="AX25" s="2"/>
      <c r="AY25" s="2"/>
      <c r="AZ25" s="2"/>
      <c r="BC25" s="77" t="s">
        <v>101</v>
      </c>
      <c r="BD25" s="78" cm="1">
        <f t="array" ref="BD25">INDEX(AO42:AO300,B2+B3-4,1)</f>
        <v>0.96642352399999998</v>
      </c>
      <c r="BE25" s="77" t="s">
        <v>102</v>
      </c>
      <c r="BF25" s="78" cm="1">
        <f t="array" ref="BF25">INDEX(AP42:AP300,B2+B3-4,1)</f>
        <v>-141.18674300000001</v>
      </c>
      <c r="BG25" s="10" t="s">
        <v>103</v>
      </c>
      <c r="BH25" s="71" cm="1">
        <f t="array" ref="BH25">INDEX(Z42:Z300,B2+B3-4,1)</f>
        <v>0.99999726256168575</v>
      </c>
      <c r="BI25" s="2"/>
      <c r="BJ25" s="2"/>
      <c r="BK25" s="2"/>
      <c r="BL25" s="2"/>
      <c r="BM25" s="2"/>
      <c r="BN25" s="2"/>
      <c r="BO25" s="2"/>
      <c r="BP25" s="2"/>
      <c r="BS25" s="79" t="s">
        <v>104</v>
      </c>
      <c r="BT25" s="79"/>
      <c r="BU25" s="79"/>
      <c r="BV25" s="79"/>
      <c r="BW25" s="79"/>
      <c r="BX25" s="42">
        <v>895784.76621821371</v>
      </c>
      <c r="CA25" s="2">
        <f>B13</f>
        <v>0.999</v>
      </c>
      <c r="CB25" s="22" t="s">
        <v>28</v>
      </c>
      <c r="CC25" s="2">
        <f>BX4/BV19</f>
        <v>0.99900000243018172</v>
      </c>
    </row>
    <row r="26" spans="1:82" ht="16.8" thickBot="1" x14ac:dyDescent="0.35">
      <c r="A26" s="9"/>
      <c r="D26" s="80"/>
      <c r="F26" s="26"/>
      <c r="G26" s="27"/>
      <c r="M26" s="81"/>
      <c r="N26" s="76"/>
      <c r="O26" s="76"/>
      <c r="P26" s="76"/>
      <c r="Q26" s="76"/>
      <c r="R26" s="76"/>
      <c r="S26" s="76"/>
      <c r="T26" s="76"/>
      <c r="U26" s="76"/>
      <c r="W26" s="82" t="s">
        <v>105</v>
      </c>
      <c r="X26" s="83">
        <f>AQ42</f>
        <v>7779.5743199999997</v>
      </c>
      <c r="Y26" s="82" t="s">
        <v>106</v>
      </c>
      <c r="Z26" s="83">
        <f>AR42</f>
        <v>-76062.998600000006</v>
      </c>
      <c r="AA26" s="10" t="s">
        <v>107</v>
      </c>
      <c r="AB26" s="71">
        <f>AC42</f>
        <v>1.1057443004573158</v>
      </c>
      <c r="AG26" s="22"/>
      <c r="AI26" s="22"/>
      <c r="AM26" s="82" t="s">
        <v>105</v>
      </c>
      <c r="AN26" s="83" t="e" cm="1">
        <f t="array" ref="AN26">INDEX(AQ42:AQ300,AM2-1,1)</f>
        <v>#VALUE!</v>
      </c>
      <c r="AO26" s="82" t="s">
        <v>106</v>
      </c>
      <c r="AP26" s="83" t="e" cm="1">
        <f t="array" ref="AP26">INDEX(AR42:AR300,AM2-1,1)</f>
        <v>#VALUE!</v>
      </c>
      <c r="AQ26" s="10" t="s">
        <v>107</v>
      </c>
      <c r="AR26" s="71" t="e" cm="1">
        <f t="array" ref="AR26">INDEX(AC42:AC300,AM2-1,1)</f>
        <v>#VALUE!</v>
      </c>
      <c r="AU26" s="2"/>
      <c r="AV26" s="2"/>
      <c r="AW26" s="22"/>
      <c r="AX26" s="2"/>
      <c r="AY26" s="22"/>
      <c r="AZ26" s="2"/>
      <c r="BC26" s="84" t="s">
        <v>108</v>
      </c>
      <c r="BD26" s="85" cm="1">
        <f t="array" ref="BD26">INDEX(AQ42:AQ300,B2+B3-4,1)</f>
        <v>12.8927444</v>
      </c>
      <c r="BE26" s="84" t="s">
        <v>109</v>
      </c>
      <c r="BF26" s="85" cm="1">
        <f t="array" ref="BF26">INDEX(AR42:AR300,B2+B3-4,1)</f>
        <v>-153.11306400000001</v>
      </c>
      <c r="BG26" s="10" t="s">
        <v>107</v>
      </c>
      <c r="BH26" s="71" cm="1">
        <f t="array" ref="BH26">INDEX(AC42:AC300,B2+B3-4,1)</f>
        <v>1.0000142837561936</v>
      </c>
      <c r="BI26" s="2"/>
      <c r="BJ26" s="2"/>
      <c r="BK26" s="2"/>
      <c r="BL26" s="2"/>
      <c r="BM26" s="22"/>
      <c r="BN26" s="2"/>
      <c r="BO26" s="22"/>
      <c r="BP26" s="2"/>
      <c r="BS26" s="86"/>
      <c r="BT26" s="86"/>
      <c r="BU26" s="86"/>
      <c r="BV26" s="86"/>
      <c r="BW26" s="86"/>
    </row>
    <row r="27" spans="1:82" ht="16.8" thickBot="1" x14ac:dyDescent="0.35">
      <c r="A27" s="9"/>
      <c r="D27" s="87"/>
      <c r="F27" s="26"/>
      <c r="G27" s="27"/>
      <c r="X27" s="26"/>
      <c r="AA27" s="27"/>
      <c r="AU27" s="2"/>
      <c r="BS27" s="41" t="s">
        <v>110</v>
      </c>
      <c r="BT27" s="42">
        <v>224.80020000000002</v>
      </c>
      <c r="BU27" s="41" t="s">
        <v>111</v>
      </c>
      <c r="BV27" s="42">
        <v>84.447900000000004</v>
      </c>
      <c r="BY27" s="2"/>
      <c r="BZ27" s="2"/>
      <c r="CA27" s="2"/>
      <c r="CB27" s="2"/>
      <c r="CC27" s="2"/>
      <c r="CD27" s="2"/>
    </row>
    <row r="28" spans="1:82" ht="16.8" customHeight="1" thickBot="1" x14ac:dyDescent="0.35">
      <c r="A28" s="3" t="s">
        <v>112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5"/>
      <c r="AU28" s="2"/>
      <c r="AV28" s="2"/>
      <c r="AW28" s="2"/>
      <c r="AX28" s="2"/>
      <c r="AY28" s="2"/>
      <c r="BS28" s="41" t="s">
        <v>113</v>
      </c>
      <c r="BT28" s="42">
        <v>219.4579</v>
      </c>
      <c r="BU28" s="41" t="s">
        <v>114</v>
      </c>
      <c r="BV28" s="42">
        <v>291.69806039764723</v>
      </c>
      <c r="BY28" s="2"/>
      <c r="BZ28" s="2"/>
      <c r="CA28" s="2"/>
      <c r="CB28" s="2"/>
      <c r="CC28" s="2"/>
      <c r="CD28" s="2"/>
    </row>
    <row r="29" spans="1:82" ht="15" customHeight="1" thickBot="1" x14ac:dyDescent="0.35">
      <c r="A29" s="11" t="s">
        <v>115</v>
      </c>
      <c r="B29" s="3" t="s">
        <v>116</v>
      </c>
      <c r="C29" s="4"/>
      <c r="D29" s="4"/>
      <c r="E29" s="5"/>
      <c r="F29" s="3" t="s">
        <v>117</v>
      </c>
      <c r="G29" s="4"/>
      <c r="H29" s="4"/>
      <c r="I29" s="5"/>
      <c r="J29" s="3" t="s">
        <v>118</v>
      </c>
      <c r="K29" s="4"/>
      <c r="L29" s="4"/>
      <c r="M29" s="4"/>
      <c r="N29" s="4"/>
      <c r="O29" s="4"/>
      <c r="P29" s="4"/>
      <c r="Q29" s="4"/>
      <c r="R29" s="5"/>
      <c r="S29" s="3" t="s">
        <v>119</v>
      </c>
      <c r="T29" s="4"/>
      <c r="U29" s="4"/>
      <c r="V29" s="5"/>
      <c r="AU29" s="2"/>
      <c r="AV29" s="2"/>
      <c r="AW29" s="2"/>
      <c r="AX29" s="2"/>
      <c r="AY29" s="2"/>
    </row>
    <row r="30" spans="1:82" ht="16.2" customHeight="1" x14ac:dyDescent="0.3">
      <c r="A30" s="9" t="s">
        <v>120</v>
      </c>
      <c r="B30" s="57" t="s">
        <v>121</v>
      </c>
      <c r="C30" s="57" t="s">
        <v>122</v>
      </c>
      <c r="D30" s="26" t="s">
        <v>123</v>
      </c>
      <c r="E30" s="26" t="s">
        <v>124</v>
      </c>
      <c r="F30" s="57" t="s">
        <v>125</v>
      </c>
      <c r="G30" s="57" t="s">
        <v>126</v>
      </c>
      <c r="H30" s="26" t="s">
        <v>127</v>
      </c>
      <c r="I30" s="26" t="s">
        <v>128</v>
      </c>
      <c r="J30" s="57" t="s">
        <v>129</v>
      </c>
      <c r="K30" s="57" t="s">
        <v>130</v>
      </c>
      <c r="L30" s="26" t="s">
        <v>131</v>
      </c>
      <c r="M30" s="26" t="s">
        <v>132</v>
      </c>
      <c r="N30" s="24" t="s">
        <v>133</v>
      </c>
      <c r="O30" s="57" t="s">
        <v>134</v>
      </c>
      <c r="P30" s="57" t="s">
        <v>135</v>
      </c>
      <c r="Q30" s="26" t="s">
        <v>136</v>
      </c>
      <c r="R30" s="26" t="s">
        <v>137</v>
      </c>
      <c r="S30" s="57" t="s">
        <v>138</v>
      </c>
      <c r="T30" s="57" t="s">
        <v>139</v>
      </c>
      <c r="U30" s="26" t="s">
        <v>140</v>
      </c>
      <c r="V30" s="26" t="s">
        <v>141</v>
      </c>
      <c r="AU30" s="2"/>
      <c r="AV30" s="2"/>
      <c r="AW30" s="2"/>
      <c r="AX30" s="2"/>
      <c r="AY30" s="2"/>
      <c r="BS30" s="76" t="s">
        <v>142</v>
      </c>
      <c r="BT30" s="76"/>
      <c r="BU30" s="76"/>
      <c r="BV30" s="76"/>
      <c r="BW30" s="76"/>
      <c r="BX30" s="76"/>
      <c r="BY30" s="76"/>
      <c r="BZ30" s="76"/>
      <c r="CA30" s="76"/>
      <c r="CB30" s="76"/>
      <c r="CC30" s="76"/>
    </row>
    <row r="31" spans="1:82" x14ac:dyDescent="0.3">
      <c r="A31" s="2" t="s">
        <v>1</v>
      </c>
      <c r="B31" s="2">
        <v>31.867453399999999</v>
      </c>
      <c r="C31" s="2">
        <v>31.867453399999999</v>
      </c>
      <c r="D31" s="2">
        <v>24.852623900000001</v>
      </c>
      <c r="E31" s="2">
        <v>24.852623900000001</v>
      </c>
      <c r="F31" s="2">
        <v>0.20914556200000001</v>
      </c>
      <c r="G31" s="2">
        <v>0.20914556200000001</v>
      </c>
      <c r="H31" s="2">
        <v>7.2575212699999998E-6</v>
      </c>
      <c r="I31" s="2">
        <v>7.2575212699999998E-6</v>
      </c>
      <c r="J31" s="2">
        <v>22</v>
      </c>
      <c r="K31" s="2">
        <v>118.39133699999999</v>
      </c>
      <c r="L31" s="2">
        <v>197.373054</v>
      </c>
      <c r="M31" s="2">
        <v>61.655912600000001</v>
      </c>
      <c r="N31" s="2">
        <v>260184.538</v>
      </c>
      <c r="O31" s="2">
        <v>-243450.45800000001</v>
      </c>
      <c r="P31" s="2">
        <v>-235285.87299999999</v>
      </c>
      <c r="Q31" s="2">
        <v>-272578.21600000001</v>
      </c>
      <c r="R31" s="2">
        <v>-283047.31400000001</v>
      </c>
      <c r="S31" s="2">
        <v>18.6326</v>
      </c>
      <c r="T31" s="2">
        <v>18.623470099999999</v>
      </c>
      <c r="U31" s="2">
        <v>14.7138451</v>
      </c>
      <c r="V31" s="2">
        <v>14.7096023</v>
      </c>
      <c r="AU31" s="2"/>
      <c r="AV31" s="2"/>
      <c r="AW31" s="2"/>
      <c r="AX31" s="2"/>
      <c r="AY31" s="2"/>
      <c r="BS31" s="76"/>
      <c r="BT31" s="76"/>
      <c r="BU31" s="76"/>
      <c r="BV31" s="76"/>
      <c r="BW31" s="76"/>
      <c r="BX31" s="76"/>
      <c r="BY31" s="76"/>
      <c r="BZ31" s="76"/>
      <c r="CA31" s="76"/>
      <c r="CB31" s="76"/>
      <c r="CC31" s="76"/>
    </row>
    <row r="32" spans="1:82" ht="15" thickBot="1" x14ac:dyDescent="0.35">
      <c r="A32" s="9"/>
      <c r="D32" s="9"/>
      <c r="AU32" s="2"/>
      <c r="AV32" s="2"/>
      <c r="AW32" s="2"/>
      <c r="AX32" s="2"/>
      <c r="AY32" s="2"/>
      <c r="BS32" s="76"/>
      <c r="BT32" s="76"/>
      <c r="BU32" s="76"/>
      <c r="BV32" s="76"/>
      <c r="BW32" s="76"/>
      <c r="BX32" s="76"/>
      <c r="BY32" s="76"/>
      <c r="BZ32" s="76"/>
      <c r="CA32" s="76"/>
      <c r="CB32" s="76"/>
      <c r="CC32" s="76"/>
    </row>
    <row r="33" spans="1:110" ht="15" thickBot="1" x14ac:dyDescent="0.35">
      <c r="A33" s="3" t="s">
        <v>143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5"/>
      <c r="AU33" s="2"/>
      <c r="AV33" s="2"/>
      <c r="AW33" s="2"/>
      <c r="AX33" s="2"/>
      <c r="AY33" s="2"/>
    </row>
    <row r="34" spans="1:110" ht="15" customHeight="1" thickBot="1" x14ac:dyDescent="0.35">
      <c r="A34" s="88" t="s">
        <v>144</v>
      </c>
      <c r="B34" s="89"/>
      <c r="C34" s="89"/>
      <c r="D34" s="88" t="s">
        <v>116</v>
      </c>
      <c r="E34" s="89"/>
      <c r="F34" s="89"/>
      <c r="G34" s="90"/>
      <c r="H34" s="88" t="s">
        <v>117</v>
      </c>
      <c r="I34" s="89"/>
      <c r="J34" s="89"/>
      <c r="K34" s="90"/>
      <c r="L34" s="3" t="s">
        <v>118</v>
      </c>
      <c r="M34" s="4"/>
      <c r="N34" s="4"/>
      <c r="O34" s="4"/>
      <c r="P34" s="4"/>
      <c r="Q34" s="4"/>
      <c r="R34" s="4"/>
      <c r="S34" s="4"/>
      <c r="T34" s="5"/>
      <c r="U34" s="3" t="s">
        <v>119</v>
      </c>
      <c r="V34" s="4"/>
      <c r="W34" s="4"/>
      <c r="X34" s="5"/>
      <c r="Z34" s="3" t="s">
        <v>145</v>
      </c>
      <c r="AA34" s="4"/>
      <c r="AB34" s="4"/>
      <c r="AC34" s="4"/>
      <c r="AD34" s="5"/>
      <c r="AF34" s="66" t="s">
        <v>146</v>
      </c>
      <c r="AG34" s="91"/>
      <c r="AH34" s="91"/>
      <c r="AI34" s="91"/>
      <c r="AJ34" s="67"/>
      <c r="AL34" s="92" t="s">
        <v>147</v>
      </c>
      <c r="AM34" s="92"/>
      <c r="AN34" s="92"/>
      <c r="AO34" s="92"/>
      <c r="AP34" s="92"/>
      <c r="AQ34" s="92"/>
      <c r="AR34" s="92"/>
      <c r="AU34" s="2"/>
      <c r="AV34" s="2"/>
      <c r="AW34" s="2"/>
      <c r="AX34" s="2"/>
      <c r="AY34" s="2"/>
    </row>
    <row r="35" spans="1:110" ht="16.2" x14ac:dyDescent="0.3">
      <c r="A35" s="9" t="s">
        <v>120</v>
      </c>
      <c r="B35" s="9" t="s">
        <v>10</v>
      </c>
      <c r="C35" s="9" t="s">
        <v>148</v>
      </c>
      <c r="D35" s="26" t="s">
        <v>149</v>
      </c>
      <c r="E35" s="57" t="s">
        <v>150</v>
      </c>
      <c r="F35" s="26" t="s">
        <v>151</v>
      </c>
      <c r="G35" s="57" t="s">
        <v>152</v>
      </c>
      <c r="H35" s="26" t="s">
        <v>153</v>
      </c>
      <c r="I35" s="57" t="s">
        <v>154</v>
      </c>
      <c r="J35" s="26" t="s">
        <v>155</v>
      </c>
      <c r="K35" s="57" t="s">
        <v>156</v>
      </c>
      <c r="L35" s="26" t="s">
        <v>157</v>
      </c>
      <c r="M35" s="57" t="s">
        <v>158</v>
      </c>
      <c r="N35" s="26" t="s">
        <v>159</v>
      </c>
      <c r="O35" s="57" t="s">
        <v>160</v>
      </c>
      <c r="P35" s="24" t="s">
        <v>133</v>
      </c>
      <c r="Q35" s="26" t="s">
        <v>161</v>
      </c>
      <c r="R35" s="57" t="s">
        <v>162</v>
      </c>
      <c r="S35" s="26" t="s">
        <v>163</v>
      </c>
      <c r="T35" s="57" t="s">
        <v>164</v>
      </c>
      <c r="U35" s="26" t="s">
        <v>165</v>
      </c>
      <c r="V35" s="57" t="s">
        <v>166</v>
      </c>
      <c r="W35" s="26" t="s">
        <v>167</v>
      </c>
      <c r="X35" s="57" t="s">
        <v>168</v>
      </c>
      <c r="Z35" s="57" t="s">
        <v>169</v>
      </c>
      <c r="AA35" s="57" t="s">
        <v>170</v>
      </c>
      <c r="AB35" s="57" t="s">
        <v>171</v>
      </c>
      <c r="AC35" s="57" t="s">
        <v>172</v>
      </c>
      <c r="AD35" s="57" t="s">
        <v>173</v>
      </c>
      <c r="AF35" s="57" t="s">
        <v>148</v>
      </c>
      <c r="AG35" s="57" t="s">
        <v>174</v>
      </c>
      <c r="AH35" s="57" t="s">
        <v>175</v>
      </c>
      <c r="AI35" s="57" t="s">
        <v>176</v>
      </c>
      <c r="AJ35" s="57" t="s">
        <v>177</v>
      </c>
      <c r="AL35" s="92"/>
      <c r="AM35" s="92"/>
      <c r="AN35" s="92"/>
      <c r="AO35" s="92"/>
      <c r="AP35" s="92"/>
      <c r="AQ35" s="92"/>
      <c r="AR35" s="92"/>
      <c r="AU35" s="2"/>
      <c r="AV35" s="2"/>
      <c r="AW35" s="2"/>
      <c r="AX35" s="2"/>
      <c r="AY35" s="2"/>
    </row>
    <row r="36" spans="1:110" x14ac:dyDescent="0.3">
      <c r="A36" s="2" t="s">
        <v>178</v>
      </c>
      <c r="B36" s="93">
        <v>1</v>
      </c>
      <c r="C36" s="93">
        <v>10.249700000000001</v>
      </c>
      <c r="D36" s="94" t="s">
        <v>332</v>
      </c>
      <c r="E36" s="93">
        <v>30.7436328</v>
      </c>
      <c r="F36" s="94" t="s">
        <v>332</v>
      </c>
      <c r="G36" s="93">
        <v>7.0148295599999999</v>
      </c>
      <c r="H36" s="94" t="s">
        <v>332</v>
      </c>
      <c r="I36" s="93">
        <v>0.95009522700000004</v>
      </c>
      <c r="J36" s="94" t="s">
        <v>332</v>
      </c>
      <c r="K36" s="93">
        <v>0.95009522700000004</v>
      </c>
      <c r="L36" s="22" t="s">
        <v>332</v>
      </c>
      <c r="M36" s="93">
        <v>40.224919200000002</v>
      </c>
      <c r="N36" s="94" t="s">
        <v>332</v>
      </c>
      <c r="O36" s="93">
        <v>40.224919200000002</v>
      </c>
      <c r="P36" s="93">
        <v>-689723.65899999999</v>
      </c>
      <c r="Q36" s="94" t="s">
        <v>332</v>
      </c>
      <c r="R36" s="93">
        <v>-77354.812699999995</v>
      </c>
      <c r="S36" s="94" t="s">
        <v>332</v>
      </c>
      <c r="T36" s="93">
        <v>-77354.812699999995</v>
      </c>
      <c r="U36" s="94" t="s">
        <v>332</v>
      </c>
      <c r="V36" s="93">
        <v>14.7091358</v>
      </c>
      <c r="W36" s="94" t="s">
        <v>332</v>
      </c>
      <c r="X36" s="93">
        <v>14.7091358</v>
      </c>
      <c r="Z36" s="2">
        <v>2.4812899999997029E-2</v>
      </c>
      <c r="AA36" s="2">
        <v>1.15623775E-6</v>
      </c>
      <c r="AB36" s="2">
        <v>197.375315</v>
      </c>
      <c r="AC36" s="2">
        <v>-272579.31451927725</v>
      </c>
      <c r="AD36" s="2">
        <v>14.7138451</v>
      </c>
      <c r="AF36" s="2">
        <v>1.4677537649999999</v>
      </c>
      <c r="AG36" s="2">
        <v>867.70189300000004</v>
      </c>
      <c r="AH36" s="2">
        <v>2.2730000000059647E-4</v>
      </c>
      <c r="AI36" s="2">
        <v>0.12489481918004411</v>
      </c>
      <c r="AJ36" s="2" t="s">
        <v>179</v>
      </c>
      <c r="AK36" s="95" t="s">
        <v>180</v>
      </c>
      <c r="AL36" s="96" t="s">
        <v>181</v>
      </c>
      <c r="AM36" s="96"/>
      <c r="AN36" s="96"/>
      <c r="AO36" s="96"/>
      <c r="AP36" s="96"/>
      <c r="AQ36" s="96"/>
      <c r="AR36" s="96"/>
      <c r="AU36" s="2"/>
      <c r="AV36" s="2"/>
      <c r="AW36" s="2"/>
      <c r="AX36" s="2"/>
      <c r="AY36" s="2"/>
    </row>
    <row r="37" spans="1:110" ht="15" thickBot="1" x14ac:dyDescent="0.35">
      <c r="A37" s="2" t="s">
        <v>182</v>
      </c>
      <c r="B37" s="93">
        <v>30</v>
      </c>
      <c r="C37" s="93">
        <v>0</v>
      </c>
      <c r="D37" s="93">
        <v>1.9997615400000001E-10</v>
      </c>
      <c r="E37" s="93">
        <v>49.665584199999998</v>
      </c>
      <c r="F37" s="93">
        <v>24.7881474</v>
      </c>
      <c r="G37" s="93">
        <v>24.852623900000001</v>
      </c>
      <c r="H37" s="93">
        <v>4.5591398499999998E-5</v>
      </c>
      <c r="I37" s="93">
        <v>7.2574315499999996E-6</v>
      </c>
      <c r="J37" s="93">
        <v>7.2635388500000001E-6</v>
      </c>
      <c r="K37" s="93">
        <v>7.2575212699999998E-6</v>
      </c>
      <c r="L37" s="93">
        <v>197.373054</v>
      </c>
      <c r="M37" s="93">
        <v>197.373054</v>
      </c>
      <c r="N37" s="93">
        <v>197.375315</v>
      </c>
      <c r="O37" s="93">
        <v>197.373054</v>
      </c>
      <c r="P37" s="93">
        <v>870770.53599999996</v>
      </c>
      <c r="Q37" s="93">
        <v>-237442.20199999999</v>
      </c>
      <c r="R37" s="97">
        <v>-272578.21692086128</v>
      </c>
      <c r="S37" s="97">
        <v>-237449.71157123864</v>
      </c>
      <c r="T37" s="93">
        <v>-272578.21600000001</v>
      </c>
      <c r="U37" s="93">
        <v>14.7138451</v>
      </c>
      <c r="V37" s="93">
        <v>14.7138451</v>
      </c>
      <c r="W37" s="93">
        <v>14.7138451</v>
      </c>
      <c r="X37" s="93">
        <v>14.7138451</v>
      </c>
      <c r="AU37" s="2"/>
      <c r="AV37" s="2"/>
      <c r="AW37" s="2"/>
      <c r="AX37" s="2"/>
      <c r="AY37" s="2"/>
      <c r="CM37" s="98"/>
    </row>
    <row r="38" spans="1:110" ht="16.8" thickBot="1" x14ac:dyDescent="0.35">
      <c r="AU38" s="2"/>
      <c r="AV38" s="2"/>
      <c r="AW38" s="2"/>
      <c r="AX38" s="2"/>
      <c r="AY38" s="2"/>
      <c r="BH38" s="99" t="s">
        <v>9</v>
      </c>
      <c r="BI38" s="2">
        <f>0.45^2*PI()/4</f>
        <v>0.15904312808798329</v>
      </c>
      <c r="BJ38" s="100" t="s">
        <v>183</v>
      </c>
      <c r="BK38" s="2">
        <v>0.98199999999999998</v>
      </c>
      <c r="BL38" s="99" t="s">
        <v>184</v>
      </c>
      <c r="BM38" s="2">
        <v>353</v>
      </c>
      <c r="BN38" s="100" t="s">
        <v>185</v>
      </c>
      <c r="BO38" s="101">
        <f>PI()/4</f>
        <v>0.78539816339744828</v>
      </c>
      <c r="BP38" s="100" t="s">
        <v>186</v>
      </c>
      <c r="BQ38" s="2">
        <v>9.8066499999999994</v>
      </c>
      <c r="BR38" s="100" t="s">
        <v>187</v>
      </c>
      <c r="BS38" s="2">
        <v>1.1127478753541076E-2</v>
      </c>
    </row>
    <row r="39" spans="1:110" ht="15" thickBot="1" x14ac:dyDescent="0.35">
      <c r="A39" s="3" t="s">
        <v>188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5"/>
      <c r="BA39" s="2"/>
      <c r="BB39" s="102" t="s">
        <v>189</v>
      </c>
      <c r="BC39" s="3" t="s">
        <v>190</v>
      </c>
      <c r="BD39" s="5"/>
      <c r="BE39" s="103" t="s">
        <v>144</v>
      </c>
      <c r="BF39" s="104"/>
      <c r="BH39" s="105" t="s">
        <v>191</v>
      </c>
      <c r="BI39" s="106"/>
      <c r="BJ39" s="106"/>
      <c r="BK39" s="106"/>
      <c r="BL39" s="106"/>
      <c r="BM39" s="106"/>
      <c r="BN39" s="106"/>
      <c r="BO39" s="106"/>
      <c r="BP39" s="106"/>
      <c r="BQ39" s="106"/>
      <c r="BR39" s="106"/>
      <c r="BS39" s="106"/>
      <c r="BT39" s="106"/>
      <c r="BU39" s="106"/>
      <c r="BV39" s="106"/>
      <c r="BW39" s="106"/>
      <c r="BX39" s="106"/>
      <c r="BY39" s="106"/>
      <c r="BZ39" s="106"/>
      <c r="CA39" s="106"/>
      <c r="CB39" s="106"/>
      <c r="CC39" s="106"/>
      <c r="CD39" s="106"/>
      <c r="CE39" s="106"/>
      <c r="CF39" s="106"/>
      <c r="CG39" s="106"/>
      <c r="CH39" s="106"/>
      <c r="CI39" s="106"/>
      <c r="CJ39" s="106"/>
      <c r="CK39" s="106"/>
      <c r="CL39" s="106"/>
      <c r="CM39" s="106"/>
      <c r="CN39" s="106"/>
      <c r="CO39" s="106"/>
      <c r="CP39" s="106"/>
      <c r="CQ39" s="106"/>
      <c r="CR39" s="106"/>
      <c r="CS39" s="106"/>
      <c r="CT39" s="106"/>
      <c r="CU39" s="106"/>
      <c r="CV39" s="106"/>
      <c r="CW39" s="106"/>
      <c r="CX39" s="106"/>
      <c r="CY39" s="106"/>
      <c r="CZ39" s="106"/>
      <c r="DA39" s="106"/>
      <c r="DB39" s="106"/>
      <c r="DC39" s="106"/>
      <c r="DD39" s="106"/>
      <c r="DE39" s="106"/>
      <c r="DF39" s="107"/>
    </row>
    <row r="40" spans="1:110" ht="15" thickBot="1" x14ac:dyDescent="0.35">
      <c r="A40" s="88" t="s">
        <v>192</v>
      </c>
      <c r="B40" s="89"/>
      <c r="C40" s="89"/>
      <c r="D40" s="90"/>
      <c r="E40" s="88" t="s">
        <v>193</v>
      </c>
      <c r="F40" s="89"/>
      <c r="G40" s="89"/>
      <c r="H40" s="89"/>
      <c r="I40" s="89"/>
      <c r="J40" s="90"/>
      <c r="K40" s="10" t="s">
        <v>194</v>
      </c>
      <c r="L40" s="88" t="s">
        <v>195</v>
      </c>
      <c r="M40" s="89"/>
      <c r="N40" s="89"/>
      <c r="O40" s="89"/>
      <c r="P40" s="89"/>
      <c r="Q40" s="89"/>
      <c r="R40" s="89"/>
      <c r="S40" s="89"/>
      <c r="T40" s="89"/>
      <c r="U40" s="89"/>
      <c r="V40" s="89"/>
      <c r="W40" s="89"/>
      <c r="X40" s="89"/>
      <c r="Y40" s="89"/>
      <c r="Z40" s="89"/>
      <c r="AA40" s="89"/>
      <c r="AB40" s="89"/>
      <c r="AC40" s="89"/>
      <c r="AD40" s="89"/>
      <c r="AE40" s="88" t="s">
        <v>196</v>
      </c>
      <c r="AF40" s="89"/>
      <c r="AG40" s="89"/>
      <c r="AH40" s="89"/>
      <c r="AI40" s="89"/>
      <c r="AJ40" s="89"/>
      <c r="AK40" s="89"/>
      <c r="AL40" s="89"/>
      <c r="AM40" s="89"/>
      <c r="AN40" s="89"/>
      <c r="AO40" s="89"/>
      <c r="AP40" s="89"/>
      <c r="AQ40" s="89"/>
      <c r="AR40" s="89"/>
      <c r="AS40" s="89"/>
      <c r="AT40" s="89"/>
      <c r="AU40" s="89"/>
      <c r="AV40" s="90"/>
      <c r="AW40" s="3" t="s">
        <v>197</v>
      </c>
      <c r="AX40" s="4"/>
      <c r="AY40" s="5"/>
      <c r="BA40" s="2"/>
      <c r="BB40" s="108"/>
      <c r="BC40" s="109" t="s">
        <v>198</v>
      </c>
      <c r="BD40" s="110" t="s">
        <v>199</v>
      </c>
      <c r="BE40" s="110" t="s">
        <v>200</v>
      </c>
      <c r="BF40" s="111" t="s">
        <v>201</v>
      </c>
      <c r="BH40" s="112" t="s">
        <v>202</v>
      </c>
      <c r="BI40" s="113"/>
      <c r="BJ40" s="113"/>
      <c r="BK40" s="113"/>
      <c r="BL40" s="113"/>
      <c r="BM40" s="113"/>
      <c r="BN40" s="113"/>
      <c r="BO40" s="113"/>
      <c r="BP40" s="113"/>
      <c r="BQ40" s="113"/>
      <c r="BR40" s="113"/>
      <c r="BS40" s="113"/>
      <c r="BT40" s="113"/>
      <c r="BU40" s="113"/>
      <c r="BV40" s="114"/>
      <c r="BW40" s="88" t="s">
        <v>203</v>
      </c>
      <c r="BX40" s="89"/>
      <c r="BY40" s="89"/>
      <c r="BZ40" s="89"/>
      <c r="CA40" s="89"/>
      <c r="CB40" s="89"/>
      <c r="CC40" s="89"/>
      <c r="CD40" s="89"/>
      <c r="CE40" s="89"/>
      <c r="CF40" s="89"/>
      <c r="CG40" s="89"/>
      <c r="CH40" s="89"/>
      <c r="CI40" s="89"/>
      <c r="CJ40" s="89"/>
      <c r="CK40" s="112" t="s">
        <v>204</v>
      </c>
      <c r="CL40" s="113"/>
      <c r="CM40" s="113"/>
      <c r="CN40" s="113"/>
      <c r="CO40" s="113"/>
      <c r="CP40" s="114"/>
      <c r="CQ40" s="112" t="s">
        <v>205</v>
      </c>
      <c r="CR40" s="113"/>
      <c r="CS40" s="113"/>
      <c r="CT40" s="113"/>
      <c r="CU40" s="113"/>
      <c r="CV40" s="113"/>
      <c r="CW40" s="113"/>
      <c r="CX40" s="113"/>
      <c r="CY40" s="114"/>
      <c r="CZ40" s="115" t="s">
        <v>206</v>
      </c>
      <c r="DA40" s="3" t="s">
        <v>207</v>
      </c>
      <c r="DB40" s="4"/>
      <c r="DC40" s="4"/>
      <c r="DD40" s="4"/>
      <c r="DE40" s="4"/>
      <c r="DF40" s="5"/>
    </row>
    <row r="41" spans="1:110" ht="16.8" x14ac:dyDescent="0.35">
      <c r="A41" s="9" t="s">
        <v>208</v>
      </c>
      <c r="B41" s="9" t="s">
        <v>10</v>
      </c>
      <c r="C41" s="116" t="s">
        <v>209</v>
      </c>
      <c r="D41" s="9" t="s">
        <v>210</v>
      </c>
      <c r="E41" s="26" t="s">
        <v>211</v>
      </c>
      <c r="F41" s="57" t="s">
        <v>212</v>
      </c>
      <c r="G41" s="26" t="s">
        <v>149</v>
      </c>
      <c r="H41" s="57" t="s">
        <v>150</v>
      </c>
      <c r="I41" s="26" t="s">
        <v>213</v>
      </c>
      <c r="J41" s="57" t="s">
        <v>214</v>
      </c>
      <c r="K41" s="9" t="s">
        <v>215</v>
      </c>
      <c r="L41" s="26" t="s">
        <v>216</v>
      </c>
      <c r="M41" s="57" t="s">
        <v>217</v>
      </c>
      <c r="N41" s="26" t="s">
        <v>153</v>
      </c>
      <c r="O41" s="26" t="s">
        <v>218</v>
      </c>
      <c r="P41" s="116" t="s">
        <v>219</v>
      </c>
      <c r="Q41" s="116" t="s">
        <v>220</v>
      </c>
      <c r="R41" s="57" t="s">
        <v>221</v>
      </c>
      <c r="S41" s="57" t="s">
        <v>154</v>
      </c>
      <c r="T41" s="26" t="s">
        <v>222</v>
      </c>
      <c r="U41" s="57" t="s">
        <v>223</v>
      </c>
      <c r="V41" s="9" t="s">
        <v>224</v>
      </c>
      <c r="W41" s="9" t="s">
        <v>225</v>
      </c>
      <c r="X41" s="9" t="s">
        <v>226</v>
      </c>
      <c r="Y41" s="26" t="s">
        <v>227</v>
      </c>
      <c r="Z41" s="117" t="s">
        <v>228</v>
      </c>
      <c r="AA41" s="26" t="s">
        <v>229</v>
      </c>
      <c r="AB41" s="57" t="s">
        <v>230</v>
      </c>
      <c r="AC41" s="118" t="s">
        <v>231</v>
      </c>
      <c r="AD41" s="57" t="s">
        <v>232</v>
      </c>
      <c r="AE41" s="26" t="s">
        <v>233</v>
      </c>
      <c r="AF41" s="57" t="s">
        <v>234</v>
      </c>
      <c r="AG41" s="26" t="s">
        <v>235</v>
      </c>
      <c r="AH41" s="26" t="s">
        <v>236</v>
      </c>
      <c r="AI41" s="116" t="s">
        <v>237</v>
      </c>
      <c r="AJ41" s="57" t="s">
        <v>238</v>
      </c>
      <c r="AK41" s="57" t="s">
        <v>171</v>
      </c>
      <c r="AL41" s="26" t="s">
        <v>239</v>
      </c>
      <c r="AM41" s="57" t="s">
        <v>240</v>
      </c>
      <c r="AN41" s="9" t="s">
        <v>241</v>
      </c>
      <c r="AO41" s="26" t="s">
        <v>242</v>
      </c>
      <c r="AP41" s="26" t="s">
        <v>243</v>
      </c>
      <c r="AQ41" s="57" t="s">
        <v>244</v>
      </c>
      <c r="AR41" s="57" t="s">
        <v>245</v>
      </c>
      <c r="AS41" s="26" t="s">
        <v>246</v>
      </c>
      <c r="AT41" s="57" t="s">
        <v>247</v>
      </c>
      <c r="AU41" s="26" t="s">
        <v>161</v>
      </c>
      <c r="AV41" s="57" t="s">
        <v>162</v>
      </c>
      <c r="AW41" s="26" t="s">
        <v>248</v>
      </c>
      <c r="AX41" s="57" t="s">
        <v>249</v>
      </c>
      <c r="AY41" s="9" t="s">
        <v>173</v>
      </c>
      <c r="BA41" s="1" t="s">
        <v>250</v>
      </c>
      <c r="BB41" s="2">
        <v>199.01079999999999</v>
      </c>
      <c r="BC41" s="2" t="s">
        <v>332</v>
      </c>
      <c r="BD41" s="2">
        <v>197.373054</v>
      </c>
      <c r="BE41" s="2">
        <v>30</v>
      </c>
      <c r="BF41" s="19">
        <v>10.249700000000001</v>
      </c>
      <c r="BH41" s="26" t="s">
        <v>251</v>
      </c>
      <c r="BI41" s="57" t="s">
        <v>252</v>
      </c>
      <c r="BJ41" s="26" t="s">
        <v>253</v>
      </c>
      <c r="BK41" s="57" t="s">
        <v>254</v>
      </c>
      <c r="BL41" s="26" t="s">
        <v>255</v>
      </c>
      <c r="BM41" s="57" t="s">
        <v>256</v>
      </c>
      <c r="BN41" s="26" t="s">
        <v>257</v>
      </c>
      <c r="BO41" s="57" t="s">
        <v>258</v>
      </c>
      <c r="BP41" s="119" t="s">
        <v>259</v>
      </c>
      <c r="BQ41" s="98" t="s">
        <v>260</v>
      </c>
      <c r="BR41" s="119" t="s">
        <v>261</v>
      </c>
      <c r="BS41" s="98" t="s">
        <v>262</v>
      </c>
      <c r="BT41" s="119" t="s">
        <v>263</v>
      </c>
      <c r="BU41" s="98" t="s">
        <v>264</v>
      </c>
      <c r="BV41" s="98" t="s">
        <v>265</v>
      </c>
      <c r="BW41" s="119" t="s">
        <v>266</v>
      </c>
      <c r="BX41" s="98" t="s">
        <v>267</v>
      </c>
      <c r="BY41" s="119" t="s">
        <v>268</v>
      </c>
      <c r="BZ41" s="98" t="s">
        <v>269</v>
      </c>
      <c r="CA41" s="119" t="s">
        <v>270</v>
      </c>
      <c r="CB41" s="98" t="s">
        <v>271</v>
      </c>
      <c r="CC41" s="119" t="s">
        <v>272</v>
      </c>
      <c r="CD41" s="98" t="s">
        <v>273</v>
      </c>
      <c r="CE41" s="119" t="s">
        <v>274</v>
      </c>
      <c r="CF41" s="98" t="s">
        <v>275</v>
      </c>
      <c r="CG41" s="98" t="s">
        <v>276</v>
      </c>
      <c r="CH41" s="98" t="s">
        <v>277</v>
      </c>
      <c r="CI41" s="98" t="s">
        <v>278</v>
      </c>
      <c r="CJ41" s="98" t="s">
        <v>279</v>
      </c>
      <c r="CK41" s="26" t="s">
        <v>280</v>
      </c>
      <c r="CL41" s="57" t="s">
        <v>281</v>
      </c>
      <c r="CM41" s="26" t="s">
        <v>282</v>
      </c>
      <c r="CN41" s="57" t="s">
        <v>283</v>
      </c>
      <c r="CO41" s="9" t="s">
        <v>284</v>
      </c>
      <c r="CP41" s="9" t="s">
        <v>285</v>
      </c>
      <c r="CQ41" s="119" t="s">
        <v>286</v>
      </c>
      <c r="CR41" s="98" t="s">
        <v>287</v>
      </c>
      <c r="CS41" s="118" t="s">
        <v>231</v>
      </c>
      <c r="CT41" s="117" t="s">
        <v>288</v>
      </c>
      <c r="CU41" s="117" t="s">
        <v>289</v>
      </c>
      <c r="CV41" s="118" t="s">
        <v>290</v>
      </c>
      <c r="CW41" s="118" t="s">
        <v>291</v>
      </c>
      <c r="CX41" s="26" t="s">
        <v>243</v>
      </c>
      <c r="CY41" s="57" t="s">
        <v>245</v>
      </c>
      <c r="CZ41" s="116" t="s">
        <v>292</v>
      </c>
      <c r="DA41" s="9" t="s">
        <v>224</v>
      </c>
      <c r="DB41" s="9" t="s">
        <v>226</v>
      </c>
      <c r="DC41" s="9" t="s">
        <v>241</v>
      </c>
      <c r="DD41" s="116" t="s">
        <v>219</v>
      </c>
      <c r="DE41" s="116" t="s">
        <v>220</v>
      </c>
      <c r="DF41" s="116" t="s">
        <v>237</v>
      </c>
    </row>
    <row r="42" spans="1:110" x14ac:dyDescent="0.3">
      <c r="A42" s="93" t="s">
        <v>297</v>
      </c>
      <c r="B42" s="93">
        <v>2</v>
      </c>
      <c r="C42" s="93">
        <v>9.6416000000000004</v>
      </c>
      <c r="D42" s="93">
        <v>9.5066000000000006</v>
      </c>
      <c r="E42" s="94" t="s">
        <v>332</v>
      </c>
      <c r="F42" s="94" t="s">
        <v>332</v>
      </c>
      <c r="G42" s="93">
        <v>30.7436328</v>
      </c>
      <c r="H42" s="93">
        <v>20.8718279</v>
      </c>
      <c r="I42" s="93">
        <v>30.7436328</v>
      </c>
      <c r="J42" s="93">
        <v>20.8718279</v>
      </c>
      <c r="K42" s="93">
        <v>11.1155521</v>
      </c>
      <c r="L42" s="94" t="s">
        <v>332</v>
      </c>
      <c r="M42" s="94" t="s">
        <v>332</v>
      </c>
      <c r="N42" s="93">
        <v>0.95009522700000004</v>
      </c>
      <c r="O42" s="93">
        <v>0.95009522700000004</v>
      </c>
      <c r="P42" s="93">
        <v>0.99959061299999996</v>
      </c>
      <c r="Q42" s="93">
        <v>0.86063479399999998</v>
      </c>
      <c r="R42" s="93">
        <v>0.88893188899999998</v>
      </c>
      <c r="S42" s="93">
        <v>0.88893188899999998</v>
      </c>
      <c r="T42" s="93">
        <v>3.8949320767640705</v>
      </c>
      <c r="U42" s="93">
        <v>0.11327746011244771</v>
      </c>
      <c r="V42" s="93">
        <v>-3.9909892999999999</v>
      </c>
      <c r="W42" s="93">
        <v>1.13401394</v>
      </c>
      <c r="X42" s="93">
        <v>-2.8569753599999999</v>
      </c>
      <c r="Y42" s="93">
        <v>-1.2765906468073931</v>
      </c>
      <c r="Z42" s="93">
        <v>1.0586319805134821</v>
      </c>
      <c r="AA42" s="93">
        <v>-2.7143986531926068</v>
      </c>
      <c r="AB42" s="93">
        <v>-1.451332796408745</v>
      </c>
      <c r="AC42" s="93">
        <v>1.1057443004573158</v>
      </c>
      <c r="AD42" s="93">
        <v>-2.5396565035912548</v>
      </c>
      <c r="AE42" s="94" t="s">
        <v>332</v>
      </c>
      <c r="AF42" s="94" t="s">
        <v>332</v>
      </c>
      <c r="AG42" s="93">
        <v>76.783044899999993</v>
      </c>
      <c r="AH42" s="93">
        <v>76.783044899999993</v>
      </c>
      <c r="AI42" s="93">
        <v>44.947112500000003</v>
      </c>
      <c r="AJ42" s="93">
        <v>44.703508100000001</v>
      </c>
      <c r="AK42" s="93">
        <v>44.703508100000001</v>
      </c>
      <c r="AL42" s="93">
        <v>78.571217160000003</v>
      </c>
      <c r="AM42" s="93">
        <v>2873.0270087999997</v>
      </c>
      <c r="AN42" s="93">
        <v>-68283.424299999999</v>
      </c>
      <c r="AO42" s="93">
        <v>27804.308199999999</v>
      </c>
      <c r="AP42" s="93">
        <v>-96087.732499999998</v>
      </c>
      <c r="AQ42" s="93">
        <v>7779.5743199999997</v>
      </c>
      <c r="AR42" s="93">
        <v>-76062.998600000006</v>
      </c>
      <c r="AS42" s="94" t="s">
        <v>332</v>
      </c>
      <c r="AT42" s="94" t="s">
        <v>332</v>
      </c>
      <c r="AU42" s="93">
        <v>-54920.1296</v>
      </c>
      <c r="AV42" s="93">
        <v>-91214.845499999996</v>
      </c>
      <c r="AW42" s="94" t="s">
        <v>332</v>
      </c>
      <c r="AX42" s="94" t="s">
        <v>332</v>
      </c>
      <c r="AY42" s="93">
        <v>14.7091358</v>
      </c>
      <c r="BA42" s="7" t="s">
        <v>293</v>
      </c>
      <c r="BB42" s="2">
        <v>197.202</v>
      </c>
      <c r="BC42" s="2">
        <v>197.360907</v>
      </c>
      <c r="BD42" s="2">
        <v>197.35248100000001</v>
      </c>
      <c r="BE42" s="2">
        <v>26</v>
      </c>
      <c r="BF42" s="2">
        <v>8.7696000000000005</v>
      </c>
      <c r="BH42" s="2">
        <v>0.56274417200000004</v>
      </c>
      <c r="BI42" s="2">
        <v>36.837988299999999</v>
      </c>
      <c r="BJ42" s="2">
        <v>0.56274418469546106</v>
      </c>
      <c r="BK42" s="2">
        <v>36.837988833880225</v>
      </c>
      <c r="BL42" s="2">
        <v>7.0356060720000004E-3</v>
      </c>
      <c r="BM42" s="2">
        <v>2.2427418960000001E-5</v>
      </c>
      <c r="BN42" s="2">
        <v>7.0356058233380196E-3</v>
      </c>
      <c r="BO42" s="2">
        <v>2.2427417104589986E-5</v>
      </c>
      <c r="BP42" s="2">
        <v>48.780246514940124</v>
      </c>
      <c r="BQ42" s="2">
        <v>85.826322114232383</v>
      </c>
      <c r="BR42" s="2">
        <v>0.12166604856543538</v>
      </c>
      <c r="BS42" s="2">
        <v>1.6110737191719413</v>
      </c>
      <c r="BT42" s="2">
        <v>4.3117722200570842E-2</v>
      </c>
      <c r="BU42" s="2">
        <v>0.4734394696716277</v>
      </c>
      <c r="BV42" s="2">
        <v>295602.57533227117</v>
      </c>
      <c r="BW42" s="2">
        <v>343.50226840685048</v>
      </c>
      <c r="BX42" s="2">
        <v>3.5624601422580504</v>
      </c>
      <c r="BY42" s="2">
        <v>0.63762157500000005</v>
      </c>
      <c r="BZ42" s="2">
        <v>33.433370600000003</v>
      </c>
      <c r="CA42" s="2">
        <v>0.63762156928782143</v>
      </c>
      <c r="CB42" s="2">
        <v>33.43337505730851</v>
      </c>
      <c r="CC42" s="2">
        <v>852.04302344000007</v>
      </c>
      <c r="CD42" s="2">
        <v>52.867282344800003</v>
      </c>
      <c r="CE42" s="2">
        <v>852.04372737490075</v>
      </c>
      <c r="CF42" s="2">
        <v>52.867321467533245</v>
      </c>
      <c r="CG42" s="2">
        <v>3.016427563072E-4</v>
      </c>
      <c r="CH42" s="2">
        <v>3.0164322082171235E-4</v>
      </c>
      <c r="CI42" s="2">
        <v>8.9707459775967404E-6</v>
      </c>
      <c r="CJ42" s="2">
        <v>8.9738246118464815E-6</v>
      </c>
      <c r="CK42" s="2">
        <v>3.8949351298139145</v>
      </c>
      <c r="CL42" s="2">
        <v>0.11327753947854013</v>
      </c>
      <c r="CM42" s="2">
        <v>78.57128094991009</v>
      </c>
      <c r="CN42" s="2">
        <v>2873.0292477751514</v>
      </c>
      <c r="CO42" s="2">
        <v>517.70500211372666</v>
      </c>
      <c r="CP42" s="2">
        <v>515.47630532547191</v>
      </c>
      <c r="CQ42" s="2">
        <v>-57533.952643712233</v>
      </c>
      <c r="CR42" s="2">
        <v>-91254.775347656338</v>
      </c>
      <c r="CS42" s="2">
        <v>1.1114927991256125</v>
      </c>
      <c r="CT42" s="2">
        <v>-44975.592870889297</v>
      </c>
      <c r="CU42" s="2">
        <v>-244245.85052249336</v>
      </c>
      <c r="CV42" s="2">
        <v>-65423.851904151205</v>
      </c>
      <c r="CW42" s="2">
        <v>-297632.66461162316</v>
      </c>
      <c r="CX42" s="2">
        <v>-97481.089370788279</v>
      </c>
      <c r="CY42" s="2">
        <v>-76413.697754673252</v>
      </c>
      <c r="CZ42" s="2">
        <v>1.1620763926278454E-5</v>
      </c>
      <c r="DA42" s="2">
        <v>-3.8883604706366661</v>
      </c>
      <c r="DB42" s="2">
        <v>-2.8286479780672478</v>
      </c>
      <c r="DC42" s="2">
        <v>-56184.669721962193</v>
      </c>
      <c r="DD42" s="2">
        <v>0.99959802139689002</v>
      </c>
      <c r="DE42" s="2">
        <v>0.86216813679969584</v>
      </c>
      <c r="DF42" s="2">
        <v>44.855369659248232</v>
      </c>
    </row>
    <row r="43" spans="1:110" x14ac:dyDescent="0.3">
      <c r="A43" s="93" t="s">
        <v>297</v>
      </c>
      <c r="B43" s="93">
        <v>3</v>
      </c>
      <c r="C43" s="93">
        <v>9.5066000000000006</v>
      </c>
      <c r="D43" s="93">
        <v>9.3716000000000008</v>
      </c>
      <c r="E43" s="94" t="s">
        <v>332</v>
      </c>
      <c r="F43" s="94" t="s">
        <v>332</v>
      </c>
      <c r="G43" s="93">
        <v>27.886657400000001</v>
      </c>
      <c r="H43" s="93">
        <v>17.295785899999998</v>
      </c>
      <c r="I43" s="93">
        <v>27.886657400000001</v>
      </c>
      <c r="J43" s="93">
        <v>17.295785899999998</v>
      </c>
      <c r="K43" s="93">
        <v>11.134153899999999</v>
      </c>
      <c r="L43" s="94" t="s">
        <v>332</v>
      </c>
      <c r="M43" s="94" t="s">
        <v>332</v>
      </c>
      <c r="N43" s="93">
        <v>0.90431739700000002</v>
      </c>
      <c r="O43" s="93">
        <v>0.90431739700000002</v>
      </c>
      <c r="P43" s="93">
        <v>0.99795316499999998</v>
      </c>
      <c r="Q43" s="93">
        <v>0.70747328300000001</v>
      </c>
      <c r="R43" s="93">
        <v>0.757430885</v>
      </c>
      <c r="S43" s="93">
        <v>0.757430885</v>
      </c>
      <c r="T43" s="93">
        <v>3.7662124255380829</v>
      </c>
      <c r="U43" s="93">
        <v>9.0965047155490281E-2</v>
      </c>
      <c r="V43" s="93">
        <v>-5.4532710099999999</v>
      </c>
      <c r="W43" s="93">
        <v>1.8772289799999999</v>
      </c>
      <c r="X43" s="93">
        <v>-3.57604203</v>
      </c>
      <c r="Y43" s="93">
        <v>-2.2193939898678039</v>
      </c>
      <c r="Z43" s="93">
        <v>1.0815911609277986</v>
      </c>
      <c r="AA43" s="93">
        <v>-3.233877020132196</v>
      </c>
      <c r="AB43" s="93">
        <v>-2.7446663304199035</v>
      </c>
      <c r="AC43" s="93">
        <v>1.3679496413025329</v>
      </c>
      <c r="AD43" s="93">
        <v>-2.7086046795800964</v>
      </c>
      <c r="AE43" s="94" t="s">
        <v>332</v>
      </c>
      <c r="AF43" s="94" t="s">
        <v>332</v>
      </c>
      <c r="AG43" s="93">
        <v>98.389828199999997</v>
      </c>
      <c r="AH43" s="93">
        <v>98.389828199999997</v>
      </c>
      <c r="AI43" s="93">
        <v>56.686775500000003</v>
      </c>
      <c r="AJ43" s="93">
        <v>56.116433999999998</v>
      </c>
      <c r="AK43" s="93">
        <v>56.116433999999998</v>
      </c>
      <c r="AL43" s="93">
        <v>68.830835039999997</v>
      </c>
      <c r="AM43" s="93">
        <v>2251.5677712000002</v>
      </c>
      <c r="AN43" s="93">
        <v>-181335.098</v>
      </c>
      <c r="AO43" s="93">
        <v>31960.0982</v>
      </c>
      <c r="AP43" s="93">
        <v>-213295.196</v>
      </c>
      <c r="AQ43" s="93">
        <v>14298.063399999999</v>
      </c>
      <c r="AR43" s="93">
        <v>-195633.16200000001</v>
      </c>
      <c r="AS43" s="94" t="s">
        <v>332</v>
      </c>
      <c r="AT43" s="94" t="s">
        <v>332</v>
      </c>
      <c r="AU43" s="93">
        <v>-62995.277399999999</v>
      </c>
      <c r="AV43" s="93">
        <v>-120558.59600000001</v>
      </c>
      <c r="AW43" s="94" t="s">
        <v>332</v>
      </c>
      <c r="AX43" s="94" t="s">
        <v>332</v>
      </c>
      <c r="AY43" s="93">
        <v>14.709269900000001</v>
      </c>
      <c r="BA43" s="7" t="s">
        <v>294</v>
      </c>
      <c r="BB43" s="2">
        <v>188.3716</v>
      </c>
      <c r="BC43" s="2">
        <v>196.34076400000001</v>
      </c>
      <c r="BD43" s="2">
        <v>195.69547299999999</v>
      </c>
      <c r="BE43" s="2">
        <v>20</v>
      </c>
      <c r="BF43" s="2">
        <v>5.5945999999999998</v>
      </c>
      <c r="BH43" s="2">
        <v>0.52259766799999996</v>
      </c>
      <c r="BI43" s="2">
        <v>39.653916899999999</v>
      </c>
      <c r="BJ43" s="2">
        <v>0.52259767874674246</v>
      </c>
      <c r="BK43" s="2">
        <v>39.653917349492026</v>
      </c>
      <c r="BL43" s="2">
        <v>7.9681545360000012E-3</v>
      </c>
      <c r="BM43" s="2">
        <v>2.4319384631999999E-5</v>
      </c>
      <c r="BN43" s="2">
        <v>7.9681542888370947E-3</v>
      </c>
      <c r="BO43" s="2">
        <v>2.4319382520347373E-5</v>
      </c>
      <c r="BP43" s="2">
        <v>46.916454296774248</v>
      </c>
      <c r="BQ43" s="2">
        <v>89.318411517394452</v>
      </c>
      <c r="BR43" s="2">
        <v>0.12572705918400107</v>
      </c>
      <c r="BS43" s="2">
        <v>1.5913098899977454</v>
      </c>
      <c r="BT43" s="2">
        <v>4.6161834881504042E-2</v>
      </c>
      <c r="BU43" s="2">
        <v>0.52261823051572853</v>
      </c>
      <c r="BV43" s="2">
        <v>353404.01075861888</v>
      </c>
      <c r="BW43" s="2">
        <v>335.51691947515945</v>
      </c>
      <c r="BX43" s="2">
        <v>2.7424558480763777</v>
      </c>
      <c r="BY43" s="2">
        <v>0.64734058999999999</v>
      </c>
      <c r="BZ43" s="2">
        <v>31.381090700000001</v>
      </c>
      <c r="CA43" s="2">
        <v>0.64734058600971922</v>
      </c>
      <c r="CB43" s="2">
        <v>31.381095140216516</v>
      </c>
      <c r="CC43" s="2">
        <v>723.80282248799995</v>
      </c>
      <c r="CD43" s="2">
        <v>39.986690015199997</v>
      </c>
      <c r="CE43" s="2">
        <v>723.80341522760739</v>
      </c>
      <c r="CF43" s="2">
        <v>39.986719737301556</v>
      </c>
      <c r="CG43" s="2">
        <v>1.6216899620799999E-4</v>
      </c>
      <c r="CH43" s="2">
        <v>1.6216924857603171E-4</v>
      </c>
      <c r="CI43" s="2">
        <v>5.3162796334012221E-6</v>
      </c>
      <c r="CJ43" s="2">
        <v>5.3181041460108949E-6</v>
      </c>
      <c r="CK43" s="2">
        <v>3.7662153925653445</v>
      </c>
      <c r="CL43" s="2">
        <v>9.0965111025566397E-2</v>
      </c>
      <c r="CM43" s="2">
        <v>68.830890578611303</v>
      </c>
      <c r="CN43" s="2">
        <v>2251.5695254375087</v>
      </c>
      <c r="CO43" s="2">
        <v>518.57137787461386</v>
      </c>
      <c r="CP43" s="2">
        <v>516.35746612634387</v>
      </c>
      <c r="CQ43" s="2">
        <v>-65809.922870016861</v>
      </c>
      <c r="CR43" s="2">
        <v>-120595.69026601767</v>
      </c>
      <c r="CS43" s="2">
        <v>1.3441102103593574</v>
      </c>
      <c r="CT43" s="2">
        <v>-43987.112302566646</v>
      </c>
      <c r="CU43" s="2">
        <v>-242645.64460090111</v>
      </c>
      <c r="CV43" s="2">
        <v>-64989.069444095701</v>
      </c>
      <c r="CW43" s="2">
        <v>-294076.46462392615</v>
      </c>
      <c r="CX43" s="2">
        <v>-215627.79158239104</v>
      </c>
      <c r="CY43" s="2">
        <v>-197645.85336161504</v>
      </c>
      <c r="CZ43" s="2">
        <v>1.0368292903469094E-5</v>
      </c>
      <c r="DA43" s="2">
        <v>-5.266812882025862</v>
      </c>
      <c r="DB43" s="2">
        <v>-3.5636015812402086</v>
      </c>
      <c r="DC43" s="2">
        <v>-149620.21355136935</v>
      </c>
      <c r="DD43" s="2">
        <v>0.99799785073945224</v>
      </c>
      <c r="DE43" s="2">
        <v>0.70966278275629691</v>
      </c>
      <c r="DF43" s="2">
        <v>56.475731236186228</v>
      </c>
    </row>
    <row r="44" spans="1:110" x14ac:dyDescent="0.3">
      <c r="A44" s="93" t="s">
        <v>297</v>
      </c>
      <c r="B44" s="93">
        <v>4</v>
      </c>
      <c r="C44" s="93">
        <v>9.3716000000000008</v>
      </c>
      <c r="D44" s="93">
        <v>9.2365999999999993</v>
      </c>
      <c r="E44" s="94" t="s">
        <v>332</v>
      </c>
      <c r="F44" s="94" t="s">
        <v>332</v>
      </c>
      <c r="G44" s="93">
        <v>24.3106154</v>
      </c>
      <c r="H44" s="93">
        <v>14.685441000000001</v>
      </c>
      <c r="I44" s="93">
        <v>24.3106154</v>
      </c>
      <c r="J44" s="93">
        <v>14.685441000000001</v>
      </c>
      <c r="K44" s="93">
        <v>10.983283699999999</v>
      </c>
      <c r="L44" s="94" t="s">
        <v>332</v>
      </c>
      <c r="M44" s="94" t="s">
        <v>332</v>
      </c>
      <c r="N44" s="93">
        <v>0.81302419199999998</v>
      </c>
      <c r="O44" s="93">
        <v>0.81302419199999998</v>
      </c>
      <c r="P44" s="93">
        <v>0.97701031500000002</v>
      </c>
      <c r="Q44" s="93">
        <v>0.469149873</v>
      </c>
      <c r="R44" s="93">
        <v>0.52331406199999997</v>
      </c>
      <c r="S44" s="93">
        <v>0.52331406199999997</v>
      </c>
      <c r="T44" s="93">
        <v>3.573482617570487</v>
      </c>
      <c r="U44" s="93">
        <v>9.4175350343010278E-2</v>
      </c>
      <c r="V44" s="93">
        <v>-5.4152646400000002</v>
      </c>
      <c r="W44" s="93">
        <v>2.8049197299999999</v>
      </c>
      <c r="X44" s="93">
        <v>-2.6103449100000002</v>
      </c>
      <c r="Y44" s="93">
        <v>-3.2929910787059371</v>
      </c>
      <c r="Z44" s="93">
        <v>1.0695137613478574</v>
      </c>
      <c r="AA44" s="93">
        <v>-2.1222735612940631</v>
      </c>
      <c r="AB44" s="93">
        <v>-4.0492344419268758</v>
      </c>
      <c r="AC44" s="93">
        <v>1.6719801912085959</v>
      </c>
      <c r="AD44" s="93">
        <v>-1.3660301980731244</v>
      </c>
      <c r="AE44" s="94" t="s">
        <v>332</v>
      </c>
      <c r="AF44" s="94" t="s">
        <v>332</v>
      </c>
      <c r="AG44" s="93">
        <v>128.30857800000001</v>
      </c>
      <c r="AH44" s="93">
        <v>128.30857800000001</v>
      </c>
      <c r="AI44" s="93">
        <v>88.958931699999994</v>
      </c>
      <c r="AJ44" s="93">
        <v>87.605570400000005</v>
      </c>
      <c r="AK44" s="93">
        <v>87.605570400000005</v>
      </c>
      <c r="AL44" s="93">
        <v>59.357594159999998</v>
      </c>
      <c r="AM44" s="93">
        <v>1858.4685431999999</v>
      </c>
      <c r="AN44" s="93">
        <v>-417255.64</v>
      </c>
      <c r="AO44" s="93">
        <v>25653.659500000002</v>
      </c>
      <c r="AP44" s="93">
        <v>-442909.3</v>
      </c>
      <c r="AQ44" s="93">
        <v>27624.929599999999</v>
      </c>
      <c r="AR44" s="93">
        <v>-444880.57</v>
      </c>
      <c r="AS44" s="94" t="s">
        <v>332</v>
      </c>
      <c r="AT44" s="94" t="s">
        <v>332</v>
      </c>
      <c r="AU44" s="93">
        <v>-79720.845700000005</v>
      </c>
      <c r="AV44" s="93">
        <v>-170400.82800000001</v>
      </c>
      <c r="AW44" s="94" t="s">
        <v>332</v>
      </c>
      <c r="AX44" s="94" t="s">
        <v>332</v>
      </c>
      <c r="AY44" s="93">
        <v>14.709394400000001</v>
      </c>
      <c r="BA44" s="7" t="s">
        <v>295</v>
      </c>
      <c r="BB44" s="2">
        <v>47.721899999999998</v>
      </c>
      <c r="BC44" s="2">
        <v>177.41983200000001</v>
      </c>
      <c r="BD44" s="2">
        <v>175.40290999999999</v>
      </c>
      <c r="BE44" s="2">
        <v>8</v>
      </c>
      <c r="BF44" s="2">
        <v>3.9245999999999999</v>
      </c>
      <c r="BH44" s="2">
        <v>0.47838020799999997</v>
      </c>
      <c r="BI44" s="2">
        <v>43.227498400000002</v>
      </c>
      <c r="BJ44" s="2">
        <v>0.47838021984699519</v>
      </c>
      <c r="BK44" s="2">
        <v>43.227498831908818</v>
      </c>
      <c r="BL44" s="2">
        <v>9.360015515999999E-3</v>
      </c>
      <c r="BM44" s="2">
        <v>3.4098862031999999E-5</v>
      </c>
      <c r="BN44" s="2">
        <v>9.3600151832086663E-3</v>
      </c>
      <c r="BO44" s="2">
        <v>3.4098859104961925E-5</v>
      </c>
      <c r="BP44" s="2">
        <v>45.797955152633541</v>
      </c>
      <c r="BQ44" s="2">
        <v>90.182926227576772</v>
      </c>
      <c r="BR44" s="2">
        <v>0.13537667531622183</v>
      </c>
      <c r="BS44" s="2">
        <v>1.5139957055291866</v>
      </c>
      <c r="BT44" s="2">
        <v>5.0175518891222251E-2</v>
      </c>
      <c r="BU44" s="2">
        <v>0.52822644925118811</v>
      </c>
      <c r="BV44" s="2">
        <v>430266.28989835153</v>
      </c>
      <c r="BW44" s="2">
        <v>319.52745441580402</v>
      </c>
      <c r="BX44" s="2">
        <v>2.1360544837388837</v>
      </c>
      <c r="BY44" s="2">
        <v>0.65094333299999996</v>
      </c>
      <c r="BZ44" s="2">
        <v>20.477786699999999</v>
      </c>
      <c r="CA44" s="2">
        <v>0.65094332939134536</v>
      </c>
      <c r="CB44" s="2">
        <v>20.47778963002742</v>
      </c>
      <c r="CC44" s="2">
        <v>583.559120968</v>
      </c>
      <c r="CD44" s="2">
        <v>34.039710074159998</v>
      </c>
      <c r="CE44" s="2">
        <v>583.55960162724023</v>
      </c>
      <c r="CF44" s="2">
        <v>34.039735286806668</v>
      </c>
      <c r="CG44" s="2">
        <v>8.9264882556799999E-5</v>
      </c>
      <c r="CH44" s="2">
        <v>8.9265023083159983E-5</v>
      </c>
      <c r="CI44" s="2">
        <v>3.2251741853360488E-6</v>
      </c>
      <c r="CJ44" s="2">
        <v>3.2262810778697735E-6</v>
      </c>
      <c r="CK44" s="2">
        <v>3.5734853966422984</v>
      </c>
      <c r="CL44" s="2">
        <v>9.4175416091801592E-2</v>
      </c>
      <c r="CM44" s="2">
        <v>59.357641908178685</v>
      </c>
      <c r="CN44" s="2">
        <v>1858.4699981810541</v>
      </c>
      <c r="CO44" s="2">
        <v>511.54462324224852</v>
      </c>
      <c r="CP44" s="2">
        <v>509.31420609912101</v>
      </c>
      <c r="CQ44" s="2">
        <v>-82795.67941431838</v>
      </c>
      <c r="CR44" s="2">
        <v>-170434.85608517588</v>
      </c>
      <c r="CS44" s="2">
        <v>1.6697946767745377</v>
      </c>
      <c r="CT44" s="2">
        <v>-42670.852552515549</v>
      </c>
      <c r="CU44" s="2">
        <v>-240824.79523261308</v>
      </c>
      <c r="CV44" s="2">
        <v>-65183.467815106036</v>
      </c>
      <c r="CW44" s="2">
        <v>-285910.26510177483</v>
      </c>
      <c r="CX44" s="2">
        <v>-444420.26063487516</v>
      </c>
      <c r="CY44" s="2">
        <v>-448969.61522177688</v>
      </c>
      <c r="CZ44" s="2">
        <v>9.0022908250133563E-6</v>
      </c>
      <c r="DA44" s="2">
        <v>-5.3394351867908165</v>
      </c>
      <c r="DB44" s="2">
        <v>-2.7867381575319343</v>
      </c>
      <c r="DC44" s="2">
        <v>-361153.62199853122</v>
      </c>
      <c r="DD44" s="2">
        <v>0.97744968348613293</v>
      </c>
      <c r="DE44" s="2">
        <v>0.47110336015431697</v>
      </c>
      <c r="DF44" s="2">
        <v>88.621447609528929</v>
      </c>
    </row>
    <row r="45" spans="1:110" ht="15" thickBot="1" x14ac:dyDescent="0.35">
      <c r="A45" s="93" t="s">
        <v>297</v>
      </c>
      <c r="B45" s="93">
        <v>5</v>
      </c>
      <c r="C45" s="93">
        <v>9.2365999999999993</v>
      </c>
      <c r="D45" s="93">
        <v>9.1015999999999995</v>
      </c>
      <c r="E45" s="94" t="s">
        <v>332</v>
      </c>
      <c r="F45" s="94" t="s">
        <v>332</v>
      </c>
      <c r="G45" s="93">
        <v>21.700270499999998</v>
      </c>
      <c r="H45" s="93">
        <v>14.0348358</v>
      </c>
      <c r="I45" s="93">
        <v>21.700270499999998</v>
      </c>
      <c r="J45" s="93">
        <v>14.0348358</v>
      </c>
      <c r="K45" s="93">
        <v>10.6838532</v>
      </c>
      <c r="L45" s="94" t="s">
        <v>332</v>
      </c>
      <c r="M45" s="94" t="s">
        <v>332</v>
      </c>
      <c r="N45" s="93">
        <v>0.66127534300000002</v>
      </c>
      <c r="O45" s="93">
        <v>0.66127534300000002</v>
      </c>
      <c r="P45" s="93">
        <v>0.84668826200000002</v>
      </c>
      <c r="Q45" s="93">
        <v>0.25867926600000002</v>
      </c>
      <c r="R45" s="93">
        <v>0.29619716899999998</v>
      </c>
      <c r="S45" s="93">
        <v>0.29619716899999998</v>
      </c>
      <c r="T45" s="93">
        <v>3.424328263259055</v>
      </c>
      <c r="U45" s="93">
        <v>0.13049535810697929</v>
      </c>
      <c r="V45" s="93">
        <v>-3.5280191300000001</v>
      </c>
      <c r="W45" s="93">
        <v>2.8774139700000001</v>
      </c>
      <c r="X45" s="93">
        <v>-0.65060516000000002</v>
      </c>
      <c r="Y45" s="93">
        <v>-3.0977899796634301</v>
      </c>
      <c r="Z45" s="93">
        <v>1.0198570502054047</v>
      </c>
      <c r="AA45" s="93">
        <v>-0.43022915033656989</v>
      </c>
      <c r="AB45" s="93">
        <v>-3.3353117234712082</v>
      </c>
      <c r="AC45" s="93">
        <v>1.4072200350140964</v>
      </c>
      <c r="AD45" s="93">
        <v>-0.19270740652879204</v>
      </c>
      <c r="AE45" s="94" t="s">
        <v>332</v>
      </c>
      <c r="AF45" s="94" t="s">
        <v>332</v>
      </c>
      <c r="AG45" s="93">
        <v>155.175062</v>
      </c>
      <c r="AH45" s="93">
        <v>155.175062</v>
      </c>
      <c r="AI45" s="93">
        <v>130.81482199999999</v>
      </c>
      <c r="AJ45" s="93">
        <v>128.761526</v>
      </c>
      <c r="AK45" s="93">
        <v>128.761526</v>
      </c>
      <c r="AL45" s="93">
        <v>52.193387880000003</v>
      </c>
      <c r="AM45" s="93">
        <v>1815.7988195999999</v>
      </c>
      <c r="AN45" s="93">
        <v>-528749.61600000004</v>
      </c>
      <c r="AO45" s="93">
        <v>13583.915199999999</v>
      </c>
      <c r="AP45" s="93">
        <v>-542333.53099999996</v>
      </c>
      <c r="AQ45" s="93">
        <v>39833.395600000003</v>
      </c>
      <c r="AR45" s="93">
        <v>-568583.01199999999</v>
      </c>
      <c r="AS45" s="94" t="s">
        <v>332</v>
      </c>
      <c r="AT45" s="94" t="s">
        <v>332</v>
      </c>
      <c r="AU45" s="93">
        <v>-108538.66800000001</v>
      </c>
      <c r="AV45" s="93">
        <v>-215974.09099999999</v>
      </c>
      <c r="AW45" s="94" t="s">
        <v>332</v>
      </c>
      <c r="AX45" s="94" t="s">
        <v>332</v>
      </c>
      <c r="AY45" s="93">
        <v>14.7095085</v>
      </c>
      <c r="BA45" s="12" t="s">
        <v>296</v>
      </c>
      <c r="BB45" s="2">
        <v>93.362700000000004</v>
      </c>
      <c r="BC45" s="2">
        <v>76.783044899999993</v>
      </c>
      <c r="BD45" s="2" t="s">
        <v>332</v>
      </c>
      <c r="BE45" s="2">
        <v>1</v>
      </c>
      <c r="BF45" s="2">
        <v>0</v>
      </c>
      <c r="BH45" s="2">
        <v>0.44778482800000002</v>
      </c>
      <c r="BI45" s="2">
        <v>45.311964199999998</v>
      </c>
      <c r="BJ45" s="2">
        <v>0.44778483539902603</v>
      </c>
      <c r="BK45" s="2">
        <v>45.31196456289674</v>
      </c>
      <c r="BL45" s="2">
        <v>1.0708879068000001E-2</v>
      </c>
      <c r="BM45" s="2">
        <v>5.4170805960000004E-5</v>
      </c>
      <c r="BN45" s="2">
        <v>1.0708878753788035E-2</v>
      </c>
      <c r="BO45" s="2">
        <v>5.4170801822295109E-5</v>
      </c>
      <c r="BP45" s="2">
        <v>45.646345397844868</v>
      </c>
      <c r="BQ45" s="2">
        <v>87.612199525029837</v>
      </c>
      <c r="BR45" s="2">
        <v>0.14095044812561272</v>
      </c>
      <c r="BS45" s="2">
        <v>1.4111902750371885</v>
      </c>
      <c r="BT45" s="2">
        <v>5.3807525937837844E-2</v>
      </c>
      <c r="BU45" s="2">
        <v>0.47547532587630259</v>
      </c>
      <c r="BV45" s="2">
        <v>482014.83713614393</v>
      </c>
      <c r="BW45" s="2">
        <v>304.70614069693045</v>
      </c>
      <c r="BX45" s="2">
        <v>1.9475108451321022</v>
      </c>
      <c r="BY45" s="2">
        <v>0.64621515799999996</v>
      </c>
      <c r="BZ45" s="2">
        <v>10.9294327</v>
      </c>
      <c r="CA45" s="2">
        <v>0.64621515443578914</v>
      </c>
      <c r="CB45" s="2">
        <v>10.929434080921094</v>
      </c>
      <c r="CC45" s="2">
        <v>489.95532483199997</v>
      </c>
      <c r="CD45" s="2">
        <v>36.602723003759998</v>
      </c>
      <c r="CE45" s="2">
        <v>489.95572916365239</v>
      </c>
      <c r="CF45" s="2">
        <v>36.60275033402899</v>
      </c>
      <c r="CG45" s="2">
        <v>7.0317026795200008E-5</v>
      </c>
      <c r="CH45" s="2">
        <v>7.0317137412568369E-5</v>
      </c>
      <c r="CI45" s="2">
        <v>2.6809474032586561E-6</v>
      </c>
      <c r="CJ45" s="2">
        <v>2.6818675088884931E-6</v>
      </c>
      <c r="CK45" s="2">
        <v>3.4243309700100912</v>
      </c>
      <c r="CL45" s="2">
        <v>0.13049545159876583</v>
      </c>
      <c r="CM45" s="2">
        <v>52.193429950395988</v>
      </c>
      <c r="CN45" s="2">
        <v>1815.8002595531202</v>
      </c>
      <c r="CO45" s="2">
        <v>497.59869718830657</v>
      </c>
      <c r="CP45" s="2">
        <v>495.39027352141926</v>
      </c>
      <c r="CQ45" s="2">
        <v>-111823.61871373301</v>
      </c>
      <c r="CR45" s="2">
        <v>-216006.55468433784</v>
      </c>
      <c r="CS45" s="2">
        <v>1.4336541535319531</v>
      </c>
      <c r="CT45" s="2">
        <v>-41514.723953095941</v>
      </c>
      <c r="CU45" s="2">
        <v>-239386.19050508234</v>
      </c>
      <c r="CV45" s="2">
        <v>-65936.860918532373</v>
      </c>
      <c r="CW45" s="2">
        <v>-279117.63316044147</v>
      </c>
      <c r="CX45" s="2">
        <v>-542348.42850121367</v>
      </c>
      <c r="CY45" s="2">
        <v>-570510.47023645788</v>
      </c>
      <c r="CZ45" s="2">
        <v>8.2107761889974472E-6</v>
      </c>
      <c r="DA45" s="2">
        <v>-3.5562243546463552</v>
      </c>
      <c r="DB45" s="2">
        <v>-0.78500003122652107</v>
      </c>
      <c r="DC45" s="2">
        <v>-502153.09678105591</v>
      </c>
      <c r="DD45" s="2">
        <v>0.84749327070475877</v>
      </c>
      <c r="DE45" s="2">
        <v>0.25933553350871452</v>
      </c>
      <c r="DF45" s="2">
        <v>130.66993002507107</v>
      </c>
    </row>
    <row r="46" spans="1:110" ht="15" thickBot="1" x14ac:dyDescent="0.35">
      <c r="A46" s="93" t="s">
        <v>297</v>
      </c>
      <c r="B46" s="93">
        <v>6</v>
      </c>
      <c r="C46" s="93">
        <v>9.1015999999999995</v>
      </c>
      <c r="D46" s="93">
        <v>8.9665999999999997</v>
      </c>
      <c r="E46" s="94" t="s">
        <v>332</v>
      </c>
      <c r="F46" s="94" t="s">
        <v>332</v>
      </c>
      <c r="G46" s="93">
        <v>21.049665399999999</v>
      </c>
      <c r="H46" s="93">
        <v>14.0935709</v>
      </c>
      <c r="I46" s="93">
        <v>21.049665399999999</v>
      </c>
      <c r="J46" s="93">
        <v>14.0935709</v>
      </c>
      <c r="K46" s="93">
        <v>10.551902999999999</v>
      </c>
      <c r="L46" s="94" t="s">
        <v>332</v>
      </c>
      <c r="M46" s="94" t="s">
        <v>332</v>
      </c>
      <c r="N46" s="93">
        <v>0.51410958399999995</v>
      </c>
      <c r="O46" s="93">
        <v>0.51410958399999995</v>
      </c>
      <c r="P46" s="93">
        <v>0.63292535299999997</v>
      </c>
      <c r="Q46" s="93">
        <v>0.14334898099999999</v>
      </c>
      <c r="R46" s="93">
        <v>0.16389271599999999</v>
      </c>
      <c r="S46" s="93">
        <v>0.16389271599999999</v>
      </c>
      <c r="T46" s="93">
        <v>3.446162889885982</v>
      </c>
      <c r="U46" s="93">
        <v>0.1550208497596017</v>
      </c>
      <c r="V46" s="93">
        <v>-1.84724501</v>
      </c>
      <c r="W46" s="93">
        <v>1.9059801300000001</v>
      </c>
      <c r="X46" s="93">
        <v>5.8735120000000141E-2</v>
      </c>
      <c r="Y46" s="93">
        <v>-1.8774412981093902</v>
      </c>
      <c r="Z46" s="93">
        <v>0.99814489189075739</v>
      </c>
      <c r="AA46" s="93">
        <v>3.0196288109390148E-2</v>
      </c>
      <c r="AB46" s="93">
        <v>-1.8568712683413859</v>
      </c>
      <c r="AC46" s="93">
        <v>1.196429287492716</v>
      </c>
      <c r="AD46" s="93">
        <v>9.6262583413859425E-3</v>
      </c>
      <c r="AE46" s="94" t="s">
        <v>332</v>
      </c>
      <c r="AF46" s="94" t="s">
        <v>332</v>
      </c>
      <c r="AG46" s="93">
        <v>169.092049</v>
      </c>
      <c r="AH46" s="93">
        <v>169.092049</v>
      </c>
      <c r="AI46" s="93">
        <v>157.862315</v>
      </c>
      <c r="AJ46" s="93">
        <v>156.43215499999999</v>
      </c>
      <c r="AK46" s="93">
        <v>156.43215499999999</v>
      </c>
      <c r="AL46" s="93">
        <v>49.79509272</v>
      </c>
      <c r="AM46" s="93">
        <v>2044.1902175999999</v>
      </c>
      <c r="AN46" s="93">
        <v>-373518.18300000002</v>
      </c>
      <c r="AO46" s="93">
        <v>5900.4725500000004</v>
      </c>
      <c r="AP46" s="93">
        <v>-379418.65600000002</v>
      </c>
      <c r="AQ46" s="93">
        <v>30848.6865</v>
      </c>
      <c r="AR46" s="93">
        <v>-404366.87</v>
      </c>
      <c r="AS46" s="94" t="s">
        <v>332</v>
      </c>
      <c r="AT46" s="94" t="s">
        <v>332</v>
      </c>
      <c r="AU46" s="93">
        <v>-137012.538</v>
      </c>
      <c r="AV46" s="93">
        <v>-241576.75200000001</v>
      </c>
      <c r="AW46" s="94" t="s">
        <v>332</v>
      </c>
      <c r="AX46" s="94" t="s">
        <v>332</v>
      </c>
      <c r="AY46" s="93">
        <v>14.709616199999999</v>
      </c>
      <c r="BH46" s="2">
        <v>0.435343539</v>
      </c>
      <c r="BI46" s="2">
        <v>46.184309300000002</v>
      </c>
      <c r="BJ46" s="2">
        <v>0.43534354658223806</v>
      </c>
      <c r="BK46" s="2">
        <v>46.184309737092505</v>
      </c>
      <c r="BL46" s="2">
        <v>1.1444158296E-2</v>
      </c>
      <c r="BM46" s="2">
        <v>6.8393910599999993E-5</v>
      </c>
      <c r="BN46" s="2">
        <v>1.1444158002378585E-2</v>
      </c>
      <c r="BO46" s="2">
        <v>6.8393906132610332E-5</v>
      </c>
      <c r="BP46" s="2">
        <v>45.871892660620375</v>
      </c>
      <c r="BQ46" s="2">
        <v>85.08544866076592</v>
      </c>
      <c r="BR46" s="2">
        <v>0.14065999187725817</v>
      </c>
      <c r="BS46" s="2">
        <v>1.6521114960546288</v>
      </c>
      <c r="BT46" s="2">
        <v>5.564683214901664E-2</v>
      </c>
      <c r="BU46" s="2">
        <v>0.46553042570337239</v>
      </c>
      <c r="BV46" s="2">
        <v>509446.46680817666</v>
      </c>
      <c r="BW46" s="2">
        <v>304.01746029000384</v>
      </c>
      <c r="BX46" s="2">
        <v>1.9187218814163089</v>
      </c>
      <c r="BY46" s="2">
        <v>0.63791454400000003</v>
      </c>
      <c r="BZ46" s="2">
        <v>8.2547375200000008</v>
      </c>
      <c r="CA46" s="2">
        <v>0.63791454107782153</v>
      </c>
      <c r="CB46" s="2">
        <v>8.2547383609421345</v>
      </c>
      <c r="CC46" s="2">
        <v>463.39206771199997</v>
      </c>
      <c r="CD46" s="2">
        <v>37.817059175920001</v>
      </c>
      <c r="CE46" s="2">
        <v>463.39244968393132</v>
      </c>
      <c r="CF46" s="2">
        <v>37.817087768577245</v>
      </c>
      <c r="CG46" s="2">
        <v>6.6305406745600007E-5</v>
      </c>
      <c r="CH46" s="2">
        <v>6.6305510892506356E-5</v>
      </c>
      <c r="CI46" s="2">
        <v>2.6022713849287166E-6</v>
      </c>
      <c r="CJ46" s="2">
        <v>2.6031644568625673E-6</v>
      </c>
      <c r="CK46" s="2">
        <v>3.4461656148048041</v>
      </c>
      <c r="CL46" s="2">
        <v>0.15502096159944001</v>
      </c>
      <c r="CM46" s="2">
        <v>49.795133011104667</v>
      </c>
      <c r="CN46" s="2">
        <v>2044.1917918183219</v>
      </c>
      <c r="CO46" s="2">
        <v>491.45313842924986</v>
      </c>
      <c r="CP46" s="2">
        <v>489.29476306689139</v>
      </c>
      <c r="CQ46" s="2">
        <v>-140391.39097256132</v>
      </c>
      <c r="CR46" s="2">
        <v>-241608.60282535196</v>
      </c>
      <c r="CS46" s="2">
        <v>1.206966735065895</v>
      </c>
      <c r="CT46" s="2">
        <v>-40925.080908912867</v>
      </c>
      <c r="CU46" s="2">
        <v>-238680.48917424411</v>
      </c>
      <c r="CV46" s="2">
        <v>-65724.164565496845</v>
      </c>
      <c r="CW46" s="2">
        <v>-276047.15996598016</v>
      </c>
      <c r="CX46" s="2">
        <v>-379321.61829195387</v>
      </c>
      <c r="CY46" s="2">
        <v>-404731.76680805685</v>
      </c>
      <c r="CZ46" s="2">
        <v>8.1981596042873789E-6</v>
      </c>
      <c r="DA46" s="2">
        <v>-1.8560189939901053</v>
      </c>
      <c r="DB46" s="2">
        <v>3.5264279907680871E-2</v>
      </c>
      <c r="DC46" s="2">
        <v>-369575.4873400635</v>
      </c>
      <c r="DD46" s="2">
        <v>0.63301917755647041</v>
      </c>
      <c r="DE46" s="2">
        <v>0.14338422961294151</v>
      </c>
      <c r="DF46" s="2">
        <v>157.85343899793725</v>
      </c>
    </row>
    <row r="47" spans="1:110" ht="15" thickBot="1" x14ac:dyDescent="0.35">
      <c r="A47" s="93" t="s">
        <v>297</v>
      </c>
      <c r="B47" s="93">
        <v>7</v>
      </c>
      <c r="C47" s="93">
        <v>8.9665999999999997</v>
      </c>
      <c r="D47" s="93">
        <v>8.8315999999999999</v>
      </c>
      <c r="E47" s="94" t="s">
        <v>332</v>
      </c>
      <c r="F47" s="94" t="s">
        <v>332</v>
      </c>
      <c r="G47" s="93">
        <v>21.108400499999998</v>
      </c>
      <c r="H47" s="93">
        <v>14.186782600000001</v>
      </c>
      <c r="I47" s="93">
        <v>21.108400499999998</v>
      </c>
      <c r="J47" s="93">
        <v>14.186782600000001</v>
      </c>
      <c r="K47" s="93">
        <v>10.567512199999999</v>
      </c>
      <c r="L47" s="94" t="s">
        <v>332</v>
      </c>
      <c r="M47" s="94" t="s">
        <v>332</v>
      </c>
      <c r="N47" s="93">
        <v>0.42516673399999999</v>
      </c>
      <c r="O47" s="93">
        <v>0.42516673399999999</v>
      </c>
      <c r="P47" s="93">
        <v>0.47987176599999998</v>
      </c>
      <c r="Q47" s="93">
        <v>9.4922715199999994E-2</v>
      </c>
      <c r="R47" s="93">
        <v>0.10412453100000001</v>
      </c>
      <c r="S47" s="93">
        <v>0.10412453100000001</v>
      </c>
      <c r="T47" s="93">
        <v>3.5135739601564153</v>
      </c>
      <c r="U47" s="93">
        <v>0.16376266465382947</v>
      </c>
      <c r="V47" s="93">
        <v>-0.83264152899999999</v>
      </c>
      <c r="W47" s="93">
        <v>0.92585322699999995</v>
      </c>
      <c r="X47" s="93">
        <v>9.3211697999999954E-2</v>
      </c>
      <c r="Y47" s="93">
        <v>-0.87227204220925425</v>
      </c>
      <c r="Z47" s="93">
        <v>0.99708559776133909</v>
      </c>
      <c r="AA47" s="93">
        <v>3.9630513209254314E-2</v>
      </c>
      <c r="AB47" s="93">
        <v>-0.84234715333796362</v>
      </c>
      <c r="AC47" s="93">
        <v>1.1332714890077038</v>
      </c>
      <c r="AD47" s="93">
        <v>9.705624337963634E-3</v>
      </c>
      <c r="AE47" s="94" t="s">
        <v>332</v>
      </c>
      <c r="AF47" s="94" t="s">
        <v>332</v>
      </c>
      <c r="AG47" s="93">
        <v>175.03980899999999</v>
      </c>
      <c r="AH47" s="93">
        <v>175.03980899999999</v>
      </c>
      <c r="AI47" s="93">
        <v>170.54382200000001</v>
      </c>
      <c r="AJ47" s="93">
        <v>169.86399499999999</v>
      </c>
      <c r="AK47" s="93">
        <v>169.86399499999999</v>
      </c>
      <c r="AL47" s="93">
        <v>49.42154772</v>
      </c>
      <c r="AM47" s="93">
        <v>2189.4841296</v>
      </c>
      <c r="AN47" s="93">
        <v>-184527.05499999999</v>
      </c>
      <c r="AO47" s="93">
        <v>2348.0864799999999</v>
      </c>
      <c r="AP47" s="93">
        <v>-186875.141</v>
      </c>
      <c r="AQ47" s="93">
        <v>15729.4426</v>
      </c>
      <c r="AR47" s="93">
        <v>-200256.49799999999</v>
      </c>
      <c r="AS47" s="94" t="s">
        <v>332</v>
      </c>
      <c r="AT47" s="94" t="s">
        <v>332</v>
      </c>
      <c r="AU47" s="93">
        <v>-154326.533</v>
      </c>
      <c r="AV47" s="93">
        <v>-252996.486</v>
      </c>
      <c r="AW47" s="94" t="s">
        <v>332</v>
      </c>
      <c r="AX47" s="94" t="s">
        <v>332</v>
      </c>
      <c r="AY47" s="93">
        <v>14.7097219</v>
      </c>
      <c r="BC47" s="11" t="s">
        <v>297</v>
      </c>
      <c r="BD47" s="120" t="s">
        <v>298</v>
      </c>
      <c r="BF47" s="121" t="s">
        <v>299</v>
      </c>
      <c r="BH47" s="2">
        <v>0.43069554100000002</v>
      </c>
      <c r="BI47" s="2">
        <v>46.6762503</v>
      </c>
      <c r="BJ47" s="2">
        <v>0.43069554985898584</v>
      </c>
      <c r="BK47" s="2">
        <v>46.676250663549034</v>
      </c>
      <c r="BL47" s="2">
        <v>1.1765928528E-2</v>
      </c>
      <c r="BM47" s="2">
        <v>7.4494737359999998E-5</v>
      </c>
      <c r="BN47" s="2">
        <v>1.1765928201238944E-2</v>
      </c>
      <c r="BO47" s="2">
        <v>7.449473349147556E-5</v>
      </c>
      <c r="BP47" s="2">
        <v>46.099818698949754</v>
      </c>
      <c r="BQ47" s="2">
        <v>83.52325713230276</v>
      </c>
      <c r="BR47" s="2">
        <v>0.13929716269495357</v>
      </c>
      <c r="BS47" s="2">
        <v>1.8444388435111572</v>
      </c>
      <c r="BT47" s="2">
        <v>5.6386601864424353E-2</v>
      </c>
      <c r="BU47" s="2">
        <v>0.47069749126119392</v>
      </c>
      <c r="BV47" s="2">
        <v>513353.4953138468</v>
      </c>
      <c r="BW47" s="2">
        <v>308.1558253834155</v>
      </c>
      <c r="BX47" s="2">
        <v>1.9110559012401498</v>
      </c>
      <c r="BY47" s="2">
        <v>0.632339545</v>
      </c>
      <c r="BZ47" s="2">
        <v>7.5571516000000001</v>
      </c>
      <c r="CA47" s="2">
        <v>0.63233954177410479</v>
      </c>
      <c r="CB47" s="2">
        <v>7.5571522136780596</v>
      </c>
      <c r="CC47" s="2">
        <v>460.88255099999998</v>
      </c>
      <c r="CD47" s="2">
        <v>37.773401223519997</v>
      </c>
      <c r="CE47" s="2">
        <v>460.88292843242107</v>
      </c>
      <c r="CF47" s="2">
        <v>37.773430146462665</v>
      </c>
      <c r="CG47" s="2">
        <v>6.6188797780799996E-5</v>
      </c>
      <c r="CH47" s="2">
        <v>6.6188901809591477E-5</v>
      </c>
      <c r="CI47" s="2">
        <v>2.5815188900203664E-6</v>
      </c>
      <c r="CJ47" s="2">
        <v>2.5824048647392767E-6</v>
      </c>
      <c r="CK47" s="2">
        <v>3.5135767232475348</v>
      </c>
      <c r="CL47" s="2">
        <v>0.16376278585620627</v>
      </c>
      <c r="CM47" s="2">
        <v>49.421587670943275</v>
      </c>
      <c r="CN47" s="2">
        <v>2189.4858302759221</v>
      </c>
      <c r="CO47" s="2">
        <v>492.18013433969082</v>
      </c>
      <c r="CP47" s="2">
        <v>490.04771024908558</v>
      </c>
      <c r="CQ47" s="2">
        <v>-157741.87426197669</v>
      </c>
      <c r="CR47" s="2">
        <v>-253028.00074579567</v>
      </c>
      <c r="CS47" s="2">
        <v>1.1367591096813632</v>
      </c>
      <c r="CT47" s="2">
        <v>-40666.304796243763</v>
      </c>
      <c r="CU47" s="2">
        <v>-238393.60267879622</v>
      </c>
      <c r="CV47" s="2">
        <v>-65042.892226399199</v>
      </c>
      <c r="CW47" s="2">
        <v>-274841.68755305273</v>
      </c>
      <c r="CX47" s="2">
        <v>-186857.03213199487</v>
      </c>
      <c r="CY47" s="2">
        <v>-200305.65010114835</v>
      </c>
      <c r="CZ47" s="2">
        <v>8.3896897183773774E-6</v>
      </c>
      <c r="DA47" s="2">
        <v>-0.83226129789354897</v>
      </c>
      <c r="DB47" s="2">
        <v>9.0622650174142089E-2</v>
      </c>
      <c r="DC47" s="2">
        <v>-183827.30462221405</v>
      </c>
      <c r="DD47" s="2">
        <v>0.47985667200249837</v>
      </c>
      <c r="DE47" s="2">
        <v>9.4918135291715944E-2</v>
      </c>
      <c r="DF47" s="2">
        <v>170.54493827036359</v>
      </c>
    </row>
    <row r="48" spans="1:110" ht="15.6" customHeight="1" x14ac:dyDescent="0.3">
      <c r="A48" s="93" t="s">
        <v>297</v>
      </c>
      <c r="B48" s="93">
        <v>8</v>
      </c>
      <c r="C48" s="93">
        <v>8.8315999999999999</v>
      </c>
      <c r="D48" s="93">
        <v>8.6966000000000001</v>
      </c>
      <c r="E48" s="94" t="s">
        <v>332</v>
      </c>
      <c r="F48" s="94" t="s">
        <v>332</v>
      </c>
      <c r="G48" s="93">
        <v>21.2016122</v>
      </c>
      <c r="H48" s="93">
        <v>14.229892100000001</v>
      </c>
      <c r="I48" s="93">
        <v>21.2016122</v>
      </c>
      <c r="J48" s="93">
        <v>14.229892100000001</v>
      </c>
      <c r="K48" s="93">
        <v>10.592352699999999</v>
      </c>
      <c r="L48" s="94" t="s">
        <v>332</v>
      </c>
      <c r="M48" s="94" t="s">
        <v>332</v>
      </c>
      <c r="N48" s="93">
        <v>0.384024955</v>
      </c>
      <c r="O48" s="97">
        <v>0.384024955</v>
      </c>
      <c r="P48" s="93">
        <v>0.40604427900000001</v>
      </c>
      <c r="Q48" s="93">
        <v>7.6305360399999994E-2</v>
      </c>
      <c r="R48" s="93">
        <v>8.0022652900000005E-2</v>
      </c>
      <c r="S48" s="93">
        <v>8.0022652900000005E-2</v>
      </c>
      <c r="T48" s="93">
        <v>3.5535759037463936</v>
      </c>
      <c r="U48" s="93">
        <v>0.16650447593852286</v>
      </c>
      <c r="V48" s="93">
        <v>-0.338478375</v>
      </c>
      <c r="W48" s="93">
        <v>0.38158782499999999</v>
      </c>
      <c r="X48" s="93">
        <v>4.3109449999999994E-2</v>
      </c>
      <c r="Y48" s="93">
        <v>-0.35503347959632475</v>
      </c>
      <c r="Z48" s="93">
        <v>0.99866494983109011</v>
      </c>
      <c r="AA48" s="93">
        <v>1.6555104596324748E-2</v>
      </c>
      <c r="AB48" s="93">
        <v>-0.34192810755405989</v>
      </c>
      <c r="AC48" s="93">
        <v>1.110899076849678</v>
      </c>
      <c r="AD48" s="93">
        <v>3.4497325540599048E-3</v>
      </c>
      <c r="AE48" s="94" t="s">
        <v>332</v>
      </c>
      <c r="AF48" s="94" t="s">
        <v>332</v>
      </c>
      <c r="AG48" s="93">
        <v>177.41983200000001</v>
      </c>
      <c r="AH48" s="93">
        <v>177.41983200000001</v>
      </c>
      <c r="AI48" s="93">
        <v>175.67568199999999</v>
      </c>
      <c r="AJ48" s="93">
        <v>175.40290999999999</v>
      </c>
      <c r="AK48" s="93">
        <v>175.40290999999999</v>
      </c>
      <c r="AL48" s="93">
        <v>49.4106624</v>
      </c>
      <c r="AM48" s="93">
        <v>2255.5857636000001</v>
      </c>
      <c r="AN48" s="93">
        <v>-76288.270300000004</v>
      </c>
      <c r="AO48" s="93">
        <v>912.84491600000001</v>
      </c>
      <c r="AP48" s="93">
        <v>-77201.1152</v>
      </c>
      <c r="AQ48" s="93">
        <v>6517.0649700000004</v>
      </c>
      <c r="AR48" s="93">
        <v>-82805.335200000001</v>
      </c>
      <c r="AS48" s="94" t="s">
        <v>332</v>
      </c>
      <c r="AT48" s="94" t="s">
        <v>332</v>
      </c>
      <c r="AU48" s="93">
        <v>-162351.489</v>
      </c>
      <c r="AV48" s="93">
        <v>-257591.16099999999</v>
      </c>
      <c r="AW48" s="94" t="s">
        <v>332</v>
      </c>
      <c r="AX48" s="94" t="s">
        <v>332</v>
      </c>
      <c r="AY48" s="93">
        <v>14.7098271</v>
      </c>
      <c r="BA48" s="122" t="s">
        <v>300</v>
      </c>
      <c r="BB48" s="1" t="s">
        <v>301</v>
      </c>
      <c r="BC48" s="2">
        <v>-21.618388863059995</v>
      </c>
      <c r="BD48" s="2">
        <v>-7.5908098695859989</v>
      </c>
      <c r="BF48" s="123" t="s">
        <v>302</v>
      </c>
      <c r="BH48" s="2">
        <v>0.42893105399999998</v>
      </c>
      <c r="BI48" s="2">
        <v>46.9477859</v>
      </c>
      <c r="BJ48" s="2">
        <v>0.42893106390026098</v>
      </c>
      <c r="BK48" s="2">
        <v>46.947786261654031</v>
      </c>
      <c r="BL48" s="2">
        <v>1.1895902783999998E-2</v>
      </c>
      <c r="BM48" s="2">
        <v>7.6795995240000004E-5</v>
      </c>
      <c r="BN48" s="2">
        <v>1.1895902391336748E-2</v>
      </c>
      <c r="BO48" s="2">
        <v>7.6795991233970134E-5</v>
      </c>
      <c r="BP48" s="2">
        <v>46.246055911707515</v>
      </c>
      <c r="BQ48" s="2">
        <v>82.828279241094563</v>
      </c>
      <c r="BR48" s="2">
        <v>0.13848378531085789</v>
      </c>
      <c r="BS48" s="2">
        <v>1.9417434230112463</v>
      </c>
      <c r="BT48" s="2">
        <v>5.6667349116857058E-2</v>
      </c>
      <c r="BU48" s="2">
        <v>0.47471213872567031</v>
      </c>
      <c r="BV48" s="2">
        <v>513194.74888349144</v>
      </c>
      <c r="BW48" s="2">
        <v>310.78985059107259</v>
      </c>
      <c r="BX48" s="2">
        <v>1.9057763321608299</v>
      </c>
      <c r="BY48" s="2">
        <v>0.62968053099999999</v>
      </c>
      <c r="BZ48" s="2">
        <v>7.3407327699999998</v>
      </c>
      <c r="CA48" s="2">
        <v>0.62968052699140553</v>
      </c>
      <c r="CB48" s="2">
        <v>7.3407333398862686</v>
      </c>
      <c r="CC48" s="2">
        <v>461.68481357600001</v>
      </c>
      <c r="CD48" s="2">
        <v>37.617538104960005</v>
      </c>
      <c r="CE48" s="2">
        <v>461.68519328939925</v>
      </c>
      <c r="CF48" s="2">
        <v>37.617567104447467</v>
      </c>
      <c r="CG48" s="2">
        <v>6.6314741637599995E-5</v>
      </c>
      <c r="CH48" s="2">
        <v>6.6314846187969198E-5</v>
      </c>
      <c r="CI48" s="2">
        <v>2.5672749490835031E-6</v>
      </c>
      <c r="CJ48" s="2">
        <v>2.5681560382815252E-6</v>
      </c>
      <c r="CK48" s="2">
        <v>3.5535787035739221</v>
      </c>
      <c r="CL48" s="2">
        <v>0.16650460027754915</v>
      </c>
      <c r="CM48" s="2">
        <v>49.410702403690898</v>
      </c>
      <c r="CN48" s="2">
        <v>2255.5875275126068</v>
      </c>
      <c r="CO48" s="2">
        <v>493.33707652207738</v>
      </c>
      <c r="CP48" s="2">
        <v>491.21595973876276</v>
      </c>
      <c r="CQ48" s="2">
        <v>-165780.90501868719</v>
      </c>
      <c r="CR48" s="2">
        <v>-257622.49379117708</v>
      </c>
      <c r="CS48" s="2">
        <v>1.1123681988414569</v>
      </c>
      <c r="CT48" s="2">
        <v>-40556.046303369076</v>
      </c>
      <c r="CU48" s="2">
        <v>-238283.93236732192</v>
      </c>
      <c r="CV48" s="2">
        <v>-64657.457733037438</v>
      </c>
      <c r="CW48" s="2">
        <v>-274373.1690533458</v>
      </c>
      <c r="CX48" s="2">
        <v>-77198.902835304354</v>
      </c>
      <c r="CY48" s="2">
        <v>-82812.309592313832</v>
      </c>
      <c r="CZ48" s="2">
        <v>8.5073391296584849E-6</v>
      </c>
      <c r="DA48" s="2">
        <v>-0.3375635343402828</v>
      </c>
      <c r="DB48" s="2">
        <v>4.2625420669182137E-2</v>
      </c>
      <c r="DC48" s="2">
        <v>-75993.860978348064</v>
      </c>
      <c r="DD48" s="2">
        <v>0.4060413661885437</v>
      </c>
      <c r="DE48" s="2">
        <v>7.6304637129690087E-2</v>
      </c>
      <c r="DF48" s="2">
        <v>175.67588167934218</v>
      </c>
    </row>
    <row r="49" spans="1:110" ht="15.6" x14ac:dyDescent="0.3">
      <c r="A49" s="93" t="s">
        <v>297</v>
      </c>
      <c r="B49" s="93">
        <v>9</v>
      </c>
      <c r="C49" s="93">
        <v>8.6966000000000001</v>
      </c>
      <c r="D49" s="93">
        <v>8.5616000000000003</v>
      </c>
      <c r="E49" s="94" t="s">
        <v>332</v>
      </c>
      <c r="F49" s="94" t="s">
        <v>332</v>
      </c>
      <c r="G49" s="93">
        <v>21.244721599999998</v>
      </c>
      <c r="H49" s="93">
        <v>14.2458092</v>
      </c>
      <c r="I49" s="93">
        <v>21.244721599999998</v>
      </c>
      <c r="J49" s="93">
        <v>14.2458092</v>
      </c>
      <c r="K49" s="93">
        <v>10.604918700000001</v>
      </c>
      <c r="L49" s="94" t="s">
        <v>332</v>
      </c>
      <c r="M49" s="94" t="s">
        <v>332</v>
      </c>
      <c r="N49" s="93">
        <v>0.36731334599999999</v>
      </c>
      <c r="O49" s="93">
        <v>0.36731334599999999</v>
      </c>
      <c r="P49" s="93">
        <v>0.375762337</v>
      </c>
      <c r="Q49" s="93">
        <v>6.92950279E-2</v>
      </c>
      <c r="R49" s="93">
        <v>7.0730921599999996E-2</v>
      </c>
      <c r="S49" s="93">
        <v>7.0730921599999996E-2</v>
      </c>
      <c r="T49" s="93">
        <v>3.5705602640126419</v>
      </c>
      <c r="U49" s="93">
        <v>0.1673764693741954</v>
      </c>
      <c r="V49" s="93">
        <v>-0.1310945</v>
      </c>
      <c r="W49" s="93">
        <v>0.14701162300000001</v>
      </c>
      <c r="X49" s="93">
        <v>1.5917123000000005E-2</v>
      </c>
      <c r="Y49" s="93">
        <v>-0.13694107170782358</v>
      </c>
      <c r="Z49" s="93">
        <v>0.99950917772005099</v>
      </c>
      <c r="AA49" s="93">
        <v>5.8465717078235594E-3</v>
      </c>
      <c r="AB49" s="93">
        <v>-0.13222033277901055</v>
      </c>
      <c r="AC49" s="93">
        <v>1.10213097785068</v>
      </c>
      <c r="AD49" s="93">
        <v>1.125832779010557E-3</v>
      </c>
      <c r="AE49" s="94" t="s">
        <v>332</v>
      </c>
      <c r="AF49" s="94" t="s">
        <v>332</v>
      </c>
      <c r="AG49" s="93">
        <v>178.346744</v>
      </c>
      <c r="AH49" s="93">
        <v>178.346744</v>
      </c>
      <c r="AI49" s="93">
        <v>177.640953</v>
      </c>
      <c r="AJ49" s="93">
        <v>177.537272</v>
      </c>
      <c r="AK49" s="93">
        <v>177.537272</v>
      </c>
      <c r="AL49" s="93">
        <v>49.420529279999997</v>
      </c>
      <c r="AM49" s="93">
        <v>2282.3379288000001</v>
      </c>
      <c r="AN49" s="93">
        <v>-29343.981100000001</v>
      </c>
      <c r="AO49" s="93">
        <v>369.90531299999998</v>
      </c>
      <c r="AP49" s="93">
        <v>-29713.886399999999</v>
      </c>
      <c r="AQ49" s="93">
        <v>2509.4986800000001</v>
      </c>
      <c r="AR49" s="93">
        <v>-31853.479800000001</v>
      </c>
      <c r="AS49" s="94" t="s">
        <v>332</v>
      </c>
      <c r="AT49" s="94" t="s">
        <v>332</v>
      </c>
      <c r="AU49" s="93">
        <v>-165612.97700000001</v>
      </c>
      <c r="AV49" s="93">
        <v>-259363.182</v>
      </c>
      <c r="AW49" s="94" t="s">
        <v>332</v>
      </c>
      <c r="AX49" s="94" t="s">
        <v>332</v>
      </c>
      <c r="AY49" s="93">
        <v>14.7099321</v>
      </c>
      <c r="BA49" s="124"/>
      <c r="BB49" s="7" t="s">
        <v>303</v>
      </c>
      <c r="BC49" s="2">
        <v>12.111613028010002</v>
      </c>
      <c r="BD49" s="2">
        <v>11.142100302544</v>
      </c>
      <c r="BF49" s="125" t="s">
        <v>304</v>
      </c>
      <c r="BH49" s="2">
        <v>0.428250992</v>
      </c>
      <c r="BI49" s="2">
        <v>47.0696534</v>
      </c>
      <c r="BJ49" s="2">
        <v>0.4282509996267988</v>
      </c>
      <c r="BK49" s="2">
        <v>47.069653818823326</v>
      </c>
      <c r="BL49" s="2">
        <v>1.1946665267999999E-2</v>
      </c>
      <c r="BM49" s="2">
        <v>7.7641707240000001E-5</v>
      </c>
      <c r="BN49" s="2">
        <v>1.1946664954024286E-2</v>
      </c>
      <c r="BO49" s="2">
        <v>7.7641703213762433E-5</v>
      </c>
      <c r="BP49" s="2">
        <v>46.314680199905652</v>
      </c>
      <c r="BQ49" s="2">
        <v>82.553118661626058</v>
      </c>
      <c r="BR49" s="2">
        <v>0.13813212864549199</v>
      </c>
      <c r="BS49" s="2">
        <v>1.9832896598838445</v>
      </c>
      <c r="BT49" s="2">
        <v>5.6773916047791903E-2</v>
      </c>
      <c r="BU49" s="2">
        <v>0.47661852833828577</v>
      </c>
      <c r="BV49" s="2">
        <v>512907.82170960942</v>
      </c>
      <c r="BW49" s="2">
        <v>311.91632098359247</v>
      </c>
      <c r="BX49" s="2">
        <v>1.9029683271297968</v>
      </c>
      <c r="BY49" s="2">
        <v>0.62859513300000003</v>
      </c>
      <c r="BZ49" s="2">
        <v>7.2673507900000001</v>
      </c>
      <c r="CA49" s="2">
        <v>0.62859512923641536</v>
      </c>
      <c r="CB49" s="2">
        <v>7.2673513566392183</v>
      </c>
      <c r="CC49" s="2">
        <v>462.18603815999995</v>
      </c>
      <c r="CD49" s="2">
        <v>37.528118206239995</v>
      </c>
      <c r="CE49" s="2">
        <v>462.18641693625051</v>
      </c>
      <c r="CF49" s="2">
        <v>37.528147093466615</v>
      </c>
      <c r="CG49" s="2">
        <v>6.6362020224000005E-5</v>
      </c>
      <c r="CH49" s="2">
        <v>6.6362124584073471E-5</v>
      </c>
      <c r="CI49" s="2">
        <v>2.5597151731160898E-6</v>
      </c>
      <c r="CJ49" s="2">
        <v>2.5605936793048287E-6</v>
      </c>
      <c r="CK49" s="2">
        <v>3.5705630920554516</v>
      </c>
      <c r="CL49" s="2">
        <v>0.16737659479897518</v>
      </c>
      <c r="CM49" s="2">
        <v>49.420569241408046</v>
      </c>
      <c r="CN49" s="2">
        <v>2282.339711694759</v>
      </c>
      <c r="CO49" s="2">
        <v>493.92233589543423</v>
      </c>
      <c r="CP49" s="2">
        <v>491.80582048764637</v>
      </c>
      <c r="CQ49" s="2">
        <v>-169047.86260331288</v>
      </c>
      <c r="CR49" s="2">
        <v>-259394.43377049215</v>
      </c>
      <c r="CS49" s="2">
        <v>1.1027371277433293</v>
      </c>
      <c r="CT49" s="2">
        <v>-40511.16218120604</v>
      </c>
      <c r="CU49" s="2">
        <v>-238242.24120538452</v>
      </c>
      <c r="CV49" s="2">
        <v>-64498.43756354673</v>
      </c>
      <c r="CW49" s="2">
        <v>-274195.22972310305</v>
      </c>
      <c r="CX49" s="2">
        <v>-29713.58799619694</v>
      </c>
      <c r="CY49" s="2">
        <v>-31854.495317276847</v>
      </c>
      <c r="CZ49" s="2">
        <v>8.5570036872837E-6</v>
      </c>
      <c r="DA49" s="2">
        <v>-0.13061367720300029</v>
      </c>
      <c r="DB49" s="2">
        <v>1.5800283120561608E-2</v>
      </c>
      <c r="DC49" s="2">
        <v>-29222.368988375867</v>
      </c>
      <c r="DD49" s="2">
        <v>0.37576209606760053</v>
      </c>
      <c r="DE49" s="2">
        <v>6.9294972394128018E-2</v>
      </c>
      <c r="DF49" s="2">
        <v>177.64097458341311</v>
      </c>
    </row>
    <row r="50" spans="1:110" ht="15.6" x14ac:dyDescent="0.3">
      <c r="A50" s="93" t="s">
        <v>297</v>
      </c>
      <c r="B50" s="93">
        <v>10</v>
      </c>
      <c r="C50" s="93">
        <v>8.5616000000000003</v>
      </c>
      <c r="D50" s="93">
        <v>8.4266000000000005</v>
      </c>
      <c r="E50" s="94" t="s">
        <v>332</v>
      </c>
      <c r="F50" s="94" t="s">
        <v>332</v>
      </c>
      <c r="G50" s="93">
        <v>21.260638700000001</v>
      </c>
      <c r="H50" s="93">
        <v>14.2506217</v>
      </c>
      <c r="I50" s="93">
        <v>21.260638700000001</v>
      </c>
      <c r="J50" s="93">
        <v>14.2506217</v>
      </c>
      <c r="K50" s="93">
        <v>10.610129300000001</v>
      </c>
      <c r="L50" s="94" t="s">
        <v>332</v>
      </c>
      <c r="M50" s="94" t="s">
        <v>332</v>
      </c>
      <c r="N50" s="93">
        <v>0.36087228500000001</v>
      </c>
      <c r="O50" s="93">
        <v>0.36087228500000001</v>
      </c>
      <c r="P50" s="93">
        <v>0.36404639300000002</v>
      </c>
      <c r="Q50" s="93">
        <v>6.6667164799999998E-2</v>
      </c>
      <c r="R50" s="93">
        <v>6.7211548100000004E-2</v>
      </c>
      <c r="S50" s="93">
        <v>6.7211548100000004E-2</v>
      </c>
      <c r="T50" s="93">
        <v>3.577170328811015</v>
      </c>
      <c r="U50" s="93">
        <v>0.1676620888309075</v>
      </c>
      <c r="V50" s="93">
        <v>-4.9812868699999999E-2</v>
      </c>
      <c r="W50" s="93">
        <v>5.4625355299999998E-2</v>
      </c>
      <c r="X50" s="93">
        <v>4.8124865999999988E-3</v>
      </c>
      <c r="Y50" s="93">
        <v>-5.1549561735873876E-2</v>
      </c>
      <c r="Z50" s="93">
        <v>0.99985184204226196</v>
      </c>
      <c r="AA50" s="93">
        <v>1.7366930358738806E-3</v>
      </c>
      <c r="AB50" s="93">
        <v>-5.0136323374596503E-2</v>
      </c>
      <c r="AC50" s="93">
        <v>1.0987488853231004</v>
      </c>
      <c r="AD50" s="93">
        <v>3.2345467459650538E-4</v>
      </c>
      <c r="AE50" s="94" t="s">
        <v>332</v>
      </c>
      <c r="AF50" s="94" t="s">
        <v>332</v>
      </c>
      <c r="AG50" s="93">
        <v>178.72230200000001</v>
      </c>
      <c r="AH50" s="93">
        <v>178.72230200000001</v>
      </c>
      <c r="AI50" s="93">
        <v>178.381913</v>
      </c>
      <c r="AJ50" s="93">
        <v>178.34298999999999</v>
      </c>
      <c r="AK50" s="93">
        <v>178.34298999999999</v>
      </c>
      <c r="AL50" s="93">
        <v>49.422512519999998</v>
      </c>
      <c r="AM50" s="93">
        <v>2292.4955088000002</v>
      </c>
      <c r="AN50" s="93">
        <v>-10817.6513</v>
      </c>
      <c r="AO50" s="93">
        <v>178.49301399999999</v>
      </c>
      <c r="AP50" s="93">
        <v>-10996.144399999999</v>
      </c>
      <c r="AQ50" s="93">
        <v>946.74525400000005</v>
      </c>
      <c r="AR50" s="93">
        <v>-11764.3966</v>
      </c>
      <c r="AS50" s="94" t="s">
        <v>332</v>
      </c>
      <c r="AT50" s="94" t="s">
        <v>332</v>
      </c>
      <c r="AU50" s="93">
        <v>-166869.19</v>
      </c>
      <c r="AV50" s="93">
        <v>-260034.69399999999</v>
      </c>
      <c r="AW50" s="94" t="s">
        <v>332</v>
      </c>
      <c r="AX50" s="94" t="s">
        <v>332</v>
      </c>
      <c r="AY50" s="93">
        <v>14.710037099999999</v>
      </c>
      <c r="BA50" s="124"/>
      <c r="BB50" s="7" t="s">
        <v>305</v>
      </c>
      <c r="BC50" s="2">
        <v>-9.5067758350499982</v>
      </c>
      <c r="BD50" s="2">
        <v>3.551290432958</v>
      </c>
      <c r="BH50" s="2">
        <v>0.42796409099999999</v>
      </c>
      <c r="BI50" s="2">
        <v>47.118742599999997</v>
      </c>
      <c r="BJ50" s="2">
        <v>0.42796409927516904</v>
      </c>
      <c r="BK50" s="2">
        <v>47.118743041714474</v>
      </c>
      <c r="BL50" s="2">
        <v>1.1967213059999999E-2</v>
      </c>
      <c r="BM50" s="2">
        <v>7.7954198399999994E-5</v>
      </c>
      <c r="BN50" s="2">
        <v>1.1967212719199146E-2</v>
      </c>
      <c r="BO50" s="2">
        <v>7.7954194302320387E-5</v>
      </c>
      <c r="BP50" s="2">
        <v>46.34017177275657</v>
      </c>
      <c r="BQ50" s="2">
        <v>82.447913588928472</v>
      </c>
      <c r="BR50" s="2">
        <v>0.13800293881850326</v>
      </c>
      <c r="BS50" s="2">
        <v>1.9996927061634417</v>
      </c>
      <c r="BT50" s="2">
        <v>5.6817187025275245E-2</v>
      </c>
      <c r="BU50" s="2">
        <v>0.47739976856407251</v>
      </c>
      <c r="BV50" s="2">
        <v>512772.73264966306</v>
      </c>
      <c r="BW50" s="2">
        <v>312.35927725929315</v>
      </c>
      <c r="BX50" s="2">
        <v>1.9016279661614699</v>
      </c>
      <c r="BY50" s="2">
        <v>0.62818940000000001</v>
      </c>
      <c r="BZ50" s="2">
        <v>7.2411312199999998</v>
      </c>
      <c r="CA50" s="2">
        <v>0.6281893966790667</v>
      </c>
      <c r="CB50" s="2">
        <v>7.2411318174232999</v>
      </c>
      <c r="CC50" s="2">
        <v>462.34611594400002</v>
      </c>
      <c r="CD50" s="2">
        <v>37.486600267520004</v>
      </c>
      <c r="CE50" s="2">
        <v>462.34649609382922</v>
      </c>
      <c r="CF50" s="2">
        <v>37.486629057168706</v>
      </c>
      <c r="CG50" s="2">
        <v>6.6367971143999998E-5</v>
      </c>
      <c r="CH50" s="2">
        <v>6.6368075679681718E-5</v>
      </c>
      <c r="CI50" s="2">
        <v>2.5561105651731162E-6</v>
      </c>
      <c r="CJ50" s="2">
        <v>2.5569878272650873E-6</v>
      </c>
      <c r="CK50" s="2">
        <v>3.5771731388032344</v>
      </c>
      <c r="CL50" s="2">
        <v>0.16766221264915926</v>
      </c>
      <c r="CM50" s="2">
        <v>49.422552312000796</v>
      </c>
      <c r="CN50" s="2">
        <v>2292.4972970372692</v>
      </c>
      <c r="CO50" s="2">
        <v>494.16501872933628</v>
      </c>
      <c r="CP50" s="2">
        <v>492.05032255872953</v>
      </c>
      <c r="CQ50" s="2">
        <v>-170306.40324457202</v>
      </c>
      <c r="CR50" s="2">
        <v>-260065.91388725719</v>
      </c>
      <c r="CS50" s="2">
        <v>1.0989922195637709</v>
      </c>
      <c r="CT50" s="2">
        <v>-40492.822442169811</v>
      </c>
      <c r="CU50" s="2">
        <v>-238225.39602056739</v>
      </c>
      <c r="CV50" s="2">
        <v>-64437.370899406014</v>
      </c>
      <c r="CW50" s="2">
        <v>-274128.35014719708</v>
      </c>
      <c r="CX50" s="2">
        <v>-10996.083251502481</v>
      </c>
      <c r="CY50" s="2">
        <v>-11764.548228608133</v>
      </c>
      <c r="CZ50" s="2">
        <v>8.5762203594896943E-6</v>
      </c>
      <c r="DA50" s="2">
        <v>-4.9610390718646168E-2</v>
      </c>
      <c r="DB50" s="2">
        <v>4.7851444588732049E-3</v>
      </c>
      <c r="DC50" s="2">
        <v>-10771.80601567238</v>
      </c>
      <c r="DD50" s="2">
        <v>0.36404643299063061</v>
      </c>
      <c r="DE50" s="2">
        <v>6.6667173726413106E-2</v>
      </c>
      <c r="DF50" s="2">
        <v>178.38191672754493</v>
      </c>
    </row>
    <row r="51" spans="1:110" ht="16.2" x14ac:dyDescent="0.3">
      <c r="A51" s="93" t="s">
        <v>297</v>
      </c>
      <c r="B51" s="93">
        <v>11</v>
      </c>
      <c r="C51" s="93">
        <v>8.4266000000000005</v>
      </c>
      <c r="D51" s="93">
        <v>8.2916000000000007</v>
      </c>
      <c r="E51" s="94" t="s">
        <v>332</v>
      </c>
      <c r="F51" s="94" t="s">
        <v>332</v>
      </c>
      <c r="G51" s="93">
        <v>21.265451200000001</v>
      </c>
      <c r="H51" s="93">
        <v>14.250680300000001</v>
      </c>
      <c r="I51" s="93">
        <v>21.265451200000001</v>
      </c>
      <c r="J51" s="93">
        <v>14.250680300000001</v>
      </c>
      <c r="K51" s="93">
        <v>10.6122365</v>
      </c>
      <c r="L51" s="94" t="s">
        <v>332</v>
      </c>
      <c r="M51" s="94" t="s">
        <v>332</v>
      </c>
      <c r="N51" s="93">
        <v>0.358448186</v>
      </c>
      <c r="O51" s="93">
        <v>0.358448186</v>
      </c>
      <c r="P51" s="93">
        <v>0.35960943499999998</v>
      </c>
      <c r="Q51" s="93">
        <v>6.5683650800000007E-2</v>
      </c>
      <c r="R51" s="93">
        <v>6.5888402900000004E-2</v>
      </c>
      <c r="S51" s="93">
        <v>6.5888402900000004E-2</v>
      </c>
      <c r="T51" s="93">
        <v>3.5798029475600326</v>
      </c>
      <c r="U51" s="93">
        <v>0.16774432551471832</v>
      </c>
      <c r="V51" s="93">
        <v>-1.8851777E-2</v>
      </c>
      <c r="W51" s="93">
        <v>1.8910424299999999E-2</v>
      </c>
      <c r="X51" s="93">
        <v>5.8647299999999014E-5</v>
      </c>
      <c r="Y51" s="93">
        <v>-1.8872799018298799E-2</v>
      </c>
      <c r="Z51" s="93">
        <v>0.99999768266850564</v>
      </c>
      <c r="AA51" s="93">
        <v>2.1022018298797447E-5</v>
      </c>
      <c r="AB51" s="93">
        <v>-1.8855641176931396E-2</v>
      </c>
      <c r="AC51" s="93">
        <v>1.097464232373506</v>
      </c>
      <c r="AD51" s="93">
        <v>3.8641769313971056E-6</v>
      </c>
      <c r="AE51" s="94" t="s">
        <v>332</v>
      </c>
      <c r="AF51" s="94" t="s">
        <v>332</v>
      </c>
      <c r="AG51" s="93">
        <v>178.903571</v>
      </c>
      <c r="AH51" s="93">
        <v>178.903571</v>
      </c>
      <c r="AI51" s="93">
        <v>178.659976</v>
      </c>
      <c r="AJ51" s="93">
        <v>178.645398</v>
      </c>
      <c r="AK51" s="93">
        <v>178.645398</v>
      </c>
      <c r="AL51" s="93">
        <v>49.419521279999998</v>
      </c>
      <c r="AM51" s="93">
        <v>2296.064844</v>
      </c>
      <c r="AN51" s="93">
        <v>-3613.8463900000002</v>
      </c>
      <c r="AO51" s="93">
        <v>127.754215</v>
      </c>
      <c r="AP51" s="93">
        <v>-3741.6006000000002</v>
      </c>
      <c r="AQ51" s="93">
        <v>355.214268</v>
      </c>
      <c r="AR51" s="93">
        <v>-3969.0606600000001</v>
      </c>
      <c r="AS51" s="94" t="s">
        <v>332</v>
      </c>
      <c r="AT51" s="94" t="s">
        <v>332</v>
      </c>
      <c r="AU51" s="93">
        <v>-167340.12299999999</v>
      </c>
      <c r="AV51" s="93">
        <v>-260287.215</v>
      </c>
      <c r="AW51" s="94" t="s">
        <v>332</v>
      </c>
      <c r="AX51" s="94" t="s">
        <v>332</v>
      </c>
      <c r="AY51" s="93">
        <v>14.710142100000001</v>
      </c>
      <c r="BA51" s="124"/>
      <c r="BB51" s="7" t="s">
        <v>306</v>
      </c>
      <c r="BC51" s="2">
        <v>-13.201359429703478</v>
      </c>
      <c r="BD51" s="2">
        <v>-8.5841917721087153</v>
      </c>
      <c r="BF51" s="121" t="s">
        <v>307</v>
      </c>
      <c r="BH51" s="2">
        <v>0.42780507000000001</v>
      </c>
      <c r="BI51" s="2">
        <v>47.137636999999998</v>
      </c>
      <c r="BJ51" s="2">
        <v>0.42780507902981513</v>
      </c>
      <c r="BK51" s="2">
        <v>47.137637416903566</v>
      </c>
      <c r="BL51" s="2">
        <v>1.19770929E-2</v>
      </c>
      <c r="BM51" s="2">
        <v>7.8070482359999995E-5</v>
      </c>
      <c r="BN51" s="2">
        <v>1.1977092538279591E-2</v>
      </c>
      <c r="BO51" s="2">
        <v>7.8070478733655965E-5</v>
      </c>
      <c r="BP51" s="2">
        <v>46.345432462492056</v>
      </c>
      <c r="BQ51" s="2">
        <v>82.408224410350101</v>
      </c>
      <c r="BR51" s="2">
        <v>0.13796982045629541</v>
      </c>
      <c r="BS51" s="2">
        <v>2.0059594424991811</v>
      </c>
      <c r="BT51" s="2">
        <v>5.6838906217425496E-2</v>
      </c>
      <c r="BU51" s="2">
        <v>0.47770221240323923</v>
      </c>
      <c r="BV51" s="2">
        <v>512718.52519172512</v>
      </c>
      <c r="BW51" s="2">
        <v>312.54611599763899</v>
      </c>
      <c r="BX51" s="2">
        <v>1.9008735452698622</v>
      </c>
      <c r="BY51" s="2">
        <v>0.62805965600000002</v>
      </c>
      <c r="BZ51" s="2">
        <v>7.2315014299999998</v>
      </c>
      <c r="CA51" s="2">
        <v>0.62805965248481599</v>
      </c>
      <c r="CB51" s="2">
        <v>7.2315019456780814</v>
      </c>
      <c r="CC51" s="2">
        <v>462.33654733599997</v>
      </c>
      <c r="CD51" s="2">
        <v>37.465740073600003</v>
      </c>
      <c r="CE51" s="2">
        <v>462.33692526115249</v>
      </c>
      <c r="CF51" s="2">
        <v>37.465768942598828</v>
      </c>
      <c r="CG51" s="2">
        <v>6.6353744713599998E-5</v>
      </c>
      <c r="CH51" s="2">
        <v>6.6353849028776707E-5</v>
      </c>
      <c r="CI51" s="2">
        <v>2.5540828411405297E-6</v>
      </c>
      <c r="CJ51" s="2">
        <v>2.5549593943414572E-6</v>
      </c>
      <c r="CK51" s="2">
        <v>3.5798057613805474</v>
      </c>
      <c r="CL51" s="2">
        <v>0.16774445059751292</v>
      </c>
      <c r="CM51" s="2">
        <v>49.419561074848382</v>
      </c>
      <c r="CN51" s="2">
        <v>2296.0666362529164</v>
      </c>
      <c r="CO51" s="2">
        <v>494.26316122110279</v>
      </c>
      <c r="CP51" s="2">
        <v>492.14918475743877</v>
      </c>
      <c r="CQ51" s="2">
        <v>-170778.63808338388</v>
      </c>
      <c r="CR51" s="2">
        <v>-260318.42253520997</v>
      </c>
      <c r="CS51" s="2">
        <v>1.097566727838625</v>
      </c>
      <c r="CT51" s="2">
        <v>-40484.296863086718</v>
      </c>
      <c r="CU51" s="2">
        <v>-238217.08069285503</v>
      </c>
      <c r="CV51" s="2">
        <v>-64414.330561275492</v>
      </c>
      <c r="CW51" s="2">
        <v>-274103.28613686649</v>
      </c>
      <c r="CX51" s="2">
        <v>-3741.5851349445165</v>
      </c>
      <c r="CY51" s="2">
        <v>-3969.0848475270022</v>
      </c>
      <c r="CZ51" s="2">
        <v>8.5839343953831389E-6</v>
      </c>
      <c r="DA51" s="2">
        <v>-1.8771855620880431E-2</v>
      </c>
      <c r="DB51" s="2">
        <v>5.8791201207052647E-5</v>
      </c>
      <c r="DC51" s="2">
        <v>-3598.6102693475691</v>
      </c>
      <c r="DD51" s="2">
        <v>0.3596094848110315</v>
      </c>
      <c r="DE51" s="2">
        <v>6.5683661904388208E-2</v>
      </c>
      <c r="DF51" s="2">
        <v>178.65997853574277</v>
      </c>
    </row>
    <row r="52" spans="1:110" ht="16.2" x14ac:dyDescent="0.3">
      <c r="A52" s="93" t="s">
        <v>297</v>
      </c>
      <c r="B52" s="93">
        <v>12</v>
      </c>
      <c r="C52" s="93">
        <v>8.2916000000000007</v>
      </c>
      <c r="D52" s="93">
        <v>8.1565999999999992</v>
      </c>
      <c r="E52" s="94" t="s">
        <v>332</v>
      </c>
      <c r="F52" s="94" t="s">
        <v>332</v>
      </c>
      <c r="G52" s="93">
        <v>21.265509900000001</v>
      </c>
      <c r="H52" s="93">
        <v>14.2480368</v>
      </c>
      <c r="I52" s="93">
        <v>21.265509900000001</v>
      </c>
      <c r="J52" s="93">
        <v>14.2480368</v>
      </c>
      <c r="K52" s="93">
        <v>10.6131846</v>
      </c>
      <c r="L52" s="94" t="s">
        <v>332</v>
      </c>
      <c r="M52" s="94" t="s">
        <v>332</v>
      </c>
      <c r="N52" s="93">
        <v>0.35756070200000001</v>
      </c>
      <c r="O52" s="93">
        <v>0.35756070200000001</v>
      </c>
      <c r="P52" s="93">
        <v>0.357947089</v>
      </c>
      <c r="Q52" s="93">
        <v>6.5316863899999994E-2</v>
      </c>
      <c r="R52" s="93">
        <v>6.5393469600000004E-2</v>
      </c>
      <c r="S52" s="93">
        <v>6.5393469600000004E-2</v>
      </c>
      <c r="T52" s="93">
        <v>3.5810274865683023</v>
      </c>
      <c r="U52" s="93">
        <v>0.16774318261983756</v>
      </c>
      <c r="V52" s="93">
        <v>-7.2260024399999996E-3</v>
      </c>
      <c r="W52" s="93">
        <v>4.5825279799999999E-3</v>
      </c>
      <c r="X52" s="93">
        <v>-2.6434744599999997E-3</v>
      </c>
      <c r="Y52" s="93">
        <v>-6.2807998563633284E-3</v>
      </c>
      <c r="Z52" s="93">
        <v>1.000081149931465</v>
      </c>
      <c r="AA52" s="93">
        <v>-9.4520258363667081E-4</v>
      </c>
      <c r="AB52" s="93">
        <v>-7.0531364732616128E-3</v>
      </c>
      <c r="AC52" s="93">
        <v>1.0969760696932587</v>
      </c>
      <c r="AD52" s="93">
        <v>-1.7286596673838641E-4</v>
      </c>
      <c r="AE52" s="94" t="s">
        <v>332</v>
      </c>
      <c r="AF52" s="94" t="s">
        <v>332</v>
      </c>
      <c r="AG52" s="93">
        <v>179.03339099999999</v>
      </c>
      <c r="AH52" s="93">
        <v>179.03339099999999</v>
      </c>
      <c r="AI52" s="93">
        <v>178.76396399999999</v>
      </c>
      <c r="AJ52" s="93">
        <v>178.75851499999999</v>
      </c>
      <c r="AK52" s="93">
        <v>178.75851499999999</v>
      </c>
      <c r="AL52" s="93">
        <v>49.412804040000005</v>
      </c>
      <c r="AM52" s="93">
        <v>2296.9754496</v>
      </c>
      <c r="AN52" s="93">
        <v>-657.80585199999996</v>
      </c>
      <c r="AO52" s="93">
        <v>141.29473300000001</v>
      </c>
      <c r="AP52" s="93">
        <v>-799.10058500000002</v>
      </c>
      <c r="AQ52" s="93">
        <v>132.836848</v>
      </c>
      <c r="AR52" s="93">
        <v>-790.64269999999999</v>
      </c>
      <c r="AS52" s="94" t="s">
        <v>332</v>
      </c>
      <c r="AT52" s="94" t="s">
        <v>332</v>
      </c>
      <c r="AU52" s="93">
        <v>-167509.601</v>
      </c>
      <c r="AV52" s="93">
        <v>-260381.67499999999</v>
      </c>
      <c r="AW52" s="94" t="s">
        <v>332</v>
      </c>
      <c r="AX52" s="94" t="s">
        <v>332</v>
      </c>
      <c r="AY52" s="93">
        <v>14.7102471</v>
      </c>
      <c r="BA52" s="124"/>
      <c r="BB52" s="7" t="s">
        <v>308</v>
      </c>
      <c r="BC52" s="2">
        <v>-8.4170294333565181</v>
      </c>
      <c r="BD52" s="2">
        <v>0.99338190252271541</v>
      </c>
      <c r="BF52" s="121" t="s">
        <v>309</v>
      </c>
      <c r="BH52" s="2">
        <v>0.42766512299999998</v>
      </c>
      <c r="BI52" s="2">
        <v>47.144762399999998</v>
      </c>
      <c r="BJ52" s="2">
        <v>0.42766513213735508</v>
      </c>
      <c r="BK52" s="2">
        <v>47.144762841976174</v>
      </c>
      <c r="BL52" s="2">
        <v>1.1984146776E-2</v>
      </c>
      <c r="BM52" s="2">
        <v>7.8113855879999999E-5</v>
      </c>
      <c r="BN52" s="2">
        <v>1.1984146414187234E-2</v>
      </c>
      <c r="BO52" s="2">
        <v>7.8113852004410168E-5</v>
      </c>
      <c r="BP52" s="2">
        <v>46.340204735204054</v>
      </c>
      <c r="BQ52" s="2">
        <v>82.393365557880614</v>
      </c>
      <c r="BR52" s="2">
        <v>0.13798249451965128</v>
      </c>
      <c r="BS52" s="2">
        <v>2.0083178099437426</v>
      </c>
      <c r="BT52" s="2">
        <v>5.6855560218111258E-2</v>
      </c>
      <c r="BU52" s="2">
        <v>0.47781636725968024</v>
      </c>
      <c r="BV52" s="2">
        <v>512697.5867869496</v>
      </c>
      <c r="BW52" s="2">
        <v>312.64925496536137</v>
      </c>
      <c r="BX52" s="2">
        <v>1.9002336900389045</v>
      </c>
      <c r="BY52" s="2">
        <v>0.62804828199999996</v>
      </c>
      <c r="BZ52" s="2">
        <v>7.2279242799999999</v>
      </c>
      <c r="CA52" s="2">
        <v>0.62804827817814035</v>
      </c>
      <c r="CB52" s="2">
        <v>7.2279248672788174</v>
      </c>
      <c r="CC52" s="2">
        <v>462.22526316800003</v>
      </c>
      <c r="CD52" s="2">
        <v>37.450857942159999</v>
      </c>
      <c r="CE52" s="2">
        <v>462.22564401139493</v>
      </c>
      <c r="CF52" s="2">
        <v>37.450886579163182</v>
      </c>
      <c r="CG52" s="2">
        <v>6.6323614596800002E-5</v>
      </c>
      <c r="CH52" s="2">
        <v>6.6323718252674223E-5</v>
      </c>
      <c r="CI52" s="2">
        <v>2.55236367107943E-6</v>
      </c>
      <c r="CJ52" s="2">
        <v>2.5532396281941816E-6</v>
      </c>
      <c r="CK52" s="2">
        <v>3.5810303186179033</v>
      </c>
      <c r="CL52" s="2">
        <v>0.16774330690442218</v>
      </c>
      <c r="CM52" s="2">
        <v>49.412844172833722</v>
      </c>
      <c r="CN52" s="2">
        <v>2296.977229816488</v>
      </c>
      <c r="CO52" s="2">
        <v>494.30731882191429</v>
      </c>
      <c r="CP52" s="2">
        <v>492.1936563470918</v>
      </c>
      <c r="CQ52" s="2">
        <v>-170949.26565570777</v>
      </c>
      <c r="CR52" s="2">
        <v>-260412.87802028944</v>
      </c>
      <c r="CS52" s="2">
        <v>1.0970308031837503</v>
      </c>
      <c r="CT52" s="2">
        <v>-40478.66562966429</v>
      </c>
      <c r="CU52" s="2">
        <v>-238210.86476650339</v>
      </c>
      <c r="CV52" s="2">
        <v>-64405.692792684153</v>
      </c>
      <c r="CW52" s="2">
        <v>-274093.9161893198</v>
      </c>
      <c r="CX52" s="2">
        <v>-799.10901632459968</v>
      </c>
      <c r="CY52" s="2">
        <v>-790.64734681550681</v>
      </c>
      <c r="CZ52" s="2">
        <v>8.5876600503961223E-6</v>
      </c>
      <c r="DA52" s="2">
        <v>-7.1943294255182198E-3</v>
      </c>
      <c r="DB52" s="2">
        <v>-2.6293354552412397E-3</v>
      </c>
      <c r="DC52" s="2">
        <v>-655.52550181284209</v>
      </c>
      <c r="DD52" s="2">
        <v>0.35794713513810839</v>
      </c>
      <c r="DE52" s="2">
        <v>6.5316874143783704E-2</v>
      </c>
      <c r="DF52" s="2">
        <v>178.76396757884794</v>
      </c>
    </row>
    <row r="53" spans="1:110" ht="16.2" x14ac:dyDescent="0.3">
      <c r="A53" s="93" t="s">
        <v>297</v>
      </c>
      <c r="B53" s="93">
        <v>13</v>
      </c>
      <c r="C53" s="93">
        <v>8.1565999999999992</v>
      </c>
      <c r="D53" s="93">
        <v>8.0215999999999994</v>
      </c>
      <c r="E53" s="94" t="s">
        <v>332</v>
      </c>
      <c r="F53" s="94" t="s">
        <v>332</v>
      </c>
      <c r="G53" s="93">
        <v>21.2628664</v>
      </c>
      <c r="H53" s="93">
        <v>14.2429533</v>
      </c>
      <c r="I53" s="93">
        <v>21.2628664</v>
      </c>
      <c r="J53" s="93">
        <v>14.2429533</v>
      </c>
      <c r="K53" s="93">
        <v>10.613773699999999</v>
      </c>
      <c r="L53" s="94" t="s">
        <v>332</v>
      </c>
      <c r="M53" s="94" t="s">
        <v>332</v>
      </c>
      <c r="N53" s="93">
        <v>0.357265314</v>
      </c>
      <c r="O53" s="93">
        <v>0.357265314</v>
      </c>
      <c r="P53" s="93">
        <v>0.35733448699999998</v>
      </c>
      <c r="Q53" s="93">
        <v>6.5182006700000003E-2</v>
      </c>
      <c r="R53" s="93">
        <v>6.5210353999999998E-2</v>
      </c>
      <c r="S53" s="93">
        <v>6.5210353999999998E-2</v>
      </c>
      <c r="T53" s="93">
        <v>3.5818606247277698</v>
      </c>
      <c r="U53" s="93">
        <v>0.16769441778723718</v>
      </c>
      <c r="V53" s="93">
        <v>-2.94053863E-3</v>
      </c>
      <c r="W53" s="93">
        <v>-2.1430103E-3</v>
      </c>
      <c r="X53" s="93">
        <v>-5.08354893E-3</v>
      </c>
      <c r="Y53" s="93">
        <v>-1.124362925289186E-3</v>
      </c>
      <c r="Z53" s="93">
        <v>1.000154719101251</v>
      </c>
      <c r="AA53" s="93">
        <v>-1.816175704710814E-3</v>
      </c>
      <c r="AB53" s="93">
        <v>-2.6090386046983788E-3</v>
      </c>
      <c r="AC53" s="93">
        <v>1.0967877488605948</v>
      </c>
      <c r="AD53" s="93">
        <v>-3.3150002530162118E-4</v>
      </c>
      <c r="AE53" s="94" t="s">
        <v>332</v>
      </c>
      <c r="AF53" s="94" t="s">
        <v>332</v>
      </c>
      <c r="AG53" s="93">
        <v>179.17702199999999</v>
      </c>
      <c r="AH53" s="93">
        <v>179.17702199999999</v>
      </c>
      <c r="AI53" s="93">
        <v>178.80242699999999</v>
      </c>
      <c r="AJ53" s="93">
        <v>178.800409</v>
      </c>
      <c r="AK53" s="93">
        <v>178.800409</v>
      </c>
      <c r="AL53" s="93">
        <v>49.401738359999996</v>
      </c>
      <c r="AM53" s="93">
        <v>2296.6513307999999</v>
      </c>
      <c r="AN53" s="93">
        <v>825.94169299999999</v>
      </c>
      <c r="AO53" s="93">
        <v>196.41474400000001</v>
      </c>
      <c r="AP53" s="93">
        <v>629.52694899999995</v>
      </c>
      <c r="AQ53" s="93">
        <v>49.184251500000002</v>
      </c>
      <c r="AR53" s="93">
        <v>776.75744099999997</v>
      </c>
      <c r="AS53" s="94" t="s">
        <v>332</v>
      </c>
      <c r="AT53" s="94" t="s">
        <v>332</v>
      </c>
      <c r="AU53" s="93">
        <v>-167561.36300000001</v>
      </c>
      <c r="AV53" s="93">
        <v>-260416.62</v>
      </c>
      <c r="AW53" s="94" t="s">
        <v>332</v>
      </c>
      <c r="AX53" s="94" t="s">
        <v>332</v>
      </c>
      <c r="AY53" s="93">
        <v>14.710352</v>
      </c>
      <c r="BA53" s="124"/>
      <c r="BB53" s="7" t="s">
        <v>310</v>
      </c>
      <c r="BC53" s="2">
        <v>-14.833757489356387</v>
      </c>
      <c r="BD53" s="2">
        <v>-7.8684580852321178</v>
      </c>
      <c r="BH53" s="2">
        <v>0.427488278</v>
      </c>
      <c r="BI53" s="2">
        <v>47.147404000000002</v>
      </c>
      <c r="BJ53" s="2">
        <v>0.42748828570429642</v>
      </c>
      <c r="BK53" s="2">
        <v>47.147404472741904</v>
      </c>
      <c r="BL53" s="2">
        <v>1.1991962628000001E-2</v>
      </c>
      <c r="BM53" s="2">
        <v>7.8129913679999996E-5</v>
      </c>
      <c r="BN53" s="2">
        <v>1.1991962301388222E-2</v>
      </c>
      <c r="BO53" s="2">
        <v>7.8129909600252524E-5</v>
      </c>
      <c r="BP53" s="2">
        <v>46.327119482068774</v>
      </c>
      <c r="BQ53" s="2">
        <v>82.387869507970407</v>
      </c>
      <c r="BR53" s="2">
        <v>0.13802597777602088</v>
      </c>
      <c r="BS53" s="2">
        <v>2.009192304031012</v>
      </c>
      <c r="BT53" s="2">
        <v>5.6874884444029855E-2</v>
      </c>
      <c r="BU53" s="2">
        <v>0.47785862115177069</v>
      </c>
      <c r="BV53" s="2">
        <v>512689.63714351837</v>
      </c>
      <c r="BW53" s="2">
        <v>312.73971268253126</v>
      </c>
      <c r="BX53" s="2">
        <v>1.8994492827060276</v>
      </c>
      <c r="BY53" s="2">
        <v>0.62810165900000003</v>
      </c>
      <c r="BZ53" s="2">
        <v>7.2266002900000004</v>
      </c>
      <c r="CA53" s="2">
        <v>0.62810165576403854</v>
      </c>
      <c r="CB53" s="2">
        <v>7.2266008770490089</v>
      </c>
      <c r="CC53" s="2">
        <v>462.01838326399997</v>
      </c>
      <c r="CD53" s="2">
        <v>37.4345615736</v>
      </c>
      <c r="CE53" s="2">
        <v>462.01876376879136</v>
      </c>
      <c r="CF53" s="2">
        <v>37.434590302102897</v>
      </c>
      <c r="CG53" s="2">
        <v>6.6274275774399989E-5</v>
      </c>
      <c r="CH53" s="2">
        <v>6.6274379866299911E-5</v>
      </c>
      <c r="CI53" s="2">
        <v>2.5502568991853359E-6</v>
      </c>
      <c r="CJ53" s="2">
        <v>2.5511321331755544E-6</v>
      </c>
      <c r="CK53" s="2">
        <v>3.5818634610080866</v>
      </c>
      <c r="CL53" s="2">
        <v>0.16769454243089602</v>
      </c>
      <c r="CM53" s="2">
        <v>49.401778476668014</v>
      </c>
      <c r="CN53" s="2">
        <v>2296.6531199545743</v>
      </c>
      <c r="CO53" s="2">
        <v>494.33475605706684</v>
      </c>
      <c r="CP53" s="2">
        <v>492.2212778782793</v>
      </c>
      <c r="CQ53" s="2">
        <v>-171002.47532043501</v>
      </c>
      <c r="CR53" s="2">
        <v>-260447.82157879238</v>
      </c>
      <c r="CS53" s="2">
        <v>1.0968321152185416</v>
      </c>
      <c r="CT53" s="2">
        <v>-40472.82615142905</v>
      </c>
      <c r="CU53" s="2">
        <v>-238203.77117845372</v>
      </c>
      <c r="CV53" s="2">
        <v>-64402.488921457698</v>
      </c>
      <c r="CW53" s="2">
        <v>-274090.44677239924</v>
      </c>
      <c r="CX53" s="2">
        <v>629.48504389782079</v>
      </c>
      <c r="CY53" s="2">
        <v>776.75665710654664</v>
      </c>
      <c r="CZ53" s="2">
        <v>8.5903681561111376E-6</v>
      </c>
      <c r="DA53" s="2">
        <v>-2.9269801614269981E-3</v>
      </c>
      <c r="DB53" s="2">
        <v>-5.0576904645228977E-3</v>
      </c>
      <c r="DC53" s="2">
        <v>821.57949514761799</v>
      </c>
      <c r="DD53" s="2">
        <v>0.35733452779434055</v>
      </c>
      <c r="DE53" s="2">
        <v>6.5182015674510041E-2</v>
      </c>
      <c r="DF53" s="2">
        <v>178.80243056856708</v>
      </c>
    </row>
    <row r="54" spans="1:110" ht="16.8" thickBot="1" x14ac:dyDescent="0.35">
      <c r="A54" s="93" t="s">
        <v>297</v>
      </c>
      <c r="B54" s="93">
        <v>14</v>
      </c>
      <c r="C54" s="93">
        <v>8.0215999999999994</v>
      </c>
      <c r="D54" s="93">
        <v>7.8865999999999996</v>
      </c>
      <c r="E54" s="94" t="s">
        <v>332</v>
      </c>
      <c r="F54" s="94" t="s">
        <v>332</v>
      </c>
      <c r="G54" s="93">
        <v>21.257782899999999</v>
      </c>
      <c r="H54" s="93">
        <v>14.234759800000001</v>
      </c>
      <c r="I54" s="93">
        <v>21.257782899999999</v>
      </c>
      <c r="J54" s="93">
        <v>14.234759800000001</v>
      </c>
      <c r="K54" s="93">
        <v>10.6143532</v>
      </c>
      <c r="L54" s="94" t="s">
        <v>332</v>
      </c>
      <c r="M54" s="94" t="s">
        <v>332</v>
      </c>
      <c r="N54" s="93">
        <v>0.35721242199999997</v>
      </c>
      <c r="O54" s="93">
        <v>0.35721242199999997</v>
      </c>
      <c r="P54" s="93">
        <v>0.35712207499999998</v>
      </c>
      <c r="Q54" s="93">
        <v>6.5135368299999996E-2</v>
      </c>
      <c r="R54" s="93">
        <v>6.5145422100000003E-2</v>
      </c>
      <c r="S54" s="93">
        <v>6.5145422100000003E-2</v>
      </c>
      <c r="T54" s="93">
        <v>3.5827557742616656</v>
      </c>
      <c r="U54" s="93">
        <v>0.16760182938083906</v>
      </c>
      <c r="V54" s="93">
        <v>-1.45859333E-3</v>
      </c>
      <c r="W54" s="93">
        <v>-6.7349403700000003E-3</v>
      </c>
      <c r="X54" s="93">
        <v>-8.1935337E-3</v>
      </c>
      <c r="Y54" s="93">
        <v>1.4682386877156214E-3</v>
      </c>
      <c r="Z54" s="93">
        <v>1.0002541737042376</v>
      </c>
      <c r="AA54" s="93">
        <v>-2.9268320177156214E-3</v>
      </c>
      <c r="AB54" s="93">
        <v>-9.2482211862292523E-4</v>
      </c>
      <c r="AC54" s="93">
        <v>1.0967035189877625</v>
      </c>
      <c r="AD54" s="93">
        <v>-5.3377121137707475E-4</v>
      </c>
      <c r="AE54" s="94" t="s">
        <v>332</v>
      </c>
      <c r="AF54" s="94" t="s">
        <v>332</v>
      </c>
      <c r="AG54" s="93">
        <v>179.37676099999999</v>
      </c>
      <c r="AH54" s="93">
        <v>179.37676099999999</v>
      </c>
      <c r="AI54" s="93">
        <v>178.815957</v>
      </c>
      <c r="AJ54" s="93">
        <v>178.81524200000001</v>
      </c>
      <c r="AK54" s="93">
        <v>178.81524200000001</v>
      </c>
      <c r="AL54" s="93">
        <v>49.38448356</v>
      </c>
      <c r="AM54" s="93">
        <v>2295.5055912000003</v>
      </c>
      <c r="AN54" s="93">
        <v>1957.3182400000001</v>
      </c>
      <c r="AO54" s="93">
        <v>293.96456599999999</v>
      </c>
      <c r="AP54" s="93">
        <v>1663.3536799999999</v>
      </c>
      <c r="AQ54" s="93">
        <v>17.408445799999999</v>
      </c>
      <c r="AR54" s="93">
        <v>1939.9097999999999</v>
      </c>
      <c r="AS54" s="94" t="s">
        <v>332</v>
      </c>
      <c r="AT54" s="94" t="s">
        <v>332</v>
      </c>
      <c r="AU54" s="93">
        <v>-167562.579</v>
      </c>
      <c r="AV54" s="93">
        <v>-260429.01300000001</v>
      </c>
      <c r="AW54" s="94" t="s">
        <v>332</v>
      </c>
      <c r="AX54" s="94" t="s">
        <v>332</v>
      </c>
      <c r="AY54" s="93">
        <v>14.710456900000001</v>
      </c>
      <c r="BA54" s="126"/>
      <c r="BB54" s="23" t="s">
        <v>311</v>
      </c>
      <c r="BC54" s="2">
        <v>-6.7846313737036139</v>
      </c>
      <c r="BD54" s="2">
        <v>0.27764821564611675</v>
      </c>
      <c r="BH54" s="2">
        <v>0.42723007299999999</v>
      </c>
      <c r="BI54" s="2">
        <v>47.148343599999997</v>
      </c>
      <c r="BJ54" s="2">
        <v>0.42723007993642359</v>
      </c>
      <c r="BK54" s="2">
        <v>47.148344024818961</v>
      </c>
      <c r="BL54" s="2">
        <v>1.2002869332E-2</v>
      </c>
      <c r="BM54" s="2">
        <v>7.8135591240000002E-5</v>
      </c>
      <c r="BN54" s="2">
        <v>1.2002869017105032E-2</v>
      </c>
      <c r="BO54" s="2">
        <v>7.8135587062091739E-5</v>
      </c>
      <c r="BP54" s="2">
        <v>46.305173001926072</v>
      </c>
      <c r="BQ54" s="2">
        <v>82.385917744598942</v>
      </c>
      <c r="BR54" s="2">
        <v>0.13810181123635576</v>
      </c>
      <c r="BS54" s="2">
        <v>2.009502671317331</v>
      </c>
      <c r="BT54" s="2">
        <v>5.6902227430613482E-2</v>
      </c>
      <c r="BU54" s="2">
        <v>0.47787368605469799</v>
      </c>
      <c r="BV54" s="2">
        <v>512686.86431008799</v>
      </c>
      <c r="BW54" s="2">
        <v>312.85390909783973</v>
      </c>
      <c r="BX54" s="2">
        <v>1.8983187627110483</v>
      </c>
      <c r="BY54" s="2">
        <v>0.62821020000000005</v>
      </c>
      <c r="BZ54" s="2">
        <v>7.2261332500000002</v>
      </c>
      <c r="CA54" s="2">
        <v>0.62821019665061351</v>
      </c>
      <c r="CB54" s="2">
        <v>7.2261338470406216</v>
      </c>
      <c r="CC54" s="2">
        <v>461.68732749600002</v>
      </c>
      <c r="CD54" s="2">
        <v>37.411980444320001</v>
      </c>
      <c r="CE54" s="2">
        <v>461.68770740864107</v>
      </c>
      <c r="CF54" s="2">
        <v>37.412009235856964</v>
      </c>
      <c r="CG54" s="2">
        <v>6.6197321540800011E-5</v>
      </c>
      <c r="CH54" s="2">
        <v>6.6197425520624396E-5</v>
      </c>
      <c r="CI54" s="2">
        <v>2.5472220468431773E-6</v>
      </c>
      <c r="CJ54" s="2">
        <v>2.5480962557481455E-6</v>
      </c>
      <c r="CK54" s="2">
        <v>3.582758632211164</v>
      </c>
      <c r="CL54" s="2">
        <v>0.16760195458124424</v>
      </c>
      <c r="CM54" s="2">
        <v>49.384523456981761</v>
      </c>
      <c r="CN54" s="2">
        <v>2295.5073827554424</v>
      </c>
      <c r="CO54" s="2">
        <v>494.3617461737993</v>
      </c>
      <c r="CP54" s="2">
        <v>492.24843914664666</v>
      </c>
      <c r="CQ54" s="2">
        <v>-171005.79631506081</v>
      </c>
      <c r="CR54" s="2">
        <v>-260460.21437528016</v>
      </c>
      <c r="CS54" s="2">
        <v>1.0967616188821376</v>
      </c>
      <c r="CT54" s="2">
        <v>-40464.904798682779</v>
      </c>
      <c r="CU54" s="2">
        <v>-238193.79580006865</v>
      </c>
      <c r="CV54" s="2">
        <v>-64401.355527470645</v>
      </c>
      <c r="CW54" s="2">
        <v>-274089.21833927854</v>
      </c>
      <c r="CX54" s="2">
        <v>1663.2428514558626</v>
      </c>
      <c r="CY54" s="2">
        <v>1939.9099291902787</v>
      </c>
      <c r="CZ54" s="2">
        <v>8.5934176602620854E-6</v>
      </c>
      <c r="DA54" s="2">
        <v>-1.4511852492034992E-3</v>
      </c>
      <c r="DB54" s="2">
        <v>-8.152343319907239E-3</v>
      </c>
      <c r="DC54" s="2">
        <v>1947.6026127502116</v>
      </c>
      <c r="DD54" s="2">
        <v>0.35712211565482882</v>
      </c>
      <c r="DE54" s="2">
        <v>6.5135377252157553E-2</v>
      </c>
      <c r="DF54" s="2">
        <v>178.81596039704894</v>
      </c>
    </row>
    <row r="55" spans="1:110" ht="14.4" customHeight="1" x14ac:dyDescent="0.3">
      <c r="A55" s="93" t="s">
        <v>297</v>
      </c>
      <c r="B55" s="93">
        <v>15</v>
      </c>
      <c r="C55" s="93">
        <v>7.8865999999999996</v>
      </c>
      <c r="D55" s="93">
        <v>7.7515999999999998</v>
      </c>
      <c r="E55" s="94" t="s">
        <v>332</v>
      </c>
      <c r="F55" s="94" t="s">
        <v>332</v>
      </c>
      <c r="G55" s="93">
        <v>21.2495893</v>
      </c>
      <c r="H55" s="93">
        <v>14.2220274</v>
      </c>
      <c r="I55" s="93">
        <v>21.2495893</v>
      </c>
      <c r="J55" s="93">
        <v>14.2220274</v>
      </c>
      <c r="K55" s="93">
        <v>10.6151225</v>
      </c>
      <c r="L55" s="94" t="s">
        <v>332</v>
      </c>
      <c r="M55" s="94" t="s">
        <v>332</v>
      </c>
      <c r="N55" s="93">
        <v>0.35728151699999999</v>
      </c>
      <c r="O55" s="93">
        <v>0.35728151699999999</v>
      </c>
      <c r="P55" s="93">
        <v>0.35706893499999998</v>
      </c>
      <c r="Q55" s="93">
        <v>6.5123811000000004E-2</v>
      </c>
      <c r="R55" s="93">
        <v>6.5126709199999994E-2</v>
      </c>
      <c r="S55" s="93">
        <v>6.5126709199999994E-2</v>
      </c>
      <c r="T55" s="93">
        <v>3.5839948298272786</v>
      </c>
      <c r="U55" s="93">
        <v>0.16745279245986744</v>
      </c>
      <c r="V55" s="93">
        <v>-1.0955889600000001E-3</v>
      </c>
      <c r="W55" s="93">
        <v>-1.16367539E-2</v>
      </c>
      <c r="X55" s="93">
        <v>-1.2732342859999999E-2</v>
      </c>
      <c r="Y55" s="93">
        <v>3.4534418119849175E-3</v>
      </c>
      <c r="Z55" s="93">
        <v>1.0003923452112053</v>
      </c>
      <c r="AA55" s="93">
        <v>-4.5490307719849177E-3</v>
      </c>
      <c r="AB55" s="93">
        <v>-2.663733691220839E-4</v>
      </c>
      <c r="AC55" s="93">
        <v>1.0966701402460801</v>
      </c>
      <c r="AD55" s="93">
        <v>-8.2921559087791616E-4</v>
      </c>
      <c r="AE55" s="94" t="s">
        <v>332</v>
      </c>
      <c r="AF55" s="94" t="s">
        <v>332</v>
      </c>
      <c r="AG55" s="93">
        <v>179.67594500000001</v>
      </c>
      <c r="AH55" s="93">
        <v>179.67594500000001</v>
      </c>
      <c r="AI55" s="93">
        <v>178.81957</v>
      </c>
      <c r="AJ55" s="93">
        <v>178.81937099999999</v>
      </c>
      <c r="AK55" s="93">
        <v>178.81937099999999</v>
      </c>
      <c r="AL55" s="93">
        <v>49.357933559999999</v>
      </c>
      <c r="AM55" s="93">
        <v>2293.5015360000002</v>
      </c>
      <c r="AN55" s="93">
        <v>3264.9057699999998</v>
      </c>
      <c r="AO55" s="93">
        <v>448.68929000000003</v>
      </c>
      <c r="AP55" s="93">
        <v>2816.21648</v>
      </c>
      <c r="AQ55" s="93">
        <v>4.8439971899999996</v>
      </c>
      <c r="AR55" s="93">
        <v>3260.0617699999998</v>
      </c>
      <c r="AS55" s="94" t="s">
        <v>332</v>
      </c>
      <c r="AT55" s="94" t="s">
        <v>332</v>
      </c>
      <c r="AU55" s="93">
        <v>-167535.07800000001</v>
      </c>
      <c r="AV55" s="93">
        <v>-260432.59700000001</v>
      </c>
      <c r="AW55" s="94" t="s">
        <v>332</v>
      </c>
      <c r="AX55" s="94" t="s">
        <v>332</v>
      </c>
      <c r="AY55" s="93">
        <v>14.710561800000001</v>
      </c>
      <c r="BA55" s="122" t="s">
        <v>312</v>
      </c>
      <c r="BB55" s="1" t="s">
        <v>241</v>
      </c>
      <c r="BC55" s="2">
        <v>-1868342.4055390002</v>
      </c>
      <c r="BD55" s="2">
        <v>-2329151.7416790002</v>
      </c>
      <c r="BH55" s="2">
        <v>0.42683783600000003</v>
      </c>
      <c r="BI55" s="2">
        <v>47.148624599999998</v>
      </c>
      <c r="BJ55" s="2">
        <v>0.42683784563370059</v>
      </c>
      <c r="BK55" s="2">
        <v>47.148625046704879</v>
      </c>
      <c r="BL55" s="2">
        <v>1.2019258188000001E-2</v>
      </c>
      <c r="BM55" s="2">
        <v>7.8137134200000004E-5</v>
      </c>
      <c r="BN55" s="2">
        <v>1.2019257825434129E-2</v>
      </c>
      <c r="BO55" s="2">
        <v>7.8137130204029213E-5</v>
      </c>
      <c r="BP55" s="2">
        <v>46.270924846052004</v>
      </c>
      <c r="BQ55" s="2">
        <v>82.385341698065076</v>
      </c>
      <c r="BR55" s="2">
        <v>0.13822178709967189</v>
      </c>
      <c r="BS55" s="2">
        <v>2.0095922620775695</v>
      </c>
      <c r="BT55" s="2">
        <v>5.6943379628635223E-2</v>
      </c>
      <c r="BU55" s="2">
        <v>0.47787844314430805</v>
      </c>
      <c r="BV55" s="2">
        <v>512686.44126376841</v>
      </c>
      <c r="BW55" s="2">
        <v>313.02070286443103</v>
      </c>
      <c r="BX55" s="2">
        <v>1.8966094911044127</v>
      </c>
      <c r="BY55" s="2">
        <v>0.62838664600000005</v>
      </c>
      <c r="BZ55" s="2">
        <v>7.22601198</v>
      </c>
      <c r="CA55" s="2">
        <v>0.62838664279270462</v>
      </c>
      <c r="CB55" s="2">
        <v>7.2260125822613208</v>
      </c>
      <c r="CC55" s="2">
        <v>461.17407537599996</v>
      </c>
      <c r="CD55" s="2">
        <v>37.378183460959995</v>
      </c>
      <c r="CE55" s="2">
        <v>461.17445130382822</v>
      </c>
      <c r="CF55" s="2">
        <v>37.378212031614929</v>
      </c>
      <c r="CG55" s="2">
        <v>6.6078681799999989E-5</v>
      </c>
      <c r="CH55" s="2">
        <v>6.6078785301826917E-5</v>
      </c>
      <c r="CI55" s="2">
        <v>2.5426370239307534E-6</v>
      </c>
      <c r="CJ55" s="2">
        <v>2.5435096416964165E-6</v>
      </c>
      <c r="CK55" s="2">
        <v>3.5839976677539971</v>
      </c>
      <c r="CL55" s="2">
        <v>0.16745291694303291</v>
      </c>
      <c r="CM55" s="2">
        <v>49.357973419702759</v>
      </c>
      <c r="CN55" s="2">
        <v>2293.5033166671487</v>
      </c>
      <c r="CO55" s="2">
        <v>494.39757619416559</v>
      </c>
      <c r="CP55" s="2">
        <v>492.28448935142808</v>
      </c>
      <c r="CQ55" s="2">
        <v>-170981.48379853694</v>
      </c>
      <c r="CR55" s="2">
        <v>-260463.79799839074</v>
      </c>
      <c r="CS55" s="2">
        <v>1.0967413618609978</v>
      </c>
      <c r="CT55" s="2">
        <v>-40453.110075766133</v>
      </c>
      <c r="CU55" s="2">
        <v>-238178.82026216041</v>
      </c>
      <c r="CV55" s="2">
        <v>-64401.047824344831</v>
      </c>
      <c r="CW55" s="2">
        <v>-274088.87578833423</v>
      </c>
      <c r="CX55" s="2">
        <v>2815.9482963797682</v>
      </c>
      <c r="CY55" s="2">
        <v>3260.0618712852979</v>
      </c>
      <c r="CZ55" s="2">
        <v>8.5977033899429207E-6</v>
      </c>
      <c r="DA55" s="2">
        <v>-1.0892670195569102E-3</v>
      </c>
      <c r="DB55" s="2">
        <v>-1.2667389178271352E-2</v>
      </c>
      <c r="DC55" s="2">
        <v>3248.4976261759166</v>
      </c>
      <c r="DD55" s="2">
        <v>0.35706898299103351</v>
      </c>
      <c r="DE55" s="2">
        <v>6.5123821603181684E-2</v>
      </c>
      <c r="DF55" s="2">
        <v>178.81957367529532</v>
      </c>
    </row>
    <row r="56" spans="1:110" ht="16.2" x14ac:dyDescent="0.3">
      <c r="A56" s="93" t="s">
        <v>298</v>
      </c>
      <c r="B56" s="93">
        <v>16</v>
      </c>
      <c r="C56" s="93">
        <v>6.8705999999999996</v>
      </c>
      <c r="D56" s="93">
        <v>6.5855999999999897</v>
      </c>
      <c r="E56" s="94" t="s">
        <v>332</v>
      </c>
      <c r="F56" s="93">
        <v>31.867453399999999</v>
      </c>
      <c r="G56" s="93">
        <v>21.236857000000001</v>
      </c>
      <c r="H56" s="93">
        <v>48.3729844</v>
      </c>
      <c r="I56" s="93">
        <v>21.236857000000001</v>
      </c>
      <c r="J56" s="93">
        <v>48.3729844</v>
      </c>
      <c r="K56" s="93">
        <v>18.519010999999999</v>
      </c>
      <c r="L56" s="94" t="s">
        <v>332</v>
      </c>
      <c r="M56" s="93">
        <v>0.20914556200000001</v>
      </c>
      <c r="N56" s="93">
        <v>0.357444133</v>
      </c>
      <c r="O56" s="93">
        <v>0.357444133</v>
      </c>
      <c r="P56" s="93">
        <v>0.485635653</v>
      </c>
      <c r="Q56" s="93">
        <v>9.6482731000000002E-2</v>
      </c>
      <c r="R56" s="93">
        <v>0.10181944900000001</v>
      </c>
      <c r="S56" s="93">
        <v>0.10181944900000001</v>
      </c>
      <c r="T56" s="93">
        <v>3.5858562028218826</v>
      </c>
      <c r="U56" s="93">
        <v>0.55223929926673643</v>
      </c>
      <c r="V56" s="93">
        <v>-2.6658596700000001</v>
      </c>
      <c r="W56" s="93">
        <v>4.9493632600000002</v>
      </c>
      <c r="X56" s="93">
        <v>2.28350359</v>
      </c>
      <c r="Y56" s="93">
        <v>-3.4820846309299376</v>
      </c>
      <c r="Z56" s="93">
        <v>0.95966239500053618</v>
      </c>
      <c r="AA56" s="93">
        <v>0.81622496092993746</v>
      </c>
      <c r="AB56" s="93">
        <v>-2.8983647473233223</v>
      </c>
      <c r="AC56" s="93">
        <v>1.1351998712580309</v>
      </c>
      <c r="AD56" s="93">
        <v>0.23250507732332193</v>
      </c>
      <c r="AE56" s="94" t="s">
        <v>332</v>
      </c>
      <c r="AF56" s="93">
        <v>118.39133699999999</v>
      </c>
      <c r="AG56" s="93">
        <v>180.133298</v>
      </c>
      <c r="AH56" s="93">
        <v>180.133298</v>
      </c>
      <c r="AI56" s="93">
        <v>170.12317899999999</v>
      </c>
      <c r="AJ56" s="93">
        <v>169.22126800000001</v>
      </c>
      <c r="AK56" s="93">
        <v>169.22126800000001</v>
      </c>
      <c r="AL56" s="93">
        <v>49.317270479999998</v>
      </c>
      <c r="AM56" s="93">
        <v>7444.6638119999998</v>
      </c>
      <c r="AN56" s="93">
        <v>-1062337.96</v>
      </c>
      <c r="AO56" s="93">
        <v>9142.3125099999997</v>
      </c>
      <c r="AP56" s="93">
        <v>-1071480.27</v>
      </c>
      <c r="AQ56" s="93">
        <v>124344.56200000001</v>
      </c>
      <c r="AR56" s="93">
        <v>-1186682.52</v>
      </c>
      <c r="AS56" s="94" t="s">
        <v>332</v>
      </c>
      <c r="AT56" s="93">
        <v>-235285.87299999999</v>
      </c>
      <c r="AU56" s="93">
        <v>-167481.785</v>
      </c>
      <c r="AV56" s="93">
        <v>-253533.64600000001</v>
      </c>
      <c r="AW56" s="94" t="s">
        <v>332</v>
      </c>
      <c r="AX56" s="93">
        <v>18.623470099999999</v>
      </c>
      <c r="AY56" s="93">
        <v>14.7106665</v>
      </c>
      <c r="BA56" s="124"/>
      <c r="BB56" s="7" t="s">
        <v>313</v>
      </c>
      <c r="BC56" s="2">
        <v>109919.90092099999</v>
      </c>
      <c r="BD56" s="2">
        <v>19384.393464923996</v>
      </c>
      <c r="BH56" s="2">
        <v>0.42623674700000003</v>
      </c>
      <c r="BI56" s="2">
        <v>46.780122200000001</v>
      </c>
      <c r="BJ56" s="2">
        <v>0.42623675466913424</v>
      </c>
      <c r="BK56" s="2">
        <v>46.780122538488371</v>
      </c>
      <c r="BL56" s="2">
        <v>1.2044378412E-2</v>
      </c>
      <c r="BM56" s="2">
        <v>7.3955319479999997E-5</v>
      </c>
      <c r="BN56" s="2">
        <v>1.2044378085246671E-2</v>
      </c>
      <c r="BO56" s="2">
        <v>7.3955315708217455E-5</v>
      </c>
      <c r="BP56" s="2">
        <v>46.218499517304082</v>
      </c>
      <c r="BQ56" s="2">
        <v>83.357991376555816</v>
      </c>
      <c r="BR56" s="2">
        <v>0.13840770462207272</v>
      </c>
      <c r="BS56" s="2">
        <v>1.8537099853453352</v>
      </c>
      <c r="BT56" s="2">
        <v>5.7006365195643387E-2</v>
      </c>
      <c r="BU56" s="2">
        <v>0.47464386509200024</v>
      </c>
      <c r="BV56" s="2">
        <v>516249.33685037092</v>
      </c>
      <c r="BW56" s="2">
        <v>313.27431357919266</v>
      </c>
      <c r="BX56" s="2">
        <v>6.5017006216991842</v>
      </c>
      <c r="BY56" s="2">
        <v>0.62866066899999995</v>
      </c>
      <c r="BZ56" s="2">
        <v>7.6580796299999996</v>
      </c>
      <c r="CA56" s="2">
        <v>0.62866066507811802</v>
      </c>
      <c r="CB56" s="2">
        <v>7.6580802400042458</v>
      </c>
      <c r="CC56" s="2">
        <v>460.38433526399996</v>
      </c>
      <c r="CD56" s="2">
        <v>127.7421144472</v>
      </c>
      <c r="CE56" s="2">
        <v>460.38471153960688</v>
      </c>
      <c r="CF56" s="2">
        <v>127.7422125026437</v>
      </c>
      <c r="CG56" s="2">
        <v>7.6360556072799994E-4</v>
      </c>
      <c r="CH56" s="2">
        <v>7.636067645190028E-4</v>
      </c>
      <c r="CI56" s="2">
        <v>2.9880128564154787E-5</v>
      </c>
      <c r="CJ56" s="2">
        <v>2.9890383366198721E-5</v>
      </c>
      <c r="CK56" s="2">
        <v>3.5858590501835383</v>
      </c>
      <c r="CL56" s="2">
        <v>0.5522397107548056</v>
      </c>
      <c r="CM56" s="2">
        <v>49.317310563587171</v>
      </c>
      <c r="CN56" s="2">
        <v>7444.6695905247589</v>
      </c>
      <c r="CO56" s="2">
        <v>408.56204694970154</v>
      </c>
      <c r="CP56" s="2">
        <v>406.63806142388933</v>
      </c>
      <c r="CQ56" s="2">
        <v>-170933.0747313778</v>
      </c>
      <c r="CR56" s="2">
        <v>-253565.09237673919</v>
      </c>
      <c r="CS56" s="2">
        <v>1.1354229699549134</v>
      </c>
      <c r="CT56" s="2">
        <v>-40435.079542740197</v>
      </c>
      <c r="CU56" s="2">
        <v>-238155.94975984024</v>
      </c>
      <c r="CV56" s="2">
        <v>-65156.314007770721</v>
      </c>
      <c r="CW56" s="2">
        <v>-274888.45723316405</v>
      </c>
      <c r="CX56" s="2">
        <v>-1070926.060085526</v>
      </c>
      <c r="CY56" s="2">
        <v>-1186825.2410687315</v>
      </c>
      <c r="CZ56" s="2">
        <v>2.4191066456166914E-5</v>
      </c>
      <c r="DA56" s="2">
        <v>-2.7340778623994977</v>
      </c>
      <c r="DB56" s="2">
        <v>2.4040993419269485</v>
      </c>
      <c r="DC56" s="2">
        <v>-1104078.2578323521</v>
      </c>
      <c r="DD56" s="2">
        <v>0.48499843269677345</v>
      </c>
      <c r="DE56" s="2">
        <v>9.6309643537807327E-2</v>
      </c>
      <c r="DF56" s="2">
        <v>170.17015499050851</v>
      </c>
    </row>
    <row r="57" spans="1:110" ht="16.2" x14ac:dyDescent="0.3">
      <c r="A57" s="93" t="s">
        <v>298</v>
      </c>
      <c r="B57" s="93">
        <v>17</v>
      </c>
      <c r="C57" s="93">
        <v>6.5855999999999897</v>
      </c>
      <c r="D57" s="93">
        <v>6.3005999999999904</v>
      </c>
      <c r="E57" s="94" t="s">
        <v>332</v>
      </c>
      <c r="F57" s="94" t="s">
        <v>332</v>
      </c>
      <c r="G57" s="93">
        <v>23.5203606</v>
      </c>
      <c r="H57" s="93">
        <v>48.9892599</v>
      </c>
      <c r="I57" s="93">
        <v>23.5203606</v>
      </c>
      <c r="J57" s="93">
        <v>48.9892599</v>
      </c>
      <c r="K57" s="93">
        <v>18.8789528</v>
      </c>
      <c r="L57" s="94" t="s">
        <v>332</v>
      </c>
      <c r="M57" s="94" t="s">
        <v>332</v>
      </c>
      <c r="N57" s="93">
        <v>0.209398586</v>
      </c>
      <c r="O57" s="93">
        <v>0.209398586</v>
      </c>
      <c r="P57" s="93">
        <v>0.28470729900000002</v>
      </c>
      <c r="Q57" s="93">
        <v>4.9942619700000003E-2</v>
      </c>
      <c r="R57" s="93">
        <v>5.4026716400000001E-2</v>
      </c>
      <c r="S57" s="93">
        <v>5.4026716400000001E-2</v>
      </c>
      <c r="T57" s="93">
        <v>4.0701784278480337</v>
      </c>
      <c r="U57" s="93">
        <v>0.58683630758662508</v>
      </c>
      <c r="V57" s="93">
        <v>-2.2785817599999998</v>
      </c>
      <c r="W57" s="93">
        <v>2.89485722</v>
      </c>
      <c r="X57" s="93">
        <v>0.61627546000000022</v>
      </c>
      <c r="Y57" s="93">
        <v>-2.4076289699104994</v>
      </c>
      <c r="Z57" s="93">
        <v>0.99045370935421428</v>
      </c>
      <c r="AA57" s="93">
        <v>0.12904720991049962</v>
      </c>
      <c r="AB57" s="93">
        <v>-2.3118770995016993</v>
      </c>
      <c r="AC57" s="93">
        <v>1.0820159309764354</v>
      </c>
      <c r="AD57" s="93">
        <v>3.3295339501699557E-2</v>
      </c>
      <c r="AE57" s="94" t="s">
        <v>332</v>
      </c>
      <c r="AF57" s="94" t="s">
        <v>332</v>
      </c>
      <c r="AG57" s="93">
        <v>188.124224</v>
      </c>
      <c r="AH57" s="93">
        <v>188.124224</v>
      </c>
      <c r="AI57" s="93">
        <v>183.14050900000001</v>
      </c>
      <c r="AJ57" s="93">
        <v>182.783165</v>
      </c>
      <c r="AK57" s="93">
        <v>182.783165</v>
      </c>
      <c r="AL57" s="93">
        <v>53.843598360000001</v>
      </c>
      <c r="AM57" s="93">
        <v>8050.51422</v>
      </c>
      <c r="AN57" s="93">
        <v>-592281.76199999999</v>
      </c>
      <c r="AO57" s="93">
        <v>5065.9991300000002</v>
      </c>
      <c r="AP57" s="93">
        <v>-597347.76100000006</v>
      </c>
      <c r="AQ57" s="93">
        <v>54311.108200000002</v>
      </c>
      <c r="AR57" s="93">
        <v>-646592.87</v>
      </c>
      <c r="AS57" s="94" t="s">
        <v>332</v>
      </c>
      <c r="AT57" s="94" t="s">
        <v>332</v>
      </c>
      <c r="AU57" s="93">
        <v>-196388.34400000001</v>
      </c>
      <c r="AV57" s="93">
        <v>-262434.27399999998</v>
      </c>
      <c r="AW57" s="94" t="s">
        <v>332</v>
      </c>
      <c r="AX57" s="94" t="s">
        <v>332</v>
      </c>
      <c r="AY57" s="93">
        <v>14.7108922</v>
      </c>
      <c r="BA57" s="124"/>
      <c r="BB57" s="7" t="s">
        <v>314</v>
      </c>
      <c r="BC57" s="2">
        <v>-1978262.3065760001</v>
      </c>
      <c r="BD57" s="2">
        <v>-2348536.132214</v>
      </c>
      <c r="BH57" s="2">
        <v>0.42006723000000001</v>
      </c>
      <c r="BI57" s="2">
        <v>47.221545300000002</v>
      </c>
      <c r="BJ57" s="2">
        <v>0.42006723730454842</v>
      </c>
      <c r="BK57" s="2">
        <v>47.221545726256238</v>
      </c>
      <c r="BL57" s="2">
        <v>1.2488891976E-2</v>
      </c>
      <c r="BM57" s="2">
        <v>7.9993080360000004E-5</v>
      </c>
      <c r="BN57" s="2">
        <v>1.2488891665519891E-2</v>
      </c>
      <c r="BO57" s="2">
        <v>7.9993076710203407E-5</v>
      </c>
      <c r="BP57" s="2">
        <v>47.141377955806412</v>
      </c>
      <c r="BQ57" s="2">
        <v>82.177232236663087</v>
      </c>
      <c r="BR57" s="2">
        <v>0.13503436561019019</v>
      </c>
      <c r="BS57" s="2">
        <v>2.0633197556230756</v>
      </c>
      <c r="BT57" s="2">
        <v>5.7862656184845707E-2</v>
      </c>
      <c r="BU57" s="2">
        <v>0.47666507748834058</v>
      </c>
      <c r="BV57" s="2">
        <v>508361.46169117937</v>
      </c>
      <c r="BW57" s="2">
        <v>352.05507249627755</v>
      </c>
      <c r="BX57" s="2">
        <v>6.5229811025163009</v>
      </c>
      <c r="BY57" s="2">
        <v>0.61931863799999998</v>
      </c>
      <c r="BZ57" s="2">
        <v>7.0252875699999997</v>
      </c>
      <c r="CA57" s="2">
        <v>0.61931863425155553</v>
      </c>
      <c r="CB57" s="2">
        <v>7.0252880728457585</v>
      </c>
      <c r="CC57" s="2">
        <v>506.48778583199993</v>
      </c>
      <c r="CD57" s="2">
        <v>129.1594004808</v>
      </c>
      <c r="CE57" s="2">
        <v>506.48820273483176</v>
      </c>
      <c r="CF57" s="2">
        <v>129.15950020245614</v>
      </c>
      <c r="CG57" s="2">
        <v>7.8997347448000002E-4</v>
      </c>
      <c r="CH57" s="2">
        <v>7.8997471558557878E-4</v>
      </c>
      <c r="CI57" s="2">
        <v>3.0076047861507128E-5</v>
      </c>
      <c r="CJ57" s="2">
        <v>3.0086369842644591E-5</v>
      </c>
      <c r="CK57" s="2">
        <v>4.0701816681429399</v>
      </c>
      <c r="CL57" s="2">
        <v>0.58683674841750399</v>
      </c>
      <c r="CM57" s="2">
        <v>53.843642057179139</v>
      </c>
      <c r="CN57" s="2">
        <v>8050.5205318740536</v>
      </c>
      <c r="CO57" s="2">
        <v>416.50299793196774</v>
      </c>
      <c r="CP57" s="2">
        <v>414.59697636762593</v>
      </c>
      <c r="CQ57" s="2">
        <v>-199890.37721663414</v>
      </c>
      <c r="CR57" s="2">
        <v>-262465.42732992466</v>
      </c>
      <c r="CS57" s="2">
        <v>1.0837119153670729</v>
      </c>
      <c r="CT57" s="2">
        <v>-39962.200756288228</v>
      </c>
      <c r="CU57" s="2">
        <v>-237819.35221805432</v>
      </c>
      <c r="CV57" s="2">
        <v>-64019.443068484841</v>
      </c>
      <c r="CW57" s="2">
        <v>-273766.20312756498</v>
      </c>
      <c r="CX57" s="2">
        <v>-597395.92709142109</v>
      </c>
      <c r="CY57" s="2">
        <v>-646640.53445461008</v>
      </c>
      <c r="CZ57" s="2">
        <v>2.914078918323321E-5</v>
      </c>
      <c r="DA57" s="2">
        <v>-2.2830911339401934</v>
      </c>
      <c r="DB57" s="2">
        <v>0.63544082925781131</v>
      </c>
      <c r="DC57" s="2">
        <v>-597809.64582273946</v>
      </c>
      <c r="DD57" s="2">
        <v>0.28459653861572631</v>
      </c>
      <c r="DE57" s="2">
        <v>4.9920439702018246E-2</v>
      </c>
      <c r="DF57" s="2">
        <v>183.14686144851055</v>
      </c>
    </row>
    <row r="58" spans="1:110" ht="16.2" x14ac:dyDescent="0.3">
      <c r="A58" s="93" t="s">
        <v>298</v>
      </c>
      <c r="B58" s="93">
        <v>18</v>
      </c>
      <c r="C58" s="93">
        <v>6.3005999999999904</v>
      </c>
      <c r="D58" s="93">
        <v>6.0155999999999903</v>
      </c>
      <c r="E58" s="94" t="s">
        <v>332</v>
      </c>
      <c r="F58" s="94" t="s">
        <v>332</v>
      </c>
      <c r="G58" s="93">
        <v>24.136635999999999</v>
      </c>
      <c r="H58" s="93">
        <v>49.319609999999997</v>
      </c>
      <c r="I58" s="93">
        <v>24.136635999999999</v>
      </c>
      <c r="J58" s="93">
        <v>49.319609999999997</v>
      </c>
      <c r="K58" s="93">
        <v>19.034037699999999</v>
      </c>
      <c r="L58" s="94" t="s">
        <v>332</v>
      </c>
      <c r="M58" s="94" t="s">
        <v>332</v>
      </c>
      <c r="N58" s="93">
        <v>0.109648606</v>
      </c>
      <c r="O58" s="93">
        <v>0.109648606</v>
      </c>
      <c r="P58" s="93">
        <v>0.149829623</v>
      </c>
      <c r="Q58" s="93">
        <v>2.4814978800000002E-2</v>
      </c>
      <c r="R58" s="93">
        <v>2.7130035600000001E-2</v>
      </c>
      <c r="S58" s="93">
        <v>2.7130035600000001E-2</v>
      </c>
      <c r="T58" s="93">
        <v>4.2423484910128746</v>
      </c>
      <c r="U58" s="93">
        <v>0.59994758472193543</v>
      </c>
      <c r="V58" s="93">
        <v>-1.30868608</v>
      </c>
      <c r="W58" s="93">
        <v>1.63903614</v>
      </c>
      <c r="X58" s="93">
        <v>0.33035006</v>
      </c>
      <c r="Y58" s="93">
        <v>-1.3449085035710164</v>
      </c>
      <c r="Z58" s="93">
        <v>0.99508939949130937</v>
      </c>
      <c r="AA58" s="93">
        <v>3.6222423571016356E-2</v>
      </c>
      <c r="AB58" s="93">
        <v>-1.317648488888262</v>
      </c>
      <c r="AC58" s="93">
        <v>1.0465842243699466</v>
      </c>
      <c r="AD58" s="93">
        <v>8.9624088882621373E-3</v>
      </c>
      <c r="AE58" s="94" t="s">
        <v>332</v>
      </c>
      <c r="AF58" s="94" t="s">
        <v>332</v>
      </c>
      <c r="AG58" s="93">
        <v>192.82529400000001</v>
      </c>
      <c r="AH58" s="93">
        <v>192.82529400000001</v>
      </c>
      <c r="AI58" s="93">
        <v>190.35191800000001</v>
      </c>
      <c r="AJ58" s="93">
        <v>190.16718900000001</v>
      </c>
      <c r="AK58" s="93">
        <v>190.16718900000001</v>
      </c>
      <c r="AL58" s="93">
        <v>55.034007840000001</v>
      </c>
      <c r="AM58" s="93">
        <v>8423.6919120000002</v>
      </c>
      <c r="AN58" s="93">
        <v>-335158.81400000001</v>
      </c>
      <c r="AO58" s="93">
        <v>2590.9093699999999</v>
      </c>
      <c r="AP58" s="93">
        <v>-337749.723</v>
      </c>
      <c r="AQ58" s="93">
        <v>29618.806</v>
      </c>
      <c r="AR58" s="93">
        <v>-364777.62</v>
      </c>
      <c r="AS58" s="94" t="s">
        <v>332</v>
      </c>
      <c r="AT58" s="94" t="s">
        <v>332</v>
      </c>
      <c r="AU58" s="93">
        <v>-215912.70699999999</v>
      </c>
      <c r="AV58" s="93">
        <v>-267472.09999999998</v>
      </c>
      <c r="AW58" s="94" t="s">
        <v>332</v>
      </c>
      <c r="AX58" s="94" t="s">
        <v>332</v>
      </c>
      <c r="AY58" s="93">
        <v>14.711118900000001</v>
      </c>
      <c r="BA58" s="124"/>
      <c r="BB58" s="7" t="s">
        <v>315</v>
      </c>
      <c r="BC58" s="2">
        <v>146646.88873449006</v>
      </c>
      <c r="BD58" s="2">
        <v>237168.03835909997</v>
      </c>
      <c r="BH58" s="2">
        <v>0.41655509299999999</v>
      </c>
      <c r="BI58" s="2">
        <v>47.623301400000003</v>
      </c>
      <c r="BJ58" s="2">
        <v>0.41655510222171566</v>
      </c>
      <c r="BK58" s="2">
        <v>47.623301839137198</v>
      </c>
      <c r="BL58" s="2">
        <v>1.2754111536000002E-2</v>
      </c>
      <c r="BM58" s="2">
        <v>8.2902714119999991E-5</v>
      </c>
      <c r="BN58" s="2">
        <v>1.2754111154911877E-2</v>
      </c>
      <c r="BO58" s="2">
        <v>8.2902710128205019E-5</v>
      </c>
      <c r="BP58" s="2">
        <v>48.648235142707868</v>
      </c>
      <c r="BQ58" s="2">
        <v>81.47313155692909</v>
      </c>
      <c r="BR58" s="2">
        <v>0.13237855688347186</v>
      </c>
      <c r="BS58" s="2">
        <v>2.2142953288074758</v>
      </c>
      <c r="BT58" s="2">
        <v>5.8290317788526398E-2</v>
      </c>
      <c r="BU58" s="2">
        <v>0.48140827974126721</v>
      </c>
      <c r="BV58" s="2">
        <v>502688.22478558554</v>
      </c>
      <c r="BW58" s="2">
        <v>364.32562908652437</v>
      </c>
      <c r="BX58" s="2">
        <v>6.5115678728388504</v>
      </c>
      <c r="BY58" s="2">
        <v>0.61269381300000003</v>
      </c>
      <c r="BZ58" s="2">
        <v>6.7784248500000004</v>
      </c>
      <c r="CA58" s="2">
        <v>0.61269380919757221</v>
      </c>
      <c r="CB58" s="2">
        <v>6.7784253340925122</v>
      </c>
      <c r="CC58" s="2">
        <v>518.79102422400001</v>
      </c>
      <c r="CD58" s="2">
        <v>128.93904989360001</v>
      </c>
      <c r="CE58" s="2">
        <v>518.79144688292649</v>
      </c>
      <c r="CF58" s="2">
        <v>128.93914939017856</v>
      </c>
      <c r="CG58" s="2">
        <v>8.0405273450400003E-4</v>
      </c>
      <c r="CH58" s="2">
        <v>8.0405399817703907E-4</v>
      </c>
      <c r="CI58" s="2">
        <v>2.9970892057026479E-5</v>
      </c>
      <c r="CJ58" s="2">
        <v>2.9981177987487785E-5</v>
      </c>
      <c r="CK58" s="2">
        <v>4.2423518155997977</v>
      </c>
      <c r="CL58" s="2">
        <v>0.59994803319255641</v>
      </c>
      <c r="CM58" s="2">
        <v>55.034052511989699</v>
      </c>
      <c r="CN58" s="2">
        <v>8423.6985190155465</v>
      </c>
      <c r="CO58" s="2">
        <v>419.92444436854947</v>
      </c>
      <c r="CP58" s="2">
        <v>418.05379315603915</v>
      </c>
      <c r="CQ58" s="2">
        <v>-219444.32158460573</v>
      </c>
      <c r="CR58" s="2">
        <v>-267502.99144709739</v>
      </c>
      <c r="CS58" s="2">
        <v>1.0480018833482401</v>
      </c>
      <c r="CT58" s="2">
        <v>-39484.153797589352</v>
      </c>
      <c r="CU58" s="2">
        <v>-237640.24681185451</v>
      </c>
      <c r="CV58" s="2">
        <v>-63370.755680435432</v>
      </c>
      <c r="CW58" s="2">
        <v>-273163.79344018426</v>
      </c>
      <c r="CX58" s="2">
        <v>-337828.59038766497</v>
      </c>
      <c r="CY58" s="2">
        <v>-364792.90374989016</v>
      </c>
      <c r="CZ58" s="2">
        <v>3.0780799237849249E-5</v>
      </c>
      <c r="DA58" s="2">
        <v>-1.3076446987700006</v>
      </c>
      <c r="DB58" s="2">
        <v>0.33610320003269645</v>
      </c>
      <c r="DC58" s="2">
        <v>-336411.66074708791</v>
      </c>
      <c r="DD58" s="2">
        <v>0.14979896343288016</v>
      </c>
      <c r="DE58" s="2">
        <v>2.4809325511241705E-2</v>
      </c>
      <c r="DF58" s="2">
        <v>190.35346786344493</v>
      </c>
    </row>
    <row r="59" spans="1:110" ht="16.8" thickBot="1" x14ac:dyDescent="0.35">
      <c r="A59" s="93" t="s">
        <v>298</v>
      </c>
      <c r="B59" s="93">
        <v>19</v>
      </c>
      <c r="C59" s="93">
        <v>6.0155999999999903</v>
      </c>
      <c r="D59" s="93">
        <v>5.7305999999999999</v>
      </c>
      <c r="E59" s="94" t="s">
        <v>332</v>
      </c>
      <c r="F59" s="94" t="s">
        <v>332</v>
      </c>
      <c r="G59" s="93">
        <v>24.4669861</v>
      </c>
      <c r="H59" s="93">
        <v>49.485925399999999</v>
      </c>
      <c r="I59" s="93">
        <v>24.4669861</v>
      </c>
      <c r="J59" s="93">
        <v>49.485925399999999</v>
      </c>
      <c r="K59" s="93">
        <v>19.125658300000001</v>
      </c>
      <c r="L59" s="94" t="s">
        <v>332</v>
      </c>
      <c r="M59" s="94" t="s">
        <v>332</v>
      </c>
      <c r="N59" s="93">
        <v>5.4680311000000002E-2</v>
      </c>
      <c r="O59" s="93">
        <v>5.4680311000000002E-2</v>
      </c>
      <c r="P59" s="93">
        <v>7.4758752400000003E-2</v>
      </c>
      <c r="Q59" s="93">
        <v>1.20937909E-2</v>
      </c>
      <c r="R59" s="93">
        <v>1.32961009E-2</v>
      </c>
      <c r="S59" s="93">
        <v>1.32961009E-2</v>
      </c>
      <c r="T59" s="93">
        <v>4.335947310377418</v>
      </c>
      <c r="U59" s="93">
        <v>0.60487118225696335</v>
      </c>
      <c r="V59" s="93">
        <v>-0.68007291800000003</v>
      </c>
      <c r="W59" s="93">
        <v>0.84638838599999999</v>
      </c>
      <c r="X59" s="93">
        <v>0.16631546799999997</v>
      </c>
      <c r="Y59" s="93">
        <v>-0.68916709951435062</v>
      </c>
      <c r="Z59" s="93">
        <v>0.9975831059233593</v>
      </c>
      <c r="AA59" s="93">
        <v>9.0941815143505463E-3</v>
      </c>
      <c r="AB59" s="93">
        <v>-0.68228426524375874</v>
      </c>
      <c r="AC59" s="93">
        <v>1.024498899897017</v>
      </c>
      <c r="AD59" s="93">
        <v>2.2113472437587209E-3</v>
      </c>
      <c r="AE59" s="94" t="s">
        <v>332</v>
      </c>
      <c r="AF59" s="94" t="s">
        <v>332</v>
      </c>
      <c r="AG59" s="93">
        <v>195.20059900000001</v>
      </c>
      <c r="AH59" s="93">
        <v>195.20059900000001</v>
      </c>
      <c r="AI59" s="93">
        <v>193.97856999999999</v>
      </c>
      <c r="AJ59" s="93">
        <v>193.888184</v>
      </c>
      <c r="AK59" s="93">
        <v>193.888184</v>
      </c>
      <c r="AL59" s="93">
        <v>55.935411479999999</v>
      </c>
      <c r="AM59" s="93">
        <v>8631.9870119999996</v>
      </c>
      <c r="AN59" s="93">
        <v>-173143.212</v>
      </c>
      <c r="AO59" s="93">
        <v>1307.3280299999999</v>
      </c>
      <c r="AP59" s="93">
        <v>-174450.54</v>
      </c>
      <c r="AQ59" s="93">
        <v>14922.129199999999</v>
      </c>
      <c r="AR59" s="93">
        <v>-188065.34099999999</v>
      </c>
      <c r="AS59" s="94" t="s">
        <v>332</v>
      </c>
      <c r="AT59" s="94" t="s">
        <v>332</v>
      </c>
      <c r="AU59" s="93">
        <v>-226695.89199999999</v>
      </c>
      <c r="AV59" s="93">
        <v>-270072</v>
      </c>
      <c r="AW59" s="94" t="s">
        <v>332</v>
      </c>
      <c r="AX59" s="94" t="s">
        <v>332</v>
      </c>
      <c r="AY59" s="93">
        <v>14.7113456</v>
      </c>
      <c r="BA59" s="126"/>
      <c r="BB59" s="12" t="s">
        <v>316</v>
      </c>
      <c r="BC59" s="2">
        <v>-2014989.2965489998</v>
      </c>
      <c r="BD59" s="2">
        <v>-2566319.7776909997</v>
      </c>
      <c r="BH59" s="2">
        <v>0.41490155699999998</v>
      </c>
      <c r="BI59" s="2">
        <v>47.880437899999997</v>
      </c>
      <c r="BJ59" s="2">
        <v>0.4149015639309348</v>
      </c>
      <c r="BK59" s="2">
        <v>47.880438240921244</v>
      </c>
      <c r="BL59" s="2">
        <v>1.2889085507999999E-2</v>
      </c>
      <c r="BM59" s="2">
        <v>8.4254579280000009E-5</v>
      </c>
      <c r="BN59" s="2">
        <v>1.2889085192164888E-2</v>
      </c>
      <c r="BO59" s="2">
        <v>8.425457587666532E-5</v>
      </c>
      <c r="BP59" s="2">
        <v>50.245970352091987</v>
      </c>
      <c r="BQ59" s="2">
        <v>81.104748071331443</v>
      </c>
      <c r="BR59" s="2">
        <v>0.13079863666543215</v>
      </c>
      <c r="BS59" s="2">
        <v>2.3049586675134779</v>
      </c>
      <c r="BT59" s="2">
        <v>5.8476569183367549E-2</v>
      </c>
      <c r="BU59" s="2">
        <v>0.48480432847243737</v>
      </c>
      <c r="BV59" s="2">
        <v>499459.36396147573</v>
      </c>
      <c r="BW59" s="2">
        <v>370.78387957580856</v>
      </c>
      <c r="BX59" s="2">
        <v>6.4984386042427298</v>
      </c>
      <c r="BY59" s="2">
        <v>0.60879865700000002</v>
      </c>
      <c r="BZ59" s="2">
        <v>6.6755887999999999</v>
      </c>
      <c r="CA59" s="2">
        <v>0.60879865271954214</v>
      </c>
      <c r="CB59" s="2">
        <v>6.6755892239232013</v>
      </c>
      <c r="CC59" s="2">
        <v>525.80109407199996</v>
      </c>
      <c r="CD59" s="2">
        <v>128.56488196879999</v>
      </c>
      <c r="CE59" s="2">
        <v>525.80152463480943</v>
      </c>
      <c r="CF59" s="2">
        <v>128.5649816597757</v>
      </c>
      <c r="CG59" s="2">
        <v>8.1095612772799999E-4</v>
      </c>
      <c r="CH59" s="2">
        <v>8.1095740034110332E-4</v>
      </c>
      <c r="CI59" s="2">
        <v>2.9850153258655804E-5</v>
      </c>
      <c r="CJ59" s="2">
        <v>2.9860397829023107E-5</v>
      </c>
      <c r="CK59" s="2">
        <v>4.3359507623682978</v>
      </c>
      <c r="CL59" s="2">
        <v>0.60487164107936287</v>
      </c>
      <c r="CM59" s="2">
        <v>55.935457398552579</v>
      </c>
      <c r="CN59" s="2">
        <v>8631.993786796982</v>
      </c>
      <c r="CO59" s="2">
        <v>421.94575640724463</v>
      </c>
      <c r="CP59" s="2">
        <v>420.09525104567183</v>
      </c>
      <c r="CQ59" s="2">
        <v>-230241.63606822479</v>
      </c>
      <c r="CR59" s="2">
        <v>-270102.72611069382</v>
      </c>
      <c r="CS59" s="2">
        <v>1.025403750215568</v>
      </c>
      <c r="CT59" s="2">
        <v>-39068.555068843656</v>
      </c>
      <c r="CU59" s="2">
        <v>-237548.85712386938</v>
      </c>
      <c r="CV59" s="2">
        <v>-63048.104503302005</v>
      </c>
      <c r="CW59" s="2">
        <v>-272861.7037270976</v>
      </c>
      <c r="CX59" s="2">
        <v>-174489.12752950421</v>
      </c>
      <c r="CY59" s="2">
        <v>-188069.66861485876</v>
      </c>
      <c r="CZ59" s="2">
        <v>3.1649254896275475E-5</v>
      </c>
      <c r="DA59" s="2">
        <v>-0.67837487657315487</v>
      </c>
      <c r="DB59" s="2">
        <v>0.16781161462284899</v>
      </c>
      <c r="DC59" s="2">
        <v>-173206.29325110276</v>
      </c>
      <c r="DD59" s="2">
        <v>7.4751274891244127E-2</v>
      </c>
      <c r="DE59" s="2">
        <v>1.2092527959906221E-2</v>
      </c>
      <c r="DF59" s="2">
        <v>193.9789273843231</v>
      </c>
    </row>
    <row r="60" spans="1:110" ht="15" thickBot="1" x14ac:dyDescent="0.35">
      <c r="A60" s="93" t="s">
        <v>298</v>
      </c>
      <c r="B60" s="93">
        <v>20</v>
      </c>
      <c r="C60" s="93">
        <v>5.7305999999999999</v>
      </c>
      <c r="D60" s="93">
        <v>5.4455999999999998</v>
      </c>
      <c r="E60" s="94" t="s">
        <v>332</v>
      </c>
      <c r="F60" s="94" t="s">
        <v>332</v>
      </c>
      <c r="G60" s="93">
        <v>24.633301599999999</v>
      </c>
      <c r="H60" s="93">
        <v>49.566253500000002</v>
      </c>
      <c r="I60" s="93">
        <v>24.633301599999999</v>
      </c>
      <c r="J60" s="93">
        <v>49.566253500000002</v>
      </c>
      <c r="K60" s="93">
        <v>19.173849300000001</v>
      </c>
      <c r="L60" s="94" t="s">
        <v>332</v>
      </c>
      <c r="M60" s="94" t="s">
        <v>332</v>
      </c>
      <c r="N60" s="93">
        <v>2.6703261400000001E-2</v>
      </c>
      <c r="O60" s="93">
        <v>2.6703261400000001E-2</v>
      </c>
      <c r="P60" s="93">
        <v>3.6496430099999998E-2</v>
      </c>
      <c r="Q60" s="93">
        <v>5.8492871100000003E-3</v>
      </c>
      <c r="R60" s="93">
        <v>6.4484362200000001E-3</v>
      </c>
      <c r="S60" s="93">
        <v>6.4484362200000001E-3</v>
      </c>
      <c r="T60" s="93">
        <v>4.3830955899082396</v>
      </c>
      <c r="U60" s="93">
        <v>0.60676420096039818</v>
      </c>
      <c r="V60" s="93">
        <v>-0.33834503300000002</v>
      </c>
      <c r="W60" s="93">
        <v>0.41867311800000001</v>
      </c>
      <c r="X60" s="93">
        <v>8.0328084999999994E-2</v>
      </c>
      <c r="Y60" s="93">
        <v>-0.34049005485151645</v>
      </c>
      <c r="Z60" s="93">
        <v>0.99884612553175567</v>
      </c>
      <c r="AA60" s="93">
        <v>2.145021851516419E-3</v>
      </c>
      <c r="AB60" s="93">
        <v>-0.33886302353279724</v>
      </c>
      <c r="AC60" s="93">
        <v>1.0123193166274136</v>
      </c>
      <c r="AD60" s="93">
        <v>5.1799053279723869E-4</v>
      </c>
      <c r="AE60" s="94" t="s">
        <v>332</v>
      </c>
      <c r="AF60" s="94" t="s">
        <v>332</v>
      </c>
      <c r="AG60" s="93">
        <v>196.34076400000001</v>
      </c>
      <c r="AH60" s="93">
        <v>196.34076400000001</v>
      </c>
      <c r="AI60" s="93">
        <v>195.73871399999999</v>
      </c>
      <c r="AJ60" s="93">
        <v>195.69547299999999</v>
      </c>
      <c r="AK60" s="93">
        <v>195.69547299999999</v>
      </c>
      <c r="AL60" s="93">
        <v>56.539090080000001</v>
      </c>
      <c r="AM60" s="93">
        <v>8740.0218960000002</v>
      </c>
      <c r="AN60" s="93">
        <v>-85651.131999999998</v>
      </c>
      <c r="AO60" s="93">
        <v>652.66622099999995</v>
      </c>
      <c r="AP60" s="93">
        <v>-86303.798200000005</v>
      </c>
      <c r="AQ60" s="93">
        <v>7246.1988300000003</v>
      </c>
      <c r="AR60" s="93">
        <v>-92897.330900000001</v>
      </c>
      <c r="AS60" s="94" t="s">
        <v>332</v>
      </c>
      <c r="AT60" s="94" t="s">
        <v>332</v>
      </c>
      <c r="AU60" s="93">
        <v>-232194.147</v>
      </c>
      <c r="AV60" s="93">
        <v>-271362.32900000003</v>
      </c>
      <c r="AW60" s="94" t="s">
        <v>332</v>
      </c>
      <c r="AX60" s="94" t="s">
        <v>332</v>
      </c>
      <c r="AY60" s="93">
        <v>14.7115726</v>
      </c>
      <c r="BH60" s="2">
        <v>0.41418308100000001</v>
      </c>
      <c r="BI60" s="2">
        <v>48.022247299999997</v>
      </c>
      <c r="BJ60" s="2">
        <v>0.4141830901792945</v>
      </c>
      <c r="BK60" s="2">
        <v>48.022247754591618</v>
      </c>
      <c r="BL60" s="2">
        <v>1.2954023064E-2</v>
      </c>
      <c r="BM60" s="2">
        <v>8.4878136719999996E-5</v>
      </c>
      <c r="BN60" s="2">
        <v>1.2954022691262853E-2</v>
      </c>
      <c r="BO60" s="2">
        <v>8.487813274533497E-5</v>
      </c>
      <c r="BP60" s="2">
        <v>51.48700633183163</v>
      </c>
      <c r="BQ60" s="2">
        <v>80.919842815076649</v>
      </c>
      <c r="BR60" s="2">
        <v>0.12996053327371171</v>
      </c>
      <c r="BS60" s="2">
        <v>2.3538887871446352</v>
      </c>
      <c r="BT60" s="2">
        <v>5.8556380695994989E-2</v>
      </c>
      <c r="BU60" s="2">
        <v>0.48675484985558309</v>
      </c>
      <c r="BV60" s="2">
        <v>497828.59966235445</v>
      </c>
      <c r="BW60" s="2">
        <v>373.95186287476133</v>
      </c>
      <c r="BX60" s="2">
        <v>6.4897661898276766</v>
      </c>
      <c r="BY60" s="2">
        <v>0.60669519800000005</v>
      </c>
      <c r="BZ60" s="2">
        <v>6.6310765800000002</v>
      </c>
      <c r="CA60" s="2">
        <v>0.60669519334724575</v>
      </c>
      <c r="CB60" s="2">
        <v>6.6310770494853015</v>
      </c>
      <c r="CC60" s="2">
        <v>529.46457862399996</v>
      </c>
      <c r="CD60" s="2">
        <v>128.3055958672</v>
      </c>
      <c r="CE60" s="2">
        <v>529.4650128465704</v>
      </c>
      <c r="CF60" s="2">
        <v>128.30569491900764</v>
      </c>
      <c r="CG60" s="2">
        <v>8.1415060122399998E-4</v>
      </c>
      <c r="CH60" s="2">
        <v>8.1415187690297541E-4</v>
      </c>
      <c r="CI60" s="2">
        <v>2.9770534114052954E-5</v>
      </c>
      <c r="CJ60" s="2">
        <v>2.9780751328328219E-5</v>
      </c>
      <c r="CK60" s="2">
        <v>4.383099042862356</v>
      </c>
      <c r="CL60" s="2">
        <v>0.60676465466323659</v>
      </c>
      <c r="CM60" s="2">
        <v>56.53913676942188</v>
      </c>
      <c r="CN60" s="2">
        <v>8740.0287511713832</v>
      </c>
      <c r="CO60" s="2">
        <v>423.00893486770809</v>
      </c>
      <c r="CP60" s="2">
        <v>421.16881862833316</v>
      </c>
      <c r="CQ60" s="2">
        <v>-235746.09682506367</v>
      </c>
      <c r="CR60" s="2">
        <v>-271392.96472868579</v>
      </c>
      <c r="CS60" s="2">
        <v>1.0128190502072725</v>
      </c>
      <c r="CT60" s="2">
        <v>-38772.438577422938</v>
      </c>
      <c r="CU60" s="2">
        <v>-237500.8442765256</v>
      </c>
      <c r="CV60" s="2">
        <v>-62894.699631431264</v>
      </c>
      <c r="CW60" s="2">
        <v>-272715.34486666549</v>
      </c>
      <c r="CX60" s="2">
        <v>-86316.756990916794</v>
      </c>
      <c r="CY60" s="2">
        <v>-92898.474539450443</v>
      </c>
      <c r="CZ60" s="2">
        <v>3.2077705206426124E-5</v>
      </c>
      <c r="DA60" s="2">
        <v>-0.33718986996983452</v>
      </c>
      <c r="DB60" s="2">
        <v>8.0607595950483238E-2</v>
      </c>
      <c r="DC60" s="2">
        <v>-85503.83948701623</v>
      </c>
      <c r="DD60" s="2">
        <v>3.6494751570728595E-2</v>
      </c>
      <c r="DE60" s="2">
        <v>5.8490134477969004E-3</v>
      </c>
      <c r="DF60" s="2">
        <v>195.73879602652804</v>
      </c>
    </row>
    <row r="61" spans="1:110" ht="15" thickBot="1" x14ac:dyDescent="0.35">
      <c r="A61" s="93" t="s">
        <v>298</v>
      </c>
      <c r="B61" s="93">
        <v>21</v>
      </c>
      <c r="C61" s="93">
        <v>5.4455999999999998</v>
      </c>
      <c r="D61" s="93">
        <v>5.1605999999999996</v>
      </c>
      <c r="E61" s="94" t="s">
        <v>332</v>
      </c>
      <c r="F61" s="94" t="s">
        <v>332</v>
      </c>
      <c r="G61" s="93">
        <v>24.713629600000001</v>
      </c>
      <c r="H61" s="93">
        <v>49.604774800000001</v>
      </c>
      <c r="I61" s="93">
        <v>24.713629600000001</v>
      </c>
      <c r="J61" s="93">
        <v>49.604774800000001</v>
      </c>
      <c r="K61" s="93">
        <v>19.1978212</v>
      </c>
      <c r="L61" s="94" t="s">
        <v>332</v>
      </c>
      <c r="M61" s="94" t="s">
        <v>332</v>
      </c>
      <c r="N61" s="93">
        <v>1.2925841400000001E-2</v>
      </c>
      <c r="O61" s="93">
        <v>1.2925841400000001E-2</v>
      </c>
      <c r="P61" s="93">
        <v>1.7662020099999998E-2</v>
      </c>
      <c r="Q61" s="93">
        <v>2.8199380000000001E-3</v>
      </c>
      <c r="R61" s="93">
        <v>3.1128928699999999E-3</v>
      </c>
      <c r="S61" s="93">
        <v>3.1128928699999999E-3</v>
      </c>
      <c r="T61" s="93">
        <v>4.4058818476232053</v>
      </c>
      <c r="U61" s="93">
        <v>0.60754474205359021</v>
      </c>
      <c r="V61" s="93">
        <v>-0.165210475</v>
      </c>
      <c r="W61" s="93">
        <v>0.20373174599999999</v>
      </c>
      <c r="X61" s="93">
        <v>3.8521270999999996E-2</v>
      </c>
      <c r="Y61" s="93">
        <v>-0.16570839483947242</v>
      </c>
      <c r="Z61" s="93">
        <v>0.99944979564971859</v>
      </c>
      <c r="AA61" s="93">
        <v>4.9791983947241941E-4</v>
      </c>
      <c r="AB61" s="93">
        <v>-0.16533038758983923</v>
      </c>
      <c r="AC61" s="93">
        <v>1.0060542585600829</v>
      </c>
      <c r="AD61" s="93">
        <v>1.1991258983923775E-4</v>
      </c>
      <c r="AE61" s="94" t="s">
        <v>332</v>
      </c>
      <c r="AF61" s="94" t="s">
        <v>332</v>
      </c>
      <c r="AG61" s="93">
        <v>196.88042799999999</v>
      </c>
      <c r="AH61" s="93">
        <v>196.88042799999999</v>
      </c>
      <c r="AI61" s="93">
        <v>196.585972</v>
      </c>
      <c r="AJ61" s="93">
        <v>196.565316</v>
      </c>
      <c r="AK61" s="93">
        <v>196.565316</v>
      </c>
      <c r="AL61" s="93">
        <v>56.890604520000004</v>
      </c>
      <c r="AM61" s="93">
        <v>8793.9673920000005</v>
      </c>
      <c r="AN61" s="93">
        <v>-41680.1109</v>
      </c>
      <c r="AO61" s="93">
        <v>321.59714200000002</v>
      </c>
      <c r="AP61" s="93">
        <v>-42001.708100000003</v>
      </c>
      <c r="AQ61" s="93">
        <v>3487.1865899999998</v>
      </c>
      <c r="AR61" s="93">
        <v>-45167.297500000001</v>
      </c>
      <c r="AS61" s="94" t="s">
        <v>332</v>
      </c>
      <c r="AT61" s="94" t="s">
        <v>332</v>
      </c>
      <c r="AU61" s="93">
        <v>-234905.179</v>
      </c>
      <c r="AV61" s="93">
        <v>-271991.84299999999</v>
      </c>
      <c r="AW61" s="94" t="s">
        <v>332</v>
      </c>
      <c r="AX61" s="94" t="s">
        <v>332</v>
      </c>
      <c r="AY61" s="93">
        <v>14.7117997</v>
      </c>
      <c r="BA61" s="11" t="s">
        <v>119</v>
      </c>
      <c r="BB61" s="11" t="s">
        <v>317</v>
      </c>
      <c r="BC61" s="2">
        <f>V37-V36</f>
        <v>4.7093000000000274E-3</v>
      </c>
      <c r="BH61" s="2">
        <v>0.41387639500000001</v>
      </c>
      <c r="BI61" s="2">
        <v>48.095046500000002</v>
      </c>
      <c r="BJ61" s="2">
        <v>0.41387640336610571</v>
      </c>
      <c r="BK61" s="2">
        <v>48.095046956441948</v>
      </c>
      <c r="BL61" s="2">
        <v>1.2984710508E-2</v>
      </c>
      <c r="BM61" s="2">
        <v>8.5169680920000002E-5</v>
      </c>
      <c r="BN61" s="2">
        <v>1.2984710178254149E-2</v>
      </c>
      <c r="BO61" s="2">
        <v>8.5169676899990822E-5</v>
      </c>
      <c r="BP61" s="2">
        <v>52.266440709861847</v>
      </c>
      <c r="BQ61" s="2">
        <v>80.828978528610165</v>
      </c>
      <c r="BR61" s="2">
        <v>0.12953795563021181</v>
      </c>
      <c r="BS61" s="2">
        <v>2.37881778381308</v>
      </c>
      <c r="BT61" s="2">
        <v>5.859129539540716E-2</v>
      </c>
      <c r="BU61" s="2">
        <v>0.48777365942034701</v>
      </c>
      <c r="BV61" s="2">
        <v>497033.38988779893</v>
      </c>
      <c r="BW61" s="2">
        <v>375.44930765712638</v>
      </c>
      <c r="BX61" s="2">
        <v>6.484978940644746</v>
      </c>
      <c r="BY61" s="2">
        <v>0.60561428399999995</v>
      </c>
      <c r="BZ61" s="2">
        <v>6.6109800500000002</v>
      </c>
      <c r="CA61" s="2">
        <v>0.60561428010634877</v>
      </c>
      <c r="CB61" s="2">
        <v>6.6109805113723885</v>
      </c>
      <c r="CC61" s="2">
        <v>531.27497418399992</v>
      </c>
      <c r="CD61" s="2">
        <v>128.1604817992</v>
      </c>
      <c r="CE61" s="2">
        <v>531.27540855298503</v>
      </c>
      <c r="CF61" s="2">
        <v>128.16058089640774</v>
      </c>
      <c r="CG61" s="2">
        <v>8.1563365297599995E-4</v>
      </c>
      <c r="CH61" s="2">
        <v>8.1563492999897245E-4</v>
      </c>
      <c r="CI61" s="2">
        <v>2.9726629073319758E-5</v>
      </c>
      <c r="CJ61" s="2">
        <v>2.9736831319534656E-5</v>
      </c>
      <c r="CK61" s="2">
        <v>4.4058853236960971</v>
      </c>
      <c r="CL61" s="2">
        <v>0.60754519724447387</v>
      </c>
      <c r="CM61" s="2">
        <v>56.890651264388552</v>
      </c>
      <c r="CN61" s="2">
        <v>8793.97428092462</v>
      </c>
      <c r="CO61" s="2">
        <v>423.53779726393827</v>
      </c>
      <c r="CP61" s="2">
        <v>421.70284281028233</v>
      </c>
      <c r="CQ61" s="2">
        <v>-238459.81489141978</v>
      </c>
      <c r="CR61" s="2">
        <v>-272022.43260304042</v>
      </c>
      <c r="CS61" s="2">
        <v>1.0063110996681861</v>
      </c>
      <c r="CT61" s="2">
        <v>-38593.695040555067</v>
      </c>
      <c r="CU61" s="2">
        <v>-237475.89869613395</v>
      </c>
      <c r="CV61" s="2">
        <v>-62821.949357424244</v>
      </c>
      <c r="CW61" s="2">
        <v>-272645.000270157</v>
      </c>
      <c r="CX61" s="2">
        <v>-42005.296784627244</v>
      </c>
      <c r="CY61" s="2">
        <v>-45167.597849443548</v>
      </c>
      <c r="CZ61" s="2">
        <v>3.2281332790535768E-5</v>
      </c>
      <c r="DA61" s="2">
        <v>-0.16457009948176599</v>
      </c>
      <c r="DB61" s="2">
        <v>3.8536249617066705E-2</v>
      </c>
      <c r="DC61" s="2">
        <v>-41561.315146774672</v>
      </c>
      <c r="DD61" s="2">
        <v>1.7661644594556294E-2</v>
      </c>
      <c r="DE61" s="2">
        <v>2.8198776169638833E-3</v>
      </c>
      <c r="DF61" s="2">
        <v>196.58599496289989</v>
      </c>
    </row>
    <row r="62" spans="1:110" x14ac:dyDescent="0.3">
      <c r="A62" s="93" t="s">
        <v>298</v>
      </c>
      <c r="B62" s="93">
        <v>22</v>
      </c>
      <c r="C62" s="93">
        <v>5.1605999999999996</v>
      </c>
      <c r="D62" s="93">
        <v>4.8755999999999897</v>
      </c>
      <c r="E62" s="94" t="s">
        <v>332</v>
      </c>
      <c r="F62" s="94" t="s">
        <v>332</v>
      </c>
      <c r="G62" s="93">
        <v>24.7521509</v>
      </c>
      <c r="H62" s="93">
        <v>49.623281300000002</v>
      </c>
      <c r="I62" s="93">
        <v>24.7521509</v>
      </c>
      <c r="J62" s="93">
        <v>49.623281300000002</v>
      </c>
      <c r="K62" s="93">
        <v>19.2095074</v>
      </c>
      <c r="L62" s="94" t="s">
        <v>332</v>
      </c>
      <c r="M62" s="94" t="s">
        <v>332</v>
      </c>
      <c r="N62" s="93">
        <v>6.2311345699999996E-3</v>
      </c>
      <c r="O62" s="93">
        <v>6.2311345699999996E-3</v>
      </c>
      <c r="P62" s="93">
        <v>8.5145046099999993E-3</v>
      </c>
      <c r="Q62" s="93">
        <v>1.3572096000000001E-3</v>
      </c>
      <c r="R62" s="93">
        <v>1.49921287E-3</v>
      </c>
      <c r="S62" s="93">
        <v>1.49921287E-3</v>
      </c>
      <c r="T62" s="93">
        <v>4.4167834974998001</v>
      </c>
      <c r="U62" s="93">
        <v>0.60788938646511548</v>
      </c>
      <c r="V62" s="93">
        <v>-8.0018487700000002E-2</v>
      </c>
      <c r="W62" s="93">
        <v>9.8525043800000003E-2</v>
      </c>
      <c r="X62" s="93">
        <v>1.8506556100000002E-2</v>
      </c>
      <c r="Y62" s="93">
        <v>-8.0133804541486359E-2</v>
      </c>
      <c r="Z62" s="93">
        <v>0.99973640458106039</v>
      </c>
      <c r="AA62" s="93">
        <v>1.1531684148635438E-4</v>
      </c>
      <c r="AB62" s="93">
        <v>-8.0046232967084505E-2</v>
      </c>
      <c r="AC62" s="93">
        <v>1.0029412511257594</v>
      </c>
      <c r="AD62" s="93">
        <v>2.7745267084497008E-5</v>
      </c>
      <c r="AE62" s="94" t="s">
        <v>332</v>
      </c>
      <c r="AF62" s="94" t="s">
        <v>332</v>
      </c>
      <c r="AG62" s="93">
        <v>197.13660400000001</v>
      </c>
      <c r="AH62" s="93">
        <v>197.13660400000001</v>
      </c>
      <c r="AI62" s="93">
        <v>196.99353099999999</v>
      </c>
      <c r="AJ62" s="93">
        <v>196.983634</v>
      </c>
      <c r="AK62" s="93">
        <v>196.983634</v>
      </c>
      <c r="AL62" s="93">
        <v>57.077950319999999</v>
      </c>
      <c r="AM62" s="93">
        <v>8820.4066199999997</v>
      </c>
      <c r="AN62" s="93">
        <v>-20157.8668</v>
      </c>
      <c r="AO62" s="93">
        <v>156.87102999999999</v>
      </c>
      <c r="AP62" s="93">
        <v>-20314.7379</v>
      </c>
      <c r="AQ62" s="93">
        <v>1676.94028</v>
      </c>
      <c r="AR62" s="93">
        <v>-21834.807100000002</v>
      </c>
      <c r="AS62" s="94" t="s">
        <v>332</v>
      </c>
      <c r="AT62" s="94" t="s">
        <v>332</v>
      </c>
      <c r="AU62" s="93">
        <v>-236223.49900000001</v>
      </c>
      <c r="AV62" s="93">
        <v>-272296.62400000001</v>
      </c>
      <c r="AW62" s="94" t="s">
        <v>332</v>
      </c>
      <c r="AX62" s="94" t="s">
        <v>332</v>
      </c>
      <c r="AY62" s="93">
        <v>14.7120269</v>
      </c>
      <c r="BH62" s="2">
        <v>0.41374391300000002</v>
      </c>
      <c r="BI62" s="2">
        <v>48.131153500000003</v>
      </c>
      <c r="BJ62" s="2">
        <v>0.41374392309650188</v>
      </c>
      <c r="BK62" s="2">
        <v>48.131153909899574</v>
      </c>
      <c r="BL62" s="2">
        <v>1.2999184884E-2</v>
      </c>
      <c r="BM62" s="2">
        <v>8.5307854319999999E-5</v>
      </c>
      <c r="BN62" s="2">
        <v>1.2999184488986232E-2</v>
      </c>
      <c r="BO62" s="2">
        <v>8.5307850807801817E-5</v>
      </c>
      <c r="BP62" s="2">
        <v>52.69732873494528</v>
      </c>
      <c r="BQ62" s="2">
        <v>80.78483062544521</v>
      </c>
      <c r="BR62" s="2">
        <v>0.12933003773511542</v>
      </c>
      <c r="BS62" s="2">
        <v>2.3911512201082958</v>
      </c>
      <c r="BT62" s="2">
        <v>5.8607094588485127E-2</v>
      </c>
      <c r="BU62" s="2">
        <v>0.48828259646126371</v>
      </c>
      <c r="BV62" s="2">
        <v>496648.66502761585</v>
      </c>
      <c r="BW62" s="2">
        <v>376.15492877630913</v>
      </c>
      <c r="BX62" s="2">
        <v>6.4825316438251654</v>
      </c>
      <c r="BY62" s="2">
        <v>0.60507524800000001</v>
      </c>
      <c r="BZ62" s="2">
        <v>6.60161993</v>
      </c>
      <c r="CA62" s="2">
        <v>0.60507524307007254</v>
      </c>
      <c r="CB62" s="2">
        <v>6.6016203510277904</v>
      </c>
      <c r="CC62" s="2">
        <v>532.15442981599995</v>
      </c>
      <c r="CD62" s="2">
        <v>128.08596253279998</v>
      </c>
      <c r="CE62" s="2">
        <v>532.15486775309898</v>
      </c>
      <c r="CF62" s="2">
        <v>128.08606193626591</v>
      </c>
      <c r="CG62" s="2">
        <v>8.163338621839999E-4</v>
      </c>
      <c r="CH62" s="2">
        <v>8.1633513994024706E-4</v>
      </c>
      <c r="CI62" s="2">
        <v>2.970419704684318E-5</v>
      </c>
      <c r="CJ62" s="2">
        <v>2.9714391425275283E-5</v>
      </c>
      <c r="CK62" s="2">
        <v>4.4167869763592442</v>
      </c>
      <c r="CL62" s="2">
        <v>0.60788984519223155</v>
      </c>
      <c r="CM62" s="2">
        <v>57.077997461989177</v>
      </c>
      <c r="CN62" s="2">
        <v>8820.4135381583492</v>
      </c>
      <c r="CO62" s="2">
        <v>423.7956154483324</v>
      </c>
      <c r="CP62" s="2">
        <v>421.96318180172682</v>
      </c>
      <c r="CQ62" s="2">
        <v>-239779.32839971565</v>
      </c>
      <c r="CR62" s="2">
        <v>-272327.19110848877</v>
      </c>
      <c r="CS62" s="2">
        <v>1.0030687908607823</v>
      </c>
      <c r="CT62" s="2">
        <v>-38496.703036512896</v>
      </c>
      <c r="CU62" s="2">
        <v>-237463.28683824392</v>
      </c>
      <c r="CV62" s="2">
        <v>-62787.240927119601</v>
      </c>
      <c r="CW62" s="2">
        <v>-272611.19534452778</v>
      </c>
      <c r="CX62" s="2">
        <v>-20315.632778212184</v>
      </c>
      <c r="CY62" s="2">
        <v>-21834.8898958463</v>
      </c>
      <c r="CZ62" s="2">
        <v>3.2377763409186396E-5</v>
      </c>
      <c r="DA62" s="2">
        <v>-7.9690160166694848E-2</v>
      </c>
      <c r="DB62" s="2">
        <v>1.8491626875806667E-2</v>
      </c>
      <c r="DC62" s="2">
        <v>-20090.579820997009</v>
      </c>
      <c r="DD62" s="2">
        <v>8.514419615794494E-3</v>
      </c>
      <c r="DE62" s="2">
        <v>1.3571960122459974E-3</v>
      </c>
      <c r="DF62" s="2">
        <v>196.99354104825144</v>
      </c>
    </row>
    <row r="63" spans="1:110" x14ac:dyDescent="0.3">
      <c r="A63" s="93" t="s">
        <v>298</v>
      </c>
      <c r="B63" s="93">
        <v>23</v>
      </c>
      <c r="C63" s="93">
        <v>4.8755999999999897</v>
      </c>
      <c r="D63" s="93">
        <v>4.5906000000000002</v>
      </c>
      <c r="E63" s="94" t="s">
        <v>332</v>
      </c>
      <c r="F63" s="94" t="s">
        <v>332</v>
      </c>
      <c r="G63" s="93">
        <v>24.770657499999999</v>
      </c>
      <c r="H63" s="93">
        <v>49.6322063</v>
      </c>
      <c r="I63" s="93">
        <v>24.770657499999999</v>
      </c>
      <c r="J63" s="93">
        <v>49.6322063</v>
      </c>
      <c r="K63" s="93">
        <v>19.215161299999998</v>
      </c>
      <c r="L63" s="94" t="s">
        <v>332</v>
      </c>
      <c r="M63" s="94" t="s">
        <v>332</v>
      </c>
      <c r="N63" s="93">
        <v>2.9961051999999998E-3</v>
      </c>
      <c r="O63" s="93">
        <v>2.9961051999999998E-3</v>
      </c>
      <c r="P63" s="93">
        <v>4.0955786499999999E-3</v>
      </c>
      <c r="Q63" s="93">
        <v>6.5235314999999999E-4</v>
      </c>
      <c r="R63" s="93">
        <v>7.2090981199999995E-4</v>
      </c>
      <c r="S63" s="93">
        <v>7.2090981199999995E-4</v>
      </c>
      <c r="T63" s="93">
        <v>4.4219856262446271</v>
      </c>
      <c r="U63" s="93">
        <v>0.60804961786423961</v>
      </c>
      <c r="V63" s="93">
        <v>-3.8615517299999999E-2</v>
      </c>
      <c r="W63" s="93">
        <v>4.7540441699999998E-2</v>
      </c>
      <c r="X63" s="93">
        <v>8.9249243999999991E-3</v>
      </c>
      <c r="Y63" s="93">
        <v>-3.8642257312404449E-2</v>
      </c>
      <c r="Z63" s="93">
        <v>0.999873047777463</v>
      </c>
      <c r="AA63" s="93">
        <v>2.6740012404446876E-5</v>
      </c>
      <c r="AB63" s="93">
        <v>-3.8621951365571318E-2</v>
      </c>
      <c r="AC63" s="93">
        <v>1.0014202819717086</v>
      </c>
      <c r="AD63" s="93">
        <v>6.4340655713182113E-6</v>
      </c>
      <c r="AE63" s="94" t="s">
        <v>332</v>
      </c>
      <c r="AF63" s="94" t="s">
        <v>332</v>
      </c>
      <c r="AG63" s="93">
        <v>197.25908000000001</v>
      </c>
      <c r="AH63" s="93">
        <v>197.25908000000001</v>
      </c>
      <c r="AI63" s="93">
        <v>197.18982199999999</v>
      </c>
      <c r="AJ63" s="93">
        <v>197.18506500000001</v>
      </c>
      <c r="AK63" s="93">
        <v>197.18506500000001</v>
      </c>
      <c r="AL63" s="93">
        <v>57.172998240000005</v>
      </c>
      <c r="AM63" s="93">
        <v>8833.2536519999994</v>
      </c>
      <c r="AN63" s="93">
        <v>-9727.8636299999998</v>
      </c>
      <c r="AO63" s="93">
        <v>76.085839100000001</v>
      </c>
      <c r="AP63" s="93">
        <v>-9803.9494699999996</v>
      </c>
      <c r="AQ63" s="93">
        <v>807.47581500000001</v>
      </c>
      <c r="AR63" s="93">
        <v>-10535.339400000001</v>
      </c>
      <c r="AS63" s="94" t="s">
        <v>332</v>
      </c>
      <c r="AT63" s="94" t="s">
        <v>332</v>
      </c>
      <c r="AU63" s="93">
        <v>-236860.79300000001</v>
      </c>
      <c r="AV63" s="93">
        <v>-272443.658</v>
      </c>
      <c r="AW63" s="94" t="s">
        <v>332</v>
      </c>
      <c r="AX63" s="94" t="s">
        <v>332</v>
      </c>
      <c r="AY63" s="93">
        <v>14.712254099999999</v>
      </c>
      <c r="BH63" s="2">
        <v>0.41368666199999998</v>
      </c>
      <c r="BI63" s="2">
        <v>48.148760500000002</v>
      </c>
      <c r="BJ63" s="2">
        <v>0.41368667025297678</v>
      </c>
      <c r="BK63" s="2">
        <v>48.148760906741842</v>
      </c>
      <c r="BL63" s="2">
        <v>1.3006002888000001E-2</v>
      </c>
      <c r="BM63" s="2">
        <v>8.5373982359999997E-5</v>
      </c>
      <c r="BN63" s="2">
        <v>1.3006002515350407E-2</v>
      </c>
      <c r="BO63" s="2">
        <v>8.5373978755873695E-5</v>
      </c>
      <c r="BP63" s="2">
        <v>52.919639570955027</v>
      </c>
      <c r="BQ63" s="2">
        <v>80.763515917315445</v>
      </c>
      <c r="BR63" s="2">
        <v>0.12922903926228349</v>
      </c>
      <c r="BS63" s="2">
        <v>2.3971648439612854</v>
      </c>
      <c r="BT63" s="2">
        <v>5.8614470200110083E-2</v>
      </c>
      <c r="BU63" s="2">
        <v>0.48853118126894057</v>
      </c>
      <c r="BV63" s="2">
        <v>496462.39735719026</v>
      </c>
      <c r="BW63" s="2">
        <v>376.48826845305541</v>
      </c>
      <c r="BX63" s="2">
        <v>6.4813266073115203</v>
      </c>
      <c r="BY63" s="2">
        <v>0.60481088599999999</v>
      </c>
      <c r="BZ63" s="2">
        <v>6.5971706899999996</v>
      </c>
      <c r="CA63" s="2">
        <v>0.6048108808059961</v>
      </c>
      <c r="CB63" s="2">
        <v>6.5971711165328983</v>
      </c>
      <c r="CC63" s="2">
        <v>532.57948655199993</v>
      </c>
      <c r="CD63" s="2">
        <v>128.04926008640001</v>
      </c>
      <c r="CE63" s="2">
        <v>532.57992514528246</v>
      </c>
      <c r="CF63" s="2">
        <v>128.04935939842454</v>
      </c>
      <c r="CG63" s="2">
        <v>8.1666992615199994E-4</v>
      </c>
      <c r="CH63" s="2">
        <v>8.1667120953742771E-4</v>
      </c>
      <c r="CI63" s="2">
        <v>2.9693154531568228E-5</v>
      </c>
      <c r="CJ63" s="2">
        <v>2.970334524747187E-5</v>
      </c>
      <c r="CK63" s="2">
        <v>4.4219891250674017</v>
      </c>
      <c r="CL63" s="2">
        <v>0.60805007671602307</v>
      </c>
      <c r="CM63" s="2">
        <v>57.173045448229331</v>
      </c>
      <c r="CN63" s="2">
        <v>8833.2606110723136</v>
      </c>
      <c r="CO63" s="2">
        <v>423.92035045485153</v>
      </c>
      <c r="CP63" s="2">
        <v>422.08913834198995</v>
      </c>
      <c r="CQ63" s="2">
        <v>-240417.16910626623</v>
      </c>
      <c r="CR63" s="2">
        <v>-272474.21471804316</v>
      </c>
      <c r="CS63" s="2">
        <v>1.0014825167098693</v>
      </c>
      <c r="CT63" s="2">
        <v>-38447.104203621493</v>
      </c>
      <c r="CU63" s="2">
        <v>-237457.04767710384</v>
      </c>
      <c r="CV63" s="2">
        <v>-62770.583012927149</v>
      </c>
      <c r="CW63" s="2">
        <v>-272594.9233125773</v>
      </c>
      <c r="CX63" s="2">
        <v>-9804.1581138376259</v>
      </c>
      <c r="CY63" s="2">
        <v>-10535.364525190776</v>
      </c>
      <c r="CZ63" s="2">
        <v>3.2423576304806202E-5</v>
      </c>
      <c r="DA63" s="2">
        <v>-3.8452804119588825E-2</v>
      </c>
      <c r="DB63" s="2">
        <v>8.9240073542734086E-3</v>
      </c>
      <c r="DC63" s="2">
        <v>-9695.8094395213793</v>
      </c>
      <c r="DD63" s="2">
        <v>4.0955592769031518E-3</v>
      </c>
      <c r="DE63" s="2">
        <v>6.5235005978373493E-4</v>
      </c>
      <c r="DF63" s="2">
        <v>197.18982930619271</v>
      </c>
    </row>
    <row r="64" spans="1:110" x14ac:dyDescent="0.3">
      <c r="A64" s="93" t="s">
        <v>298</v>
      </c>
      <c r="B64" s="93">
        <v>24</v>
      </c>
      <c r="C64" s="93">
        <v>4.5906000000000002</v>
      </c>
      <c r="D64" s="93">
        <v>4.3056000000000001</v>
      </c>
      <c r="E64" s="94" t="s">
        <v>332</v>
      </c>
      <c r="F64" s="94" t="s">
        <v>332</v>
      </c>
      <c r="G64" s="93">
        <v>24.779582399999999</v>
      </c>
      <c r="H64" s="93">
        <v>49.636535500000001</v>
      </c>
      <c r="I64" s="93">
        <v>24.779582399999999</v>
      </c>
      <c r="J64" s="93">
        <v>49.636535500000001</v>
      </c>
      <c r="K64" s="93">
        <v>19.217888299999998</v>
      </c>
      <c r="L64" s="94" t="s">
        <v>332</v>
      </c>
      <c r="M64" s="94" t="s">
        <v>332</v>
      </c>
      <c r="N64" s="93">
        <v>1.43666579E-3</v>
      </c>
      <c r="O64" s="93">
        <v>1.43666579E-3</v>
      </c>
      <c r="P64" s="93">
        <v>1.9657955700000001E-3</v>
      </c>
      <c r="Q64" s="93">
        <v>3.1300999700000003E-4</v>
      </c>
      <c r="R64" s="93">
        <v>3.4604537600000003E-4</v>
      </c>
      <c r="S64" s="93">
        <v>3.4604537600000003E-4</v>
      </c>
      <c r="T64" s="93">
        <v>4.4244576060488336</v>
      </c>
      <c r="U64" s="93">
        <v>0.60812724844435528</v>
      </c>
      <c r="V64" s="93">
        <v>-1.86038509E-2</v>
      </c>
      <c r="W64" s="93">
        <v>2.2933088500000001E-2</v>
      </c>
      <c r="X64" s="93">
        <v>4.3292376000000007E-3</v>
      </c>
      <c r="Y64" s="93">
        <v>-1.8610070567556702E-2</v>
      </c>
      <c r="Z64" s="93">
        <v>0.99993846367266903</v>
      </c>
      <c r="AA64" s="93">
        <v>6.2196675567017054E-6</v>
      </c>
      <c r="AB64" s="93">
        <v>-1.8605349012653084E-2</v>
      </c>
      <c r="AC64" s="93">
        <v>1.0006831007199419</v>
      </c>
      <c r="AD64" s="93">
        <v>1.4981126530853379E-6</v>
      </c>
      <c r="AE64" s="94" t="s">
        <v>332</v>
      </c>
      <c r="AF64" s="94" t="s">
        <v>332</v>
      </c>
      <c r="AG64" s="93">
        <v>197.31807699999999</v>
      </c>
      <c r="AH64" s="93">
        <v>197.31807699999999</v>
      </c>
      <c r="AI64" s="93">
        <v>197.28458699999999</v>
      </c>
      <c r="AJ64" s="93">
        <v>197.28229300000001</v>
      </c>
      <c r="AK64" s="93">
        <v>197.28229300000001</v>
      </c>
      <c r="AL64" s="93">
        <v>57.220050239999992</v>
      </c>
      <c r="AM64" s="93">
        <v>8839.4769359999991</v>
      </c>
      <c r="AN64" s="93">
        <v>-4693.8742499999998</v>
      </c>
      <c r="AO64" s="93">
        <v>36.8273905</v>
      </c>
      <c r="AP64" s="93">
        <v>-4730.7016400000002</v>
      </c>
      <c r="AQ64" s="93">
        <v>389.75559700000002</v>
      </c>
      <c r="AR64" s="93">
        <v>-5083.6298399999996</v>
      </c>
      <c r="AS64" s="94" t="s">
        <v>332</v>
      </c>
      <c r="AT64" s="94" t="s">
        <v>332</v>
      </c>
      <c r="AU64" s="93">
        <v>-237168.05799999999</v>
      </c>
      <c r="AV64" s="93">
        <v>-272514.46100000001</v>
      </c>
      <c r="AW64" s="94" t="s">
        <v>332</v>
      </c>
      <c r="AX64" s="94" t="s">
        <v>332</v>
      </c>
      <c r="AY64" s="93">
        <v>14.7124814</v>
      </c>
      <c r="BH64" s="2">
        <v>0.41366315300000001</v>
      </c>
      <c r="BI64" s="2">
        <v>48.1572672</v>
      </c>
      <c r="BJ64" s="2">
        <v>0.41366316252576912</v>
      </c>
      <c r="BK64" s="2">
        <v>48.157267561214383</v>
      </c>
      <c r="BL64" s="2">
        <v>1.300918356E-2</v>
      </c>
      <c r="BM64" s="2">
        <v>8.5405885560000004E-5</v>
      </c>
      <c r="BN64" s="2">
        <v>1.3009183166316158E-2</v>
      </c>
      <c r="BO64" s="2">
        <v>8.5405882092616994E-5</v>
      </c>
      <c r="BP64" s="2">
        <v>53.030397928192933</v>
      </c>
      <c r="BQ64" s="2">
        <v>80.75327065176927</v>
      </c>
      <c r="BR64" s="2">
        <v>0.12918035807789646</v>
      </c>
      <c r="BS64" s="2">
        <v>2.4000759192436321</v>
      </c>
      <c r="BT64" s="2">
        <v>5.8618001908633206E-2</v>
      </c>
      <c r="BU64" s="2">
        <v>0.48865094182262581</v>
      </c>
      <c r="BV64" s="2">
        <v>496371.70189622033</v>
      </c>
      <c r="BW64" s="2">
        <v>376.64532051821288</v>
      </c>
      <c r="BX64" s="2">
        <v>6.4807469628279852</v>
      </c>
      <c r="BY64" s="2">
        <v>0.60468225900000006</v>
      </c>
      <c r="BZ64" s="2">
        <v>6.5950226699999996</v>
      </c>
      <c r="CA64" s="2">
        <v>0.60468225459644387</v>
      </c>
      <c r="CB64" s="2">
        <v>6.5950230649384851</v>
      </c>
      <c r="CC64" s="2">
        <v>532.78469705600003</v>
      </c>
      <c r="CD64" s="2">
        <v>128.03166696719998</v>
      </c>
      <c r="CE64" s="2">
        <v>532.78513295526182</v>
      </c>
      <c r="CF64" s="2">
        <v>128.03176643462947</v>
      </c>
      <c r="CG64" s="2">
        <v>8.1683407334399993E-4</v>
      </c>
      <c r="CH64" s="2">
        <v>8.1683535713078959E-4</v>
      </c>
      <c r="CI64" s="2">
        <v>2.9687843686354377E-5</v>
      </c>
      <c r="CJ64" s="2">
        <v>2.9698032566486213E-5</v>
      </c>
      <c r="CK64" s="2">
        <v>4.4244610852372972</v>
      </c>
      <c r="CL64" s="2">
        <v>0.60812770917186143</v>
      </c>
      <c r="CM64" s="2">
        <v>57.22009765453469</v>
      </c>
      <c r="CN64" s="2">
        <v>8839.4839127128453</v>
      </c>
      <c r="CO64" s="2">
        <v>423.9805128847857</v>
      </c>
      <c r="CP64" s="2">
        <v>422.14988926915476</v>
      </c>
      <c r="CQ64" s="2">
        <v>-240724.69117966396</v>
      </c>
      <c r="CR64" s="2">
        <v>-272545.01245995692</v>
      </c>
      <c r="CS64" s="2">
        <v>1.0007132194004036</v>
      </c>
      <c r="CT64" s="2">
        <v>-38422.502201261086</v>
      </c>
      <c r="CU64" s="2">
        <v>-237453.99971712791</v>
      </c>
      <c r="CV64" s="2">
        <v>-62762.541552127848</v>
      </c>
      <c r="CW64" s="2">
        <v>-272587.07036222372</v>
      </c>
      <c r="CX64" s="2">
        <v>-4730.7470880346864</v>
      </c>
      <c r="CY64" s="2">
        <v>-5083.6384434317624</v>
      </c>
      <c r="CZ64" s="2">
        <v>3.2445357266654227E-5</v>
      </c>
      <c r="DA64" s="2">
        <v>-1.8524467484234614E-2</v>
      </c>
      <c r="DB64" s="2">
        <v>4.3402620397529172E-3</v>
      </c>
      <c r="DC64" s="2">
        <v>-4680.9037908759228</v>
      </c>
      <c r="DD64" s="2">
        <v>1.965791140099113E-3</v>
      </c>
      <c r="DE64" s="2">
        <v>3.130092908016653E-4</v>
      </c>
      <c r="DF64" s="2">
        <v>197.28459332634398</v>
      </c>
    </row>
    <row r="65" spans="1:110" x14ac:dyDescent="0.3">
      <c r="A65" s="93" t="s">
        <v>298</v>
      </c>
      <c r="B65" s="93">
        <v>25</v>
      </c>
      <c r="C65" s="93">
        <v>4.3056000000000001</v>
      </c>
      <c r="D65" s="93">
        <v>4.0206</v>
      </c>
      <c r="E65" s="94" t="s">
        <v>332</v>
      </c>
      <c r="F65" s="94" t="s">
        <v>332</v>
      </c>
      <c r="G65" s="93">
        <v>24.7839116</v>
      </c>
      <c r="H65" s="93">
        <v>49.638657600000002</v>
      </c>
      <c r="I65" s="93">
        <v>24.7839116</v>
      </c>
      <c r="J65" s="93">
        <v>49.638657600000002</v>
      </c>
      <c r="K65" s="93">
        <v>19.219201900000002</v>
      </c>
      <c r="L65" s="94" t="s">
        <v>332</v>
      </c>
      <c r="M65" s="94" t="s">
        <v>332</v>
      </c>
      <c r="N65" s="93">
        <v>6.8577259399999998E-4</v>
      </c>
      <c r="O65" s="93">
        <v>6.8577259399999998E-4</v>
      </c>
      <c r="P65" s="93">
        <v>9.4035935599999997E-4</v>
      </c>
      <c r="Q65" s="93">
        <v>1.49708027E-4</v>
      </c>
      <c r="R65" s="93">
        <v>1.6561247399999999E-4</v>
      </c>
      <c r="S65" s="93">
        <v>1.6561247399999999E-4</v>
      </c>
      <c r="T65" s="93">
        <v>4.4256198346320508</v>
      </c>
      <c r="U65" s="93">
        <v>0.60816658949468216</v>
      </c>
      <c r="V65" s="93">
        <v>-8.9557126800000001E-3</v>
      </c>
      <c r="W65" s="93">
        <v>1.10777923E-2</v>
      </c>
      <c r="X65" s="93">
        <v>2.1220796199999999E-3</v>
      </c>
      <c r="Y65" s="93">
        <v>-8.9571679440456822E-3</v>
      </c>
      <c r="Z65" s="93">
        <v>0.99996984350505758</v>
      </c>
      <c r="AA65" s="93">
        <v>1.4552640456819341E-6</v>
      </c>
      <c r="AB65" s="93">
        <v>-8.9560641228558936E-3</v>
      </c>
      <c r="AC65" s="93">
        <v>1.0003271801957421</v>
      </c>
      <c r="AD65" s="93">
        <v>3.5144285589317984E-7</v>
      </c>
      <c r="AE65" s="94" t="s">
        <v>332</v>
      </c>
      <c r="AF65" s="94" t="s">
        <v>332</v>
      </c>
      <c r="AG65" s="93">
        <v>197.34675799999999</v>
      </c>
      <c r="AH65" s="93">
        <v>197.34675799999999</v>
      </c>
      <c r="AI65" s="93">
        <v>197.33054200000001</v>
      </c>
      <c r="AJ65" s="93">
        <v>197.32943</v>
      </c>
      <c r="AK65" s="93">
        <v>197.32943</v>
      </c>
      <c r="AL65" s="93">
        <v>57.243116160000007</v>
      </c>
      <c r="AM65" s="93">
        <v>8842.4939880000002</v>
      </c>
      <c r="AN65" s="93">
        <v>-2268.6066999999998</v>
      </c>
      <c r="AO65" s="93">
        <v>17.8410443</v>
      </c>
      <c r="AP65" s="93">
        <v>-2286.4477499999998</v>
      </c>
      <c r="AQ65" s="93">
        <v>188.96249900000001</v>
      </c>
      <c r="AR65" s="93">
        <v>-2457.5691999999999</v>
      </c>
      <c r="AS65" s="94" t="s">
        <v>332</v>
      </c>
      <c r="AT65" s="94" t="s">
        <v>332</v>
      </c>
      <c r="AU65" s="93">
        <v>-237316.02100000001</v>
      </c>
      <c r="AV65" s="93">
        <v>-272548.51299999998</v>
      </c>
      <c r="AW65" s="94" t="s">
        <v>332</v>
      </c>
      <c r="AX65" s="94" t="s">
        <v>332</v>
      </c>
      <c r="AY65" s="93">
        <v>14.712708599999999</v>
      </c>
      <c r="BH65" s="2">
        <v>0.41365525199999997</v>
      </c>
      <c r="BI65" s="2">
        <v>48.161349199999997</v>
      </c>
      <c r="BJ65" s="2">
        <v>0.41365525974350897</v>
      </c>
      <c r="BK65" s="2">
        <v>48.161349629699231</v>
      </c>
      <c r="BL65" s="2">
        <v>1.3010626692E-2</v>
      </c>
      <c r="BM65" s="2">
        <v>8.5421428559999995E-5</v>
      </c>
      <c r="BN65" s="2">
        <v>1.3010626342931503E-2</v>
      </c>
      <c r="BO65" s="2">
        <v>8.542142493695465E-5</v>
      </c>
      <c r="BP65" s="2">
        <v>53.084672374413714</v>
      </c>
      <c r="BQ65" s="2">
        <v>80.748370214378525</v>
      </c>
      <c r="BR65" s="2">
        <v>0.12915705258445012</v>
      </c>
      <c r="BS65" s="2">
        <v>2.4014798541122464</v>
      </c>
      <c r="BT65" s="2">
        <v>5.8619736263206823E-2</v>
      </c>
      <c r="BU65" s="2">
        <v>0.48870789576420048</v>
      </c>
      <c r="BV65" s="2">
        <v>496326.99453582958</v>
      </c>
      <c r="BW65" s="2">
        <v>376.71832057498523</v>
      </c>
      <c r="BX65" s="2">
        <v>6.4804747129715858</v>
      </c>
      <c r="BY65" s="2">
        <v>0.60461980900000001</v>
      </c>
      <c r="BZ65" s="2">
        <v>6.5939672099999997</v>
      </c>
      <c r="CA65" s="2">
        <v>0.60461980386081082</v>
      </c>
      <c r="CB65" s="2">
        <v>6.5939676211340474</v>
      </c>
      <c r="CC65" s="2">
        <v>532.88388298400002</v>
      </c>
      <c r="CD65" s="2">
        <v>128.0234818008</v>
      </c>
      <c r="CE65" s="2">
        <v>532.88432148620734</v>
      </c>
      <c r="CF65" s="2">
        <v>128.02358135431666</v>
      </c>
      <c r="CG65" s="2">
        <v>8.1691631388E-4</v>
      </c>
      <c r="CH65" s="2">
        <v>8.1691759778483445E-4</v>
      </c>
      <c r="CI65" s="2">
        <v>2.9685349287169044E-5</v>
      </c>
      <c r="CJ65" s="2">
        <v>2.96955374481548E-5</v>
      </c>
      <c r="CK65" s="2">
        <v>4.4256233385811132</v>
      </c>
      <c r="CL65" s="2">
        <v>0.60816704996455762</v>
      </c>
      <c r="CM65" s="2">
        <v>57.2431635344998</v>
      </c>
      <c r="CN65" s="2">
        <v>8842.5009555658453</v>
      </c>
      <c r="CO65" s="2">
        <v>424.0094932177459</v>
      </c>
      <c r="CP65" s="2">
        <v>422.17915131070345</v>
      </c>
      <c r="CQ65" s="2">
        <v>-240872.77768460003</v>
      </c>
      <c r="CR65" s="2">
        <v>-272579.06264030386</v>
      </c>
      <c r="CS65" s="2">
        <v>1.0003417044039182</v>
      </c>
      <c r="CT65" s="2">
        <v>-38410.476494474402</v>
      </c>
      <c r="CU65" s="2">
        <v>-237452.51918281161</v>
      </c>
      <c r="CV65" s="2">
        <v>-62758.628484688357</v>
      </c>
      <c r="CW65" s="2">
        <v>-272583.2634291955</v>
      </c>
      <c r="CX65" s="2">
        <v>-2286.4564972325461</v>
      </c>
      <c r="CY65" s="2">
        <v>-2457.5725318250807</v>
      </c>
      <c r="CZ65" s="2">
        <v>3.2455663641621983E-5</v>
      </c>
      <c r="DA65" s="2">
        <v>-8.917267354496293E-3</v>
      </c>
      <c r="DB65" s="2">
        <v>2.141302183282982E-3</v>
      </c>
      <c r="DC65" s="2">
        <v>-2265.6116901571677</v>
      </c>
      <c r="DD65" s="2">
        <v>9.403583479187231E-4</v>
      </c>
      <c r="DE65" s="2">
        <v>1.4970786684187387E-4</v>
      </c>
      <c r="DF65" s="2">
        <v>197.33054773246167</v>
      </c>
    </row>
    <row r="66" spans="1:110" x14ac:dyDescent="0.3">
      <c r="A66" s="93" t="s">
        <v>298</v>
      </c>
      <c r="B66" s="93">
        <v>26</v>
      </c>
      <c r="C66" s="93">
        <v>4.0206</v>
      </c>
      <c r="D66" s="93">
        <v>3.7355999999999998</v>
      </c>
      <c r="E66" s="94" t="s">
        <v>332</v>
      </c>
      <c r="F66" s="94" t="s">
        <v>332</v>
      </c>
      <c r="G66" s="93">
        <v>24.786033700000001</v>
      </c>
      <c r="H66" s="93">
        <v>49.639718999999999</v>
      </c>
      <c r="I66" s="93">
        <v>24.786033700000001</v>
      </c>
      <c r="J66" s="93">
        <v>49.639718999999999</v>
      </c>
      <c r="K66" s="93">
        <v>19.219834299999999</v>
      </c>
      <c r="L66" s="94" t="s">
        <v>332</v>
      </c>
      <c r="M66" s="94" t="s">
        <v>332</v>
      </c>
      <c r="N66" s="93">
        <v>3.2439295299999999E-4</v>
      </c>
      <c r="O66" s="93">
        <v>3.2439295299999999E-4</v>
      </c>
      <c r="P66" s="93">
        <v>4.4687192599999998E-4</v>
      </c>
      <c r="Q66" s="93">
        <v>7.1138183900000001E-5</v>
      </c>
      <c r="R66" s="93">
        <v>7.8791886599999998E-5</v>
      </c>
      <c r="S66" s="93">
        <v>7.8791886599999998E-5</v>
      </c>
      <c r="T66" s="93">
        <v>4.4261529572271394</v>
      </c>
      <c r="U66" s="93">
        <v>0.60818785467533565</v>
      </c>
      <c r="V66" s="93">
        <v>-4.3095737800000001E-3</v>
      </c>
      <c r="W66" s="93">
        <v>5.3710301699999999E-3</v>
      </c>
      <c r="X66" s="93">
        <v>1.0614563899999999E-3</v>
      </c>
      <c r="Y66" s="93">
        <v>-4.3099181089728327E-3</v>
      </c>
      <c r="Z66" s="93">
        <v>0.9999849141375563</v>
      </c>
      <c r="AA66" s="93">
        <v>3.4432897283281962E-7</v>
      </c>
      <c r="AB66" s="93">
        <v>-4.3096574141515114E-3</v>
      </c>
      <c r="AC66" s="93">
        <v>1.0001557008545259</v>
      </c>
      <c r="AD66" s="93">
        <v>8.3634151511725358E-8</v>
      </c>
      <c r="AE66" s="94" t="s">
        <v>332</v>
      </c>
      <c r="AF66" s="94" t="s">
        <v>332</v>
      </c>
      <c r="AG66" s="93">
        <v>197.360907</v>
      </c>
      <c r="AH66" s="93">
        <v>197.360907</v>
      </c>
      <c r="AI66" s="93">
        <v>197.353024</v>
      </c>
      <c r="AJ66" s="93">
        <v>197.35248100000001</v>
      </c>
      <c r="AK66" s="93">
        <v>197.35248100000001</v>
      </c>
      <c r="AL66" s="93">
        <v>57.254428799999999</v>
      </c>
      <c r="AM66" s="93">
        <v>8843.9641200000005</v>
      </c>
      <c r="AN66" s="93">
        <v>-1101.1771900000001</v>
      </c>
      <c r="AO66" s="93">
        <v>8.6748636300000008</v>
      </c>
      <c r="AP66" s="93">
        <v>-1109.85205</v>
      </c>
      <c r="AQ66" s="93">
        <v>92.410107300000007</v>
      </c>
      <c r="AR66" s="93">
        <v>-1193.5872999999999</v>
      </c>
      <c r="AS66" s="94" t="s">
        <v>332</v>
      </c>
      <c r="AT66" s="94" t="s">
        <v>332</v>
      </c>
      <c r="AU66" s="93">
        <v>-237387.231</v>
      </c>
      <c r="AV66" s="93">
        <v>-272564.86900000001</v>
      </c>
      <c r="AW66" s="94" t="s">
        <v>332</v>
      </c>
      <c r="AX66" s="94" t="s">
        <v>332</v>
      </c>
      <c r="AY66" s="93">
        <v>14.7129359</v>
      </c>
      <c r="BH66" s="2">
        <v>0.41365471300000001</v>
      </c>
      <c r="BI66" s="2">
        <v>48.163291899999997</v>
      </c>
      <c r="BJ66" s="2">
        <v>0.41365472110047652</v>
      </c>
      <c r="BK66" s="2">
        <v>48.163292307577379</v>
      </c>
      <c r="BL66" s="2">
        <v>1.3011236783999999E-2</v>
      </c>
      <c r="BM66" s="2">
        <v>8.5429126079999995E-5</v>
      </c>
      <c r="BN66" s="2">
        <v>1.3011236425528984E-2</v>
      </c>
      <c r="BO66" s="2">
        <v>8.5429122573707855E-5</v>
      </c>
      <c r="BP66" s="2">
        <v>53.111097610924176</v>
      </c>
      <c r="BQ66" s="2">
        <v>80.74604559637767</v>
      </c>
      <c r="BR66" s="2">
        <v>0.12914600176847352</v>
      </c>
      <c r="BS66" s="2">
        <v>2.402155366098067</v>
      </c>
      <c r="BT66" s="2">
        <v>5.8620618011147173E-2</v>
      </c>
      <c r="BU66" s="2">
        <v>0.48873443977654024</v>
      </c>
      <c r="BV66" s="2">
        <v>496304.40817102749</v>
      </c>
      <c r="BW66" s="2">
        <v>376.75106732830898</v>
      </c>
      <c r="BX66" s="2">
        <v>6.4803518848236044</v>
      </c>
      <c r="BY66" s="2">
        <v>0.60458939700000003</v>
      </c>
      <c r="BZ66" s="2">
        <v>6.5934339299999998</v>
      </c>
      <c r="CA66" s="2">
        <v>0.60458939237931719</v>
      </c>
      <c r="CB66" s="2">
        <v>6.593434335057557</v>
      </c>
      <c r="CC66" s="2">
        <v>532.93202455200003</v>
      </c>
      <c r="CD66" s="2">
        <v>128.01987353999999</v>
      </c>
      <c r="CE66" s="2">
        <v>532.93246036311677</v>
      </c>
      <c r="CF66" s="2">
        <v>128.01997303032348</v>
      </c>
      <c r="CG66" s="2">
        <v>8.1695935297600001E-4</v>
      </c>
      <c r="CH66" s="2">
        <v>8.1696063599665176E-4</v>
      </c>
      <c r="CI66" s="2">
        <v>2.9684224287169043E-5</v>
      </c>
      <c r="CJ66" s="2">
        <v>2.9694411785772473E-5</v>
      </c>
      <c r="CK66" s="2">
        <v>4.4261564625781791</v>
      </c>
      <c r="CL66" s="2">
        <v>0.60818831489001812</v>
      </c>
      <c r="CM66" s="2">
        <v>57.254476396239724</v>
      </c>
      <c r="CN66" s="2">
        <v>8843.9710658734275</v>
      </c>
      <c r="CO66" s="2">
        <v>424.02344507718868</v>
      </c>
      <c r="CP66" s="2">
        <v>422.193238869173</v>
      </c>
      <c r="CQ66" s="2">
        <v>-240944.04686034613</v>
      </c>
      <c r="CR66" s="2">
        <v>-272595.41729214328</v>
      </c>
      <c r="CS66" s="2">
        <v>1.0001626535152086</v>
      </c>
      <c r="CT66" s="2">
        <v>-38404.633175271905</v>
      </c>
      <c r="CU66" s="2">
        <v>-237451.80069842594</v>
      </c>
      <c r="CV66" s="2">
        <v>-62756.697349770489</v>
      </c>
      <c r="CW66" s="2">
        <v>-272581.40174870699</v>
      </c>
      <c r="CX66" s="2">
        <v>-1109.853185309403</v>
      </c>
      <c r="CY66" s="2">
        <v>-1193.5883151552296</v>
      </c>
      <c r="CZ66" s="2">
        <v>3.2460471088333447E-5</v>
      </c>
      <c r="DA66" s="2">
        <v>-4.2910203089154778E-3</v>
      </c>
      <c r="DB66" s="2">
        <v>1.0842954920895706E-3</v>
      </c>
      <c r="DC66" s="2">
        <v>-1102.9530907326268</v>
      </c>
      <c r="DD66" s="2">
        <v>4.4687169792305013E-4</v>
      </c>
      <c r="DE66" s="2">
        <v>7.1138147544700371E-5</v>
      </c>
      <c r="DF66" s="2">
        <v>197.35303030603626</v>
      </c>
    </row>
    <row r="67" spans="1:110" x14ac:dyDescent="0.3">
      <c r="A67" s="93" t="s">
        <v>298</v>
      </c>
      <c r="B67" s="93">
        <v>27</v>
      </c>
      <c r="C67" s="93">
        <v>3.7355999999999998</v>
      </c>
      <c r="D67" s="93">
        <v>3.4505999999999899</v>
      </c>
      <c r="E67" s="94" t="s">
        <v>332</v>
      </c>
      <c r="F67" s="94" t="s">
        <v>332</v>
      </c>
      <c r="G67" s="93">
        <v>24.7870952</v>
      </c>
      <c r="H67" s="93">
        <v>49.640270999999998</v>
      </c>
      <c r="I67" s="93">
        <v>24.7870952</v>
      </c>
      <c r="J67" s="93">
        <v>49.640270999999998</v>
      </c>
      <c r="K67" s="93">
        <v>19.2201387</v>
      </c>
      <c r="L67" s="94" t="s">
        <v>332</v>
      </c>
      <c r="M67" s="94" t="s">
        <v>332</v>
      </c>
      <c r="N67" s="93">
        <v>1.5051545499999999E-4</v>
      </c>
      <c r="O67" s="93">
        <v>1.5051545499999999E-4</v>
      </c>
      <c r="P67" s="93">
        <v>2.0943576600000001E-4</v>
      </c>
      <c r="Q67" s="93">
        <v>3.3339312099999999E-5</v>
      </c>
      <c r="R67" s="93">
        <v>3.7021752700000002E-5</v>
      </c>
      <c r="S67" s="93">
        <v>3.7021752700000002E-5</v>
      </c>
      <c r="T67" s="93">
        <v>4.4263836708686259</v>
      </c>
      <c r="U67" s="93">
        <v>0.60820050981828477</v>
      </c>
      <c r="V67" s="93">
        <v>-2.0734372800000002E-3</v>
      </c>
      <c r="W67" s="93">
        <v>2.6254186899999999E-3</v>
      </c>
      <c r="X67" s="93">
        <v>5.5198140999999966E-4</v>
      </c>
      <c r="Y67" s="93">
        <v>-2.0735203617330781E-3</v>
      </c>
      <c r="Z67" s="93">
        <v>0.99999217154708731</v>
      </c>
      <c r="AA67" s="93">
        <v>8.308173307769149E-8</v>
      </c>
      <c r="AB67" s="93">
        <v>-2.0734577153192564E-3</v>
      </c>
      <c r="AC67" s="93">
        <v>1.0000731271260082</v>
      </c>
      <c r="AD67" s="93">
        <v>2.0435319256017296E-8</v>
      </c>
      <c r="AE67" s="94" t="s">
        <v>332</v>
      </c>
      <c r="AF67" s="94" t="s">
        <v>332</v>
      </c>
      <c r="AG67" s="93">
        <v>197.36807099999999</v>
      </c>
      <c r="AH67" s="93">
        <v>197.36807099999999</v>
      </c>
      <c r="AI67" s="93">
        <v>197.364217</v>
      </c>
      <c r="AJ67" s="93">
        <v>197.363947</v>
      </c>
      <c r="AK67" s="93">
        <v>197.363947</v>
      </c>
      <c r="AL67" s="93">
        <v>57.260039399999997</v>
      </c>
      <c r="AM67" s="93">
        <v>8844.6890879999992</v>
      </c>
      <c r="AN67" s="93">
        <v>-539.54449699999998</v>
      </c>
      <c r="AO67" s="93">
        <v>4.2414310100000003</v>
      </c>
      <c r="AP67" s="93">
        <v>-543.78592800000001</v>
      </c>
      <c r="AQ67" s="93">
        <v>45.973408200000002</v>
      </c>
      <c r="AR67" s="93">
        <v>-585.51790600000004</v>
      </c>
      <c r="AS67" s="94" t="s">
        <v>332</v>
      </c>
      <c r="AT67" s="94" t="s">
        <v>332</v>
      </c>
      <c r="AU67" s="93">
        <v>-237421.49100000001</v>
      </c>
      <c r="AV67" s="93">
        <v>-272572.70699999999</v>
      </c>
      <c r="AW67" s="94" t="s">
        <v>332</v>
      </c>
      <c r="AX67" s="94" t="s">
        <v>332</v>
      </c>
      <c r="AY67" s="93">
        <v>14.7131632</v>
      </c>
      <c r="BH67" s="2">
        <v>0.413657689</v>
      </c>
      <c r="BI67" s="2">
        <v>48.164203000000001</v>
      </c>
      <c r="BJ67" s="2">
        <v>0.41365769776094424</v>
      </c>
      <c r="BK67" s="2">
        <v>48.164203366426861</v>
      </c>
      <c r="BL67" s="2">
        <v>1.3011446447999999E-2</v>
      </c>
      <c r="BM67" s="2">
        <v>8.5433055120000002E-5</v>
      </c>
      <c r="BN67" s="2">
        <v>1.3011446093864875E-2</v>
      </c>
      <c r="BO67" s="2">
        <v>8.5433051550675343E-5</v>
      </c>
      <c r="BP67" s="2">
        <v>53.123969990699855</v>
      </c>
      <c r="BQ67" s="2">
        <v>80.744961061845771</v>
      </c>
      <c r="BR67" s="2">
        <v>0.12914085472849848</v>
      </c>
      <c r="BS67" s="2">
        <v>2.402479683614807</v>
      </c>
      <c r="BT67" s="2">
        <v>5.8621091508432428E-2</v>
      </c>
      <c r="BU67" s="2">
        <v>0.48874631188457252</v>
      </c>
      <c r="BV67" s="2">
        <v>496292.46536708873</v>
      </c>
      <c r="BW67" s="2">
        <v>376.76449107372099</v>
      </c>
      <c r="BX67" s="2">
        <v>6.480301365510873</v>
      </c>
      <c r="BY67" s="2">
        <v>0.60457444199999999</v>
      </c>
      <c r="BZ67" s="2">
        <v>6.5931510700000002</v>
      </c>
      <c r="CA67" s="2">
        <v>0.60457443666605537</v>
      </c>
      <c r="CB67" s="2">
        <v>6.5931514971965299</v>
      </c>
      <c r="CC67" s="2">
        <v>532.95560826400003</v>
      </c>
      <c r="CD67" s="2">
        <v>128.01847988560002</v>
      </c>
      <c r="CE67" s="2">
        <v>532.95604455869375</v>
      </c>
      <c r="CF67" s="2">
        <v>128.01857915682893</v>
      </c>
      <c r="CG67" s="2">
        <v>8.1698359659199994E-4</v>
      </c>
      <c r="CH67" s="2">
        <v>8.1698487655629335E-4</v>
      </c>
      <c r="CI67" s="2">
        <v>2.9683761456211815E-5</v>
      </c>
      <c r="CJ67" s="2">
        <v>2.9693948806152025E-5</v>
      </c>
      <c r="CK67" s="2">
        <v>4.4263871650213318</v>
      </c>
      <c r="CL67" s="2">
        <v>0.60820096700875992</v>
      </c>
      <c r="CM67" s="2">
        <v>57.260086811205994</v>
      </c>
      <c r="CN67" s="2">
        <v>8844.6960548449351</v>
      </c>
      <c r="CO67" s="2">
        <v>424.03016067808232</v>
      </c>
      <c r="CP67" s="2">
        <v>422.20002042645774</v>
      </c>
      <c r="CQ67" s="2">
        <v>-240978.33601351708</v>
      </c>
      <c r="CR67" s="2">
        <v>-272603.25548802345</v>
      </c>
      <c r="CS67" s="2">
        <v>1.0000764445198185</v>
      </c>
      <c r="CT67" s="2">
        <v>-38401.794895573381</v>
      </c>
      <c r="CU67" s="2">
        <v>-237451.45104855776</v>
      </c>
      <c r="CV67" s="2">
        <v>-62755.71928995294</v>
      </c>
      <c r="CW67" s="2">
        <v>-272580.47564642201</v>
      </c>
      <c r="CX67" s="2">
        <v>-543.78576439510812</v>
      </c>
      <c r="CY67" s="2">
        <v>-585.51782738220254</v>
      </c>
      <c r="CZ67" s="2">
        <v>3.2462638163761454E-5</v>
      </c>
      <c r="DA67" s="2">
        <v>-2.0644982264709892E-3</v>
      </c>
      <c r="DB67" s="2">
        <v>5.791127749012738E-4</v>
      </c>
      <c r="DC67" s="2">
        <v>-544.23278089147141</v>
      </c>
      <c r="DD67" s="2">
        <v>2.0943571743587601E-4</v>
      </c>
      <c r="DE67" s="2">
        <v>3.3339304307585763E-5</v>
      </c>
      <c r="DF67" s="2">
        <v>197.36422352262201</v>
      </c>
    </row>
    <row r="68" spans="1:110" x14ac:dyDescent="0.3">
      <c r="A68" s="93" t="s">
        <v>298</v>
      </c>
      <c r="B68" s="93">
        <v>28</v>
      </c>
      <c r="C68" s="93">
        <v>3.4505999999999899</v>
      </c>
      <c r="D68" s="93">
        <v>3.1656</v>
      </c>
      <c r="E68" s="94" t="s">
        <v>332</v>
      </c>
      <c r="F68" s="94" t="s">
        <v>332</v>
      </c>
      <c r="G68" s="93">
        <v>24.787647199999999</v>
      </c>
      <c r="H68" s="93">
        <v>49.640578900000001</v>
      </c>
      <c r="I68" s="93">
        <v>24.787647199999999</v>
      </c>
      <c r="J68" s="93">
        <v>49.640578900000001</v>
      </c>
      <c r="K68" s="93">
        <v>19.220285400000002</v>
      </c>
      <c r="L68" s="94" t="s">
        <v>332</v>
      </c>
      <c r="M68" s="94" t="s">
        <v>332</v>
      </c>
      <c r="N68" s="93">
        <v>6.6864095999999998E-5</v>
      </c>
      <c r="O68" s="93">
        <v>6.6864095999999998E-5</v>
      </c>
      <c r="P68" s="93">
        <v>9.5207914899999996E-5</v>
      </c>
      <c r="Q68" s="93">
        <v>1.51556074E-5</v>
      </c>
      <c r="R68" s="93">
        <v>1.6927174800000001E-5</v>
      </c>
      <c r="S68" s="93">
        <v>1.6927174800000001E-5</v>
      </c>
      <c r="T68" s="93">
        <v>4.4264688731973933</v>
      </c>
      <c r="U68" s="93">
        <v>0.60820905209085507</v>
      </c>
      <c r="V68" s="93">
        <v>-9.9749507600000007E-4</v>
      </c>
      <c r="W68" s="93">
        <v>1.30542343E-3</v>
      </c>
      <c r="X68" s="93">
        <v>3.0792835399999995E-4</v>
      </c>
      <c r="Y68" s="93">
        <v>-9.9751566535102301E-4</v>
      </c>
      <c r="Z68" s="93">
        <v>0.9999956245289896</v>
      </c>
      <c r="AA68" s="93">
        <v>2.0589351022977982E-8</v>
      </c>
      <c r="AB68" s="93">
        <v>-9.9750028835707402E-4</v>
      </c>
      <c r="AC68" s="93">
        <v>1.0000334484193758</v>
      </c>
      <c r="AD68" s="93">
        <v>5.2123570740342789E-9</v>
      </c>
      <c r="AE68" s="94" t="s">
        <v>332</v>
      </c>
      <c r="AF68" s="94" t="s">
        <v>332</v>
      </c>
      <c r="AG68" s="93">
        <v>197.37186399999999</v>
      </c>
      <c r="AH68" s="93">
        <v>197.37186399999999</v>
      </c>
      <c r="AI68" s="93">
        <v>197.36998</v>
      </c>
      <c r="AJ68" s="93">
        <v>197.36984100000001</v>
      </c>
      <c r="AK68" s="93">
        <v>197.36984100000001</v>
      </c>
      <c r="AL68" s="93">
        <v>57.262898880000009</v>
      </c>
      <c r="AM68" s="93">
        <v>8845.0556039999992</v>
      </c>
      <c r="AN68" s="93">
        <v>-269.59739300000001</v>
      </c>
      <c r="AO68" s="93">
        <v>2.0730398600000002</v>
      </c>
      <c r="AP68" s="93">
        <v>-271.670433</v>
      </c>
      <c r="AQ68" s="93">
        <v>23.637088200000001</v>
      </c>
      <c r="AR68" s="93">
        <v>-293.23448100000002</v>
      </c>
      <c r="AS68" s="94" t="s">
        <v>332</v>
      </c>
      <c r="AT68" s="94" t="s">
        <v>332</v>
      </c>
      <c r="AU68" s="93">
        <v>-237437.97</v>
      </c>
      <c r="AV68" s="93">
        <v>-272576.44699999999</v>
      </c>
      <c r="AW68" s="94" t="s">
        <v>332</v>
      </c>
      <c r="AX68" s="94" t="s">
        <v>332</v>
      </c>
      <c r="AY68" s="93">
        <v>14.713390499999999</v>
      </c>
      <c r="BH68" s="2">
        <v>0.413662368</v>
      </c>
      <c r="BI68" s="2">
        <v>48.164617100000001</v>
      </c>
      <c r="BJ68" s="2">
        <v>0.41366237611809858</v>
      </c>
      <c r="BK68" s="2">
        <v>48.164617561961613</v>
      </c>
      <c r="BL68" s="2">
        <v>1.3011462864E-2</v>
      </c>
      <c r="BM68" s="2">
        <v>8.5435172999999998E-5</v>
      </c>
      <c r="BN68" s="2">
        <v>1.3011462519054042E-2</v>
      </c>
      <c r="BO68" s="2">
        <v>8.5435169189278592E-5</v>
      </c>
      <c r="BP68" s="2">
        <v>53.13029381538599</v>
      </c>
      <c r="BQ68" s="2">
        <v>80.744473343559164</v>
      </c>
      <c r="BR68" s="2">
        <v>0.12913854543672626</v>
      </c>
      <c r="BS68" s="2">
        <v>2.4026348770918502</v>
      </c>
      <c r="BT68" s="2">
        <v>5.8621367362952169E-2</v>
      </c>
      <c r="BU68" s="2">
        <v>0.48875111477078864</v>
      </c>
      <c r="BV68" s="2">
        <v>496285.64158340631</v>
      </c>
      <c r="BW68" s="2">
        <v>376.7686203364396</v>
      </c>
      <c r="BX68" s="2">
        <v>6.4802858321691827</v>
      </c>
      <c r="BY68" s="2">
        <v>0.60456692099999998</v>
      </c>
      <c r="BZ68" s="2">
        <v>6.5929884699999999</v>
      </c>
      <c r="CA68" s="2">
        <v>0.60456691656072892</v>
      </c>
      <c r="CB68" s="2">
        <v>6.5929889259551473</v>
      </c>
      <c r="CC68" s="2">
        <v>532.96740404800005</v>
      </c>
      <c r="CD68" s="2">
        <v>128.01815700399999</v>
      </c>
      <c r="CE68" s="2">
        <v>532.96784227203568</v>
      </c>
      <c r="CF68" s="2">
        <v>128.01825579249734</v>
      </c>
      <c r="CG68" s="2">
        <v>8.1699884115999993E-4</v>
      </c>
      <c r="CH68" s="2">
        <v>8.1700011639621679E-4</v>
      </c>
      <c r="CI68" s="2">
        <v>2.9683619144602853E-5</v>
      </c>
      <c r="CJ68" s="2">
        <v>2.9693806452988456E-5</v>
      </c>
      <c r="CK68" s="2">
        <v>4.426472383709509</v>
      </c>
      <c r="CL68" s="2">
        <v>0.60820950717459088</v>
      </c>
      <c r="CM68" s="2">
        <v>57.262946247869223</v>
      </c>
      <c r="CN68" s="2">
        <v>8845.0625299064177</v>
      </c>
      <c r="CO68" s="2">
        <v>424.03339713886527</v>
      </c>
      <c r="CP68" s="2">
        <v>422.20328631978271</v>
      </c>
      <c r="CQ68" s="2">
        <v>-240994.83038266818</v>
      </c>
      <c r="CR68" s="2">
        <v>-272606.99590272002</v>
      </c>
      <c r="CS68" s="2">
        <v>1.0000349562576458</v>
      </c>
      <c r="CT68" s="2">
        <v>-38400.408920108683</v>
      </c>
      <c r="CU68" s="2">
        <v>-237451.28000300974</v>
      </c>
      <c r="CV68" s="2">
        <v>-62755.198145168666</v>
      </c>
      <c r="CW68" s="2">
        <v>-272579.99951274472</v>
      </c>
      <c r="CX68" s="2">
        <v>-271.67024558522451</v>
      </c>
      <c r="CY68" s="2">
        <v>-293.23431677011547</v>
      </c>
      <c r="CZ68" s="2">
        <v>3.246353556461361E-5</v>
      </c>
      <c r="DA68" s="2">
        <v>-9.9319181934228633E-4</v>
      </c>
      <c r="DB68" s="2">
        <v>3.3787293012475084E-4</v>
      </c>
      <c r="DC68" s="2">
        <v>-275.8665695133293</v>
      </c>
      <c r="DD68" s="2">
        <v>9.5207904322768482E-5</v>
      </c>
      <c r="DE68" s="2">
        <v>1.5155605669091035E-5</v>
      </c>
      <c r="DF68" s="2">
        <v>197.36998648945303</v>
      </c>
    </row>
    <row r="69" spans="1:110" x14ac:dyDescent="0.3">
      <c r="A69" s="93" t="s">
        <v>298</v>
      </c>
      <c r="B69" s="93">
        <v>29</v>
      </c>
      <c r="C69" s="93">
        <v>3.1656</v>
      </c>
      <c r="D69" s="93">
        <v>2.8805999999999998</v>
      </c>
      <c r="E69" s="93">
        <v>24.7881474</v>
      </c>
      <c r="F69" s="94" t="s">
        <v>332</v>
      </c>
      <c r="G69" s="93">
        <v>24.787955100000001</v>
      </c>
      <c r="H69" s="93">
        <v>49.640771299999997</v>
      </c>
      <c r="I69" s="93">
        <v>24.787955100000001</v>
      </c>
      <c r="J69" s="93">
        <v>49.640771299999997</v>
      </c>
      <c r="K69" s="93">
        <v>19.220356200000001</v>
      </c>
      <c r="L69" s="93">
        <v>7.2635388500000001E-6</v>
      </c>
      <c r="M69" s="94" t="s">
        <v>332</v>
      </c>
      <c r="N69" s="93">
        <v>2.6622145299999998E-5</v>
      </c>
      <c r="O69" s="93">
        <v>2.6622145299999998E-5</v>
      </c>
      <c r="P69" s="93">
        <v>4.0256895900000002E-5</v>
      </c>
      <c r="Q69" s="93">
        <v>6.4082452299999999E-6</v>
      </c>
      <c r="R69" s="93">
        <v>7.2604812399999999E-6</v>
      </c>
      <c r="S69" s="93">
        <v>7.2604812399999999E-6</v>
      </c>
      <c r="T69" s="93">
        <v>4.4264839920312191</v>
      </c>
      <c r="U69" s="93">
        <v>0.60821564036217213</v>
      </c>
      <c r="V69" s="93">
        <v>-4.7985886999999999E-4</v>
      </c>
      <c r="W69" s="93">
        <v>6.7219395399999995E-4</v>
      </c>
      <c r="X69" s="93">
        <v>1.9233508399999996E-4</v>
      </c>
      <c r="Y69" s="93">
        <v>-4.7986399037255255E-4</v>
      </c>
      <c r="Z69" s="93">
        <v>0.99999726256168575</v>
      </c>
      <c r="AA69" s="93">
        <v>5.1203725525357041E-9</v>
      </c>
      <c r="AB69" s="93">
        <v>-4.7986026644526914E-4</v>
      </c>
      <c r="AC69" s="93">
        <v>1.0000142837561936</v>
      </c>
      <c r="AD69" s="93">
        <v>1.3964452691758238E-9</v>
      </c>
      <c r="AE69" s="93">
        <v>197.375315</v>
      </c>
      <c r="AF69" s="94" t="s">
        <v>332</v>
      </c>
      <c r="AG69" s="93">
        <v>197.374009</v>
      </c>
      <c r="AH69" s="93">
        <v>197.374009</v>
      </c>
      <c r="AI69" s="93">
        <v>197.373131</v>
      </c>
      <c r="AJ69" s="93">
        <v>197.37305499999999</v>
      </c>
      <c r="AK69" s="93">
        <v>197.37305499999999</v>
      </c>
      <c r="AL69" s="93">
        <v>57.264439679999995</v>
      </c>
      <c r="AM69" s="93">
        <v>8845.2498959999994</v>
      </c>
      <c r="AN69" s="93">
        <v>-140.22031899999999</v>
      </c>
      <c r="AO69" s="93">
        <v>0.96642352399999998</v>
      </c>
      <c r="AP69" s="93">
        <v>-141.18674300000001</v>
      </c>
      <c r="AQ69" s="93">
        <v>12.8927444</v>
      </c>
      <c r="AR69" s="93">
        <v>-153.11306400000001</v>
      </c>
      <c r="AS69" s="93">
        <v>-237449.71157123864</v>
      </c>
      <c r="AT69" s="94" t="s">
        <v>332</v>
      </c>
      <c r="AU69" s="93">
        <v>-237445.897</v>
      </c>
      <c r="AV69" s="93">
        <v>-272578.21600000001</v>
      </c>
      <c r="AW69" s="93">
        <v>14.7138451</v>
      </c>
      <c r="AX69" s="94" t="s">
        <v>332</v>
      </c>
      <c r="AY69" s="93">
        <v>14.7136178</v>
      </c>
      <c r="BH69" s="2">
        <v>0.41366789999999998</v>
      </c>
      <c r="BI69" s="2">
        <v>48.164792200000001</v>
      </c>
      <c r="BJ69" s="2">
        <v>0.41366790813365945</v>
      </c>
      <c r="BK69" s="2">
        <v>48.164792592359397</v>
      </c>
      <c r="BL69" s="2">
        <v>1.3011384851999999E-2</v>
      </c>
      <c r="BM69" s="2">
        <v>8.5436420040000001E-5</v>
      </c>
      <c r="BN69" s="2">
        <v>1.3011384474857023E-2</v>
      </c>
      <c r="BO69" s="2">
        <v>8.5436415958393773E-5</v>
      </c>
      <c r="BP69" s="2">
        <v>53.133475242417511</v>
      </c>
      <c r="BQ69" s="2">
        <v>80.744272800846673</v>
      </c>
      <c r="BR69" s="2">
        <v>0.1291375924105167</v>
      </c>
      <c r="BS69" s="2">
        <v>2.4027086716429831</v>
      </c>
      <c r="BT69" s="2">
        <v>5.8621544535884654E-2</v>
      </c>
      <c r="BU69" s="2">
        <v>0.48875251399959657</v>
      </c>
      <c r="BV69" s="2">
        <v>496281.27957611717</v>
      </c>
      <c r="BW69" s="2">
        <v>376.76826175062672</v>
      </c>
      <c r="BX69" s="2">
        <v>6.4802873994701251</v>
      </c>
      <c r="BY69" s="2">
        <v>0.60456295999999998</v>
      </c>
      <c r="BZ69" s="2">
        <v>6.5928836899999999</v>
      </c>
      <c r="CA69" s="2">
        <v>0.60456295523171077</v>
      </c>
      <c r="CB69" s="2">
        <v>6.5928841472257664</v>
      </c>
      <c r="CC69" s="2">
        <v>532.97358672000007</v>
      </c>
      <c r="CD69" s="2">
        <v>128.01835418959999</v>
      </c>
      <c r="CE69" s="2">
        <v>532.9740240695121</v>
      </c>
      <c r="CF69" s="2">
        <v>128.01845311699253</v>
      </c>
      <c r="CG69" s="2">
        <v>8.1700981599199993E-4</v>
      </c>
      <c r="CH69" s="2">
        <v>8.1701109322716294E-4</v>
      </c>
      <c r="CI69" s="2">
        <v>2.9683633401221996E-5</v>
      </c>
      <c r="CJ69" s="2">
        <v>2.9693820816285907E-5</v>
      </c>
      <c r="CK69" s="2">
        <v>4.4264875067850422</v>
      </c>
      <c r="CL69" s="2">
        <v>0.60821609831945422</v>
      </c>
      <c r="CM69" s="2">
        <v>57.264487349225114</v>
      </c>
      <c r="CN69" s="2">
        <v>8845.256834504351</v>
      </c>
      <c r="CO69" s="2">
        <v>424.03495911172877</v>
      </c>
      <c r="CP69" s="2">
        <v>422.20486084231385</v>
      </c>
      <c r="CQ69" s="2">
        <v>-241002.76435680094</v>
      </c>
      <c r="CR69" s="2">
        <v>-272608.76486286946</v>
      </c>
      <c r="CS69" s="2">
        <v>1.0000149944251779</v>
      </c>
      <c r="CT69" s="2">
        <v>-38399.722183458245</v>
      </c>
      <c r="CU69" s="2">
        <v>-237451.19641658376</v>
      </c>
      <c r="CV69" s="2">
        <v>-62754.899590245717</v>
      </c>
      <c r="CW69" s="2">
        <v>-272579.73980021017</v>
      </c>
      <c r="CX69" s="2">
        <v>-141.18681130602585</v>
      </c>
      <c r="CY69" s="2">
        <v>-153.11295787225566</v>
      </c>
      <c r="CZ69" s="2">
        <v>3.2463821015628872E-5</v>
      </c>
      <c r="DA69" s="2">
        <v>-4.7778820150234361E-4</v>
      </c>
      <c r="DB69" s="2">
        <v>2.2317875468012564E-4</v>
      </c>
      <c r="DC69" s="2">
        <v>-147.14329110427551</v>
      </c>
      <c r="DD69" s="2">
        <v>4.025689282559275E-5</v>
      </c>
      <c r="DE69" s="2">
        <v>6.4082447438978847E-6</v>
      </c>
      <c r="DF69" s="2">
        <v>197.37313736620899</v>
      </c>
    </row>
    <row r="70" spans="1:110" x14ac:dyDescent="0.3">
      <c r="A70" s="93"/>
      <c r="B70" s="93"/>
      <c r="C70" s="93"/>
      <c r="D70" s="93"/>
      <c r="E70" s="93"/>
      <c r="F70" s="93"/>
      <c r="G70" s="93"/>
      <c r="H70" s="93"/>
      <c r="I70" s="93"/>
      <c r="J70" s="93"/>
      <c r="K70" s="93"/>
      <c r="L70" s="93"/>
      <c r="M70" s="93"/>
      <c r="N70" s="93"/>
      <c r="O70" s="93"/>
      <c r="P70" s="93"/>
      <c r="Q70" s="93"/>
      <c r="R70" s="93"/>
      <c r="S70" s="93"/>
      <c r="T70" s="93"/>
      <c r="U70" s="93"/>
      <c r="V70" s="93"/>
      <c r="W70" s="93"/>
      <c r="X70" s="93"/>
      <c r="Y70" s="93"/>
      <c r="Z70" s="93"/>
      <c r="AA70" s="93"/>
      <c r="AB70" s="93"/>
      <c r="AC70" s="93"/>
      <c r="AD70" s="93"/>
      <c r="AE70" s="93"/>
      <c r="AF70" s="93"/>
      <c r="AG70" s="93"/>
      <c r="AH70" s="93"/>
      <c r="AI70" s="93"/>
      <c r="AJ70" s="93"/>
      <c r="AK70" s="93"/>
      <c r="AL70" s="93"/>
      <c r="AM70" s="93"/>
      <c r="AN70" s="93"/>
      <c r="AO70" s="93"/>
      <c r="AP70" s="93"/>
      <c r="AQ70" s="93"/>
      <c r="AR70" s="93"/>
      <c r="AS70" s="93"/>
      <c r="AT70" s="93"/>
      <c r="AU70" s="93"/>
      <c r="AV70" s="93"/>
      <c r="AW70" s="93"/>
      <c r="AX70" s="93"/>
      <c r="AY70" s="93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</row>
    <row r="71" spans="1:110" x14ac:dyDescent="0.3">
      <c r="A71" s="93"/>
      <c r="B71" s="93"/>
      <c r="C71" s="93"/>
      <c r="D71" s="93"/>
      <c r="E71" s="93"/>
      <c r="F71" s="93"/>
      <c r="G71" s="93"/>
      <c r="H71" s="93"/>
      <c r="I71" s="93"/>
      <c r="J71" s="93"/>
      <c r="K71" s="93"/>
      <c r="L71" s="93"/>
      <c r="M71" s="93"/>
      <c r="N71" s="93"/>
      <c r="O71" s="93"/>
      <c r="P71" s="93"/>
      <c r="Q71" s="93"/>
      <c r="R71" s="93"/>
      <c r="S71" s="93"/>
      <c r="T71" s="93"/>
      <c r="U71" s="93"/>
      <c r="V71" s="93"/>
      <c r="W71" s="93"/>
      <c r="X71" s="93"/>
      <c r="Y71" s="93"/>
      <c r="Z71" s="93"/>
      <c r="AA71" s="93"/>
      <c r="AB71" s="93"/>
      <c r="AC71" s="93"/>
      <c r="AD71" s="93"/>
      <c r="AE71" s="93"/>
      <c r="AF71" s="93"/>
      <c r="AG71" s="93"/>
      <c r="AH71" s="93"/>
      <c r="AI71" s="93"/>
      <c r="AJ71" s="93"/>
      <c r="AK71" s="93"/>
      <c r="AL71" s="93"/>
      <c r="AM71" s="93"/>
      <c r="AN71" s="93"/>
      <c r="AO71" s="93"/>
      <c r="AP71" s="93"/>
      <c r="AQ71" s="93"/>
      <c r="AR71" s="93"/>
      <c r="AS71" s="93"/>
      <c r="AT71" s="93"/>
      <c r="AU71" s="93"/>
      <c r="AV71" s="93"/>
      <c r="AW71" s="93"/>
      <c r="AX71" s="93"/>
      <c r="AY71" s="93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</row>
    <row r="72" spans="1:110" x14ac:dyDescent="0.3">
      <c r="A72" s="93"/>
      <c r="B72" s="93"/>
      <c r="C72" s="93"/>
      <c r="D72" s="93"/>
      <c r="E72" s="93"/>
      <c r="F72" s="93"/>
      <c r="G72" s="93"/>
      <c r="H72" s="93"/>
      <c r="I72" s="93"/>
      <c r="J72" s="93"/>
      <c r="K72" s="93"/>
      <c r="L72" s="93"/>
      <c r="M72" s="93"/>
      <c r="N72" s="93"/>
      <c r="O72" s="93"/>
      <c r="P72" s="93"/>
      <c r="Q72" s="93"/>
      <c r="R72" s="93"/>
      <c r="S72" s="93"/>
      <c r="T72" s="93"/>
      <c r="U72" s="93"/>
      <c r="V72" s="93"/>
      <c r="W72" s="93"/>
      <c r="X72" s="93"/>
      <c r="Y72" s="93"/>
      <c r="Z72" s="93"/>
      <c r="AA72" s="93"/>
      <c r="AB72" s="93"/>
      <c r="AC72" s="93"/>
      <c r="AD72" s="93"/>
      <c r="AE72" s="93"/>
      <c r="AF72" s="93"/>
      <c r="AG72" s="93"/>
      <c r="AH72" s="93"/>
      <c r="AI72" s="93"/>
      <c r="AJ72" s="93"/>
      <c r="AK72" s="93"/>
      <c r="AL72" s="93"/>
      <c r="AM72" s="93"/>
      <c r="AN72" s="93"/>
      <c r="AO72" s="93"/>
      <c r="AP72" s="93"/>
      <c r="AQ72" s="93"/>
      <c r="AR72" s="93"/>
      <c r="AS72" s="93"/>
      <c r="AT72" s="93"/>
      <c r="AU72" s="93"/>
      <c r="AV72" s="93"/>
      <c r="AW72" s="93"/>
      <c r="AX72" s="93"/>
      <c r="AY72" s="93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</row>
    <row r="73" spans="1:110" x14ac:dyDescent="0.3">
      <c r="A73" s="93"/>
      <c r="B73" s="93"/>
      <c r="C73" s="93"/>
      <c r="D73" s="93"/>
      <c r="E73" s="93"/>
      <c r="F73" s="93"/>
      <c r="G73" s="93"/>
      <c r="H73" s="93"/>
      <c r="I73" s="93"/>
      <c r="J73" s="93"/>
      <c r="K73" s="93"/>
      <c r="L73" s="93"/>
      <c r="M73" s="93"/>
      <c r="N73" s="93"/>
      <c r="O73" s="93"/>
      <c r="P73" s="93"/>
      <c r="Q73" s="93"/>
      <c r="R73" s="93"/>
      <c r="S73" s="93"/>
      <c r="T73" s="93"/>
      <c r="U73" s="93"/>
      <c r="V73" s="93"/>
      <c r="W73" s="93"/>
      <c r="X73" s="93"/>
      <c r="Y73" s="93"/>
      <c r="Z73" s="93"/>
      <c r="AA73" s="93"/>
      <c r="AB73" s="93"/>
      <c r="AC73" s="93"/>
      <c r="AD73" s="93"/>
      <c r="AE73" s="93"/>
      <c r="AF73" s="93"/>
      <c r="AG73" s="93"/>
      <c r="AH73" s="93"/>
      <c r="AI73" s="93"/>
      <c r="AJ73" s="93"/>
      <c r="AK73" s="93"/>
      <c r="AL73" s="93"/>
      <c r="AM73" s="93"/>
      <c r="AN73" s="93"/>
      <c r="AO73" s="93"/>
      <c r="AP73" s="93"/>
      <c r="AQ73" s="93"/>
      <c r="AR73" s="93"/>
      <c r="AS73" s="93"/>
      <c r="AT73" s="93"/>
      <c r="AU73" s="93"/>
      <c r="AV73" s="93"/>
      <c r="AW73" s="93"/>
      <c r="AX73" s="93"/>
      <c r="AY73" s="93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</row>
    <row r="74" spans="1:110" x14ac:dyDescent="0.3">
      <c r="A74" s="93"/>
      <c r="B74" s="93"/>
      <c r="C74" s="93"/>
      <c r="D74" s="93"/>
      <c r="E74" s="93"/>
      <c r="F74" s="93"/>
      <c r="G74" s="93"/>
      <c r="H74" s="93"/>
      <c r="I74" s="93"/>
      <c r="J74" s="93"/>
      <c r="K74" s="93"/>
      <c r="L74" s="93"/>
      <c r="M74" s="93"/>
      <c r="N74" s="93"/>
      <c r="O74" s="93"/>
      <c r="P74" s="93"/>
      <c r="Q74" s="93"/>
      <c r="R74" s="93"/>
      <c r="S74" s="93"/>
      <c r="T74" s="93"/>
      <c r="U74" s="93"/>
      <c r="V74" s="93"/>
      <c r="W74" s="93"/>
      <c r="X74" s="93"/>
      <c r="Y74" s="93"/>
      <c r="Z74" s="93"/>
      <c r="AA74" s="93"/>
      <c r="AB74" s="93"/>
      <c r="AC74" s="93"/>
      <c r="AD74" s="93"/>
      <c r="AE74" s="93"/>
      <c r="AF74" s="93"/>
      <c r="AG74" s="93"/>
      <c r="AH74" s="93"/>
      <c r="AI74" s="93"/>
      <c r="AJ74" s="93"/>
      <c r="AK74" s="93"/>
      <c r="AL74" s="93"/>
      <c r="AM74" s="93"/>
      <c r="AN74" s="93"/>
      <c r="AO74" s="93"/>
      <c r="AP74" s="93"/>
      <c r="AQ74" s="93"/>
      <c r="AR74" s="93"/>
      <c r="AS74" s="93"/>
      <c r="AT74" s="93"/>
      <c r="AU74" s="93"/>
      <c r="AV74" s="93"/>
      <c r="AW74" s="93"/>
      <c r="AX74" s="93"/>
      <c r="AY74" s="93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</row>
    <row r="75" spans="1:110" x14ac:dyDescent="0.3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B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</row>
    <row r="76" spans="1:110" x14ac:dyDescent="0.3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B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</row>
    <row r="77" spans="1:110" x14ac:dyDescent="0.3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B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</row>
    <row r="78" spans="1:110" x14ac:dyDescent="0.3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B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</row>
    <row r="79" spans="1:110" x14ac:dyDescent="0.3">
      <c r="A79" s="93"/>
      <c r="B79" s="93"/>
      <c r="C79" s="93"/>
      <c r="D79" s="93"/>
      <c r="E79" s="93"/>
      <c r="F79" s="93"/>
      <c r="G79" s="93"/>
      <c r="H79" s="93"/>
      <c r="I79" s="93"/>
      <c r="J79" s="93"/>
      <c r="K79" s="93"/>
      <c r="L79" s="93"/>
      <c r="M79" s="93"/>
      <c r="N79" s="93"/>
      <c r="O79" s="93"/>
      <c r="P79" s="93"/>
      <c r="Q79" s="93"/>
      <c r="R79" s="93"/>
      <c r="S79" s="93"/>
      <c r="T79" s="93"/>
      <c r="U79" s="93"/>
      <c r="V79" s="93"/>
      <c r="W79" s="93"/>
      <c r="X79" s="93"/>
      <c r="Y79" s="93"/>
      <c r="Z79" s="93"/>
      <c r="AA79" s="93"/>
      <c r="AB79" s="93"/>
      <c r="AC79" s="93"/>
      <c r="AD79" s="93"/>
      <c r="AE79" s="93"/>
      <c r="AF79" s="93"/>
      <c r="AG79" s="93"/>
      <c r="AH79" s="93"/>
      <c r="AI79" s="93"/>
      <c r="AJ79" s="93"/>
      <c r="AK79" s="93"/>
      <c r="AL79" s="93"/>
      <c r="AM79" s="93"/>
      <c r="AN79" s="93"/>
      <c r="AO79" s="93"/>
      <c r="AP79" s="93"/>
      <c r="AQ79" s="93"/>
      <c r="AR79" s="93"/>
      <c r="AS79" s="93"/>
      <c r="AT79" s="93"/>
      <c r="AU79" s="93"/>
      <c r="AV79" s="93"/>
      <c r="AW79" s="93"/>
      <c r="AX79" s="93"/>
      <c r="AY79" s="93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</row>
    <row r="80" spans="1:110" x14ac:dyDescent="0.3">
      <c r="A80" s="93"/>
      <c r="B80" s="93"/>
      <c r="C80" s="93"/>
      <c r="D80" s="93"/>
      <c r="E80" s="93"/>
      <c r="F80" s="93"/>
      <c r="G80" s="93"/>
      <c r="H80" s="93"/>
      <c r="I80" s="93"/>
      <c r="J80" s="93"/>
      <c r="K80" s="93"/>
      <c r="L80" s="93"/>
      <c r="M80" s="93"/>
      <c r="N80" s="93"/>
      <c r="O80" s="93"/>
      <c r="P80" s="93"/>
      <c r="Q80" s="93"/>
      <c r="R80" s="93"/>
      <c r="S80" s="93"/>
      <c r="T80" s="93"/>
      <c r="U80" s="93"/>
      <c r="V80" s="93"/>
      <c r="W80" s="93"/>
      <c r="X80" s="93"/>
      <c r="Y80" s="93"/>
      <c r="Z80" s="93"/>
      <c r="AA80" s="93"/>
      <c r="AB80" s="93"/>
      <c r="AC80" s="93"/>
      <c r="AD80" s="93"/>
      <c r="AE80" s="93"/>
      <c r="AF80" s="93"/>
      <c r="AG80" s="93"/>
      <c r="AH80" s="93"/>
      <c r="AI80" s="93"/>
      <c r="AJ80" s="93"/>
      <c r="AK80" s="93"/>
      <c r="AL80" s="93"/>
      <c r="AM80" s="93"/>
      <c r="AN80" s="93"/>
      <c r="AO80" s="93"/>
      <c r="AP80" s="93"/>
      <c r="AQ80" s="93"/>
      <c r="AR80" s="93"/>
      <c r="AS80" s="93"/>
      <c r="AT80" s="93"/>
      <c r="AU80" s="93"/>
      <c r="AV80" s="93"/>
      <c r="AW80" s="93"/>
      <c r="AX80" s="93"/>
      <c r="AY80" s="93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</row>
    <row r="81" spans="1:100" x14ac:dyDescent="0.3">
      <c r="A81" s="93"/>
      <c r="B81" s="93"/>
      <c r="C81" s="93"/>
      <c r="D81" s="93"/>
      <c r="E81" s="93"/>
      <c r="F81" s="93"/>
      <c r="G81" s="93"/>
      <c r="H81" s="93"/>
      <c r="I81" s="93"/>
      <c r="J81" s="93"/>
      <c r="K81" s="93"/>
      <c r="L81" s="93"/>
      <c r="M81" s="93"/>
      <c r="N81" s="93"/>
      <c r="O81" s="93"/>
      <c r="P81" s="93"/>
      <c r="Q81" s="93"/>
      <c r="R81" s="93"/>
      <c r="S81" s="93"/>
      <c r="T81" s="93"/>
      <c r="U81" s="93"/>
      <c r="V81" s="93"/>
      <c r="W81" s="93"/>
      <c r="X81" s="93"/>
      <c r="Y81" s="93"/>
      <c r="Z81" s="93"/>
      <c r="AA81" s="93"/>
      <c r="AB81" s="93"/>
      <c r="AC81" s="93"/>
      <c r="AD81" s="93"/>
      <c r="AE81" s="93"/>
      <c r="AF81" s="93"/>
      <c r="AG81" s="93"/>
      <c r="AH81" s="93"/>
      <c r="AI81" s="93"/>
      <c r="AJ81" s="93"/>
      <c r="AK81" s="93"/>
      <c r="AL81" s="93"/>
      <c r="AM81" s="93"/>
      <c r="AN81" s="93"/>
      <c r="AO81" s="93"/>
      <c r="AP81" s="93"/>
      <c r="AQ81" s="93"/>
      <c r="AR81" s="93"/>
      <c r="AS81" s="93"/>
      <c r="AT81" s="93"/>
      <c r="AU81" s="93"/>
      <c r="AV81" s="93"/>
      <c r="AW81" s="93"/>
      <c r="AX81" s="93"/>
      <c r="AY81" s="93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</row>
    <row r="82" spans="1:100" x14ac:dyDescent="0.3">
      <c r="A82" s="93"/>
      <c r="B82" s="93"/>
      <c r="C82" s="93"/>
      <c r="D82" s="93"/>
      <c r="E82" s="93"/>
      <c r="F82" s="93"/>
      <c r="G82" s="93"/>
      <c r="H82" s="93"/>
      <c r="I82" s="93"/>
      <c r="J82" s="93"/>
      <c r="K82" s="93"/>
      <c r="L82" s="93"/>
      <c r="M82" s="93"/>
      <c r="N82" s="93"/>
      <c r="O82" s="93"/>
      <c r="P82" s="93"/>
      <c r="Q82" s="93"/>
      <c r="R82" s="93"/>
      <c r="S82" s="93"/>
      <c r="T82" s="93"/>
      <c r="U82" s="93"/>
      <c r="V82" s="93"/>
      <c r="W82" s="93"/>
      <c r="X82" s="93"/>
      <c r="Y82" s="93"/>
      <c r="Z82" s="93"/>
      <c r="AA82" s="93"/>
      <c r="AB82" s="93"/>
      <c r="AC82" s="93"/>
      <c r="AD82" s="93"/>
      <c r="AE82" s="93"/>
      <c r="AF82" s="93"/>
      <c r="AG82" s="93"/>
      <c r="AH82" s="93"/>
      <c r="AI82" s="93"/>
      <c r="AJ82" s="93"/>
      <c r="AK82" s="93"/>
      <c r="AL82" s="93"/>
      <c r="AM82" s="93"/>
      <c r="AN82" s="93"/>
      <c r="AO82" s="93"/>
      <c r="AP82" s="93"/>
      <c r="AQ82" s="93"/>
      <c r="AR82" s="93"/>
      <c r="AS82" s="93"/>
      <c r="AT82" s="93"/>
      <c r="AU82" s="93"/>
      <c r="AV82" s="93"/>
      <c r="AW82" s="93"/>
      <c r="AX82" s="93"/>
      <c r="AY82" s="93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</row>
    <row r="83" spans="1:100" x14ac:dyDescent="0.3">
      <c r="A83" s="93"/>
      <c r="B83" s="93"/>
      <c r="C83" s="93"/>
      <c r="D83" s="93"/>
      <c r="E83" s="93"/>
      <c r="F83" s="93"/>
      <c r="G83" s="93"/>
      <c r="H83" s="93"/>
      <c r="I83" s="93"/>
      <c r="J83" s="93"/>
      <c r="K83" s="93"/>
      <c r="L83" s="93"/>
      <c r="M83" s="93"/>
      <c r="N83" s="93"/>
      <c r="O83" s="93"/>
      <c r="P83" s="93"/>
      <c r="Q83" s="93"/>
      <c r="R83" s="93"/>
      <c r="S83" s="93"/>
      <c r="T83" s="93"/>
      <c r="U83" s="93"/>
      <c r="V83" s="93"/>
      <c r="W83" s="93"/>
      <c r="X83" s="93"/>
      <c r="Y83" s="93"/>
      <c r="Z83" s="93"/>
      <c r="AA83" s="93"/>
      <c r="AB83" s="93"/>
      <c r="AC83" s="93"/>
      <c r="AD83" s="93"/>
      <c r="AE83" s="93"/>
      <c r="AF83" s="93"/>
      <c r="AG83" s="93"/>
      <c r="AH83" s="93"/>
      <c r="AI83" s="93"/>
      <c r="AJ83" s="93"/>
      <c r="AK83" s="93"/>
      <c r="AL83" s="93"/>
      <c r="AM83" s="93"/>
      <c r="AN83" s="93"/>
      <c r="AO83" s="93"/>
      <c r="AP83" s="93"/>
      <c r="AQ83" s="93"/>
      <c r="AR83" s="93"/>
      <c r="AS83" s="93"/>
      <c r="AT83" s="93"/>
      <c r="AU83" s="93"/>
      <c r="AV83" s="93"/>
      <c r="AW83" s="93"/>
      <c r="AX83" s="93"/>
      <c r="AY83" s="93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</row>
    <row r="84" spans="1:100" x14ac:dyDescent="0.3">
      <c r="A84" s="93"/>
      <c r="B84" s="93"/>
      <c r="C84" s="93"/>
      <c r="D84" s="93"/>
      <c r="E84" s="93"/>
      <c r="F84" s="93"/>
      <c r="G84" s="93"/>
      <c r="H84" s="93"/>
      <c r="I84" s="93"/>
      <c r="J84" s="93"/>
      <c r="K84" s="93"/>
      <c r="L84" s="93"/>
      <c r="M84" s="93"/>
      <c r="N84" s="93"/>
      <c r="O84" s="93"/>
      <c r="P84" s="93"/>
      <c r="Q84" s="93"/>
      <c r="R84" s="93"/>
      <c r="S84" s="93"/>
      <c r="T84" s="93"/>
      <c r="U84" s="93"/>
      <c r="V84" s="93"/>
      <c r="W84" s="93"/>
      <c r="X84" s="93"/>
      <c r="Y84" s="93"/>
      <c r="Z84" s="93"/>
      <c r="AA84" s="93"/>
      <c r="AB84" s="93"/>
      <c r="AC84" s="93"/>
      <c r="AD84" s="93"/>
      <c r="AE84" s="93"/>
      <c r="AF84" s="93"/>
      <c r="AG84" s="93"/>
      <c r="AH84" s="93"/>
      <c r="AI84" s="93"/>
      <c r="AJ84" s="93"/>
      <c r="AK84" s="93"/>
      <c r="AL84" s="93"/>
      <c r="AM84" s="93"/>
      <c r="AN84" s="93"/>
      <c r="AO84" s="93"/>
      <c r="AP84" s="93"/>
      <c r="AQ84" s="93"/>
      <c r="AR84" s="93"/>
      <c r="AS84" s="93"/>
      <c r="AT84" s="93"/>
      <c r="AU84" s="93"/>
      <c r="AV84" s="93"/>
      <c r="AW84" s="93"/>
      <c r="AX84" s="93"/>
      <c r="AY84" s="93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</row>
    <row r="85" spans="1:100" x14ac:dyDescent="0.3">
      <c r="A85" s="93"/>
      <c r="B85" s="93"/>
      <c r="C85" s="93"/>
      <c r="D85" s="93"/>
      <c r="E85" s="93"/>
      <c r="F85" s="93"/>
      <c r="G85" s="93"/>
      <c r="H85" s="93"/>
      <c r="I85" s="93"/>
      <c r="J85" s="93"/>
      <c r="K85" s="93"/>
      <c r="L85" s="93"/>
      <c r="M85" s="93"/>
      <c r="N85" s="93"/>
      <c r="O85" s="93"/>
      <c r="P85" s="93"/>
      <c r="Q85" s="93"/>
      <c r="R85" s="93"/>
      <c r="S85" s="93"/>
      <c r="T85" s="93"/>
      <c r="U85" s="93"/>
      <c r="V85" s="93"/>
      <c r="W85" s="93"/>
      <c r="X85" s="93"/>
      <c r="Y85" s="93"/>
      <c r="Z85" s="93"/>
      <c r="AA85" s="93"/>
      <c r="AB85" s="93"/>
      <c r="AC85" s="93"/>
      <c r="AD85" s="93"/>
      <c r="AE85" s="93"/>
      <c r="AF85" s="93"/>
      <c r="AG85" s="93"/>
      <c r="AH85" s="93"/>
      <c r="AI85" s="93"/>
      <c r="AJ85" s="93"/>
      <c r="AK85" s="93"/>
      <c r="AL85" s="93"/>
      <c r="AM85" s="93"/>
      <c r="AN85" s="93"/>
      <c r="AO85" s="93"/>
      <c r="AP85" s="93"/>
      <c r="AQ85" s="93"/>
      <c r="AR85" s="93"/>
      <c r="AS85" s="93"/>
      <c r="AT85" s="93"/>
      <c r="AU85" s="93"/>
      <c r="AV85" s="93"/>
      <c r="AW85" s="93"/>
      <c r="AX85" s="93"/>
      <c r="AY85" s="93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</row>
    <row r="86" spans="1:100" x14ac:dyDescent="0.3">
      <c r="A86" s="93"/>
      <c r="B86" s="93"/>
      <c r="C86" s="93"/>
      <c r="D86" s="93"/>
      <c r="E86" s="93"/>
      <c r="F86" s="93"/>
      <c r="G86" s="93"/>
      <c r="H86" s="93"/>
      <c r="I86" s="93"/>
      <c r="J86" s="93"/>
      <c r="K86" s="93"/>
      <c r="L86" s="93"/>
      <c r="M86" s="93"/>
      <c r="N86" s="93"/>
      <c r="O86" s="93"/>
      <c r="P86" s="93"/>
      <c r="Q86" s="93"/>
      <c r="R86" s="93"/>
      <c r="S86" s="93"/>
      <c r="T86" s="93"/>
      <c r="U86" s="93"/>
      <c r="V86" s="93"/>
      <c r="W86" s="93"/>
      <c r="X86" s="93"/>
      <c r="Y86" s="93"/>
      <c r="Z86" s="93"/>
      <c r="AA86" s="93"/>
      <c r="AB86" s="93"/>
      <c r="AC86" s="93"/>
      <c r="AD86" s="93"/>
      <c r="AE86" s="93"/>
      <c r="AF86" s="93"/>
      <c r="AG86" s="93"/>
      <c r="AH86" s="93"/>
      <c r="AI86" s="93"/>
      <c r="AJ86" s="93"/>
      <c r="AK86" s="93"/>
      <c r="AL86" s="93"/>
      <c r="AM86" s="93"/>
      <c r="AN86" s="93"/>
      <c r="AO86" s="93"/>
      <c r="AP86" s="93"/>
      <c r="AQ86" s="93"/>
      <c r="AR86" s="93"/>
      <c r="AS86" s="93"/>
      <c r="AT86" s="93"/>
      <c r="AU86" s="93"/>
      <c r="AV86" s="93"/>
      <c r="AW86" s="93"/>
      <c r="AX86" s="93"/>
      <c r="AY86" s="93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</row>
    <row r="87" spans="1:100" x14ac:dyDescent="0.3">
      <c r="A87" s="93"/>
      <c r="B87" s="93"/>
      <c r="C87" s="93"/>
      <c r="D87" s="93"/>
      <c r="E87" s="93"/>
      <c r="F87" s="93"/>
      <c r="G87" s="93"/>
      <c r="H87" s="93"/>
      <c r="I87" s="93"/>
      <c r="J87" s="93"/>
      <c r="K87" s="93"/>
      <c r="L87" s="93"/>
      <c r="M87" s="93"/>
      <c r="N87" s="93"/>
      <c r="O87" s="93"/>
      <c r="P87" s="93"/>
      <c r="Q87" s="93"/>
      <c r="R87" s="93"/>
      <c r="S87" s="93"/>
      <c r="T87" s="93"/>
      <c r="U87" s="93"/>
      <c r="V87" s="93"/>
      <c r="W87" s="93"/>
      <c r="X87" s="93"/>
      <c r="Y87" s="93"/>
      <c r="Z87" s="93"/>
      <c r="AA87" s="93"/>
      <c r="AB87" s="93"/>
      <c r="AC87" s="93"/>
      <c r="AD87" s="93"/>
      <c r="AE87" s="93"/>
      <c r="AF87" s="93"/>
      <c r="AG87" s="93"/>
      <c r="AH87" s="93"/>
      <c r="AI87" s="93"/>
      <c r="AJ87" s="93"/>
      <c r="AK87" s="93"/>
      <c r="AL87" s="93"/>
      <c r="AM87" s="93"/>
      <c r="AN87" s="93"/>
      <c r="AO87" s="93"/>
      <c r="AP87" s="93"/>
      <c r="AQ87" s="93"/>
      <c r="AR87" s="93"/>
      <c r="AS87" s="93"/>
      <c r="AT87" s="93"/>
      <c r="AU87" s="93"/>
      <c r="AV87" s="93"/>
      <c r="AW87" s="93"/>
      <c r="AX87" s="93"/>
      <c r="AY87" s="93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</row>
    <row r="88" spans="1:100" x14ac:dyDescent="0.3">
      <c r="A88" s="93"/>
      <c r="B88" s="93"/>
      <c r="C88" s="93"/>
      <c r="D88" s="93"/>
      <c r="E88" s="93"/>
      <c r="F88" s="93"/>
      <c r="G88" s="93"/>
      <c r="H88" s="93"/>
      <c r="I88" s="93"/>
      <c r="J88" s="93"/>
      <c r="K88" s="93"/>
      <c r="L88" s="93"/>
      <c r="M88" s="93"/>
      <c r="N88" s="93"/>
      <c r="O88" s="93"/>
      <c r="P88" s="93"/>
      <c r="Q88" s="93"/>
      <c r="R88" s="93"/>
      <c r="S88" s="93"/>
      <c r="T88" s="93"/>
      <c r="U88" s="93"/>
      <c r="V88" s="93"/>
      <c r="W88" s="93"/>
      <c r="X88" s="93"/>
      <c r="Y88" s="93"/>
      <c r="Z88" s="93"/>
      <c r="AA88" s="93"/>
      <c r="AB88" s="93"/>
      <c r="AC88" s="93"/>
      <c r="AD88" s="93"/>
      <c r="AE88" s="93"/>
      <c r="AF88" s="93"/>
      <c r="AG88" s="93"/>
      <c r="AH88" s="93"/>
      <c r="AI88" s="93"/>
      <c r="AJ88" s="93"/>
      <c r="AK88" s="93"/>
      <c r="AL88" s="93"/>
      <c r="AM88" s="93"/>
      <c r="AN88" s="93"/>
      <c r="AO88" s="93"/>
      <c r="AP88" s="93"/>
      <c r="AQ88" s="93"/>
      <c r="AR88" s="93"/>
      <c r="AS88" s="93"/>
      <c r="AT88" s="93"/>
      <c r="AU88" s="93"/>
      <c r="AV88" s="93"/>
      <c r="AW88" s="93"/>
      <c r="AX88" s="93"/>
      <c r="AY88" s="93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</row>
    <row r="89" spans="1:100" x14ac:dyDescent="0.3">
      <c r="A89" s="93"/>
      <c r="B89" s="93"/>
      <c r="C89" s="93"/>
      <c r="D89" s="93"/>
      <c r="E89" s="93"/>
      <c r="F89" s="93"/>
      <c r="G89" s="93"/>
      <c r="H89" s="93"/>
      <c r="I89" s="93"/>
      <c r="J89" s="93"/>
      <c r="K89" s="93"/>
      <c r="L89" s="93"/>
      <c r="M89" s="93"/>
      <c r="N89" s="93"/>
      <c r="O89" s="93"/>
      <c r="P89" s="93"/>
      <c r="Q89" s="93"/>
      <c r="R89" s="93"/>
      <c r="S89" s="93"/>
      <c r="T89" s="93"/>
      <c r="U89" s="93"/>
      <c r="V89" s="93"/>
      <c r="W89" s="93"/>
      <c r="X89" s="93"/>
      <c r="Y89" s="93"/>
      <c r="Z89" s="93"/>
      <c r="AA89" s="93"/>
      <c r="AB89" s="93"/>
      <c r="AC89" s="93"/>
      <c r="AD89" s="93"/>
      <c r="AE89" s="93"/>
      <c r="AF89" s="93"/>
      <c r="AG89" s="93"/>
      <c r="AH89" s="93"/>
      <c r="AI89" s="93"/>
      <c r="AJ89" s="93"/>
      <c r="AK89" s="93"/>
      <c r="AL89" s="93"/>
      <c r="AM89" s="93"/>
      <c r="AN89" s="93"/>
      <c r="AO89" s="93"/>
      <c r="AP89" s="93"/>
      <c r="AQ89" s="93"/>
      <c r="AR89" s="93"/>
      <c r="AS89" s="93"/>
      <c r="AT89" s="93"/>
      <c r="AU89" s="93"/>
      <c r="AV89" s="93"/>
      <c r="AW89" s="93"/>
      <c r="AX89" s="93"/>
      <c r="AY89" s="93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</row>
    <row r="90" spans="1:100" x14ac:dyDescent="0.3">
      <c r="A90" s="93"/>
      <c r="B90" s="93"/>
      <c r="C90" s="93"/>
      <c r="D90" s="93"/>
      <c r="E90" s="93"/>
      <c r="F90" s="93"/>
      <c r="G90" s="93"/>
      <c r="H90" s="93"/>
      <c r="I90" s="93"/>
      <c r="J90" s="93"/>
      <c r="K90" s="93"/>
      <c r="L90" s="93"/>
      <c r="M90" s="93"/>
      <c r="N90" s="93"/>
      <c r="O90" s="93"/>
      <c r="P90" s="93"/>
      <c r="Q90" s="93"/>
      <c r="R90" s="93"/>
      <c r="S90" s="93"/>
      <c r="T90" s="93"/>
      <c r="U90" s="93"/>
      <c r="V90" s="93"/>
      <c r="W90" s="93"/>
      <c r="X90" s="93"/>
      <c r="Y90" s="93"/>
      <c r="Z90" s="93"/>
      <c r="AA90" s="93"/>
      <c r="AB90" s="93"/>
      <c r="AC90" s="93"/>
      <c r="AD90" s="93"/>
      <c r="AE90" s="93"/>
      <c r="AF90" s="93"/>
      <c r="AG90" s="93"/>
      <c r="AH90" s="93"/>
      <c r="AI90" s="93"/>
      <c r="AJ90" s="93"/>
      <c r="AK90" s="93"/>
      <c r="AL90" s="93"/>
      <c r="AM90" s="93"/>
      <c r="AN90" s="93"/>
      <c r="AO90" s="93"/>
      <c r="AP90" s="93"/>
      <c r="AQ90" s="93"/>
      <c r="AR90" s="93"/>
      <c r="AS90" s="93"/>
      <c r="AT90" s="93"/>
      <c r="AU90" s="93"/>
      <c r="AV90" s="93"/>
      <c r="AW90" s="93"/>
      <c r="AX90" s="93"/>
      <c r="AY90" s="93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</row>
    <row r="91" spans="1:100" x14ac:dyDescent="0.3">
      <c r="A91" s="93"/>
      <c r="B91" s="93"/>
      <c r="C91" s="93"/>
      <c r="D91" s="93"/>
      <c r="E91" s="93"/>
      <c r="F91" s="93"/>
      <c r="G91" s="93"/>
      <c r="H91" s="93"/>
      <c r="I91" s="93"/>
      <c r="J91" s="93"/>
      <c r="K91" s="93"/>
      <c r="L91" s="93"/>
      <c r="M91" s="93"/>
      <c r="N91" s="93"/>
      <c r="O91" s="93"/>
      <c r="P91" s="93"/>
      <c r="Q91" s="93"/>
      <c r="R91" s="93"/>
      <c r="S91" s="93"/>
      <c r="T91" s="93"/>
      <c r="U91" s="93"/>
      <c r="V91" s="93"/>
      <c r="W91" s="93"/>
      <c r="X91" s="93"/>
      <c r="Y91" s="93"/>
      <c r="Z91" s="93"/>
      <c r="AA91" s="93"/>
      <c r="AB91" s="93"/>
      <c r="AC91" s="93"/>
      <c r="AD91" s="93"/>
      <c r="AE91" s="93"/>
      <c r="AF91" s="93"/>
      <c r="AG91" s="93"/>
      <c r="AH91" s="93"/>
      <c r="AI91" s="93"/>
      <c r="AJ91" s="93"/>
      <c r="AK91" s="93"/>
      <c r="AL91" s="93"/>
      <c r="AM91" s="93"/>
      <c r="AN91" s="93"/>
      <c r="AO91" s="93"/>
      <c r="AP91" s="93"/>
      <c r="AQ91" s="93"/>
      <c r="AR91" s="93"/>
      <c r="AS91" s="93"/>
      <c r="AT91" s="93"/>
      <c r="AU91" s="93"/>
      <c r="AV91" s="93"/>
      <c r="AW91" s="93"/>
      <c r="AX91" s="93"/>
      <c r="AY91" s="93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</row>
    <row r="92" spans="1:100" x14ac:dyDescent="0.3">
      <c r="A92" s="93"/>
      <c r="B92" s="93"/>
      <c r="C92" s="93"/>
      <c r="D92" s="93"/>
      <c r="E92" s="93"/>
      <c r="F92" s="93"/>
      <c r="G92" s="93"/>
      <c r="H92" s="93"/>
      <c r="I92" s="93"/>
      <c r="J92" s="93"/>
      <c r="K92" s="93"/>
      <c r="L92" s="93"/>
      <c r="M92" s="93"/>
      <c r="N92" s="93"/>
      <c r="O92" s="93"/>
      <c r="P92" s="93"/>
      <c r="Q92" s="93"/>
      <c r="R92" s="93"/>
      <c r="S92" s="93"/>
      <c r="T92" s="93"/>
      <c r="U92" s="93"/>
      <c r="V92" s="93"/>
      <c r="W92" s="93"/>
      <c r="X92" s="93"/>
      <c r="Y92" s="93"/>
      <c r="Z92" s="93"/>
      <c r="AA92" s="93"/>
      <c r="AB92" s="93"/>
      <c r="AC92" s="93"/>
      <c r="AD92" s="93"/>
      <c r="AE92" s="93"/>
      <c r="AF92" s="93"/>
      <c r="AG92" s="93"/>
      <c r="AH92" s="93"/>
      <c r="AI92" s="93"/>
      <c r="AJ92" s="93"/>
      <c r="AK92" s="93"/>
      <c r="AL92" s="93"/>
      <c r="AM92" s="93"/>
      <c r="AN92" s="93"/>
      <c r="AO92" s="93"/>
      <c r="AP92" s="93"/>
      <c r="AQ92" s="93"/>
      <c r="AR92" s="93"/>
      <c r="AS92" s="93"/>
      <c r="AT92" s="93"/>
      <c r="AU92" s="93"/>
      <c r="AV92" s="93"/>
      <c r="AW92" s="93"/>
      <c r="AX92" s="93"/>
      <c r="AY92" s="93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</row>
    <row r="93" spans="1:100" x14ac:dyDescent="0.3">
      <c r="A93" s="93"/>
      <c r="B93" s="93"/>
      <c r="C93" s="93"/>
      <c r="D93" s="93"/>
      <c r="E93" s="93"/>
      <c r="F93" s="93"/>
      <c r="G93" s="93"/>
      <c r="H93" s="93"/>
      <c r="I93" s="93"/>
      <c r="J93" s="93"/>
      <c r="K93" s="93"/>
      <c r="L93" s="93"/>
      <c r="M93" s="93"/>
      <c r="N93" s="93"/>
      <c r="O93" s="93"/>
      <c r="P93" s="93"/>
      <c r="Q93" s="93"/>
      <c r="R93" s="93"/>
      <c r="S93" s="93"/>
      <c r="T93" s="93"/>
      <c r="U93" s="93"/>
      <c r="V93" s="93"/>
      <c r="W93" s="93"/>
      <c r="X93" s="93"/>
      <c r="Y93" s="93"/>
      <c r="Z93" s="93"/>
      <c r="AA93" s="93"/>
      <c r="AB93" s="93"/>
      <c r="AC93" s="93"/>
      <c r="AD93" s="93"/>
      <c r="AE93" s="93"/>
      <c r="AF93" s="93"/>
      <c r="AG93" s="93"/>
      <c r="AH93" s="93"/>
      <c r="AI93" s="93"/>
      <c r="AJ93" s="93"/>
      <c r="AK93" s="93"/>
      <c r="AL93" s="93"/>
      <c r="AM93" s="93"/>
      <c r="AN93" s="93"/>
      <c r="AO93" s="93"/>
      <c r="AP93" s="93"/>
      <c r="AQ93" s="93"/>
      <c r="AR93" s="93"/>
      <c r="AS93" s="93"/>
      <c r="AT93" s="93"/>
      <c r="AU93" s="93"/>
      <c r="AV93" s="93"/>
      <c r="AW93" s="93"/>
      <c r="AX93" s="93"/>
      <c r="AY93" s="93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</row>
    <row r="94" spans="1:100" x14ac:dyDescent="0.3">
      <c r="A94" s="93"/>
      <c r="B94" s="93"/>
      <c r="C94" s="93"/>
      <c r="D94" s="93"/>
      <c r="E94" s="93"/>
      <c r="F94" s="93"/>
      <c r="G94" s="93"/>
      <c r="H94" s="93"/>
      <c r="I94" s="93"/>
      <c r="J94" s="93"/>
      <c r="K94" s="93"/>
      <c r="L94" s="93"/>
      <c r="M94" s="93"/>
      <c r="N94" s="93"/>
      <c r="O94" s="93"/>
      <c r="P94" s="93"/>
      <c r="Q94" s="93"/>
      <c r="R94" s="93"/>
      <c r="S94" s="93"/>
      <c r="T94" s="93"/>
      <c r="U94" s="93"/>
      <c r="V94" s="93"/>
      <c r="W94" s="93"/>
      <c r="X94" s="93"/>
      <c r="Y94" s="93"/>
      <c r="Z94" s="93"/>
      <c r="AA94" s="93"/>
      <c r="AB94" s="93"/>
      <c r="AC94" s="93"/>
      <c r="AD94" s="93"/>
      <c r="AE94" s="93"/>
      <c r="AF94" s="93"/>
      <c r="AG94" s="93"/>
      <c r="AH94" s="93"/>
      <c r="AI94" s="93"/>
      <c r="AJ94" s="93"/>
      <c r="AK94" s="93"/>
      <c r="AL94" s="93"/>
      <c r="AM94" s="93"/>
      <c r="AN94" s="93"/>
      <c r="AO94" s="93"/>
      <c r="AP94" s="93"/>
      <c r="AQ94" s="93"/>
      <c r="AR94" s="93"/>
      <c r="AS94" s="93"/>
      <c r="AT94" s="93"/>
      <c r="AU94" s="93"/>
      <c r="AV94" s="93"/>
      <c r="AW94" s="93"/>
      <c r="AX94" s="93"/>
      <c r="AY94" s="93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</row>
    <row r="95" spans="1:100" x14ac:dyDescent="0.3">
      <c r="A95" s="93"/>
      <c r="B95" s="93"/>
      <c r="C95" s="93"/>
      <c r="D95" s="93"/>
      <c r="E95" s="93"/>
      <c r="F95" s="93"/>
      <c r="G95" s="93"/>
      <c r="H95" s="93"/>
      <c r="I95" s="93"/>
      <c r="J95" s="93"/>
      <c r="K95" s="93"/>
      <c r="L95" s="93"/>
      <c r="M95" s="93"/>
      <c r="N95" s="93"/>
      <c r="O95" s="93"/>
      <c r="P95" s="93"/>
      <c r="Q95" s="93"/>
      <c r="R95" s="93"/>
      <c r="S95" s="93"/>
      <c r="T95" s="93"/>
      <c r="U95" s="93"/>
      <c r="V95" s="93"/>
      <c r="W95" s="93"/>
      <c r="X95" s="93"/>
      <c r="Y95" s="93"/>
      <c r="Z95" s="93"/>
      <c r="AA95" s="93"/>
      <c r="AB95" s="93"/>
      <c r="AC95" s="93"/>
      <c r="AD95" s="93"/>
      <c r="AE95" s="93"/>
      <c r="AF95" s="93"/>
      <c r="AG95" s="93"/>
      <c r="AH95" s="93"/>
      <c r="AI95" s="93"/>
      <c r="AJ95" s="93"/>
      <c r="AK95" s="93"/>
      <c r="AL95" s="93"/>
      <c r="AM95" s="93"/>
      <c r="AN95" s="93"/>
      <c r="AO95" s="93"/>
      <c r="AP95" s="93"/>
      <c r="AQ95" s="93"/>
      <c r="AR95" s="93"/>
      <c r="AS95" s="93"/>
      <c r="AT95" s="93"/>
      <c r="AU95" s="93"/>
      <c r="AV95" s="93"/>
      <c r="AW95" s="93"/>
      <c r="AX95" s="93"/>
      <c r="AY95" s="93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</row>
    <row r="96" spans="1:100" x14ac:dyDescent="0.3">
      <c r="A96" s="93"/>
      <c r="B96" s="93"/>
      <c r="C96" s="93"/>
      <c r="D96" s="93"/>
      <c r="E96" s="93"/>
      <c r="F96" s="93"/>
      <c r="G96" s="93"/>
      <c r="H96" s="93"/>
      <c r="I96" s="93"/>
      <c r="J96" s="93"/>
      <c r="K96" s="93"/>
      <c r="L96" s="93"/>
      <c r="M96" s="93"/>
      <c r="N96" s="93"/>
      <c r="O96" s="93"/>
      <c r="P96" s="93"/>
      <c r="Q96" s="93"/>
      <c r="R96" s="93"/>
      <c r="S96" s="93"/>
      <c r="T96" s="93"/>
      <c r="U96" s="93"/>
      <c r="V96" s="93"/>
      <c r="W96" s="93"/>
      <c r="X96" s="93"/>
      <c r="Y96" s="93"/>
      <c r="Z96" s="93"/>
      <c r="AA96" s="93"/>
      <c r="AB96" s="93"/>
      <c r="AC96" s="93"/>
      <c r="AD96" s="93"/>
      <c r="AE96" s="93"/>
      <c r="AF96" s="93"/>
      <c r="AG96" s="93"/>
      <c r="AH96" s="93"/>
      <c r="AI96" s="93"/>
      <c r="AJ96" s="93"/>
      <c r="AK96" s="93"/>
      <c r="AL96" s="93"/>
      <c r="AM96" s="93"/>
      <c r="AN96" s="93"/>
      <c r="AO96" s="93"/>
      <c r="AP96" s="93"/>
      <c r="AQ96" s="93"/>
      <c r="AR96" s="93"/>
      <c r="AS96" s="93"/>
      <c r="AT96" s="93"/>
      <c r="AU96" s="93"/>
      <c r="AV96" s="93"/>
      <c r="AW96" s="93"/>
      <c r="AX96" s="93"/>
      <c r="AY96" s="93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</row>
    <row r="97" spans="1:100" x14ac:dyDescent="0.3">
      <c r="A97" s="93"/>
      <c r="B97" s="93"/>
      <c r="C97" s="93"/>
      <c r="D97" s="93"/>
      <c r="E97" s="93"/>
      <c r="F97" s="93"/>
      <c r="G97" s="93"/>
      <c r="H97" s="93"/>
      <c r="I97" s="93"/>
      <c r="J97" s="93"/>
      <c r="K97" s="93"/>
      <c r="L97" s="93"/>
      <c r="M97" s="93"/>
      <c r="N97" s="93"/>
      <c r="O97" s="93"/>
      <c r="P97" s="93"/>
      <c r="Q97" s="93"/>
      <c r="R97" s="93"/>
      <c r="S97" s="93"/>
      <c r="T97" s="93"/>
      <c r="U97" s="93"/>
      <c r="V97" s="93"/>
      <c r="W97" s="93"/>
      <c r="X97" s="93"/>
      <c r="Y97" s="93"/>
      <c r="Z97" s="93"/>
      <c r="AA97" s="93"/>
      <c r="AB97" s="93"/>
      <c r="AC97" s="93"/>
      <c r="AD97" s="93"/>
      <c r="AE97" s="93"/>
      <c r="AF97" s="93"/>
      <c r="AG97" s="93"/>
      <c r="AH97" s="93"/>
      <c r="AI97" s="93"/>
      <c r="AJ97" s="93"/>
      <c r="AK97" s="93"/>
      <c r="AL97" s="93"/>
      <c r="AM97" s="93"/>
      <c r="AN97" s="93"/>
      <c r="AO97" s="93"/>
      <c r="AP97" s="93"/>
      <c r="AQ97" s="93"/>
      <c r="AR97" s="93"/>
      <c r="AS97" s="93"/>
      <c r="AT97" s="93"/>
      <c r="AU97" s="93"/>
      <c r="AV97" s="93"/>
      <c r="AW97" s="93"/>
      <c r="AX97" s="93"/>
      <c r="AY97" s="93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</row>
    <row r="98" spans="1:100" x14ac:dyDescent="0.3">
      <c r="A98" s="93"/>
      <c r="B98" s="93"/>
      <c r="C98" s="93"/>
      <c r="D98" s="93"/>
      <c r="E98" s="93"/>
      <c r="F98" s="93"/>
      <c r="G98" s="93"/>
      <c r="H98" s="93"/>
      <c r="I98" s="93"/>
      <c r="J98" s="93"/>
      <c r="K98" s="93"/>
      <c r="L98" s="93"/>
      <c r="M98" s="93"/>
      <c r="N98" s="93"/>
      <c r="O98" s="93"/>
      <c r="P98" s="93"/>
      <c r="Q98" s="93"/>
      <c r="R98" s="93"/>
      <c r="S98" s="93"/>
      <c r="T98" s="93"/>
      <c r="U98" s="93"/>
      <c r="V98" s="93"/>
      <c r="W98" s="93"/>
      <c r="X98" s="93"/>
      <c r="Y98" s="93"/>
      <c r="Z98" s="93"/>
      <c r="AA98" s="93"/>
      <c r="AB98" s="93"/>
      <c r="AC98" s="93"/>
      <c r="AD98" s="93"/>
      <c r="AE98" s="93"/>
      <c r="AF98" s="93"/>
      <c r="AG98" s="93"/>
      <c r="AH98" s="93"/>
      <c r="AI98" s="93"/>
      <c r="AJ98" s="93"/>
      <c r="AK98" s="93"/>
      <c r="AL98" s="93"/>
      <c r="AM98" s="93"/>
      <c r="AN98" s="93"/>
      <c r="AO98" s="93"/>
      <c r="AP98" s="93"/>
      <c r="AQ98" s="93"/>
      <c r="AR98" s="93"/>
      <c r="AS98" s="93"/>
      <c r="AT98" s="93"/>
      <c r="AU98" s="93"/>
      <c r="AV98" s="93"/>
      <c r="AW98" s="93"/>
      <c r="AX98" s="93"/>
      <c r="AY98" s="93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</row>
    <row r="99" spans="1:100" x14ac:dyDescent="0.3">
      <c r="A99" s="93"/>
      <c r="B99" s="93"/>
      <c r="C99" s="93"/>
      <c r="D99" s="93"/>
      <c r="E99" s="93"/>
      <c r="F99" s="93"/>
      <c r="G99" s="93"/>
      <c r="H99" s="93"/>
      <c r="I99" s="93"/>
      <c r="J99" s="93"/>
      <c r="K99" s="93"/>
      <c r="L99" s="93"/>
      <c r="M99" s="93"/>
      <c r="N99" s="93"/>
      <c r="O99" s="93"/>
      <c r="P99" s="93"/>
      <c r="Q99" s="93"/>
      <c r="R99" s="93"/>
      <c r="S99" s="93"/>
      <c r="T99" s="93"/>
      <c r="U99" s="93"/>
      <c r="V99" s="93"/>
      <c r="W99" s="93"/>
      <c r="X99" s="93"/>
      <c r="Y99" s="93"/>
      <c r="Z99" s="93"/>
      <c r="AA99" s="93"/>
      <c r="AB99" s="93"/>
      <c r="AC99" s="93"/>
      <c r="AD99" s="93"/>
      <c r="AE99" s="93"/>
      <c r="AF99" s="93"/>
      <c r="AG99" s="93"/>
      <c r="AH99" s="93"/>
      <c r="AI99" s="93"/>
      <c r="AJ99" s="93"/>
      <c r="AK99" s="93"/>
      <c r="AL99" s="93"/>
      <c r="AM99" s="93"/>
      <c r="AN99" s="93"/>
      <c r="AO99" s="93"/>
      <c r="AP99" s="93"/>
      <c r="AQ99" s="93"/>
      <c r="AR99" s="93"/>
      <c r="AS99" s="93"/>
      <c r="AT99" s="93"/>
      <c r="AU99" s="93"/>
      <c r="AV99" s="93"/>
      <c r="AW99" s="93"/>
      <c r="AX99" s="93"/>
      <c r="AY99" s="93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</row>
    <row r="100" spans="1:100" x14ac:dyDescent="0.3">
      <c r="A100" s="93"/>
      <c r="B100" s="93"/>
      <c r="C100" s="93"/>
      <c r="D100" s="93"/>
      <c r="E100" s="93"/>
      <c r="F100" s="93"/>
      <c r="G100" s="93"/>
      <c r="H100" s="93"/>
      <c r="I100" s="93"/>
      <c r="J100" s="93"/>
      <c r="K100" s="93"/>
      <c r="L100" s="93"/>
      <c r="M100" s="93"/>
      <c r="N100" s="93"/>
      <c r="O100" s="93"/>
      <c r="P100" s="93"/>
      <c r="Q100" s="93"/>
      <c r="R100" s="93"/>
      <c r="S100" s="93"/>
      <c r="T100" s="93"/>
      <c r="U100" s="93"/>
      <c r="V100" s="93"/>
      <c r="W100" s="93"/>
      <c r="X100" s="93"/>
      <c r="Y100" s="93"/>
      <c r="Z100" s="93"/>
      <c r="AA100" s="93"/>
      <c r="AB100" s="93"/>
      <c r="AC100" s="93"/>
      <c r="AD100" s="93"/>
      <c r="AE100" s="93"/>
      <c r="AF100" s="93"/>
      <c r="AG100" s="93"/>
      <c r="AH100" s="93"/>
      <c r="AI100" s="93"/>
      <c r="AJ100" s="93"/>
      <c r="AK100" s="93"/>
      <c r="AL100" s="93"/>
      <c r="AM100" s="93"/>
      <c r="AN100" s="93"/>
      <c r="AO100" s="93"/>
      <c r="AP100" s="93"/>
      <c r="AQ100" s="93"/>
      <c r="AR100" s="93"/>
      <c r="AS100" s="93"/>
      <c r="AT100" s="93"/>
      <c r="AU100" s="93"/>
      <c r="AV100" s="93"/>
      <c r="AW100" s="93"/>
      <c r="AX100" s="93"/>
      <c r="AY100" s="93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</row>
    <row r="101" spans="1:100" x14ac:dyDescent="0.3">
      <c r="A101" s="93"/>
      <c r="B101" s="93"/>
      <c r="C101" s="93"/>
      <c r="D101" s="93"/>
      <c r="E101" s="93"/>
      <c r="F101" s="93"/>
      <c r="G101" s="93"/>
      <c r="H101" s="93"/>
      <c r="I101" s="93"/>
      <c r="J101" s="93"/>
      <c r="K101" s="93"/>
      <c r="L101" s="93"/>
      <c r="M101" s="93"/>
      <c r="N101" s="93"/>
      <c r="O101" s="93"/>
      <c r="P101" s="93"/>
      <c r="Q101" s="93"/>
      <c r="R101" s="93"/>
      <c r="S101" s="93"/>
      <c r="T101" s="93"/>
      <c r="U101" s="93"/>
      <c r="V101" s="93"/>
      <c r="W101" s="93"/>
      <c r="X101" s="93"/>
      <c r="Y101" s="93"/>
      <c r="Z101" s="93"/>
      <c r="AA101" s="93"/>
      <c r="AB101" s="93"/>
      <c r="AC101" s="93"/>
      <c r="AD101" s="93"/>
      <c r="AE101" s="93"/>
      <c r="AF101" s="93"/>
      <c r="AG101" s="93"/>
      <c r="AH101" s="93"/>
      <c r="AI101" s="93"/>
      <c r="AJ101" s="93"/>
      <c r="AK101" s="93"/>
      <c r="AL101" s="93"/>
      <c r="AM101" s="93"/>
      <c r="AN101" s="93"/>
      <c r="AO101" s="93"/>
      <c r="AP101" s="93"/>
      <c r="AQ101" s="93"/>
      <c r="AR101" s="93"/>
      <c r="AS101" s="93"/>
      <c r="AT101" s="93"/>
      <c r="AU101" s="93"/>
      <c r="AV101" s="93"/>
      <c r="AW101" s="93"/>
      <c r="AX101" s="93"/>
      <c r="AY101" s="93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</row>
    <row r="102" spans="1:100" x14ac:dyDescent="0.3">
      <c r="A102" s="93"/>
      <c r="B102" s="93"/>
      <c r="C102" s="93"/>
      <c r="D102" s="93"/>
      <c r="E102" s="93"/>
      <c r="F102" s="93"/>
      <c r="G102" s="93"/>
      <c r="H102" s="93"/>
      <c r="I102" s="93"/>
      <c r="J102" s="93"/>
      <c r="K102" s="93"/>
      <c r="L102" s="93"/>
      <c r="M102" s="93"/>
      <c r="N102" s="93"/>
      <c r="O102" s="93"/>
      <c r="P102" s="93"/>
      <c r="Q102" s="93"/>
      <c r="R102" s="93"/>
      <c r="S102" s="93"/>
      <c r="T102" s="93"/>
      <c r="U102" s="93"/>
      <c r="V102" s="93"/>
      <c r="W102" s="93"/>
      <c r="X102" s="93"/>
      <c r="Y102" s="93"/>
      <c r="Z102" s="93"/>
      <c r="AA102" s="93"/>
      <c r="AB102" s="93"/>
      <c r="AC102" s="93"/>
      <c r="AD102" s="93"/>
      <c r="AE102" s="93"/>
      <c r="AF102" s="93"/>
      <c r="AG102" s="93"/>
      <c r="AH102" s="93"/>
      <c r="AI102" s="93"/>
      <c r="AJ102" s="93"/>
      <c r="AK102" s="93"/>
      <c r="AL102" s="93"/>
      <c r="AM102" s="93"/>
      <c r="AN102" s="93"/>
      <c r="AO102" s="93"/>
      <c r="AP102" s="93"/>
      <c r="AQ102" s="93"/>
      <c r="AR102" s="93"/>
      <c r="AS102" s="93"/>
      <c r="AT102" s="93"/>
      <c r="AU102" s="93"/>
      <c r="AV102" s="93"/>
      <c r="AW102" s="93"/>
      <c r="AX102" s="93"/>
      <c r="AY102" s="93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</row>
    <row r="103" spans="1:100" x14ac:dyDescent="0.3">
      <c r="A103" s="93"/>
      <c r="B103" s="93"/>
      <c r="C103" s="93"/>
      <c r="D103" s="93"/>
      <c r="E103" s="93"/>
      <c r="F103" s="93"/>
      <c r="G103" s="93"/>
      <c r="H103" s="93"/>
      <c r="I103" s="93"/>
      <c r="J103" s="93"/>
      <c r="K103" s="93"/>
      <c r="L103" s="93"/>
      <c r="M103" s="93"/>
      <c r="N103" s="93"/>
      <c r="O103" s="93"/>
      <c r="P103" s="93"/>
      <c r="Q103" s="93"/>
      <c r="R103" s="93"/>
      <c r="S103" s="93"/>
      <c r="T103" s="93"/>
      <c r="U103" s="93"/>
      <c r="V103" s="93"/>
      <c r="W103" s="93"/>
      <c r="X103" s="93"/>
      <c r="Y103" s="93"/>
      <c r="Z103" s="93"/>
      <c r="AA103" s="93"/>
      <c r="AB103" s="93"/>
      <c r="AC103" s="93"/>
      <c r="AD103" s="93"/>
      <c r="AE103" s="93"/>
      <c r="AF103" s="93"/>
      <c r="AG103" s="93"/>
      <c r="AH103" s="93"/>
      <c r="AI103" s="93"/>
      <c r="AJ103" s="93"/>
      <c r="AK103" s="93"/>
      <c r="AL103" s="93"/>
      <c r="AM103" s="93"/>
      <c r="AN103" s="93"/>
      <c r="AO103" s="93"/>
      <c r="AP103" s="93"/>
      <c r="AQ103" s="93"/>
      <c r="AR103" s="93"/>
      <c r="AS103" s="93"/>
      <c r="AT103" s="93"/>
      <c r="AU103" s="93"/>
      <c r="AV103" s="93"/>
      <c r="AW103" s="93"/>
      <c r="AX103" s="93"/>
      <c r="AY103" s="93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</row>
    <row r="104" spans="1:100" x14ac:dyDescent="0.3">
      <c r="A104" s="93"/>
      <c r="B104" s="93"/>
      <c r="C104" s="93"/>
      <c r="D104" s="93"/>
      <c r="E104" s="93"/>
      <c r="F104" s="93"/>
      <c r="G104" s="93"/>
      <c r="H104" s="93"/>
      <c r="I104" s="93"/>
      <c r="J104" s="93"/>
      <c r="K104" s="93"/>
      <c r="L104" s="93"/>
      <c r="M104" s="93"/>
      <c r="N104" s="93"/>
      <c r="O104" s="93"/>
      <c r="P104" s="93"/>
      <c r="Q104" s="93"/>
      <c r="R104" s="93"/>
      <c r="S104" s="93"/>
      <c r="T104" s="93"/>
      <c r="U104" s="93"/>
      <c r="V104" s="93"/>
      <c r="W104" s="93"/>
      <c r="X104" s="93"/>
      <c r="Y104" s="93"/>
      <c r="Z104" s="93"/>
      <c r="AA104" s="93"/>
      <c r="AB104" s="93"/>
      <c r="AC104" s="93"/>
      <c r="AD104" s="93"/>
      <c r="AE104" s="93"/>
      <c r="AF104" s="93"/>
      <c r="AG104" s="93"/>
      <c r="AH104" s="93"/>
      <c r="AI104" s="93"/>
      <c r="AJ104" s="93"/>
      <c r="AK104" s="93"/>
      <c r="AL104" s="93"/>
      <c r="AM104" s="93"/>
      <c r="AN104" s="93"/>
      <c r="AO104" s="93"/>
      <c r="AP104" s="93"/>
      <c r="AQ104" s="93"/>
      <c r="AR104" s="93"/>
      <c r="AS104" s="93"/>
      <c r="AT104" s="93"/>
      <c r="AU104" s="93"/>
      <c r="AV104" s="93"/>
      <c r="AW104" s="93"/>
      <c r="AX104" s="93"/>
      <c r="AY104" s="93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</row>
    <row r="105" spans="1:100" x14ac:dyDescent="0.3">
      <c r="A105" s="93"/>
      <c r="B105" s="93"/>
      <c r="C105" s="93"/>
      <c r="D105" s="93"/>
      <c r="E105" s="93"/>
      <c r="F105" s="93"/>
      <c r="G105" s="93"/>
      <c r="H105" s="93"/>
      <c r="I105" s="93"/>
      <c r="J105" s="93"/>
      <c r="K105" s="93"/>
      <c r="L105" s="93"/>
      <c r="M105" s="93"/>
      <c r="N105" s="93"/>
      <c r="O105" s="93"/>
      <c r="P105" s="93"/>
      <c r="Q105" s="93"/>
      <c r="R105" s="93"/>
      <c r="S105" s="93"/>
      <c r="T105" s="93"/>
      <c r="U105" s="93"/>
      <c r="V105" s="93"/>
      <c r="W105" s="93"/>
      <c r="X105" s="93"/>
      <c r="Y105" s="93"/>
      <c r="Z105" s="93"/>
      <c r="AA105" s="93"/>
      <c r="AB105" s="93"/>
      <c r="AC105" s="93"/>
      <c r="AD105" s="93"/>
      <c r="AE105" s="93"/>
      <c r="AF105" s="93"/>
      <c r="AG105" s="93"/>
      <c r="AH105" s="93"/>
      <c r="AI105" s="93"/>
      <c r="AJ105" s="93"/>
      <c r="AK105" s="93"/>
      <c r="AL105" s="93"/>
      <c r="AM105" s="93"/>
      <c r="AN105" s="93"/>
      <c r="AO105" s="93"/>
      <c r="AP105" s="93"/>
      <c r="AQ105" s="93"/>
      <c r="AR105" s="93"/>
      <c r="AS105" s="93"/>
      <c r="AT105" s="93"/>
      <c r="AU105" s="93"/>
      <c r="AV105" s="93"/>
      <c r="AW105" s="93"/>
      <c r="AX105" s="93"/>
      <c r="AY105" s="93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</row>
    <row r="106" spans="1:100" x14ac:dyDescent="0.3">
      <c r="A106" s="93"/>
      <c r="B106" s="93"/>
      <c r="C106" s="93"/>
      <c r="D106" s="93"/>
      <c r="E106" s="93"/>
      <c r="F106" s="93"/>
      <c r="G106" s="93"/>
      <c r="H106" s="93"/>
      <c r="I106" s="93"/>
      <c r="J106" s="93"/>
      <c r="K106" s="93"/>
      <c r="L106" s="93"/>
      <c r="M106" s="93"/>
      <c r="N106" s="93"/>
      <c r="O106" s="93"/>
      <c r="P106" s="93"/>
      <c r="Q106" s="93"/>
      <c r="R106" s="93"/>
      <c r="S106" s="93"/>
      <c r="T106" s="93"/>
      <c r="U106" s="93"/>
      <c r="V106" s="93"/>
      <c r="W106" s="93"/>
      <c r="X106" s="93"/>
      <c r="Y106" s="93"/>
      <c r="Z106" s="93"/>
      <c r="AA106" s="93"/>
      <c r="AB106" s="93"/>
      <c r="AC106" s="93"/>
      <c r="AD106" s="93"/>
      <c r="AE106" s="93"/>
      <c r="AF106" s="93"/>
      <c r="AG106" s="93"/>
      <c r="AH106" s="93"/>
      <c r="AI106" s="93"/>
      <c r="AJ106" s="93"/>
      <c r="AK106" s="93"/>
      <c r="AL106" s="93"/>
      <c r="AM106" s="93"/>
      <c r="AN106" s="93"/>
      <c r="AO106" s="93"/>
      <c r="AP106" s="93"/>
      <c r="AQ106" s="93"/>
      <c r="AR106" s="93"/>
      <c r="AS106" s="93"/>
      <c r="AT106" s="93"/>
      <c r="AU106" s="93"/>
      <c r="AV106" s="93"/>
      <c r="AW106" s="93"/>
      <c r="AX106" s="93"/>
      <c r="AY106" s="93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</row>
    <row r="107" spans="1:100" x14ac:dyDescent="0.3">
      <c r="A107" s="93"/>
      <c r="B107" s="93"/>
      <c r="C107" s="93"/>
      <c r="D107" s="93"/>
      <c r="E107" s="93"/>
      <c r="F107" s="93"/>
      <c r="G107" s="93"/>
      <c r="H107" s="93"/>
      <c r="I107" s="93"/>
      <c r="J107" s="93"/>
      <c r="K107" s="93"/>
      <c r="L107" s="93"/>
      <c r="M107" s="93"/>
      <c r="N107" s="93"/>
      <c r="O107" s="93"/>
      <c r="P107" s="93"/>
      <c r="Q107" s="93"/>
      <c r="R107" s="93"/>
      <c r="S107" s="93"/>
      <c r="T107" s="93"/>
      <c r="U107" s="93"/>
      <c r="V107" s="93"/>
      <c r="W107" s="93"/>
      <c r="X107" s="93"/>
      <c r="Y107" s="93"/>
      <c r="Z107" s="93"/>
      <c r="AA107" s="93"/>
      <c r="AB107" s="93"/>
      <c r="AC107" s="93"/>
      <c r="AD107" s="93"/>
      <c r="AE107" s="93"/>
      <c r="AF107" s="93"/>
      <c r="AG107" s="93"/>
      <c r="AH107" s="93"/>
      <c r="AI107" s="93"/>
      <c r="AJ107" s="93"/>
      <c r="AK107" s="93"/>
      <c r="AL107" s="93"/>
      <c r="AM107" s="93"/>
      <c r="AN107" s="93"/>
      <c r="AO107" s="93"/>
      <c r="AP107" s="93"/>
      <c r="AQ107" s="93"/>
      <c r="AR107" s="93"/>
      <c r="AS107" s="93"/>
      <c r="AT107" s="93"/>
      <c r="AU107" s="93"/>
      <c r="AV107" s="93"/>
      <c r="AW107" s="93"/>
      <c r="AX107" s="93"/>
      <c r="AY107" s="93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</row>
    <row r="108" spans="1:100" x14ac:dyDescent="0.3">
      <c r="A108" s="93"/>
      <c r="B108" s="93"/>
      <c r="C108" s="93"/>
      <c r="D108" s="93"/>
      <c r="E108" s="93"/>
      <c r="F108" s="93"/>
      <c r="G108" s="93"/>
      <c r="H108" s="93"/>
      <c r="I108" s="93"/>
      <c r="J108" s="93"/>
      <c r="K108" s="93"/>
      <c r="L108" s="93"/>
      <c r="M108" s="93"/>
      <c r="N108" s="93"/>
      <c r="O108" s="93"/>
      <c r="P108" s="93"/>
      <c r="Q108" s="93"/>
      <c r="R108" s="93"/>
      <c r="S108" s="93"/>
      <c r="T108" s="93"/>
      <c r="U108" s="93"/>
      <c r="V108" s="93"/>
      <c r="W108" s="93"/>
      <c r="X108" s="93"/>
      <c r="Y108" s="93"/>
      <c r="Z108" s="93"/>
      <c r="AA108" s="93"/>
      <c r="AB108" s="93"/>
      <c r="AC108" s="93"/>
      <c r="AD108" s="93"/>
      <c r="AE108" s="93"/>
      <c r="AF108" s="93"/>
      <c r="AG108" s="93"/>
      <c r="AH108" s="93"/>
      <c r="AI108" s="93"/>
      <c r="AJ108" s="93"/>
      <c r="AK108" s="93"/>
      <c r="AL108" s="93"/>
      <c r="AM108" s="93"/>
      <c r="AN108" s="93"/>
      <c r="AO108" s="93"/>
      <c r="AP108" s="93"/>
      <c r="AQ108" s="93"/>
      <c r="AR108" s="93"/>
      <c r="AS108" s="93"/>
      <c r="AT108" s="93"/>
      <c r="AU108" s="93"/>
      <c r="AV108" s="93"/>
      <c r="AW108" s="93"/>
      <c r="AX108" s="93"/>
      <c r="AY108" s="93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</row>
    <row r="109" spans="1:100" x14ac:dyDescent="0.3">
      <c r="A109" s="93"/>
      <c r="B109" s="93"/>
      <c r="C109" s="93"/>
      <c r="D109" s="93"/>
      <c r="E109" s="93"/>
      <c r="F109" s="93"/>
      <c r="G109" s="93"/>
      <c r="H109" s="93"/>
      <c r="I109" s="93"/>
      <c r="J109" s="93"/>
      <c r="K109" s="93"/>
      <c r="L109" s="93"/>
      <c r="M109" s="93"/>
      <c r="N109" s="93"/>
      <c r="O109" s="93"/>
      <c r="P109" s="93"/>
      <c r="Q109" s="93"/>
      <c r="R109" s="93"/>
      <c r="S109" s="93"/>
      <c r="T109" s="93"/>
      <c r="U109" s="93"/>
      <c r="V109" s="93"/>
      <c r="W109" s="93"/>
      <c r="X109" s="93"/>
      <c r="Y109" s="93"/>
      <c r="Z109" s="93"/>
      <c r="AA109" s="93"/>
      <c r="AB109" s="93"/>
      <c r="AC109" s="93"/>
      <c r="AD109" s="93"/>
      <c r="AE109" s="93"/>
      <c r="AF109" s="93"/>
      <c r="AG109" s="93"/>
      <c r="AH109" s="93"/>
      <c r="AI109" s="93"/>
      <c r="AJ109" s="93"/>
      <c r="AK109" s="93"/>
      <c r="AL109" s="93"/>
      <c r="AM109" s="93"/>
      <c r="AN109" s="93"/>
      <c r="AO109" s="93"/>
      <c r="AP109" s="93"/>
      <c r="AQ109" s="93"/>
      <c r="AR109" s="93"/>
      <c r="AS109" s="93"/>
      <c r="AT109" s="93"/>
      <c r="AU109" s="93"/>
      <c r="AV109" s="93"/>
      <c r="AW109" s="93"/>
      <c r="AX109" s="93"/>
      <c r="AY109" s="93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</row>
    <row r="110" spans="1:100" x14ac:dyDescent="0.3">
      <c r="A110" s="93"/>
      <c r="B110" s="93"/>
      <c r="C110" s="93"/>
      <c r="D110" s="93"/>
      <c r="E110" s="93"/>
      <c r="F110" s="93"/>
      <c r="G110" s="93"/>
      <c r="H110" s="93"/>
      <c r="I110" s="93"/>
      <c r="J110" s="93"/>
      <c r="K110" s="93"/>
      <c r="L110" s="93"/>
      <c r="M110" s="93"/>
      <c r="N110" s="93"/>
      <c r="O110" s="93"/>
      <c r="P110" s="93"/>
      <c r="Q110" s="93"/>
      <c r="R110" s="93"/>
      <c r="S110" s="93"/>
      <c r="T110" s="93"/>
      <c r="U110" s="93"/>
      <c r="V110" s="93"/>
      <c r="W110" s="93"/>
      <c r="X110" s="93"/>
      <c r="Y110" s="93"/>
      <c r="Z110" s="93"/>
      <c r="AA110" s="93"/>
      <c r="AB110" s="93"/>
      <c r="AC110" s="93"/>
      <c r="AD110" s="93"/>
      <c r="AE110" s="93"/>
      <c r="AF110" s="93"/>
      <c r="AG110" s="93"/>
      <c r="AH110" s="93"/>
      <c r="AI110" s="93"/>
      <c r="AJ110" s="93"/>
      <c r="AK110" s="93"/>
      <c r="AL110" s="93"/>
      <c r="AM110" s="93"/>
      <c r="AN110" s="93"/>
      <c r="AO110" s="93"/>
      <c r="AP110" s="93"/>
      <c r="AQ110" s="93"/>
      <c r="AR110" s="93"/>
      <c r="AS110" s="93"/>
      <c r="AT110" s="93"/>
      <c r="AU110" s="93"/>
      <c r="AV110" s="93"/>
      <c r="AW110" s="93"/>
      <c r="AX110" s="93"/>
      <c r="AY110" s="93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</row>
    <row r="111" spans="1:100" x14ac:dyDescent="0.3">
      <c r="A111" s="93"/>
      <c r="B111" s="93"/>
      <c r="C111" s="93"/>
      <c r="D111" s="93"/>
      <c r="E111" s="93"/>
      <c r="F111" s="93"/>
      <c r="G111" s="93"/>
      <c r="H111" s="93"/>
      <c r="I111" s="93"/>
      <c r="J111" s="93"/>
      <c r="K111" s="93"/>
      <c r="L111" s="93"/>
      <c r="M111" s="93"/>
      <c r="N111" s="93"/>
      <c r="O111" s="93"/>
      <c r="P111" s="93"/>
      <c r="Q111" s="93"/>
      <c r="R111" s="93"/>
      <c r="S111" s="93"/>
      <c r="T111" s="93"/>
      <c r="U111" s="93"/>
      <c r="V111" s="93"/>
      <c r="W111" s="93"/>
      <c r="X111" s="93"/>
      <c r="Y111" s="93"/>
      <c r="Z111" s="93"/>
      <c r="AA111" s="93"/>
      <c r="AB111" s="93"/>
      <c r="AC111" s="93"/>
      <c r="AD111" s="93"/>
      <c r="AE111" s="93"/>
      <c r="AF111" s="93"/>
      <c r="AG111" s="93"/>
      <c r="AH111" s="93"/>
      <c r="AI111" s="93"/>
      <c r="AJ111" s="93"/>
      <c r="AK111" s="93"/>
      <c r="AL111" s="93"/>
      <c r="AM111" s="93"/>
      <c r="AN111" s="93"/>
      <c r="AO111" s="93"/>
      <c r="AP111" s="93"/>
      <c r="AQ111" s="93"/>
      <c r="AR111" s="93"/>
      <c r="AS111" s="93"/>
      <c r="AT111" s="93"/>
      <c r="AU111" s="93"/>
      <c r="AV111" s="93"/>
      <c r="AW111" s="93"/>
      <c r="AX111" s="93"/>
      <c r="AY111" s="93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</row>
    <row r="112" spans="1:100" x14ac:dyDescent="0.3">
      <c r="AU112" s="2"/>
      <c r="AV112" s="2"/>
      <c r="AW112" s="2"/>
      <c r="AX112" s="2"/>
      <c r="AY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</row>
    <row r="113" spans="47:100" x14ac:dyDescent="0.3">
      <c r="AU113" s="2"/>
      <c r="AV113" s="2"/>
      <c r="AW113" s="2"/>
      <c r="AX113" s="2"/>
      <c r="AY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</row>
    <row r="114" spans="47:100" x14ac:dyDescent="0.3">
      <c r="AU114" s="2"/>
      <c r="AV114" s="2"/>
      <c r="AW114" s="2"/>
      <c r="AX114" s="2"/>
      <c r="AY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</row>
    <row r="115" spans="47:100" x14ac:dyDescent="0.3">
      <c r="AU115" s="2"/>
      <c r="AV115" s="2"/>
      <c r="AW115" s="2"/>
      <c r="AX115" s="2"/>
      <c r="AY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</row>
    <row r="116" spans="47:100" x14ac:dyDescent="0.3"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</row>
    <row r="117" spans="47:100" x14ac:dyDescent="0.3"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</row>
    <row r="118" spans="47:100" x14ac:dyDescent="0.3"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</row>
    <row r="119" spans="47:100" x14ac:dyDescent="0.3"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</row>
    <row r="120" spans="47:100" x14ac:dyDescent="0.3"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</row>
    <row r="121" spans="47:100" x14ac:dyDescent="0.3"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</row>
    <row r="122" spans="47:100" x14ac:dyDescent="0.3"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</row>
    <row r="123" spans="47:100" x14ac:dyDescent="0.3"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</row>
    <row r="124" spans="47:100" x14ac:dyDescent="0.3"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</row>
    <row r="125" spans="47:100" x14ac:dyDescent="0.3"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</row>
    <row r="126" spans="47:100" x14ac:dyDescent="0.3"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</row>
    <row r="127" spans="47:100" x14ac:dyDescent="0.3"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</row>
    <row r="128" spans="47:100" x14ac:dyDescent="0.3"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</row>
    <row r="129" spans="60:100" x14ac:dyDescent="0.3"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</row>
    <row r="130" spans="60:100" x14ac:dyDescent="0.3"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</row>
    <row r="131" spans="60:100" x14ac:dyDescent="0.3"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</row>
    <row r="132" spans="60:100" x14ac:dyDescent="0.3"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</row>
    <row r="133" spans="60:100" x14ac:dyDescent="0.3"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</row>
    <row r="134" spans="60:100" x14ac:dyDescent="0.3"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</row>
    <row r="135" spans="60:100" x14ac:dyDescent="0.3"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</row>
    <row r="136" spans="60:100" x14ac:dyDescent="0.3"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</row>
    <row r="137" spans="60:100" x14ac:dyDescent="0.3"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</row>
    <row r="138" spans="60:100" x14ac:dyDescent="0.3"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</row>
    <row r="139" spans="60:100" x14ac:dyDescent="0.3"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</row>
    <row r="140" spans="60:100" x14ac:dyDescent="0.3"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</row>
    <row r="141" spans="60:100" x14ac:dyDescent="0.3"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</row>
    <row r="142" spans="60:100" x14ac:dyDescent="0.3"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</row>
    <row r="143" spans="60:100" x14ac:dyDescent="0.3"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</row>
    <row r="144" spans="60:100" x14ac:dyDescent="0.3"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</row>
    <row r="145" spans="60:100" x14ac:dyDescent="0.3"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</row>
    <row r="146" spans="60:100" x14ac:dyDescent="0.3"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</row>
    <row r="147" spans="60:100" x14ac:dyDescent="0.3"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</row>
    <row r="148" spans="60:100" x14ac:dyDescent="0.3"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</row>
    <row r="149" spans="60:100" x14ac:dyDescent="0.3"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</row>
    <row r="150" spans="60:100" x14ac:dyDescent="0.3"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</row>
    <row r="151" spans="60:100" x14ac:dyDescent="0.3"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</row>
    <row r="152" spans="60:100" x14ac:dyDescent="0.3"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</row>
    <row r="153" spans="60:100" x14ac:dyDescent="0.3"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</row>
    <row r="154" spans="60:100" x14ac:dyDescent="0.3"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</row>
    <row r="155" spans="60:100" x14ac:dyDescent="0.3"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</row>
    <row r="156" spans="60:100" x14ac:dyDescent="0.3"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</row>
    <row r="157" spans="60:100" x14ac:dyDescent="0.3"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</row>
    <row r="158" spans="60:100" x14ac:dyDescent="0.3"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</row>
    <row r="159" spans="60:100" x14ac:dyDescent="0.3"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</row>
    <row r="160" spans="60:100" x14ac:dyDescent="0.3"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</row>
    <row r="161" spans="60:100" x14ac:dyDescent="0.3"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</row>
    <row r="162" spans="60:100" x14ac:dyDescent="0.3"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</row>
    <row r="163" spans="60:100" x14ac:dyDescent="0.3"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</row>
    <row r="164" spans="60:100" x14ac:dyDescent="0.3"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</row>
    <row r="165" spans="60:100" x14ac:dyDescent="0.3"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</row>
    <row r="166" spans="60:100" x14ac:dyDescent="0.3"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</row>
    <row r="167" spans="60:100" x14ac:dyDescent="0.3"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</row>
    <row r="168" spans="60:100" x14ac:dyDescent="0.3"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</row>
    <row r="169" spans="60:100" x14ac:dyDescent="0.3"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</row>
    <row r="170" spans="60:100" x14ac:dyDescent="0.3"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</row>
    <row r="171" spans="60:100" x14ac:dyDescent="0.3"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</row>
    <row r="172" spans="60:100" x14ac:dyDescent="0.3"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</row>
    <row r="173" spans="60:100" x14ac:dyDescent="0.3"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</row>
    <row r="174" spans="60:100" x14ac:dyDescent="0.3"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</row>
    <row r="175" spans="60:100" x14ac:dyDescent="0.3"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</row>
    <row r="176" spans="60:100" x14ac:dyDescent="0.3"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</row>
    <row r="177" spans="60:100" x14ac:dyDescent="0.3"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</row>
    <row r="178" spans="60:100" x14ac:dyDescent="0.3"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</row>
    <row r="179" spans="60:100" x14ac:dyDescent="0.3"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</row>
    <row r="180" spans="60:100" x14ac:dyDescent="0.3"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</row>
    <row r="181" spans="60:100" x14ac:dyDescent="0.3"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</row>
    <row r="182" spans="60:100" x14ac:dyDescent="0.3"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</row>
    <row r="183" spans="60:100" x14ac:dyDescent="0.3"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</row>
    <row r="184" spans="60:100" x14ac:dyDescent="0.3"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</row>
    <row r="185" spans="60:100" x14ac:dyDescent="0.3"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</row>
    <row r="186" spans="60:100" x14ac:dyDescent="0.3"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</row>
    <row r="187" spans="60:100" x14ac:dyDescent="0.3"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</row>
    <row r="188" spans="60:100" x14ac:dyDescent="0.3"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</row>
    <row r="189" spans="60:100" x14ac:dyDescent="0.3"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</row>
    <row r="190" spans="60:100" x14ac:dyDescent="0.3"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</row>
    <row r="191" spans="60:100" x14ac:dyDescent="0.3"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</row>
    <row r="192" spans="60:100" x14ac:dyDescent="0.3"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</row>
    <row r="193" spans="60:100" x14ac:dyDescent="0.3"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</row>
    <row r="194" spans="60:100" x14ac:dyDescent="0.3"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</row>
    <row r="195" spans="60:100" x14ac:dyDescent="0.3"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</row>
    <row r="196" spans="60:100" x14ac:dyDescent="0.3"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</row>
    <row r="197" spans="60:100" x14ac:dyDescent="0.3"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</row>
    <row r="198" spans="60:100" x14ac:dyDescent="0.3"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</row>
    <row r="199" spans="60:100" x14ac:dyDescent="0.3"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</row>
    <row r="200" spans="60:100" x14ac:dyDescent="0.3"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</row>
    <row r="201" spans="60:100" x14ac:dyDescent="0.3"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</row>
    <row r="202" spans="60:100" x14ac:dyDescent="0.3"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</row>
    <row r="203" spans="60:100" x14ac:dyDescent="0.3"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</row>
    <row r="204" spans="60:100" x14ac:dyDescent="0.3"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</row>
    <row r="205" spans="60:100" x14ac:dyDescent="0.3"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</row>
    <row r="206" spans="60:100" x14ac:dyDescent="0.3"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</row>
    <row r="207" spans="60:100" x14ac:dyDescent="0.3"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</row>
    <row r="208" spans="60:100" x14ac:dyDescent="0.3"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</row>
    <row r="209" spans="60:100" x14ac:dyDescent="0.3"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</row>
    <row r="210" spans="60:100" x14ac:dyDescent="0.3"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</row>
    <row r="211" spans="60:100" x14ac:dyDescent="0.3"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</row>
    <row r="212" spans="60:100" x14ac:dyDescent="0.3"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</row>
    <row r="213" spans="60:100" x14ac:dyDescent="0.3"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</row>
    <row r="214" spans="60:100" x14ac:dyDescent="0.3"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</row>
    <row r="215" spans="60:100" x14ac:dyDescent="0.3"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</row>
    <row r="216" spans="60:100" x14ac:dyDescent="0.3"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</row>
    <row r="217" spans="60:100" x14ac:dyDescent="0.3"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</row>
    <row r="218" spans="60:100" x14ac:dyDescent="0.3"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</row>
    <row r="219" spans="60:100" x14ac:dyDescent="0.3"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</row>
    <row r="220" spans="60:100" x14ac:dyDescent="0.3"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</row>
    <row r="221" spans="60:100" x14ac:dyDescent="0.3"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</row>
    <row r="222" spans="60:100" x14ac:dyDescent="0.3"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</row>
    <row r="223" spans="60:100" x14ac:dyDescent="0.3"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</row>
    <row r="224" spans="60:100" x14ac:dyDescent="0.3"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</row>
    <row r="225" spans="60:100" x14ac:dyDescent="0.3"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</row>
    <row r="226" spans="60:100" x14ac:dyDescent="0.3"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</row>
    <row r="227" spans="60:100" x14ac:dyDescent="0.3"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</row>
    <row r="228" spans="60:100" x14ac:dyDescent="0.3"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</row>
    <row r="229" spans="60:100" x14ac:dyDescent="0.3"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</row>
    <row r="230" spans="60:100" x14ac:dyDescent="0.3"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</row>
    <row r="231" spans="60:100" x14ac:dyDescent="0.3"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</row>
    <row r="232" spans="60:100" x14ac:dyDescent="0.3"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</row>
    <row r="233" spans="60:100" x14ac:dyDescent="0.3"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</row>
    <row r="234" spans="60:100" x14ac:dyDescent="0.3"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</row>
    <row r="235" spans="60:100" x14ac:dyDescent="0.3"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</row>
    <row r="236" spans="60:100" x14ac:dyDescent="0.3"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</row>
    <row r="237" spans="60:100" x14ac:dyDescent="0.3"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</row>
    <row r="238" spans="60:100" x14ac:dyDescent="0.3"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</row>
    <row r="239" spans="60:100" x14ac:dyDescent="0.3"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</row>
    <row r="240" spans="60:100" x14ac:dyDescent="0.3"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</row>
    <row r="241" spans="60:100" x14ac:dyDescent="0.3"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</row>
    <row r="242" spans="60:100" x14ac:dyDescent="0.3"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</row>
    <row r="243" spans="60:100" x14ac:dyDescent="0.3"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</row>
    <row r="244" spans="60:100" x14ac:dyDescent="0.3"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</row>
    <row r="245" spans="60:100" x14ac:dyDescent="0.3"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</row>
    <row r="246" spans="60:100" x14ac:dyDescent="0.3"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</row>
    <row r="247" spans="60:100" x14ac:dyDescent="0.3"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</row>
    <row r="248" spans="60:100" x14ac:dyDescent="0.3"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</row>
    <row r="249" spans="60:100" x14ac:dyDescent="0.3"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</row>
    <row r="250" spans="60:100" x14ac:dyDescent="0.3"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</row>
    <row r="251" spans="60:100" x14ac:dyDescent="0.3"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</row>
    <row r="252" spans="60:100" x14ac:dyDescent="0.3"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</row>
    <row r="253" spans="60:100" x14ac:dyDescent="0.3"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</row>
    <row r="254" spans="60:100" x14ac:dyDescent="0.3"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</row>
    <row r="255" spans="60:100" x14ac:dyDescent="0.3"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</row>
    <row r="256" spans="60:100" x14ac:dyDescent="0.3"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</row>
    <row r="257" spans="60:100" x14ac:dyDescent="0.3"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</row>
    <row r="258" spans="60:100" x14ac:dyDescent="0.3"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</row>
    <row r="259" spans="60:100" x14ac:dyDescent="0.3"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</row>
    <row r="260" spans="60:100" x14ac:dyDescent="0.3"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</row>
    <row r="261" spans="60:100" x14ac:dyDescent="0.3"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</row>
    <row r="262" spans="60:100" x14ac:dyDescent="0.3"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</row>
    <row r="263" spans="60:100" x14ac:dyDescent="0.3"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</row>
    <row r="264" spans="60:100" x14ac:dyDescent="0.3"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</row>
    <row r="265" spans="60:100" x14ac:dyDescent="0.3"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</row>
    <row r="266" spans="60:100" x14ac:dyDescent="0.3"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</row>
    <row r="267" spans="60:100" x14ac:dyDescent="0.3"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</row>
    <row r="268" spans="60:100" x14ac:dyDescent="0.3"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</row>
    <row r="269" spans="60:100" x14ac:dyDescent="0.3"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</row>
    <row r="270" spans="60:100" x14ac:dyDescent="0.3"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</row>
    <row r="271" spans="60:100" x14ac:dyDescent="0.3"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</row>
    <row r="272" spans="60:100" x14ac:dyDescent="0.3"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</row>
    <row r="273" spans="60:100" x14ac:dyDescent="0.3"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</row>
    <row r="274" spans="60:100" x14ac:dyDescent="0.3"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</row>
    <row r="275" spans="60:100" x14ac:dyDescent="0.3"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</row>
    <row r="276" spans="60:100" x14ac:dyDescent="0.3"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</row>
    <row r="277" spans="60:100" x14ac:dyDescent="0.3"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</row>
    <row r="278" spans="60:100" x14ac:dyDescent="0.3"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</row>
    <row r="279" spans="60:100" x14ac:dyDescent="0.3"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</row>
    <row r="280" spans="60:100" x14ac:dyDescent="0.3"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</row>
    <row r="281" spans="60:100" x14ac:dyDescent="0.3"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</row>
    <row r="282" spans="60:100" x14ac:dyDescent="0.3"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</row>
    <row r="283" spans="60:100" x14ac:dyDescent="0.3"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</row>
    <row r="284" spans="60:100" x14ac:dyDescent="0.3"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</row>
    <row r="285" spans="60:100" x14ac:dyDescent="0.3"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</row>
    <row r="286" spans="60:100" x14ac:dyDescent="0.3"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</row>
    <row r="287" spans="60:100" x14ac:dyDescent="0.3"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</row>
    <row r="288" spans="60:100" x14ac:dyDescent="0.3"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</row>
    <row r="289" spans="60:100" x14ac:dyDescent="0.3"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</row>
    <row r="290" spans="60:100" x14ac:dyDescent="0.3"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</row>
    <row r="291" spans="60:100" x14ac:dyDescent="0.3"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</row>
    <row r="292" spans="60:100" x14ac:dyDescent="0.3"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</row>
    <row r="293" spans="60:100" x14ac:dyDescent="0.3"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</row>
    <row r="294" spans="60:100" x14ac:dyDescent="0.3"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</row>
    <row r="295" spans="60:100" x14ac:dyDescent="0.3"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</row>
    <row r="296" spans="60:100" x14ac:dyDescent="0.3"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</row>
    <row r="297" spans="60:100" x14ac:dyDescent="0.3"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</row>
    <row r="298" spans="60:100" x14ac:dyDescent="0.3"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</row>
    <row r="299" spans="60:100" x14ac:dyDescent="0.3"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</row>
    <row r="300" spans="60:100" x14ac:dyDescent="0.3"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</row>
  </sheetData>
  <mergeCells count="71">
    <mergeCell ref="BA48:BA54"/>
    <mergeCell ref="BA55:BA59"/>
    <mergeCell ref="AW40:AY40"/>
    <mergeCell ref="BH40:BV40"/>
    <mergeCell ref="BW40:CJ40"/>
    <mergeCell ref="CK40:CP40"/>
    <mergeCell ref="CQ40:CY40"/>
    <mergeCell ref="DA40:DF40"/>
    <mergeCell ref="AL36:AR36"/>
    <mergeCell ref="A39:AY39"/>
    <mergeCell ref="BB39:BB40"/>
    <mergeCell ref="BC39:BD39"/>
    <mergeCell ref="BE39:BF39"/>
    <mergeCell ref="BH39:DF39"/>
    <mergeCell ref="A40:D40"/>
    <mergeCell ref="E40:J40"/>
    <mergeCell ref="L40:AD40"/>
    <mergeCell ref="AE40:AV40"/>
    <mergeCell ref="BS30:CC32"/>
    <mergeCell ref="A33:X33"/>
    <mergeCell ref="A34:C34"/>
    <mergeCell ref="D34:G34"/>
    <mergeCell ref="H34:K34"/>
    <mergeCell ref="L34:T34"/>
    <mergeCell ref="U34:X34"/>
    <mergeCell ref="Z34:AD34"/>
    <mergeCell ref="AF34:AJ34"/>
    <mergeCell ref="AL34:AR35"/>
    <mergeCell ref="BS25:BW25"/>
    <mergeCell ref="A28:V28"/>
    <mergeCell ref="B29:E29"/>
    <mergeCell ref="F29:I29"/>
    <mergeCell ref="J29:R29"/>
    <mergeCell ref="S29:V29"/>
    <mergeCell ref="BY15:CC15"/>
    <mergeCell ref="W21:AD21"/>
    <mergeCell ref="AM21:AT21"/>
    <mergeCell ref="BC21:BJ21"/>
    <mergeCell ref="BY21:CC21"/>
    <mergeCell ref="W22:X22"/>
    <mergeCell ref="Y22:Z22"/>
    <mergeCell ref="AM22:AN22"/>
    <mergeCell ref="AO22:AP22"/>
    <mergeCell ref="BC22:BD22"/>
    <mergeCell ref="BY9:CC9"/>
    <mergeCell ref="I11:L11"/>
    <mergeCell ref="R11:U11"/>
    <mergeCell ref="AE13:AJ13"/>
    <mergeCell ref="AU13:AZ13"/>
    <mergeCell ref="BK13:BQ13"/>
    <mergeCell ref="BY3:CC3"/>
    <mergeCell ref="I7:L7"/>
    <mergeCell ref="R7:U7"/>
    <mergeCell ref="AE7:AJ7"/>
    <mergeCell ref="AU7:AZ7"/>
    <mergeCell ref="BK7:BQ7"/>
    <mergeCell ref="D2:D26"/>
    <mergeCell ref="I3:L3"/>
    <mergeCell ref="R3:U3"/>
    <mergeCell ref="AE3:AJ3"/>
    <mergeCell ref="AU3:AZ3"/>
    <mergeCell ref="BK3:BQ3"/>
    <mergeCell ref="R15:U15"/>
    <mergeCell ref="BE22:BF22"/>
    <mergeCell ref="N25:U26"/>
    <mergeCell ref="E1:L1"/>
    <mergeCell ref="N1:U1"/>
    <mergeCell ref="W1:AJ1"/>
    <mergeCell ref="AL1:AZ1"/>
    <mergeCell ref="BB1:BQ1"/>
    <mergeCell ref="BS1:CC1"/>
  </mergeCells>
  <conditionalFormatting sqref="V42:Y300">
    <cfRule type="cellIs" dxfId="19" priority="5" operator="greaterThan">
      <formula>0</formula>
    </cfRule>
    <cfRule type="cellIs" dxfId="18" priority="6" operator="lessThan">
      <formula>0</formula>
    </cfRule>
  </conditionalFormatting>
  <conditionalFormatting sqref="AA42:AB300">
    <cfRule type="cellIs" dxfId="17" priority="3" operator="greaterThan">
      <formula>0</formula>
    </cfRule>
    <cfRule type="cellIs" dxfId="16" priority="4" operator="lessThan">
      <formula>0</formula>
    </cfRule>
  </conditionalFormatting>
  <conditionalFormatting sqref="AD42:AD300">
    <cfRule type="cellIs" dxfId="15" priority="1" operator="greaterThan">
      <formula>0</formula>
    </cfRule>
    <cfRule type="cellIs" dxfId="14" priority="2" operator="lessThan">
      <formula>0</formula>
    </cfRule>
  </conditionalFormatting>
  <conditionalFormatting sqref="AN42:AR300">
    <cfRule type="cellIs" dxfId="13" priority="7" operator="greaterThan">
      <formula>0</formula>
    </cfRule>
    <cfRule type="cellIs" dxfId="12" priority="8" operator="lessThan">
      <formula>0</formula>
    </cfRule>
  </conditionalFormatting>
  <conditionalFormatting sqref="BC48:BD300">
    <cfRule type="cellIs" dxfId="11" priority="9" operator="greaterThan">
      <formula>0</formula>
    </cfRule>
    <cfRule type="cellIs" dxfId="10" priority="10" operator="lessThan">
      <formula>0</formula>
    </cfRule>
  </conditionalFormatting>
  <dataValidations count="1">
    <dataValidation type="whole" allowBlank="1" showInputMessage="1" showErrorMessage="1" sqref="AM2" xr:uid="{5DEAB53F-81E9-40C9-B628-847C4E84A54A}">
      <formula1>3</formula1>
      <formula2>B2+B3-4</formula2>
    </dataValidation>
  </dataValidation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91D2D-DBD5-4429-B358-F8E9C1C6C747}">
  <dimension ref="A1:DF300"/>
  <sheetViews>
    <sheetView zoomScaleNormal="100" workbookViewId="0"/>
  </sheetViews>
  <sheetFormatPr baseColWidth="10" defaultRowHeight="14.4" x14ac:dyDescent="0.3"/>
  <cols>
    <col min="1" max="1" width="15.44140625" style="2" bestFit="1" customWidth="1"/>
    <col min="2" max="2" width="13.6640625" style="2" bestFit="1" customWidth="1"/>
    <col min="3" max="3" width="14" style="2" bestFit="1" customWidth="1"/>
    <col min="4" max="4" width="17.109375" style="2" bestFit="1" customWidth="1"/>
    <col min="5" max="5" width="18.5546875" style="2" bestFit="1" customWidth="1"/>
    <col min="6" max="6" width="19.77734375" style="2" bestFit="1" customWidth="1"/>
    <col min="7" max="7" width="24.44140625" style="2" bestFit="1" customWidth="1"/>
    <col min="8" max="8" width="19.21875" style="2" bestFit="1" customWidth="1"/>
    <col min="9" max="9" width="19.33203125" style="2" bestFit="1" customWidth="1"/>
    <col min="10" max="10" width="13.5546875" style="2" bestFit="1" customWidth="1"/>
    <col min="11" max="11" width="13.6640625" style="2" bestFit="1" customWidth="1"/>
    <col min="12" max="12" width="18.44140625" style="2" bestFit="1" customWidth="1"/>
    <col min="13" max="13" width="17.77734375" style="2" bestFit="1" customWidth="1"/>
    <col min="14" max="14" width="15.109375" style="2" bestFit="1" customWidth="1"/>
    <col min="15" max="15" width="19.44140625" style="2" bestFit="1" customWidth="1"/>
    <col min="16" max="16" width="18.109375" style="2" bestFit="1" customWidth="1"/>
    <col min="17" max="17" width="21.88671875" style="2" bestFit="1" customWidth="1"/>
    <col min="18" max="18" width="25.6640625" style="2" bestFit="1" customWidth="1"/>
    <col min="19" max="19" width="22.44140625" style="2" bestFit="1" customWidth="1"/>
    <col min="20" max="20" width="15.5546875" style="2" bestFit="1" customWidth="1"/>
    <col min="21" max="21" width="17.77734375" style="2" bestFit="1" customWidth="1"/>
    <col min="22" max="22" width="17.88671875" style="2" bestFit="1" customWidth="1"/>
    <col min="23" max="23" width="11.6640625" style="2" customWidth="1"/>
    <col min="24" max="24" width="12" style="2" bestFit="1" customWidth="1"/>
    <col min="25" max="25" width="13.33203125" style="2" bestFit="1" customWidth="1"/>
    <col min="26" max="26" width="18.21875" style="2" customWidth="1"/>
    <col min="27" max="27" width="19.6640625" style="2" customWidth="1"/>
    <col min="28" max="28" width="18.44140625" style="2" bestFit="1" customWidth="1"/>
    <col min="29" max="29" width="15.44140625" style="2" bestFit="1" customWidth="1"/>
    <col min="30" max="30" width="13.21875" style="2" bestFit="1" customWidth="1"/>
    <col min="31" max="31" width="25.6640625" style="2" bestFit="1" customWidth="1"/>
    <col min="32" max="32" width="18" style="2" bestFit="1" customWidth="1"/>
    <col min="33" max="33" width="18.109375" style="2" bestFit="1" customWidth="1"/>
    <col min="34" max="34" width="13.88671875" style="2" bestFit="1" customWidth="1"/>
    <col min="35" max="35" width="16.109375" style="2" bestFit="1" customWidth="1"/>
    <col min="36" max="36" width="17.6640625" style="2" bestFit="1" customWidth="1"/>
    <col min="37" max="37" width="13" style="2" bestFit="1" customWidth="1"/>
    <col min="38" max="38" width="22.33203125" style="2" bestFit="1" customWidth="1"/>
    <col min="39" max="39" width="13.21875" style="2" bestFit="1" customWidth="1"/>
    <col min="40" max="40" width="12.44140625" style="2" bestFit="1" customWidth="1"/>
    <col min="41" max="41" width="19" style="2" bestFit="1" customWidth="1"/>
    <col min="42" max="42" width="15.5546875" style="2" customWidth="1"/>
    <col min="43" max="43" width="15.77734375" style="2" bestFit="1" customWidth="1"/>
    <col min="44" max="44" width="18.44140625" style="2" bestFit="1" customWidth="1"/>
    <col min="45" max="45" width="15.6640625" style="2" bestFit="1" customWidth="1"/>
    <col min="46" max="46" width="15.109375" style="2" bestFit="1" customWidth="1"/>
    <col min="47" max="47" width="25.6640625" bestFit="1" customWidth="1"/>
    <col min="48" max="48" width="13.88671875" bestFit="1" customWidth="1"/>
    <col min="53" max="53" width="12.88671875" customWidth="1"/>
    <col min="54" max="54" width="22.33203125" bestFit="1" customWidth="1"/>
    <col min="55" max="55" width="13" bestFit="1" customWidth="1"/>
    <col min="56" max="56" width="17" bestFit="1" customWidth="1"/>
    <col min="57" max="57" width="13.33203125" bestFit="1" customWidth="1"/>
    <col min="58" max="58" width="25.33203125" bestFit="1" customWidth="1"/>
    <col min="59" max="59" width="18.77734375" customWidth="1"/>
    <col min="60" max="60" width="16.77734375" bestFit="1" customWidth="1"/>
    <col min="61" max="61" width="14.6640625" bestFit="1" customWidth="1"/>
    <col min="62" max="62" width="16.6640625" bestFit="1" customWidth="1"/>
    <col min="63" max="63" width="25.6640625" bestFit="1" customWidth="1"/>
    <col min="64" max="64" width="17" bestFit="1" customWidth="1"/>
    <col min="65" max="65" width="16.6640625" bestFit="1" customWidth="1"/>
    <col min="66" max="66" width="15.21875" bestFit="1" customWidth="1"/>
    <col min="67" max="67" width="14.88671875" bestFit="1" customWidth="1"/>
    <col min="68" max="68" width="18.44140625" bestFit="1" customWidth="1"/>
    <col min="69" max="69" width="18.109375" bestFit="1" customWidth="1"/>
    <col min="70" max="70" width="16.5546875" bestFit="1" customWidth="1"/>
    <col min="71" max="71" width="16.21875" bestFit="1" customWidth="1"/>
    <col min="72" max="72" width="15.109375" bestFit="1" customWidth="1"/>
    <col min="73" max="73" width="30.88671875" customWidth="1"/>
    <col min="74" max="74" width="16.44140625" bestFit="1" customWidth="1"/>
    <col min="75" max="75" width="13.109375" bestFit="1" customWidth="1"/>
    <col min="76" max="76" width="12.77734375" bestFit="1" customWidth="1"/>
    <col min="78" max="78" width="23.6640625" bestFit="1" customWidth="1"/>
    <col min="85" max="85" width="12.88671875" customWidth="1"/>
    <col min="86" max="86" width="14.6640625" customWidth="1"/>
    <col min="89" max="89" width="13.33203125" bestFit="1" customWidth="1"/>
    <col min="90" max="90" width="13" bestFit="1" customWidth="1"/>
    <col min="91" max="91" width="17.77734375" bestFit="1" customWidth="1"/>
    <col min="92" max="92" width="17.44140625" bestFit="1" customWidth="1"/>
    <col min="93" max="93" width="12.44140625" bestFit="1" customWidth="1"/>
    <col min="94" max="94" width="14" bestFit="1" customWidth="1"/>
    <col min="95" max="95" width="11.6640625" bestFit="1" customWidth="1"/>
    <col min="96" max="96" width="11.33203125" bestFit="1" customWidth="1"/>
    <col min="98" max="98" width="12.33203125" bestFit="1" customWidth="1"/>
    <col min="99" max="99" width="12.5546875" bestFit="1" customWidth="1"/>
    <col min="100" max="100" width="12" bestFit="1" customWidth="1"/>
    <col min="101" max="101" width="12.21875" style="2" bestFit="1" customWidth="1"/>
    <col min="102" max="110" width="11.5546875" style="2"/>
  </cols>
  <sheetData>
    <row r="1" spans="1:88" ht="15" thickBot="1" x14ac:dyDescent="0.35">
      <c r="A1" s="1" t="s">
        <v>0</v>
      </c>
      <c r="B1" s="2">
        <v>1</v>
      </c>
      <c r="E1" s="3" t="s">
        <v>1</v>
      </c>
      <c r="F1" s="4"/>
      <c r="G1" s="4"/>
      <c r="H1" s="4"/>
      <c r="I1" s="4"/>
      <c r="J1" s="4"/>
      <c r="K1" s="4"/>
      <c r="L1" s="5"/>
      <c r="N1" s="3" t="s">
        <v>2</v>
      </c>
      <c r="O1" s="4"/>
      <c r="P1" s="4"/>
      <c r="Q1" s="4"/>
      <c r="R1" s="4"/>
      <c r="S1" s="4"/>
      <c r="T1" s="4"/>
      <c r="U1" s="5"/>
      <c r="W1" s="3" t="s">
        <v>3</v>
      </c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5"/>
      <c r="AK1" s="6"/>
      <c r="AL1" s="3" t="s">
        <v>4</v>
      </c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5"/>
      <c r="BB1" s="3" t="s">
        <v>5</v>
      </c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5"/>
      <c r="BR1" s="6"/>
      <c r="BS1" s="3" t="s">
        <v>6</v>
      </c>
      <c r="BT1" s="4"/>
      <c r="BU1" s="4"/>
      <c r="BV1" s="4"/>
      <c r="BW1" s="4"/>
      <c r="BX1" s="4"/>
      <c r="BY1" s="4"/>
      <c r="BZ1" s="4"/>
      <c r="CA1" s="4"/>
      <c r="CB1" s="4"/>
      <c r="CC1" s="5"/>
    </row>
    <row r="2" spans="1:88" ht="15" customHeight="1" thickBot="1" x14ac:dyDescent="0.35">
      <c r="A2" s="7" t="s">
        <v>7</v>
      </c>
      <c r="B2" s="2">
        <v>16</v>
      </c>
      <c r="D2" s="8" t="s">
        <v>8</v>
      </c>
      <c r="M2" s="9"/>
      <c r="W2" s="10" t="s">
        <v>9</v>
      </c>
      <c r="X2" s="2">
        <v>0.15904299999999999</v>
      </c>
      <c r="AL2" s="11" t="s">
        <v>10</v>
      </c>
      <c r="AN2" s="12" t="s">
        <v>9</v>
      </c>
      <c r="AO2" s="2">
        <v>0.15904299999999999</v>
      </c>
      <c r="AT2"/>
      <c r="BB2" s="10" t="s">
        <v>9</v>
      </c>
      <c r="BC2" s="2">
        <v>0.15904299999999999</v>
      </c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</row>
    <row r="3" spans="1:88" ht="16.2" x14ac:dyDescent="0.3">
      <c r="A3" s="7" t="s">
        <v>11</v>
      </c>
      <c r="B3" s="2">
        <v>16</v>
      </c>
      <c r="D3" s="13"/>
      <c r="E3" s="14" t="s">
        <v>12</v>
      </c>
      <c r="F3" s="15">
        <f>E31</f>
        <v>24.834344289374446</v>
      </c>
      <c r="G3" s="16" t="s">
        <v>13</v>
      </c>
      <c r="H3" s="17">
        <f>B31</f>
        <v>31.867507425895457</v>
      </c>
      <c r="I3" s="18" t="s">
        <v>14</v>
      </c>
      <c r="J3" s="18"/>
      <c r="K3" s="18"/>
      <c r="L3" s="18"/>
      <c r="M3" s="19"/>
      <c r="N3" s="14" t="s">
        <v>15</v>
      </c>
      <c r="O3" s="15">
        <f>G42</f>
        <v>30.823982708700466</v>
      </c>
      <c r="P3" s="16" t="s">
        <v>318</v>
      </c>
      <c r="Q3" s="17">
        <f>AA36</f>
        <v>5139.8935444023573</v>
      </c>
      <c r="R3" s="18" t="s">
        <v>14</v>
      </c>
      <c r="S3" s="18"/>
      <c r="T3" s="18"/>
      <c r="U3" s="18"/>
      <c r="X3" s="14" t="s">
        <v>15</v>
      </c>
      <c r="Y3" s="15">
        <f>G42</f>
        <v>30.823982708700466</v>
      </c>
      <c r="AB3" s="16" t="s">
        <v>16</v>
      </c>
      <c r="AC3" s="17">
        <f>O19</f>
        <v>23.790819572179455</v>
      </c>
      <c r="AE3" s="18" t="s">
        <v>14</v>
      </c>
      <c r="AF3" s="18"/>
      <c r="AG3" s="18"/>
      <c r="AH3" s="18"/>
      <c r="AI3" s="18"/>
      <c r="AJ3" s="18"/>
      <c r="AN3" s="14" t="s">
        <v>17</v>
      </c>
      <c r="AO3" s="15" t="e" cm="1">
        <f t="array" ref="AO3">INDEX(G42:G300,AM2-1,1)</f>
        <v>#VALUE!</v>
      </c>
      <c r="AR3" s="16" t="s">
        <v>18</v>
      </c>
      <c r="AS3" s="17" t="e" cm="1">
        <f t="array" ref="AS3">INDEX(H42:H300,AM2-2,1)</f>
        <v>#VALUE!</v>
      </c>
      <c r="AU3" s="18" t="s">
        <v>14</v>
      </c>
      <c r="AV3" s="18"/>
      <c r="AW3" s="18"/>
      <c r="AX3" s="18"/>
      <c r="AY3" s="18"/>
      <c r="AZ3" s="18"/>
      <c r="BC3" s="2"/>
      <c r="BD3" s="14" t="s">
        <v>19</v>
      </c>
      <c r="BE3" s="15" cm="1">
        <f t="array" ref="BE3">INDEX(G42:G300,B2+B3-4,1)</f>
        <v>24.69862660918249</v>
      </c>
      <c r="BF3" s="2"/>
      <c r="BG3" s="2"/>
      <c r="BH3" s="16" t="s">
        <v>20</v>
      </c>
      <c r="BI3" s="17" cm="1">
        <f t="array" ref="BI3">INDEX(H42:H300,B2+B3-5,1)</f>
        <v>49.53297089855694</v>
      </c>
      <c r="BJ3" s="2"/>
      <c r="BK3" s="18" t="s">
        <v>14</v>
      </c>
      <c r="BL3" s="18"/>
      <c r="BM3" s="18"/>
      <c r="BN3" s="18"/>
      <c r="BO3" s="18"/>
      <c r="BP3" s="18"/>
      <c r="BQ3" s="18"/>
      <c r="BS3" s="16" t="s">
        <v>21</v>
      </c>
      <c r="BT3" s="17" cm="1">
        <f t="array" ref="BT3">INDEX(H42:H300,B2+B3-4,1)</f>
        <v>49.531630563932751</v>
      </c>
      <c r="BU3" s="14"/>
      <c r="BV3" s="15"/>
      <c r="BW3" s="20"/>
      <c r="BX3" s="20"/>
      <c r="BY3" s="18" t="s">
        <v>14</v>
      </c>
      <c r="BZ3" s="18"/>
      <c r="CA3" s="18"/>
      <c r="CB3" s="18"/>
      <c r="CC3" s="18"/>
      <c r="CI3" s="2"/>
      <c r="CJ3" s="2"/>
    </row>
    <row r="4" spans="1:88" ht="16.2" x14ac:dyDescent="0.3">
      <c r="A4" s="7" t="s">
        <v>23</v>
      </c>
      <c r="B4" s="2" t="s">
        <v>331</v>
      </c>
      <c r="D4" s="13"/>
      <c r="E4" s="14" t="s">
        <v>24</v>
      </c>
      <c r="F4" s="15">
        <f>M31</f>
        <v>57.199227115513558</v>
      </c>
      <c r="G4" s="16" t="s">
        <v>24</v>
      </c>
      <c r="H4" s="17">
        <f>J31</f>
        <v>22</v>
      </c>
      <c r="I4" s="21"/>
      <c r="N4" s="14" t="s">
        <v>24</v>
      </c>
      <c r="O4" s="15">
        <f>AG42</f>
        <v>77.710237832631464</v>
      </c>
      <c r="P4" s="16" t="s">
        <v>24</v>
      </c>
      <c r="Q4" s="17">
        <f>AE36</f>
        <v>31.796624927814477</v>
      </c>
      <c r="R4" s="21"/>
      <c r="X4" s="14" t="s">
        <v>24</v>
      </c>
      <c r="Y4" s="15">
        <f>AG42</f>
        <v>77.710237832631464</v>
      </c>
      <c r="AB4" s="16" t="s">
        <v>24</v>
      </c>
      <c r="AC4" s="17">
        <f>O20</f>
        <v>40.340261869380605</v>
      </c>
      <c r="AE4" s="21"/>
      <c r="AN4" s="14" t="s">
        <v>24</v>
      </c>
      <c r="AO4" s="15" t="e" cm="1">
        <f t="array" ref="AO4">INDEX(AG42:AG300,AM2-1,1)</f>
        <v>#VALUE!</v>
      </c>
      <c r="AR4" s="16" t="s">
        <v>24</v>
      </c>
      <c r="AS4" s="17" t="e" cm="1">
        <f t="array" ref="AS4">INDEX(AK42:AK300,AM2-2,1)</f>
        <v>#VALUE!</v>
      </c>
      <c r="AU4" s="21"/>
      <c r="AV4" s="2"/>
      <c r="AW4" s="2"/>
      <c r="AX4" s="2"/>
      <c r="AY4" s="2"/>
      <c r="AZ4" s="2"/>
      <c r="BC4" s="2"/>
      <c r="BD4" s="14" t="s">
        <v>24</v>
      </c>
      <c r="BE4" s="15" cm="1">
        <f t="array" ref="BE4">INDEX(AG42:AG300,B2+B3-4,1)</f>
        <v>197.40833774939915</v>
      </c>
      <c r="BF4" s="2"/>
      <c r="BG4" s="2"/>
      <c r="BH4" s="16" t="s">
        <v>24</v>
      </c>
      <c r="BI4" s="17" cm="1">
        <f t="array" ref="BI4">INDEX(AK42:AK300,B2+B3-5,1)</f>
        <v>197.35781071631527</v>
      </c>
      <c r="BJ4" s="2"/>
      <c r="BK4" s="21"/>
      <c r="BL4" s="2"/>
      <c r="BM4" s="2"/>
      <c r="BN4" s="2"/>
      <c r="BO4" s="2"/>
      <c r="BP4" s="2"/>
      <c r="BS4" s="16" t="s">
        <v>24</v>
      </c>
      <c r="BT4" s="17" cm="1">
        <f t="array" ref="BT4">INDEX(AK42:AK300,B2+B3-4,1)</f>
        <v>197.36039175572722</v>
      </c>
      <c r="BU4" s="14"/>
      <c r="BV4" s="15"/>
      <c r="BW4" s="14" t="s">
        <v>25</v>
      </c>
      <c r="BX4" s="15">
        <f>F37</f>
        <v>24.697286274558301</v>
      </c>
      <c r="BZ4" s="21"/>
      <c r="CI4" s="2"/>
      <c r="CJ4" s="2"/>
    </row>
    <row r="5" spans="1:88" x14ac:dyDescent="0.3">
      <c r="A5" s="7" t="s">
        <v>26</v>
      </c>
      <c r="B5" s="2" t="s">
        <v>331</v>
      </c>
      <c r="D5" s="13"/>
      <c r="E5" s="14" t="s">
        <v>27</v>
      </c>
      <c r="F5" s="15">
        <f>V31</f>
        <v>14.834565528300551</v>
      </c>
      <c r="G5" s="16" t="s">
        <v>27</v>
      </c>
      <c r="H5" s="17">
        <f>S31</f>
        <v>18.6326</v>
      </c>
      <c r="I5" s="21"/>
      <c r="J5" s="2">
        <f>H3+F14</f>
        <v>56.701851715269903</v>
      </c>
      <c r="K5" s="22" t="s">
        <v>28</v>
      </c>
      <c r="L5" s="2">
        <f>H14+F3</f>
        <v>56.701851715269903</v>
      </c>
      <c r="N5" s="14" t="s">
        <v>27</v>
      </c>
      <c r="O5" s="15">
        <f>AY42</f>
        <v>14.7091358</v>
      </c>
      <c r="P5" s="16" t="s">
        <v>27</v>
      </c>
      <c r="Q5" s="17">
        <f>AI36</f>
        <v>3.4323299999999999</v>
      </c>
      <c r="R5" s="21"/>
      <c r="X5" s="14" t="s">
        <v>27</v>
      </c>
      <c r="Y5" s="15">
        <f>AY42</f>
        <v>14.7091358</v>
      </c>
      <c r="AB5" s="16" t="s">
        <v>27</v>
      </c>
      <c r="AC5" s="17">
        <f>O21</f>
        <v>14.7091358</v>
      </c>
      <c r="AE5" s="21"/>
      <c r="AF5" s="2">
        <f>AA13</f>
        <v>-2.7597073383462312</v>
      </c>
      <c r="AG5" s="22" t="s">
        <v>28</v>
      </c>
      <c r="AH5" s="2">
        <f>Y15-Y3</f>
        <v>-2.7597073383462316</v>
      </c>
      <c r="AI5" s="22" t="s">
        <v>28</v>
      </c>
      <c r="AJ5" s="2">
        <f>AC15-AC3</f>
        <v>-2.7597073383462316</v>
      </c>
      <c r="AN5" s="14" t="s">
        <v>27</v>
      </c>
      <c r="AO5" s="15" t="e" cm="1">
        <f t="array" ref="AO5">INDEX(AY42:AY300,AM2-1,1)</f>
        <v>#VALUE!</v>
      </c>
      <c r="AR5" s="16" t="s">
        <v>27</v>
      </c>
      <c r="AS5" s="17" t="e" cm="1">
        <f t="array" ref="AS5">INDEX(AY42:AY300,AM2-2,1)</f>
        <v>#VALUE!</v>
      </c>
      <c r="AU5" s="21"/>
      <c r="AV5" s="2" t="e">
        <f>AQ13</f>
        <v>#VALUE!</v>
      </c>
      <c r="AW5" s="22" t="s">
        <v>28</v>
      </c>
      <c r="AX5" s="2" t="e" vm="1">
        <f ca="1">AO15-AO3</f>
        <v>#VALUE!</v>
      </c>
      <c r="AY5" s="22" t="s">
        <v>28</v>
      </c>
      <c r="AZ5" s="2" t="e">
        <f>IF(AL8="NO APLICA",-AS3+AS15,-AS3+AS15-AM9)</f>
        <v>#VALUE!</v>
      </c>
      <c r="BC5" s="2"/>
      <c r="BD5" s="14" t="s">
        <v>27</v>
      </c>
      <c r="BE5" s="15" cm="1">
        <f t="array" ref="BE5">INDEX(AY42:AY300,B2+B3-4,1)</f>
        <v>14.709667063835116</v>
      </c>
      <c r="BF5" s="2"/>
      <c r="BG5" s="2"/>
      <c r="BH5" s="16" t="s">
        <v>27</v>
      </c>
      <c r="BI5" s="17" cm="1">
        <f t="array" ref="BI5">INDEX(AY42:AY300,B2+B3-5,1)</f>
        <v>14.709634792254594</v>
      </c>
      <c r="BJ5" s="2"/>
      <c r="BK5" s="21"/>
      <c r="BM5" s="2">
        <f>BG13</f>
        <v>-1.3403346241869492E-3</v>
      </c>
      <c r="BN5" s="22" t="s">
        <v>28</v>
      </c>
      <c r="BO5" s="2">
        <f>-BE3+BG15</f>
        <v>-1.3403346241886993E-3</v>
      </c>
      <c r="BP5" s="22" t="s">
        <v>28</v>
      </c>
      <c r="BQ5" s="2">
        <f>IF(BB8="NO APLICA",BI15-BI3,-BC9+BI15-BI3)</f>
        <v>-1.3403346241886993E-3</v>
      </c>
      <c r="BS5" s="16" t="s">
        <v>27</v>
      </c>
      <c r="BT5" s="17" cm="1">
        <f t="array" ref="BT5">INDEX(AY42:AY300,B2+B3-4,1)</f>
        <v>14.709667063835116</v>
      </c>
      <c r="BU5" s="14"/>
      <c r="BV5" s="15"/>
      <c r="BW5" s="14" t="s">
        <v>24</v>
      </c>
      <c r="BX5" s="15">
        <f>N37</f>
        <v>197.76161213646938</v>
      </c>
      <c r="CI5" s="2"/>
    </row>
    <row r="6" spans="1:88" ht="15.6" x14ac:dyDescent="0.3">
      <c r="A6" s="23" t="s">
        <v>29</v>
      </c>
      <c r="B6" s="2">
        <v>0</v>
      </c>
      <c r="D6" s="13"/>
      <c r="E6" s="14" t="s">
        <v>30</v>
      </c>
      <c r="F6" s="15">
        <f>I31</f>
        <v>7.2642251497418301E-6</v>
      </c>
      <c r="G6" s="16" t="s">
        <v>31</v>
      </c>
      <c r="H6" s="17">
        <f>F31</f>
        <v>0.209146</v>
      </c>
      <c r="I6" s="21"/>
      <c r="N6" s="14" t="s">
        <v>32</v>
      </c>
      <c r="O6" s="15">
        <f>N42</f>
        <v>0.94762216892422824</v>
      </c>
      <c r="P6" s="16" t="s">
        <v>31</v>
      </c>
      <c r="Q6" s="17">
        <f>AC36</f>
        <v>0</v>
      </c>
      <c r="S6" s="2">
        <f>O3</f>
        <v>30.823982708700466</v>
      </c>
      <c r="T6" s="22" t="s">
        <v>28</v>
      </c>
      <c r="U6" s="2">
        <f>O13</f>
        <v>30.823982708700466</v>
      </c>
      <c r="W6" s="24" t="s">
        <v>33</v>
      </c>
      <c r="X6" s="14" t="s">
        <v>32</v>
      </c>
      <c r="Y6" s="15">
        <f>N42</f>
        <v>0.94762216892422824</v>
      </c>
      <c r="AB6" s="16" t="s">
        <v>31</v>
      </c>
      <c r="AC6" s="17">
        <f>O22</f>
        <v>0.94762216892422824</v>
      </c>
      <c r="AM6" s="24" t="s">
        <v>33</v>
      </c>
      <c r="AN6" s="14" t="s">
        <v>32</v>
      </c>
      <c r="AO6" s="15" t="e" cm="1">
        <f t="array" ref="AO6">INDEX(N42:N300,AM2-1,1)</f>
        <v>#VALUE!</v>
      </c>
      <c r="AR6" s="16" t="s">
        <v>31</v>
      </c>
      <c r="AS6" s="17" t="e" cm="1">
        <f t="array" ref="AS6">INDEX(S42:S300,AM2-2,1)</f>
        <v>#VALUE!</v>
      </c>
      <c r="AU6" s="2"/>
      <c r="AV6" s="2"/>
      <c r="AW6" s="2"/>
      <c r="AX6" s="2"/>
      <c r="AY6" s="2"/>
      <c r="AZ6" s="2"/>
      <c r="BC6" s="24" t="s">
        <v>33</v>
      </c>
      <c r="BD6" s="14" t="s">
        <v>32</v>
      </c>
      <c r="BE6" s="15" cm="1">
        <f t="array" ref="BE6">INDEX(N42:N300,B2+B3-4,1)</f>
        <v>2.6596626476085547E-5</v>
      </c>
      <c r="BF6" s="2"/>
      <c r="BG6" s="2"/>
      <c r="BH6" s="16" t="s">
        <v>31</v>
      </c>
      <c r="BI6" s="17" cm="1">
        <f t="array" ref="BI6">INDEX(S42:S300,B2+B3-5,1)</f>
        <v>1.6903940943153672E-5</v>
      </c>
      <c r="BJ6" s="2"/>
      <c r="BK6" s="2"/>
      <c r="BL6" s="2"/>
      <c r="BM6" s="2"/>
      <c r="BN6" s="2"/>
      <c r="BO6" s="2"/>
      <c r="BP6" s="2"/>
      <c r="BS6" s="16" t="s">
        <v>31</v>
      </c>
      <c r="BT6" s="17" cm="1">
        <f t="array" ref="BT6">INDEX(S42:S300,B2+B3-4,1)</f>
        <v>7.2642251497418682E-6</v>
      </c>
      <c r="BU6" s="14"/>
      <c r="BV6" s="15"/>
      <c r="BW6" s="14" t="s">
        <v>27</v>
      </c>
      <c r="BX6" s="15">
        <f>W37</f>
        <v>14.834565528300551</v>
      </c>
      <c r="CA6" s="2">
        <f>BT3</f>
        <v>49.531630563932751</v>
      </c>
      <c r="CB6" s="22" t="s">
        <v>28</v>
      </c>
      <c r="CC6" s="2">
        <f>BX4+BT19</f>
        <v>49.531630563932751</v>
      </c>
      <c r="CI6" s="2"/>
    </row>
    <row r="7" spans="1:88" ht="16.2" thickBot="1" x14ac:dyDescent="0.35">
      <c r="A7" s="7" t="s">
        <v>34</v>
      </c>
      <c r="B7" s="22" t="s">
        <v>332</v>
      </c>
      <c r="D7" s="13"/>
      <c r="E7" s="14" t="s">
        <v>35</v>
      </c>
      <c r="F7" s="15">
        <f>R31</f>
        <v>-283382.86411241634</v>
      </c>
      <c r="G7" s="16" t="s">
        <v>35</v>
      </c>
      <c r="H7" s="17">
        <f>O31</f>
        <v>-243450.36742681079</v>
      </c>
      <c r="I7" s="18" t="s">
        <v>36</v>
      </c>
      <c r="J7" s="18"/>
      <c r="K7" s="18"/>
      <c r="L7" s="18"/>
      <c r="N7" s="14" t="s">
        <v>35</v>
      </c>
      <c r="O7" s="15">
        <f>AU42</f>
        <v>-55367.719396303342</v>
      </c>
      <c r="P7" s="16" t="s">
        <v>35</v>
      </c>
      <c r="Q7" s="17">
        <f>AG36</f>
        <v>-285314.6095813337</v>
      </c>
      <c r="S7" s="2">
        <f>Q13</f>
        <v>5139.8935444023573</v>
      </c>
      <c r="T7" s="22" t="s">
        <v>28</v>
      </c>
      <c r="U7" s="2">
        <f>Q3</f>
        <v>5139.8935444023573</v>
      </c>
      <c r="W7" s="25">
        <f>C42</f>
        <v>9.6416000000000004</v>
      </c>
      <c r="X7" s="14" t="s">
        <v>35</v>
      </c>
      <c r="Y7" s="15">
        <f>AU42</f>
        <v>-55367.719396303342</v>
      </c>
      <c r="AB7" s="16" t="s">
        <v>35</v>
      </c>
      <c r="AC7" s="17">
        <f>O23</f>
        <v>-77922.421878297857</v>
      </c>
      <c r="AE7" s="18" t="s">
        <v>36</v>
      </c>
      <c r="AF7" s="18"/>
      <c r="AG7" s="18"/>
      <c r="AH7" s="18"/>
      <c r="AI7" s="18"/>
      <c r="AJ7" s="18"/>
      <c r="AM7" s="25" t="e" cm="1">
        <f t="array" ref="AM7">INDEX(C42:C300,AM2-1,1)</f>
        <v>#VALUE!</v>
      </c>
      <c r="AN7" s="14" t="s">
        <v>35</v>
      </c>
      <c r="AO7" s="15" t="e" cm="1">
        <f t="array" ref="AO7">INDEX(AU42:AU300,AM2-1,1)</f>
        <v>#VALUE!</v>
      </c>
      <c r="AR7" s="16" t="s">
        <v>35</v>
      </c>
      <c r="AS7" s="17" t="e" cm="1">
        <f t="array" ref="AS7">INDEX(AV42:AV300,AM2-2,1)</f>
        <v>#VALUE!</v>
      </c>
      <c r="AU7" s="18" t="s">
        <v>36</v>
      </c>
      <c r="AV7" s="18"/>
      <c r="AW7" s="18"/>
      <c r="AX7" s="18"/>
      <c r="AY7" s="18"/>
      <c r="AZ7" s="18"/>
      <c r="BC7" s="25" cm="1">
        <f t="array" ref="BC7">INDEX(C42:C300,B2+B3-4,1)</f>
        <v>3.1655999999999977</v>
      </c>
      <c r="BD7" s="14" t="s">
        <v>35</v>
      </c>
      <c r="BE7" s="15" cm="1">
        <f t="array" ref="BE7">INDEX(AU42:AU300,B2+B3-4,1)</f>
        <v>-237443.55084292137</v>
      </c>
      <c r="BF7" s="2"/>
      <c r="BG7" s="2"/>
      <c r="BH7" s="16" t="s">
        <v>35</v>
      </c>
      <c r="BI7" s="17" cm="1">
        <f t="array" ref="BI7">INDEX(AV42:AV300,B2+B3-5,1)</f>
        <v>-272577.42695153912</v>
      </c>
      <c r="BJ7" s="2"/>
      <c r="BK7" s="18" t="s">
        <v>36</v>
      </c>
      <c r="BL7" s="18"/>
      <c r="BM7" s="18"/>
      <c r="BN7" s="18"/>
      <c r="BO7" s="18"/>
      <c r="BP7" s="18"/>
      <c r="BQ7" s="18"/>
      <c r="BS7" s="16" t="s">
        <v>35</v>
      </c>
      <c r="BT7" s="17" cm="1">
        <f t="array" ref="BT7">INDEX(AV42:AV300,B2+B3-4,1)</f>
        <v>-272579.24114737235</v>
      </c>
      <c r="BU7" s="14"/>
      <c r="BV7" s="15"/>
      <c r="BW7" s="14" t="s">
        <v>32</v>
      </c>
      <c r="BX7" s="15">
        <f>J37</f>
        <v>7.2642251497418301E-6</v>
      </c>
      <c r="BZ7" s="21"/>
      <c r="CA7" s="2">
        <f>BV19*B12</f>
        <v>24.697286274558305</v>
      </c>
      <c r="CB7" s="22" t="s">
        <v>28</v>
      </c>
      <c r="CC7" s="2">
        <f>BX4</f>
        <v>24.697286274558301</v>
      </c>
      <c r="CI7" s="2"/>
    </row>
    <row r="8" spans="1:88" ht="16.8" thickBot="1" x14ac:dyDescent="0.35">
      <c r="A8" s="23" t="s">
        <v>37</v>
      </c>
      <c r="B8" s="22" t="s">
        <v>332</v>
      </c>
      <c r="D8" s="13"/>
      <c r="F8" s="26"/>
      <c r="G8" s="27"/>
      <c r="I8" s="21"/>
      <c r="W8" s="25"/>
      <c r="X8" s="28"/>
      <c r="Y8" s="29"/>
      <c r="Z8" s="30" t="s">
        <v>38</v>
      </c>
      <c r="AA8" s="31">
        <f>AI42</f>
        <v>44.97144384491051</v>
      </c>
      <c r="AB8" s="32"/>
      <c r="AC8" s="33"/>
      <c r="AE8" s="21"/>
      <c r="AL8" s="34" t="str">
        <f>IF(AM2=B2,"APLICA","NO APLICA")</f>
        <v>NO APLICA</v>
      </c>
      <c r="AM8" s="25"/>
      <c r="AN8" s="28"/>
      <c r="AO8" s="29"/>
      <c r="AP8" s="30" t="s">
        <v>38</v>
      </c>
      <c r="AQ8" s="31" t="e" cm="1">
        <f t="array" ref="AQ8">INDEX(AI42:AI300,AM2-1,1)</f>
        <v>#VALUE!</v>
      </c>
      <c r="AR8" s="32"/>
      <c r="AS8" s="33"/>
      <c r="AU8" s="21"/>
      <c r="AV8" s="2"/>
      <c r="AW8" s="2"/>
      <c r="AX8" s="2"/>
      <c r="AY8" s="2"/>
      <c r="AZ8" s="2"/>
      <c r="BB8" s="34" t="str">
        <f>IF(B3=3,"APLICA","NO APLICA")</f>
        <v>NO APLICA</v>
      </c>
      <c r="BC8" s="25"/>
      <c r="BD8" s="28"/>
      <c r="BE8" s="29"/>
      <c r="BF8" s="30" t="s">
        <v>38</v>
      </c>
      <c r="BG8" s="31" cm="1">
        <f t="array" ref="BG8">INDEX(AI42:AI300,B2+B3-4,1)</f>
        <v>197.36045289992904</v>
      </c>
      <c r="BH8" s="32"/>
      <c r="BI8" s="33"/>
      <c r="BJ8" s="2"/>
      <c r="BK8" s="21"/>
      <c r="BL8" s="2"/>
      <c r="BM8" s="2"/>
      <c r="BN8" s="2"/>
      <c r="BO8" s="2"/>
      <c r="BP8" s="2"/>
      <c r="BW8" s="14" t="s">
        <v>35</v>
      </c>
      <c r="BX8" s="15">
        <f>S37</f>
        <v>-237445.28256869354</v>
      </c>
      <c r="BZ8" s="21"/>
      <c r="CB8" s="2"/>
      <c r="CI8" s="2"/>
    </row>
    <row r="9" spans="1:88" ht="16.2" x14ac:dyDescent="0.3">
      <c r="A9" s="7" t="s">
        <v>39</v>
      </c>
      <c r="B9" s="22" t="s">
        <v>332</v>
      </c>
      <c r="D9" s="13"/>
      <c r="F9" s="26"/>
      <c r="G9" s="27"/>
      <c r="I9" s="21"/>
      <c r="J9" s="2">
        <f>H3*H6+F14*F17</f>
        <v>6.6651421103646955</v>
      </c>
      <c r="K9" s="22" t="s">
        <v>28</v>
      </c>
      <c r="L9" s="2">
        <f>H14*H17+F3*F6</f>
        <v>6.6651421103646955</v>
      </c>
      <c r="R9" s="18" t="s">
        <v>36</v>
      </c>
      <c r="S9" s="18"/>
      <c r="T9" s="18"/>
      <c r="U9" s="18"/>
      <c r="W9" s="25"/>
      <c r="X9" s="35" t="s">
        <v>40</v>
      </c>
      <c r="Y9" s="36">
        <f>I42</f>
        <v>30.823982708700466</v>
      </c>
      <c r="Z9" s="37" t="s">
        <v>41</v>
      </c>
      <c r="AA9" s="38">
        <f>P42</f>
        <v>0.99958863797657327</v>
      </c>
      <c r="AB9" s="39" t="s">
        <v>42</v>
      </c>
      <c r="AC9" s="40">
        <f>J42</f>
        <v>21.031112233833223</v>
      </c>
      <c r="AE9" s="21"/>
      <c r="AL9" s="41" t="s">
        <v>43</v>
      </c>
      <c r="AM9" s="42" t="e" cm="1">
        <f t="array" ref="AM9">INDEX(F42:F300,AM2-1,1)</f>
        <v>#VALUE!</v>
      </c>
      <c r="AN9" s="35" t="s">
        <v>44</v>
      </c>
      <c r="AO9" s="36" t="e" cm="1">
        <f t="array" ref="AO9">INDEX(I42:I300,AM2-1,1)</f>
        <v>#VALUE!</v>
      </c>
      <c r="AP9" s="37" t="s">
        <v>41</v>
      </c>
      <c r="AQ9" s="38" t="e" cm="1">
        <f t="array" ref="AQ9">INDEX(P42:P300,AM2-1,1)</f>
        <v>#VALUE!</v>
      </c>
      <c r="AR9" s="39" t="s">
        <v>45</v>
      </c>
      <c r="AS9" s="40" t="e" cm="1">
        <f t="array" ref="AS9">INDEX(J42:J300,AM2-1,1)</f>
        <v>#VALUE!</v>
      </c>
      <c r="AU9" s="21"/>
      <c r="AV9" s="2"/>
      <c r="AW9" s="2"/>
      <c r="AX9" s="2"/>
      <c r="AY9" s="2"/>
      <c r="AZ9" s="2"/>
      <c r="BB9" s="41" t="s">
        <v>43</v>
      </c>
      <c r="BC9" s="42" t="str" cm="1">
        <f t="array" ref="BC9">IF(B3=3,INDEX(F42:F300,B2-1,1),"-")</f>
        <v>-</v>
      </c>
      <c r="BD9" s="35" t="s">
        <v>46</v>
      </c>
      <c r="BE9" s="36" cm="1">
        <f t="array" ref="BE9">INDEX(I42:I300,B2+B3-4,1)</f>
        <v>24.69862660918249</v>
      </c>
      <c r="BF9" s="37" t="s">
        <v>41</v>
      </c>
      <c r="BG9" s="38" cm="1">
        <f t="array" ref="BG9">INDEX(P42:P300,B2+B3-4,1)</f>
        <v>4.0274267065928984E-5</v>
      </c>
      <c r="BH9" s="39" t="s">
        <v>47</v>
      </c>
      <c r="BI9" s="40" cm="1">
        <f t="array" ref="BI9">INDEX(J42:J300,B2+B3-4,1)</f>
        <v>49.531630563932751</v>
      </c>
      <c r="BJ9" s="2"/>
      <c r="BK9" s="21"/>
      <c r="BL9" s="2"/>
      <c r="BM9" s="2"/>
      <c r="BN9" s="2"/>
      <c r="BO9" s="2"/>
      <c r="BP9" s="2"/>
      <c r="BY9" s="18" t="s">
        <v>36</v>
      </c>
      <c r="BZ9" s="18"/>
      <c r="CA9" s="18"/>
      <c r="CB9" s="18"/>
      <c r="CC9" s="18"/>
      <c r="CI9" s="2"/>
    </row>
    <row r="10" spans="1:88" ht="16.8" thickBot="1" x14ac:dyDescent="0.35">
      <c r="A10" s="12" t="s">
        <v>48</v>
      </c>
      <c r="B10" s="22" t="s">
        <v>332</v>
      </c>
      <c r="D10" s="13"/>
      <c r="E10" s="24" t="s">
        <v>49</v>
      </c>
      <c r="F10" s="26"/>
      <c r="G10" s="27"/>
      <c r="I10" s="21"/>
      <c r="N10" s="24" t="s">
        <v>49</v>
      </c>
      <c r="R10" s="21"/>
      <c r="W10" s="25"/>
      <c r="X10" s="35" t="s">
        <v>50</v>
      </c>
      <c r="Y10" s="36">
        <f>AH42</f>
        <v>77.710237832631464</v>
      </c>
      <c r="Z10" s="37" t="s">
        <v>51</v>
      </c>
      <c r="AA10" s="38">
        <f>Q42</f>
        <v>0.8602294288811867</v>
      </c>
      <c r="AB10" s="39" t="s">
        <v>52</v>
      </c>
      <c r="AC10" s="40">
        <f>AJ42</f>
        <v>44.721261177185177</v>
      </c>
      <c r="AF10" s="2">
        <f>AA11</f>
        <v>-3.8739691296702095</v>
      </c>
      <c r="AG10" s="22" t="s">
        <v>28</v>
      </c>
      <c r="AH10" s="2">
        <f>Y15*Y18-Y3*Y6</f>
        <v>-3.8739691297235446</v>
      </c>
      <c r="AI10" s="22" t="s">
        <v>28</v>
      </c>
      <c r="AJ10" s="2">
        <f>AC15*AC18-AC3*AC6</f>
        <v>-3.8739691297406296</v>
      </c>
      <c r="AL10" s="41" t="s">
        <v>24</v>
      </c>
      <c r="AM10" s="42" t="e" cm="1">
        <f t="array" ref="AM10">INDEX(AF42:AF300,AM2-1,1)</f>
        <v>#VALUE!</v>
      </c>
      <c r="AN10" s="35" t="s">
        <v>50</v>
      </c>
      <c r="AO10" s="36" t="e" cm="1">
        <f t="array" ref="AO10">INDEX(AH42:AH300,AM2-1,1)</f>
        <v>#VALUE!</v>
      </c>
      <c r="AP10" s="37" t="s">
        <v>51</v>
      </c>
      <c r="AQ10" s="38" t="e" cm="1">
        <f t="array" ref="AQ10">INDEX(Q42:Q300,AM2-1,1)</f>
        <v>#VALUE!</v>
      </c>
      <c r="AR10" s="39" t="s">
        <v>52</v>
      </c>
      <c r="AS10" s="40" t="e" cm="1">
        <f t="array" ref="AS10">INDEX(AJ42:AJ300,AM2-1,1)</f>
        <v>#VALUE!</v>
      </c>
      <c r="AU10" s="2"/>
      <c r="AV10" s="2" t="e">
        <f>AQ11</f>
        <v>#VALUE!</v>
      </c>
      <c r="AW10" s="22" t="s">
        <v>28</v>
      </c>
      <c r="AX10" s="2" t="e" vm="1">
        <f ca="1">AO15*AO18-AO3*AO6</f>
        <v>#VALUE!</v>
      </c>
      <c r="AY10" s="22" t="s">
        <v>28</v>
      </c>
      <c r="AZ10" s="2" t="e">
        <f>IF(AL8="NO APLICA",-AS3*AS6+AS15*AS18,-AS3*AS6+AS15*AS18-AM9*AM12)</f>
        <v>#VALUE!</v>
      </c>
      <c r="BB10" s="41" t="s">
        <v>24</v>
      </c>
      <c r="BC10" s="42" t="str" cm="1">
        <f t="array" ref="BC10">IF(B3=3,INDEX(AF42:AF300,B2-1,1),"-")</f>
        <v>-</v>
      </c>
      <c r="BD10" s="35" t="s">
        <v>50</v>
      </c>
      <c r="BE10" s="36" cm="1">
        <f t="array" ref="BE10">INDEX(AH42:AH300,B2+B3-4,1)</f>
        <v>197.40833774939915</v>
      </c>
      <c r="BF10" s="37" t="s">
        <v>51</v>
      </c>
      <c r="BG10" s="38" cm="1">
        <f t="array" ref="BG10">INDEX(Q42:Q300,B2+B3-4,1)</f>
        <v>6.4104239199626831E-6</v>
      </c>
      <c r="BH10" s="39" t="s">
        <v>52</v>
      </c>
      <c r="BI10" s="40" cm="1">
        <f t="array" ref="BI10">INDEX(AJ42:AJ300,B2+B3-4,1)</f>
        <v>197.36039175572722</v>
      </c>
      <c r="BJ10" s="2"/>
      <c r="BK10" s="2"/>
      <c r="BM10" s="2">
        <f>BG11</f>
        <v>-4.7749349839943257E-4</v>
      </c>
      <c r="BN10" s="22" t="s">
        <v>28</v>
      </c>
      <c r="BO10" s="2">
        <f>-BE3*BE6+BG15*BG18</f>
        <v>-4.7749349831071388E-4</v>
      </c>
      <c r="BP10" s="22" t="s">
        <v>28</v>
      </c>
      <c r="BQ10" s="2">
        <f>IF(BB8="NO APLICA",BI15*BI18-BI3*BI6,-BC9*BC12+BI15*BI18-BI3*BI6)</f>
        <v>-4.7749349835791272E-4</v>
      </c>
      <c r="BZ10" s="21"/>
      <c r="CB10" s="2"/>
      <c r="CI10" s="2"/>
    </row>
    <row r="11" spans="1:88" ht="15.6" x14ac:dyDescent="0.3">
      <c r="A11" s="1" t="s">
        <v>53</v>
      </c>
      <c r="B11" s="2">
        <v>3.3826628375277101</v>
      </c>
      <c r="D11" s="13"/>
      <c r="E11" s="25">
        <f>N31</f>
        <v>268300.89228649472</v>
      </c>
      <c r="F11" s="26"/>
      <c r="G11" s="27"/>
      <c r="I11" s="18" t="s">
        <v>54</v>
      </c>
      <c r="J11" s="18"/>
      <c r="K11" s="18"/>
      <c r="L11" s="18"/>
      <c r="N11" s="25">
        <f>-P36</f>
        <v>695225.75829873735</v>
      </c>
      <c r="R11" s="21"/>
      <c r="W11" s="25"/>
      <c r="X11" s="35" t="s">
        <v>27</v>
      </c>
      <c r="Y11" s="36">
        <f>AY42</f>
        <v>14.7091358</v>
      </c>
      <c r="Z11" s="43" t="s">
        <v>55</v>
      </c>
      <c r="AA11" s="38">
        <f>V42</f>
        <v>-3.8739691296702095</v>
      </c>
      <c r="AB11" s="39" t="s">
        <v>27</v>
      </c>
      <c r="AC11" s="40">
        <f>AY42</f>
        <v>14.7091358</v>
      </c>
      <c r="AF11" s="2">
        <f>AA11</f>
        <v>-3.8739691296702095</v>
      </c>
      <c r="AG11" s="22" t="s">
        <v>28</v>
      </c>
      <c r="AH11" s="2">
        <f>X23+Z23</f>
        <v>-3.8739691294614103</v>
      </c>
      <c r="AI11" s="22" t="s">
        <v>28</v>
      </c>
      <c r="AJ11" s="2">
        <f>X24+Z24</f>
        <v>-3.8739691297908525</v>
      </c>
      <c r="AL11" s="41" t="s">
        <v>27</v>
      </c>
      <c r="AM11" s="42" t="e" cm="1">
        <f t="array" ref="AM11">INDEX(AX42:AX300,AM2-1,1)</f>
        <v>#VALUE!</v>
      </c>
      <c r="AN11" s="35" t="s">
        <v>27</v>
      </c>
      <c r="AO11" s="36" t="e" cm="1">
        <f t="array" ref="AO11">INDEX(AY42:AY300,AM2-1,1)</f>
        <v>#VALUE!</v>
      </c>
      <c r="AP11" s="43" t="s">
        <v>55</v>
      </c>
      <c r="AQ11" s="38" t="e" cm="1">
        <f t="array" ref="AQ11">INDEX(V42:V300,AM2-1,1)</f>
        <v>#VALUE!</v>
      </c>
      <c r="AR11" s="39" t="s">
        <v>27</v>
      </c>
      <c r="AS11" s="40" t="e" cm="1">
        <f t="array" ref="AS11">INDEX(AY42:AY300,AM2-1,1)</f>
        <v>#VALUE!</v>
      </c>
      <c r="AU11" s="2"/>
      <c r="AV11" s="2" t="e">
        <f>AQ11</f>
        <v>#VALUE!</v>
      </c>
      <c r="AW11" s="22" t="s">
        <v>28</v>
      </c>
      <c r="AX11" s="2" t="e">
        <f>AN23+AP23</f>
        <v>#VALUE!</v>
      </c>
      <c r="AY11" s="22" t="s">
        <v>28</v>
      </c>
      <c r="AZ11" s="2" t="e">
        <f>AN24+AP24</f>
        <v>#VALUE!</v>
      </c>
      <c r="BB11" s="41" t="s">
        <v>27</v>
      </c>
      <c r="BC11" s="42" t="str" cm="1">
        <f t="array" ref="BC11">IF(B3=3,INDEX(AX42:AX300,B2-1,1),"-")</f>
        <v>-</v>
      </c>
      <c r="BD11" s="35" t="s">
        <v>27</v>
      </c>
      <c r="BE11" s="36" cm="1">
        <f t="array" ref="BE11">INDEX(AY42:AY300,B2+B3-4,1)</f>
        <v>14.709667063835116</v>
      </c>
      <c r="BF11" s="43" t="s">
        <v>55</v>
      </c>
      <c r="BG11" s="38" cm="1">
        <f t="array" ref="BG11">INDEX(V42:V300,B2+B3-4,1)</f>
        <v>-4.7749349839943257E-4</v>
      </c>
      <c r="BH11" s="39" t="s">
        <v>27</v>
      </c>
      <c r="BI11" s="40" cm="1">
        <f t="array" ref="BI11">INDEX(AY42:AY300,B2+B3-4,1)</f>
        <v>14.709667063835116</v>
      </c>
      <c r="BJ11" s="2"/>
      <c r="BK11" s="2"/>
      <c r="BM11" s="2">
        <f>BG11</f>
        <v>-4.7749349839943257E-4</v>
      </c>
      <c r="BN11" s="22" t="s">
        <v>28</v>
      </c>
      <c r="BO11" s="2">
        <f>BD23+BF23</f>
        <v>-4.7749349830571392E-4</v>
      </c>
      <c r="BP11" s="22" t="s">
        <v>28</v>
      </c>
      <c r="BQ11" s="2">
        <f>BD24+BF24</f>
        <v>-4.7749349835292355E-4</v>
      </c>
      <c r="BU11" s="16"/>
      <c r="BV11" s="17"/>
      <c r="BZ11" s="21"/>
      <c r="CI11" s="2"/>
    </row>
    <row r="12" spans="1:88" ht="16.8" thickBot="1" x14ac:dyDescent="0.35">
      <c r="A12" s="12" t="s">
        <v>62</v>
      </c>
      <c r="B12" s="2">
        <v>1</v>
      </c>
      <c r="D12" s="13"/>
      <c r="F12" s="26"/>
      <c r="G12" s="27"/>
      <c r="R12" s="21"/>
      <c r="S12" s="2">
        <f>O3*O6</f>
        <v>29.209489349301645</v>
      </c>
      <c r="T12" s="22" t="s">
        <v>28</v>
      </c>
      <c r="U12" s="2">
        <f>O13*O16</f>
        <v>29.209489349301645</v>
      </c>
      <c r="W12" s="25"/>
      <c r="X12" s="35" t="s">
        <v>58</v>
      </c>
      <c r="Y12" s="36">
        <f>O42</f>
        <v>0.94762216892422824</v>
      </c>
      <c r="Z12" s="43" t="s">
        <v>59</v>
      </c>
      <c r="AA12" s="38">
        <f>W42</f>
        <v>1.1142617913239783</v>
      </c>
      <c r="AB12" s="39" t="s">
        <v>60</v>
      </c>
      <c r="AC12" s="40">
        <f>R42</f>
        <v>0.88776754677277647</v>
      </c>
      <c r="AL12" s="41" t="s">
        <v>61</v>
      </c>
      <c r="AM12" s="42" t="e" cm="1">
        <f t="array" ref="AM12">INDEX(M42:M300,AM2-1,1)</f>
        <v>#VALUE!</v>
      </c>
      <c r="AN12" s="35" t="s">
        <v>58</v>
      </c>
      <c r="AO12" s="36" t="e" cm="1">
        <f t="array" ref="AO12">INDEX(O42:O300,AM2-1,1)</f>
        <v>#VALUE!</v>
      </c>
      <c r="AP12" s="43" t="s">
        <v>59</v>
      </c>
      <c r="AQ12" s="38" t="e" cm="1">
        <f t="array" ref="AQ12">INDEX(W42:W300,AM2-1,1)</f>
        <v>#VALUE!</v>
      </c>
      <c r="AR12" s="39" t="s">
        <v>60</v>
      </c>
      <c r="AS12" s="40" t="e" cm="1">
        <f t="array" ref="AS12">INDEX(R42:R300,AM2-1,1)</f>
        <v>#VALUE!</v>
      </c>
      <c r="AU12" s="2"/>
      <c r="AV12" s="2"/>
      <c r="AW12" s="2"/>
      <c r="AX12" s="2"/>
      <c r="AY12" s="2"/>
      <c r="AZ12" s="2"/>
      <c r="BB12" s="41" t="s">
        <v>61</v>
      </c>
      <c r="BC12" s="42" t="str" cm="1">
        <f t="array" ref="BC12">IF(B3=3,INDEX(M42:M300,B2-1,1),"-")</f>
        <v>-</v>
      </c>
      <c r="BD12" s="35" t="s">
        <v>58</v>
      </c>
      <c r="BE12" s="36" cm="1">
        <f t="array" ref="BE12">INDEX(O42:O300,B2+B3-4,1)</f>
        <v>2.6596626476085547E-5</v>
      </c>
      <c r="BF12" s="43" t="s">
        <v>59</v>
      </c>
      <c r="BG12" s="38" cm="1">
        <f t="array" ref="BG12">INDEX(W42:W300,B2+B3-4,1)</f>
        <v>-8.6284112578751662E-4</v>
      </c>
      <c r="BH12" s="39" t="s">
        <v>60</v>
      </c>
      <c r="BI12" s="40" cm="1">
        <f t="array" ref="BI12">INDEX(R42:R300,B2+B3-4,1)</f>
        <v>7.2642251497418682E-6</v>
      </c>
      <c r="BJ12" s="2"/>
      <c r="BK12" s="2"/>
      <c r="BL12" s="2"/>
      <c r="BM12" s="2"/>
      <c r="BN12" s="2"/>
      <c r="BO12" s="2"/>
      <c r="BP12" s="2"/>
      <c r="BU12" s="16"/>
      <c r="BV12" s="17"/>
      <c r="BZ12" s="21"/>
      <c r="CA12" s="2">
        <f>BT3*BT6</f>
        <v>3.5980891645024326E-4</v>
      </c>
      <c r="CB12" s="22" t="s">
        <v>28</v>
      </c>
      <c r="CC12" s="2">
        <f>BT19*BT22+BX4*BX7</f>
        <v>3.5980891645024141E-4</v>
      </c>
      <c r="CH12" s="2"/>
      <c r="CI12" s="2"/>
    </row>
    <row r="13" spans="1:88" ht="16.2" x14ac:dyDescent="0.3">
      <c r="A13" s="7" t="s">
        <v>65</v>
      </c>
      <c r="B13" s="2">
        <v>0.94476081306695703</v>
      </c>
      <c r="D13" s="13"/>
      <c r="F13" s="26"/>
      <c r="G13" s="27"/>
      <c r="N13" s="14" t="s">
        <v>319</v>
      </c>
      <c r="O13" s="15">
        <f>E36</f>
        <v>30.823982708700466</v>
      </c>
      <c r="P13" s="16" t="s">
        <v>320</v>
      </c>
      <c r="Q13" s="17">
        <f>Z36</f>
        <v>5139.8935444023573</v>
      </c>
      <c r="S13" s="2">
        <f>Q13*Q16</f>
        <v>0</v>
      </c>
      <c r="T13" s="22" t="s">
        <v>28</v>
      </c>
      <c r="U13" s="2">
        <f>Q3*Q6</f>
        <v>0</v>
      </c>
      <c r="W13" s="25"/>
      <c r="X13" s="44"/>
      <c r="Y13" s="45"/>
      <c r="Z13" s="43" t="s">
        <v>64</v>
      </c>
      <c r="AA13" s="38">
        <f>X42</f>
        <v>-2.7597073383462312</v>
      </c>
      <c r="AB13" s="46"/>
      <c r="AC13" s="47"/>
      <c r="AE13" s="18" t="s">
        <v>54</v>
      </c>
      <c r="AF13" s="18"/>
      <c r="AG13" s="18"/>
      <c r="AH13" s="18"/>
      <c r="AI13" s="18"/>
      <c r="AJ13" s="18"/>
      <c r="AL13" s="41" t="s">
        <v>35</v>
      </c>
      <c r="AM13" s="42" t="e" cm="1">
        <f t="array" ref="AM13">INDEX(AT42:AT300,AM2-1,1)</f>
        <v>#VALUE!</v>
      </c>
      <c r="AN13" s="44"/>
      <c r="AO13" s="45"/>
      <c r="AP13" s="43" t="s">
        <v>64</v>
      </c>
      <c r="AQ13" s="38" t="e" cm="1">
        <f t="array" ref="AQ13">INDEX(X42:X300,AM2-1,1)</f>
        <v>#VALUE!</v>
      </c>
      <c r="AR13" s="46"/>
      <c r="AS13" s="47"/>
      <c r="AU13" s="18" t="s">
        <v>54</v>
      </c>
      <c r="AV13" s="18"/>
      <c r="AW13" s="18"/>
      <c r="AX13" s="18"/>
      <c r="AY13" s="18"/>
      <c r="AZ13" s="18"/>
      <c r="BB13" s="41" t="s">
        <v>35</v>
      </c>
      <c r="BC13" s="42" t="str" cm="1">
        <f t="array" ref="BC13">IF(B3=3,INDEX(AT42:AT300,B2-1,1),"-")</f>
        <v>-</v>
      </c>
      <c r="BD13" s="44"/>
      <c r="BE13" s="45"/>
      <c r="BF13" s="43" t="s">
        <v>64</v>
      </c>
      <c r="BG13" s="38" cm="1">
        <f t="array" ref="BG13">INDEX(X42:X300,B2+B3-4,1)</f>
        <v>-1.3403346241869492E-3</v>
      </c>
      <c r="BH13" s="46"/>
      <c r="BI13" s="47"/>
      <c r="BJ13" s="2"/>
      <c r="BK13" s="18" t="s">
        <v>54</v>
      </c>
      <c r="BL13" s="18"/>
      <c r="BM13" s="18"/>
      <c r="BN13" s="18"/>
      <c r="BO13" s="18"/>
      <c r="BP13" s="18"/>
      <c r="BQ13" s="18"/>
      <c r="BU13" s="16"/>
      <c r="BV13" s="17"/>
      <c r="CA13" s="2">
        <f>BV19*BV22</f>
        <v>1.7940664808602014E-4</v>
      </c>
      <c r="CB13" s="22" t="s">
        <v>28</v>
      </c>
      <c r="CC13" s="2">
        <f>BX4*BX7</f>
        <v>1.7940664808602014E-4</v>
      </c>
      <c r="CH13" s="2"/>
      <c r="CI13" s="2"/>
    </row>
    <row r="14" spans="1:88" ht="16.8" thickBot="1" x14ac:dyDescent="0.35">
      <c r="A14" s="12" t="s">
        <v>69</v>
      </c>
      <c r="B14" s="2">
        <v>6.8671472672889504E-6</v>
      </c>
      <c r="D14" s="13"/>
      <c r="E14" s="14" t="s">
        <v>66</v>
      </c>
      <c r="F14" s="15">
        <f>D31</f>
        <v>24.834344289374446</v>
      </c>
      <c r="G14" s="16" t="s">
        <v>67</v>
      </c>
      <c r="H14" s="17">
        <f>C31</f>
        <v>31.867507425895457</v>
      </c>
      <c r="N14" s="14" t="s">
        <v>24</v>
      </c>
      <c r="O14" s="15">
        <f>M36</f>
        <v>40.340261869380605</v>
      </c>
      <c r="P14" s="16" t="s">
        <v>24</v>
      </c>
      <c r="Q14" s="17">
        <f>AD36</f>
        <v>30</v>
      </c>
      <c r="W14" s="25"/>
      <c r="X14" s="48"/>
      <c r="Y14" s="49"/>
      <c r="Z14" s="50" t="s">
        <v>68</v>
      </c>
      <c r="AA14" s="51">
        <f>AN42</f>
        <v>-70165.26926228909</v>
      </c>
      <c r="AB14" s="52"/>
      <c r="AC14" s="53"/>
      <c r="AM14" s="25"/>
      <c r="AN14" s="48"/>
      <c r="AO14" s="49"/>
      <c r="AP14" s="50" t="s">
        <v>68</v>
      </c>
      <c r="AQ14" s="51" t="e" cm="1">
        <f t="array" ref="AQ14">INDEX(AN42:AN300,AM2-1,1)</f>
        <v>#VALUE!</v>
      </c>
      <c r="AR14" s="52"/>
      <c r="AS14" s="53"/>
      <c r="AU14" s="2"/>
      <c r="AV14" s="2"/>
      <c r="AW14" s="2"/>
      <c r="AX14" s="2"/>
      <c r="AY14" s="2"/>
      <c r="AZ14" s="2"/>
      <c r="BC14" s="25"/>
      <c r="BD14" s="48"/>
      <c r="BE14" s="49"/>
      <c r="BF14" s="50" t="s">
        <v>68</v>
      </c>
      <c r="BG14" s="51" cm="1">
        <f t="array" ref="BG14">INDEX(AN42:AN300,B2+B3-4,1)</f>
        <v>275.48488532468781</v>
      </c>
      <c r="BH14" s="52"/>
      <c r="BI14" s="53"/>
      <c r="BJ14" s="2"/>
      <c r="BK14" s="2"/>
      <c r="BL14" s="2"/>
      <c r="BM14" s="2"/>
      <c r="BN14" s="2"/>
      <c r="BO14" s="2"/>
      <c r="BP14" s="2"/>
      <c r="BU14" s="16"/>
      <c r="BV14" s="17"/>
      <c r="CB14" s="2"/>
    </row>
    <row r="15" spans="1:88" ht="16.2" x14ac:dyDescent="0.3">
      <c r="D15" s="13"/>
      <c r="E15" s="14" t="s">
        <v>24</v>
      </c>
      <c r="F15" s="15">
        <f>L31</f>
        <v>197.35923002175508</v>
      </c>
      <c r="G15" s="16" t="s">
        <v>24</v>
      </c>
      <c r="H15" s="17">
        <f>K31</f>
        <v>121.39754572332467</v>
      </c>
      <c r="J15" s="2">
        <f>E11</f>
        <v>268300.89228649472</v>
      </c>
      <c r="K15" s="22" t="s">
        <v>28</v>
      </c>
      <c r="L15" s="2">
        <f>H14*H18-H3*H7</f>
        <v>268300.89228649437</v>
      </c>
      <c r="N15" s="14" t="s">
        <v>27</v>
      </c>
      <c r="O15" s="15">
        <f>V36</f>
        <v>14.7091358</v>
      </c>
      <c r="P15" s="16" t="s">
        <v>27</v>
      </c>
      <c r="Q15" s="17">
        <f>AH36</f>
        <v>3.4323299999999999</v>
      </c>
      <c r="R15" s="127" t="s">
        <v>54</v>
      </c>
      <c r="S15" s="127"/>
      <c r="T15" s="127"/>
      <c r="U15" s="127"/>
      <c r="W15" s="24" t="s">
        <v>71</v>
      </c>
      <c r="X15" s="14" t="s">
        <v>72</v>
      </c>
      <c r="Y15" s="15">
        <f>G43</f>
        <v>28.064275370354235</v>
      </c>
      <c r="AB15" s="16" t="s">
        <v>73</v>
      </c>
      <c r="AC15" s="17">
        <f>H42</f>
        <v>21.031112233833223</v>
      </c>
      <c r="AK15" s="22"/>
      <c r="AM15" s="24" t="s">
        <v>71</v>
      </c>
      <c r="AN15" s="14" t="s">
        <v>74</v>
      </c>
      <c r="AO15" s="15" t="e" cm="1" vm="2">
        <f t="array" aca="1" ref="AO15" ca="1">INDEX(G42:G300,AM2,1)</f>
        <v>#VALUE!</v>
      </c>
      <c r="AR15" s="16" t="s">
        <v>75</v>
      </c>
      <c r="AS15" s="17" t="e" cm="1">
        <f t="array" ref="AS15">INDEX(H42:H300,AM2-1,1)</f>
        <v>#VALUE!</v>
      </c>
      <c r="AU15" s="2"/>
      <c r="AV15" s="2"/>
      <c r="AW15" s="2"/>
      <c r="AX15" s="2"/>
      <c r="AY15" s="2"/>
      <c r="AZ15" s="2"/>
      <c r="BC15" s="24" t="s">
        <v>71</v>
      </c>
      <c r="BD15" s="14"/>
      <c r="BE15" s="15"/>
      <c r="BF15" s="41" t="s">
        <v>76</v>
      </c>
      <c r="BG15" s="42">
        <f>BX4</f>
        <v>24.697286274558301</v>
      </c>
      <c r="BH15" s="16" t="s">
        <v>21</v>
      </c>
      <c r="BI15" s="17" cm="1">
        <f t="array" ref="BI15">INDEX(H42:H300,B2+B3-4,1)</f>
        <v>49.531630563932751</v>
      </c>
      <c r="BJ15" s="2"/>
      <c r="BK15" s="2"/>
      <c r="BL15" s="2"/>
      <c r="BM15" s="2"/>
      <c r="BN15" s="2"/>
      <c r="BO15" s="2"/>
      <c r="BP15" s="2"/>
      <c r="BU15" s="16"/>
      <c r="BV15" s="17"/>
      <c r="BX15" s="24" t="s">
        <v>49</v>
      </c>
      <c r="BY15" s="18" t="s">
        <v>54</v>
      </c>
      <c r="BZ15" s="18"/>
      <c r="CA15" s="18"/>
      <c r="CB15" s="18"/>
      <c r="CC15" s="18"/>
    </row>
    <row r="16" spans="1:88" ht="15.6" x14ac:dyDescent="0.3">
      <c r="D16" s="13"/>
      <c r="E16" s="14" t="s">
        <v>27</v>
      </c>
      <c r="F16" s="15">
        <f>U31</f>
        <v>14.834565528300551</v>
      </c>
      <c r="G16" s="16" t="s">
        <v>27</v>
      </c>
      <c r="H16" s="17">
        <f>T31</f>
        <v>18.6326</v>
      </c>
      <c r="J16" s="2">
        <f>E11</f>
        <v>268300.89228649472</v>
      </c>
      <c r="K16" s="2" t="s">
        <v>28</v>
      </c>
      <c r="L16" s="2">
        <f>F14*F18-F3*F7</f>
        <v>268300.89228649531</v>
      </c>
      <c r="N16" s="14" t="s">
        <v>30</v>
      </c>
      <c r="O16" s="15">
        <f>I36</f>
        <v>0.94762216892422824</v>
      </c>
      <c r="P16" s="16" t="s">
        <v>31</v>
      </c>
      <c r="Q16" s="17">
        <f>AB36</f>
        <v>0</v>
      </c>
      <c r="W16" s="25">
        <f>D42</f>
        <v>9.5066000000000006</v>
      </c>
      <c r="X16" s="14" t="s">
        <v>24</v>
      </c>
      <c r="Y16" s="15">
        <f>AG43</f>
        <v>98.190919757204355</v>
      </c>
      <c r="AB16" s="16" t="s">
        <v>24</v>
      </c>
      <c r="AC16" s="17">
        <f>AK42</f>
        <v>44.721261177185177</v>
      </c>
      <c r="AF16" s="2">
        <f>AA14</f>
        <v>-70165.26926228909</v>
      </c>
      <c r="AG16" s="22" t="s">
        <v>28</v>
      </c>
      <c r="AH16" s="2">
        <f>Y15*Y19-Y3*Y7</f>
        <v>-70165.269272836857</v>
      </c>
      <c r="AI16" s="22" t="s">
        <v>28</v>
      </c>
      <c r="AJ16" s="2">
        <f>AC15*AC19-AC3*AC7</f>
        <v>-70165.269277996384</v>
      </c>
      <c r="AM16" s="25" t="e" cm="1">
        <f t="array" ref="AM16">INDEX(D42:D300,AM2-1,1)</f>
        <v>#VALUE!</v>
      </c>
      <c r="AN16" s="14" t="s">
        <v>24</v>
      </c>
      <c r="AO16" s="15" t="e" cm="1" vm="2">
        <f t="array" aca="1" ref="AO16" ca="1">INDEX(AG42:AG300,AM2,1)</f>
        <v>#VALUE!</v>
      </c>
      <c r="AR16" s="16" t="s">
        <v>24</v>
      </c>
      <c r="AS16" s="17" t="e" cm="1">
        <f t="array" ref="AS16">INDEX(AK42:AK300,AM2-1,1)</f>
        <v>#VALUE!</v>
      </c>
      <c r="AU16" s="2"/>
      <c r="AV16" s="2" t="e">
        <f>AQ14</f>
        <v>#VALUE!</v>
      </c>
      <c r="AW16" s="22" t="s">
        <v>28</v>
      </c>
      <c r="AX16" s="2" t="e" vm="1">
        <f ca="1">AO15*AO19-AO3*AO7</f>
        <v>#VALUE!</v>
      </c>
      <c r="AY16" s="22" t="s">
        <v>28</v>
      </c>
      <c r="AZ16" s="2" t="e">
        <f>IF(AL8="NO APLICA",-AS3*AS7+AS15*AS19,-AS3*AS7+AS15*AS19-AM9*AM13)</f>
        <v>#VALUE!</v>
      </c>
      <c r="BC16" s="25" cm="1">
        <f t="array" ref="BC16">INDEX(D42:D300,B2+B3-4,1)</f>
        <v>2.8805999999999976</v>
      </c>
      <c r="BD16" s="14"/>
      <c r="BE16" s="15"/>
      <c r="BF16" s="41" t="s">
        <v>24</v>
      </c>
      <c r="BG16" s="42">
        <f>BX5</f>
        <v>197.76161213646938</v>
      </c>
      <c r="BH16" s="16" t="s">
        <v>24</v>
      </c>
      <c r="BI16" s="17" cm="1">
        <f t="array" ref="BI16">INDEX(AK42:AK300,B2+B3-4,1)</f>
        <v>197.36039175572722</v>
      </c>
      <c r="BJ16" s="2"/>
      <c r="BK16" s="2"/>
      <c r="BM16" s="2">
        <f>BG14</f>
        <v>275.48488532468781</v>
      </c>
      <c r="BN16" s="22" t="s">
        <v>28</v>
      </c>
      <c r="BO16" s="2">
        <f>-BE3*BE7+BG15*BG19</f>
        <v>275.48488534148782</v>
      </c>
      <c r="BP16" s="22" t="s">
        <v>28</v>
      </c>
      <c r="BQ16" s="2">
        <f>IF(BB8="NO APLICA",BI15*BI19-BI3*BI7,-BC9*BC13+BI15*BI19-BI3*BI7)</f>
        <v>275.48488533310592</v>
      </c>
      <c r="BX16" s="25">
        <f>P37</f>
        <v>867713.43297610711</v>
      </c>
    </row>
    <row r="17" spans="1:82" ht="15.6" x14ac:dyDescent="0.3">
      <c r="D17" s="13"/>
      <c r="E17" s="14" t="s">
        <v>30</v>
      </c>
      <c r="F17" s="15">
        <f>H31</f>
        <v>7.2642251497418301E-6</v>
      </c>
      <c r="G17" s="16" t="s">
        <v>31</v>
      </c>
      <c r="H17" s="17">
        <f>G31</f>
        <v>0.209146</v>
      </c>
      <c r="K17" s="22" t="s">
        <v>28</v>
      </c>
      <c r="L17" s="2">
        <f>E11</f>
        <v>268300.89228649472</v>
      </c>
      <c r="N17" s="14" t="s">
        <v>35</v>
      </c>
      <c r="O17" s="15">
        <f>R36</f>
        <v>-77922.421878297857</v>
      </c>
      <c r="P17" s="16" t="s">
        <v>35</v>
      </c>
      <c r="Q17" s="17">
        <f>AF36</f>
        <v>-285449.87031237665</v>
      </c>
      <c r="W17" s="25"/>
      <c r="X17" s="14" t="s">
        <v>27</v>
      </c>
      <c r="Y17" s="15">
        <f>AY43</f>
        <v>14.709147557169787</v>
      </c>
      <c r="AB17" s="16" t="s">
        <v>27</v>
      </c>
      <c r="AC17" s="17">
        <f>AY42</f>
        <v>14.7091358</v>
      </c>
      <c r="AF17" s="2">
        <f>AA14</f>
        <v>-70165.26926228909</v>
      </c>
      <c r="AG17" s="22" t="s">
        <v>28</v>
      </c>
      <c r="AH17" s="2">
        <f>X25+Z25</f>
        <v>-70165.269285418821</v>
      </c>
      <c r="AI17" s="22" t="s">
        <v>28</v>
      </c>
      <c r="AJ17" s="2">
        <f>X26+Z26</f>
        <v>-70165.269261322072</v>
      </c>
      <c r="AM17" s="25"/>
      <c r="AN17" s="14" t="s">
        <v>27</v>
      </c>
      <c r="AO17" s="15" t="e" cm="1" vm="2">
        <f t="array" aca="1" ref="AO17" ca="1">INDEX(AY42:AY300,AM2,1)</f>
        <v>#VALUE!</v>
      </c>
      <c r="AR17" s="16" t="s">
        <v>27</v>
      </c>
      <c r="AS17" s="17" t="e" cm="1">
        <f t="array" ref="AS17">INDEX(AY42:AY300,AM2-1,1)</f>
        <v>#VALUE!</v>
      </c>
      <c r="AU17" s="2"/>
      <c r="AV17" s="2" t="e">
        <f>AQ14</f>
        <v>#VALUE!</v>
      </c>
      <c r="AW17" s="22" t="s">
        <v>28</v>
      </c>
      <c r="AX17" s="2" t="e">
        <f>AN25+AP25</f>
        <v>#VALUE!</v>
      </c>
      <c r="AY17" s="22" t="s">
        <v>28</v>
      </c>
      <c r="AZ17" s="2" t="e">
        <f>AN26+AP26</f>
        <v>#VALUE!</v>
      </c>
      <c r="BC17" s="25"/>
      <c r="BD17" s="14"/>
      <c r="BE17" s="15"/>
      <c r="BF17" s="41" t="s">
        <v>27</v>
      </c>
      <c r="BG17" s="42">
        <f>BX6</f>
        <v>14.834565528300551</v>
      </c>
      <c r="BH17" s="16" t="s">
        <v>27</v>
      </c>
      <c r="BI17" s="17" cm="1">
        <f t="array" ref="BI17">INDEX(AY42:AY300,B2+B3-4,1)</f>
        <v>14.709667063835116</v>
      </c>
      <c r="BJ17" s="2"/>
      <c r="BK17" s="2"/>
      <c r="BM17" s="2">
        <f>BG14</f>
        <v>275.48488532468781</v>
      </c>
      <c r="BN17" s="22" t="s">
        <v>28</v>
      </c>
      <c r="BO17" s="2">
        <f>BD25+BF25</f>
        <v>275.48488532410136</v>
      </c>
      <c r="BP17" s="22" t="s">
        <v>28</v>
      </c>
      <c r="BQ17" s="2">
        <f>BD26+BF26</f>
        <v>275.48488533998108</v>
      </c>
    </row>
    <row r="18" spans="1:82" ht="16.2" thickBot="1" x14ac:dyDescent="0.35">
      <c r="D18" s="13"/>
      <c r="E18" s="14" t="s">
        <v>35</v>
      </c>
      <c r="F18" s="15">
        <f>Q31</f>
        <v>-272579.24114737235</v>
      </c>
      <c r="G18" s="16" t="s">
        <v>35</v>
      </c>
      <c r="H18" s="17">
        <f>P31</f>
        <v>-235031.10549016891</v>
      </c>
      <c r="S18" s="2">
        <f>N11</f>
        <v>695225.75829873735</v>
      </c>
      <c r="T18" s="22" t="s">
        <v>28</v>
      </c>
      <c r="U18" s="2">
        <f>O3*O7-O13*O17</f>
        <v>695225.75930488249</v>
      </c>
      <c r="W18" s="24" t="s">
        <v>77</v>
      </c>
      <c r="X18" s="14" t="s">
        <v>32</v>
      </c>
      <c r="Y18" s="15">
        <f>N43</f>
        <v>0.90276766049485602</v>
      </c>
      <c r="AB18" s="16" t="s">
        <v>31</v>
      </c>
      <c r="AC18" s="17">
        <f>S42</f>
        <v>0.88776754677277647</v>
      </c>
      <c r="AM18" s="24" t="s">
        <v>77</v>
      </c>
      <c r="AN18" s="14" t="s">
        <v>32</v>
      </c>
      <c r="AO18" s="15" t="e" cm="1" vm="2">
        <f t="array" aca="1" ref="AO18" ca="1">INDEX(N42:N300,AM2,1)</f>
        <v>#VALUE!</v>
      </c>
      <c r="AR18" s="16" t="s">
        <v>31</v>
      </c>
      <c r="AS18" s="17" t="e" cm="1">
        <f t="array" ref="AS18">INDEX(S42:S300,AM2-1,1)</f>
        <v>#VALUE!</v>
      </c>
      <c r="AU18" s="2"/>
      <c r="AV18" s="2"/>
      <c r="AW18" s="2"/>
      <c r="AX18" s="2"/>
      <c r="AY18" s="2"/>
      <c r="AZ18" s="2"/>
      <c r="BC18" s="24" t="s">
        <v>77</v>
      </c>
      <c r="BD18" s="14"/>
      <c r="BE18" s="15"/>
      <c r="BF18" s="41" t="s">
        <v>78</v>
      </c>
      <c r="BG18" s="42">
        <f>BX7</f>
        <v>7.2642251497418301E-6</v>
      </c>
      <c r="BH18" s="16" t="s">
        <v>31</v>
      </c>
      <c r="BI18" s="17" cm="1">
        <f t="array" ref="BI18">INDEX(S42:S300,B2+B3-4,1)</f>
        <v>7.2642251497418682E-6</v>
      </c>
      <c r="BJ18" s="2"/>
      <c r="BK18" s="2"/>
      <c r="BL18" s="2"/>
      <c r="BM18" s="2"/>
      <c r="BN18" s="2"/>
      <c r="BO18" s="2"/>
      <c r="BP18" s="2"/>
      <c r="CA18" s="54">
        <f>BT3*BT7</f>
        <v>-13501294.271908784</v>
      </c>
      <c r="CB18" s="55" t="s">
        <v>28</v>
      </c>
      <c r="CC18" s="54">
        <f>BT19*BT23+BX4*BX8-BX16</f>
        <v>-13501294.271908786</v>
      </c>
    </row>
    <row r="19" spans="1:82" ht="16.8" thickBot="1" x14ac:dyDescent="0.35">
      <c r="D19" s="13"/>
      <c r="E19" s="56"/>
      <c r="F19" s="26" t="s">
        <v>79</v>
      </c>
      <c r="G19" s="57" t="s">
        <v>80</v>
      </c>
      <c r="H19" s="58"/>
      <c r="I19" s="102" t="s">
        <v>321</v>
      </c>
      <c r="J19" s="11" t="s">
        <v>322</v>
      </c>
      <c r="K19" s="2">
        <v>0.14285700000000001</v>
      </c>
      <c r="N19" s="14" t="s">
        <v>323</v>
      </c>
      <c r="O19" s="15">
        <f>O13-Q19</f>
        <v>23.790819572179455</v>
      </c>
      <c r="P19" s="14" t="s">
        <v>12</v>
      </c>
      <c r="Q19" s="15">
        <f>G36</f>
        <v>7.0331631365210114</v>
      </c>
      <c r="S19" s="2">
        <f>N11</f>
        <v>695225.75829873735</v>
      </c>
      <c r="T19" s="22" t="s">
        <v>28</v>
      </c>
      <c r="U19" s="2">
        <f>Q3*Q7-Q13*Q17</f>
        <v>695225.75829863548</v>
      </c>
      <c r="W19" s="25">
        <f>W7-W16</f>
        <v>0.13499999999999979</v>
      </c>
      <c r="X19" s="14" t="s">
        <v>35</v>
      </c>
      <c r="Y19" s="15">
        <f>AU43</f>
        <v>-63312.480764838045</v>
      </c>
      <c r="AB19" s="16" t="s">
        <v>35</v>
      </c>
      <c r="AC19" s="17">
        <f>AV42</f>
        <v>-91483.680340816296</v>
      </c>
      <c r="AM19" s="25" t="e">
        <f>AM7-AM16</f>
        <v>#VALUE!</v>
      </c>
      <c r="AN19" s="14" t="s">
        <v>35</v>
      </c>
      <c r="AO19" s="15" t="e" cm="1" vm="2">
        <f t="array" aca="1" ref="AO19" ca="1">INDEX(AU42:AU300,AM2,1)</f>
        <v>#VALUE!</v>
      </c>
      <c r="AR19" s="16" t="s">
        <v>35</v>
      </c>
      <c r="AS19" s="17" t="e" cm="1">
        <f t="array" ref="AS19">INDEX(AV42:AV300,AM2-1,1)</f>
        <v>#VALUE!</v>
      </c>
      <c r="AU19" s="2"/>
      <c r="AV19" s="2"/>
      <c r="AW19" s="2"/>
      <c r="AX19" s="2"/>
      <c r="AY19" s="2"/>
      <c r="AZ19" s="2"/>
      <c r="BC19" s="25">
        <f>BC7-BC16</f>
        <v>0.28500000000000014</v>
      </c>
      <c r="BD19" s="14"/>
      <c r="BE19" s="15"/>
      <c r="BF19" s="41" t="s">
        <v>35</v>
      </c>
      <c r="BG19" s="42">
        <f>BX8</f>
        <v>-237445.28256869354</v>
      </c>
      <c r="BH19" s="16" t="s">
        <v>35</v>
      </c>
      <c r="BI19" s="17" cm="1">
        <f t="array" ref="BI19">INDEX(AV42:AV300,B2+B3-4,1)</f>
        <v>-272579.24114737235</v>
      </c>
      <c r="BJ19" s="2"/>
      <c r="BK19" s="2"/>
      <c r="BL19" s="2"/>
      <c r="BM19" s="2"/>
      <c r="BN19" s="2"/>
      <c r="BO19" s="2"/>
      <c r="BP19" s="2"/>
      <c r="BQ19" s="2"/>
      <c r="BR19" s="2"/>
      <c r="BS19" s="16" t="s">
        <v>82</v>
      </c>
      <c r="BT19" s="17">
        <f>G37</f>
        <v>24.834344289374446</v>
      </c>
      <c r="BU19" s="16" t="s">
        <v>83</v>
      </c>
      <c r="BV19" s="17">
        <f>E37-G37</f>
        <v>24.697286274558305</v>
      </c>
      <c r="CA19" s="54">
        <f>BX16</f>
        <v>867713.43297610711</v>
      </c>
      <c r="CB19" s="55" t="s">
        <v>28</v>
      </c>
      <c r="CC19" s="54">
        <f>BX4*BX8-BV19*BV23</f>
        <v>867713.43297610525</v>
      </c>
    </row>
    <row r="20" spans="1:82" ht="16.8" thickBot="1" x14ac:dyDescent="0.35">
      <c r="A20" s="9"/>
      <c r="D20" s="13"/>
      <c r="F20" s="26"/>
      <c r="G20" s="27"/>
      <c r="I20" s="108"/>
      <c r="J20" s="11" t="s">
        <v>324</v>
      </c>
      <c r="K20" s="2">
        <v>0.45411244518496968</v>
      </c>
      <c r="N20" s="14" t="s">
        <v>24</v>
      </c>
      <c r="O20" s="15">
        <f>AVERAGE(O14,Q20)</f>
        <v>40.340261869380605</v>
      </c>
      <c r="P20" s="14" t="s">
        <v>24</v>
      </c>
      <c r="Q20" s="15">
        <f>O36</f>
        <v>40.340261869380605</v>
      </c>
      <c r="Y20" s="26" t="s">
        <v>84</v>
      </c>
      <c r="AB20" s="57" t="s">
        <v>85</v>
      </c>
      <c r="AO20" s="26" t="s">
        <v>84</v>
      </c>
      <c r="AR20" s="57" t="s">
        <v>85</v>
      </c>
      <c r="AU20" s="2"/>
      <c r="AV20" s="2"/>
      <c r="AW20" s="2"/>
      <c r="AX20" s="2"/>
      <c r="AY20" s="2"/>
      <c r="AZ20" s="2"/>
      <c r="BC20" s="2"/>
      <c r="BD20" s="2"/>
      <c r="BE20" s="26" t="s">
        <v>84</v>
      </c>
      <c r="BF20" s="2"/>
      <c r="BG20" s="2"/>
      <c r="BH20" s="57" t="s">
        <v>85</v>
      </c>
      <c r="BI20" s="2"/>
      <c r="BJ20" s="2"/>
      <c r="BK20" s="2"/>
      <c r="BL20" s="2"/>
      <c r="BM20" s="2"/>
      <c r="BN20" s="2"/>
      <c r="BO20" s="2"/>
      <c r="BP20" s="2"/>
      <c r="BQ20" s="27"/>
      <c r="BR20" s="27"/>
      <c r="BS20" s="16" t="s">
        <v>24</v>
      </c>
      <c r="BT20" s="17">
        <f>O37</f>
        <v>197.35923002175508</v>
      </c>
      <c r="BU20" s="16" t="s">
        <v>24</v>
      </c>
      <c r="BV20" s="17">
        <f>M37</f>
        <v>197.35923002175508</v>
      </c>
    </row>
    <row r="21" spans="1:82" ht="15" thickBot="1" x14ac:dyDescent="0.35">
      <c r="A21" s="9"/>
      <c r="D21" s="13"/>
      <c r="F21" s="11" t="s">
        <v>325</v>
      </c>
      <c r="G21" s="2">
        <v>0.73642049125706222</v>
      </c>
      <c r="N21" s="14" t="s">
        <v>27</v>
      </c>
      <c r="O21" s="15">
        <f>AVERAGE(O15,Q21)</f>
        <v>14.7091358</v>
      </c>
      <c r="P21" s="14" t="s">
        <v>27</v>
      </c>
      <c r="Q21" s="15">
        <f>X36</f>
        <v>14.7091358</v>
      </c>
      <c r="R21" s="127" t="s">
        <v>70</v>
      </c>
      <c r="S21" s="127"/>
      <c r="T21" s="127"/>
      <c r="U21" s="127"/>
      <c r="W21" s="59" t="s">
        <v>86</v>
      </c>
      <c r="X21" s="59"/>
      <c r="Y21" s="59"/>
      <c r="Z21" s="59"/>
      <c r="AA21" s="59"/>
      <c r="AB21" s="59"/>
      <c r="AC21" s="59"/>
      <c r="AD21" s="59"/>
      <c r="AE21" s="21"/>
      <c r="AM21" s="59" t="s">
        <v>86</v>
      </c>
      <c r="AN21" s="59"/>
      <c r="AO21" s="59"/>
      <c r="AP21" s="59"/>
      <c r="AQ21" s="59"/>
      <c r="AR21" s="59"/>
      <c r="AS21" s="59"/>
      <c r="AT21" s="59"/>
      <c r="AU21" s="21"/>
      <c r="AV21" s="2"/>
      <c r="AW21" s="2"/>
      <c r="AX21" s="2"/>
      <c r="AY21" s="2"/>
      <c r="AZ21" s="2"/>
      <c r="BC21" s="59" t="s">
        <v>86</v>
      </c>
      <c r="BD21" s="59"/>
      <c r="BE21" s="59"/>
      <c r="BF21" s="59"/>
      <c r="BG21" s="59"/>
      <c r="BH21" s="59"/>
      <c r="BI21" s="59"/>
      <c r="BJ21" s="59"/>
      <c r="BK21" s="21"/>
      <c r="BL21" s="2"/>
      <c r="BM21" s="2"/>
      <c r="BN21" s="2"/>
      <c r="BO21" s="2"/>
      <c r="BP21" s="2"/>
      <c r="BS21" s="16" t="s">
        <v>27</v>
      </c>
      <c r="BT21" s="17">
        <f>X37</f>
        <v>14.834565528300551</v>
      </c>
      <c r="BU21" s="16" t="s">
        <v>27</v>
      </c>
      <c r="BV21" s="17">
        <f>V37</f>
        <v>14.834565528300551</v>
      </c>
      <c r="BY21" s="18" t="s">
        <v>70</v>
      </c>
      <c r="BZ21" s="18"/>
      <c r="CA21" s="18"/>
      <c r="CB21" s="18"/>
      <c r="CC21" s="18"/>
    </row>
    <row r="22" spans="1:82" ht="16.8" thickBot="1" x14ac:dyDescent="0.35">
      <c r="A22" s="9"/>
      <c r="D22" s="13"/>
      <c r="F22" s="11" t="s">
        <v>326</v>
      </c>
      <c r="G22" s="2">
        <v>6899.6604999964247</v>
      </c>
      <c r="N22" s="14" t="s">
        <v>30</v>
      </c>
      <c r="O22" s="15">
        <f>AVERAGE(O16,Q22)</f>
        <v>0.94762216892422824</v>
      </c>
      <c r="P22" s="14" t="s">
        <v>30</v>
      </c>
      <c r="Q22" s="15">
        <f>K36</f>
        <v>0.94762216892422824</v>
      </c>
      <c r="W22" s="60" t="s">
        <v>87</v>
      </c>
      <c r="X22" s="61"/>
      <c r="Y22" s="62" t="s">
        <v>88</v>
      </c>
      <c r="Z22" s="63"/>
      <c r="AA22" s="10" t="s">
        <v>89</v>
      </c>
      <c r="AB22" s="64">
        <f>K42/W19/X2</f>
        <v>514.85531371237312</v>
      </c>
      <c r="AC22" s="10" t="s">
        <v>90</v>
      </c>
      <c r="AD22" s="65">
        <f>AL42</f>
        <v>76.932351563954029</v>
      </c>
      <c r="AM22" s="66" t="s">
        <v>87</v>
      </c>
      <c r="AN22" s="67"/>
      <c r="AO22" s="66" t="s">
        <v>88</v>
      </c>
      <c r="AP22" s="67"/>
      <c r="AQ22" s="10" t="s">
        <v>89</v>
      </c>
      <c r="AR22" s="64" t="e" cm="1">
        <f t="array" ref="AR22">INDEX(K42:K300,AM2-1,1)/AM19/AM2</f>
        <v>#VALUE!</v>
      </c>
      <c r="AS22" s="10" t="s">
        <v>90</v>
      </c>
      <c r="AT22" s="65" t="e" cm="1">
        <f t="array" ref="AT22">INDEX(AL42:AL300,AM2-1,1)</f>
        <v>#VALUE!</v>
      </c>
      <c r="AU22" s="2"/>
      <c r="AV22" s="2"/>
      <c r="AW22" s="2"/>
      <c r="AX22" s="2"/>
      <c r="AY22" s="2"/>
      <c r="AZ22" s="2"/>
      <c r="BC22" s="60" t="s">
        <v>87</v>
      </c>
      <c r="BD22" s="61"/>
      <c r="BE22" s="62" t="s">
        <v>88</v>
      </c>
      <c r="BF22" s="63"/>
      <c r="BG22" s="10" t="s">
        <v>89</v>
      </c>
      <c r="BH22" s="64" cm="1">
        <f t="array" ref="BH22">INDEX(K42:K300,B2+B3-4,1)/BC19/BC2</f>
        <v>422.12709287517316</v>
      </c>
      <c r="BI22" s="10" t="s">
        <v>90</v>
      </c>
      <c r="BJ22" s="65" cm="1">
        <f t="array" ref="BJ22">INDEX(AL42:AL300,B2+B3-4,1)</f>
        <v>57.046665316699524</v>
      </c>
      <c r="BK22" s="2"/>
      <c r="BL22" s="2"/>
      <c r="BM22" s="2"/>
      <c r="BN22" s="2"/>
      <c r="BO22" s="2"/>
      <c r="BP22" s="2"/>
      <c r="BS22" s="16" t="s">
        <v>31</v>
      </c>
      <c r="BT22" s="17">
        <f>K37</f>
        <v>7.2642251497418301E-6</v>
      </c>
      <c r="BU22" s="16" t="s">
        <v>31</v>
      </c>
      <c r="BV22" s="17">
        <f>I37</f>
        <v>7.2642251497418301E-6</v>
      </c>
    </row>
    <row r="23" spans="1:82" ht="16.8" thickBot="1" x14ac:dyDescent="0.35">
      <c r="A23" s="9"/>
      <c r="D23" s="13"/>
      <c r="F23" s="11" t="s">
        <v>327</v>
      </c>
      <c r="G23" s="2">
        <v>1048.8705428047426</v>
      </c>
      <c r="N23" s="14" t="s">
        <v>35</v>
      </c>
      <c r="O23" s="15">
        <f>AVERAGE(O17,Q23)</f>
        <v>-77922.421878297857</v>
      </c>
      <c r="P23" s="14" t="s">
        <v>35</v>
      </c>
      <c r="Q23" s="15">
        <f>T36</f>
        <v>-77922.421878297857</v>
      </c>
      <c r="S23" s="2">
        <f>B11</f>
        <v>3.3826628375277101</v>
      </c>
      <c r="T23" s="22" t="s">
        <v>28</v>
      </c>
      <c r="U23" s="2">
        <f>O19/Q19</f>
        <v>3.3826628375277101</v>
      </c>
      <c r="W23" s="68" t="s">
        <v>91</v>
      </c>
      <c r="X23" s="69">
        <f>Y42</f>
        <v>-1.2588092759016456</v>
      </c>
      <c r="Y23" s="68" t="s">
        <v>92</v>
      </c>
      <c r="Z23" s="69">
        <f>AA42</f>
        <v>-2.6151598535597644</v>
      </c>
      <c r="AA23" s="10" t="s">
        <v>93</v>
      </c>
      <c r="AB23" s="70">
        <f>T42</f>
        <v>3.9063031584438095</v>
      </c>
      <c r="AC23" s="10" t="s">
        <v>94</v>
      </c>
      <c r="AD23" s="71">
        <f>AM42</f>
        <v>2892.3598499454547</v>
      </c>
      <c r="AM23" s="68" t="s">
        <v>91</v>
      </c>
      <c r="AN23" s="69" t="e" cm="1">
        <f t="array" ref="AN23">INDEX(Y42:Y300,AM2-1,1)</f>
        <v>#VALUE!</v>
      </c>
      <c r="AO23" s="68" t="s">
        <v>92</v>
      </c>
      <c r="AP23" s="69" t="e" cm="1">
        <f t="array" ref="AP23">INDEX(AA42:AA300,AM2-1,1)</f>
        <v>#VALUE!</v>
      </c>
      <c r="AQ23" s="10" t="s">
        <v>93</v>
      </c>
      <c r="AR23" s="70" t="e" cm="1">
        <f t="array" ref="AR23">INDEX(T42:T300,AM2-1,1)</f>
        <v>#VALUE!</v>
      </c>
      <c r="AS23" s="10" t="s">
        <v>94</v>
      </c>
      <c r="AT23" s="71" t="e" cm="1">
        <f t="array" ref="AT23">INDEX(AM42:AM300,AM2-1,1)</f>
        <v>#VALUE!</v>
      </c>
      <c r="AU23" s="2"/>
      <c r="AV23" s="2"/>
      <c r="AW23" s="2"/>
      <c r="AX23" s="2"/>
      <c r="AY23" s="2"/>
      <c r="AZ23" s="2"/>
      <c r="BC23" s="68" t="s">
        <v>91</v>
      </c>
      <c r="BD23" s="69" cm="1">
        <f t="array" ref="BD23">INDEX(Y42:Y300,B2+B3-4,1)</f>
        <v>-4.7745784992636147E-4</v>
      </c>
      <c r="BE23" s="68" t="s">
        <v>92</v>
      </c>
      <c r="BF23" s="69" cm="1">
        <f t="array" ref="BF23">INDEX(AA42:AA300,B2+B3-4,1)</f>
        <v>-3.5648379352464783E-8</v>
      </c>
      <c r="BG23" s="10" t="s">
        <v>93</v>
      </c>
      <c r="BH23" s="70" cm="1">
        <f t="array" ref="BH23">INDEX(T42:T300,B2+B3-4,1)</f>
        <v>4.4121404363688344</v>
      </c>
      <c r="BI23" s="10" t="s">
        <v>94</v>
      </c>
      <c r="BJ23" s="71" cm="1">
        <f t="array" ref="BJ23">INDEX(AM42:AM300,B2+B3-4,1)</f>
        <v>8825.472406851286</v>
      </c>
      <c r="BK23" s="2"/>
      <c r="BL23" s="2"/>
      <c r="BM23" s="2"/>
      <c r="BN23" s="2"/>
      <c r="BO23" s="2"/>
      <c r="BP23" s="2"/>
      <c r="BS23" s="16" t="s">
        <v>35</v>
      </c>
      <c r="BT23" s="17">
        <f>T37</f>
        <v>-272579.24114737235</v>
      </c>
      <c r="BU23" s="16" t="s">
        <v>35</v>
      </c>
      <c r="BV23" s="17">
        <f>R37</f>
        <v>-272579.24114737235</v>
      </c>
    </row>
    <row r="24" spans="1:82" ht="16.8" thickBot="1" x14ac:dyDescent="0.35">
      <c r="A24" s="9"/>
      <c r="D24" s="13"/>
      <c r="F24" s="26"/>
      <c r="G24" s="27"/>
      <c r="W24" s="72" t="s">
        <v>95</v>
      </c>
      <c r="X24" s="73">
        <f>AB42</f>
        <v>-1.4239905162163902</v>
      </c>
      <c r="Y24" s="72" t="s">
        <v>96</v>
      </c>
      <c r="Z24" s="73">
        <f>AD42</f>
        <v>-2.4499786135744621</v>
      </c>
      <c r="AA24" s="10" t="s">
        <v>97</v>
      </c>
      <c r="AB24" s="71">
        <f>U42</f>
        <v>0.11393655213631901</v>
      </c>
      <c r="AM24" s="72" t="s">
        <v>95</v>
      </c>
      <c r="AN24" s="73" t="e" cm="1">
        <f t="array" ref="AN24">INDEX(AB42:AB300,AM2-1,1)</f>
        <v>#VALUE!</v>
      </c>
      <c r="AO24" s="72" t="s">
        <v>96</v>
      </c>
      <c r="AP24" s="73" t="e" cm="1">
        <f t="array" ref="AP24">INDEX(AD42:AD300,AM2-1,1)</f>
        <v>#VALUE!</v>
      </c>
      <c r="AQ24" s="10" t="s">
        <v>97</v>
      </c>
      <c r="AR24" s="71" t="e" cm="1">
        <f t="array" ref="AR24">INDEX(U42:U300,AM2-1,1)</f>
        <v>#VALUE!</v>
      </c>
      <c r="AU24" s="2"/>
      <c r="AV24" s="2"/>
      <c r="AW24" s="2"/>
      <c r="AX24" s="2"/>
      <c r="AY24" s="2"/>
      <c r="AZ24" s="2"/>
      <c r="BC24" s="74" t="s">
        <v>98</v>
      </c>
      <c r="BD24" s="75" cm="1">
        <f t="array" ref="BD24">INDEX(AB42:AB300,B2+B3-4,1)</f>
        <v>-4.7748376186043748E-4</v>
      </c>
      <c r="BE24" s="74" t="s">
        <v>99</v>
      </c>
      <c r="BF24" s="75" cm="1">
        <f t="array" ref="BF24">INDEX(AD42:AD300,B2+B3-4,1)</f>
        <v>-9.7364924860886519E-9</v>
      </c>
      <c r="BG24" s="10" t="s">
        <v>97</v>
      </c>
      <c r="BH24" s="71" cm="1">
        <f t="array" ref="BH24">INDEX(U42:U300,B2+B3-4,1)</f>
        <v>0.60681410044430606</v>
      </c>
      <c r="BI24" s="2"/>
      <c r="BJ24" s="2"/>
      <c r="BK24" s="2"/>
      <c r="BL24" s="2"/>
      <c r="BM24" s="2"/>
      <c r="BN24" s="2"/>
      <c r="BO24" s="2"/>
      <c r="BP24" s="2"/>
      <c r="CA24" s="2">
        <f>B12</f>
        <v>1</v>
      </c>
      <c r="CB24" s="22" t="s">
        <v>28</v>
      </c>
      <c r="CC24" s="2">
        <f>BX4/BV19</f>
        <v>0.99999999999999989</v>
      </c>
    </row>
    <row r="25" spans="1:82" ht="16.8" customHeight="1" thickBot="1" x14ac:dyDescent="0.35">
      <c r="A25" s="9"/>
      <c r="D25" s="13"/>
      <c r="F25" s="26"/>
      <c r="G25" s="27"/>
      <c r="O25" s="11" t="s">
        <v>328</v>
      </c>
      <c r="P25" s="128">
        <v>0.97760762986575411</v>
      </c>
      <c r="Q25" s="129"/>
      <c r="R25" s="102" t="s">
        <v>329</v>
      </c>
      <c r="S25" s="11" t="s">
        <v>322</v>
      </c>
      <c r="T25" s="128">
        <v>0.19659899999999997</v>
      </c>
      <c r="U25" s="129"/>
      <c r="W25" s="77" t="s">
        <v>101</v>
      </c>
      <c r="X25" s="78">
        <f>AO42</f>
        <v>27842.306602725981</v>
      </c>
      <c r="Y25" s="77" t="s">
        <v>102</v>
      </c>
      <c r="Z25" s="78">
        <f>AP42</f>
        <v>-98007.575888144798</v>
      </c>
      <c r="AA25" s="10" t="s">
        <v>103</v>
      </c>
      <c r="AB25" s="71">
        <f>Z42</f>
        <v>1.0000000001658707</v>
      </c>
      <c r="AM25" s="77" t="s">
        <v>101</v>
      </c>
      <c r="AN25" s="78" t="e" cm="1">
        <f t="array" ref="AN25">INDEX(AO42:AO300,AM2-1,1)</f>
        <v>#VALUE!</v>
      </c>
      <c r="AO25" s="77" t="s">
        <v>102</v>
      </c>
      <c r="AP25" s="78" t="e" cm="1">
        <f t="array" ref="AP25">INDEX(AP42:AP300,AM2-1,1)</f>
        <v>#VALUE!</v>
      </c>
      <c r="AQ25" s="10" t="s">
        <v>103</v>
      </c>
      <c r="AR25" s="71" t="e" cm="1">
        <f t="array" ref="AR25">INDEX(Z42:Z300,AM2-1,1)</f>
        <v>#VALUE!</v>
      </c>
      <c r="AU25" s="2"/>
      <c r="AV25" s="2"/>
      <c r="AW25" s="2"/>
      <c r="AX25" s="2"/>
      <c r="AY25" s="2"/>
      <c r="AZ25" s="2"/>
      <c r="BC25" s="77" t="s">
        <v>101</v>
      </c>
      <c r="BD25" s="78" cm="1">
        <f t="array" ref="BD25">INDEX(AO42:AO300,B2+B3-4,1)</f>
        <v>52.267416629902982</v>
      </c>
      <c r="BE25" s="77" t="s">
        <v>102</v>
      </c>
      <c r="BF25" s="78" cm="1">
        <f t="array" ref="BF25">INDEX(AP42:AP300,B2+B3-4,1)</f>
        <v>223.2174686941984</v>
      </c>
      <c r="BG25" s="10" t="s">
        <v>103</v>
      </c>
      <c r="BH25" s="71" cm="1">
        <f t="array" ref="BH25">INDEX(Z42:Z300,B2+B3-4,1)</f>
        <v>1.0000000001962868</v>
      </c>
      <c r="BI25" s="2"/>
      <c r="BJ25" s="2"/>
      <c r="BK25" s="2"/>
      <c r="BL25" s="2"/>
      <c r="BM25" s="2"/>
      <c r="BN25" s="2"/>
      <c r="BO25" s="2"/>
      <c r="BP25" s="2"/>
      <c r="BS25" s="79" t="s">
        <v>104</v>
      </c>
      <c r="BT25" s="79"/>
      <c r="BU25" s="79"/>
      <c r="BV25" s="79"/>
      <c r="BW25" s="79"/>
      <c r="BX25" s="42">
        <v>895784.76621821371</v>
      </c>
    </row>
    <row r="26" spans="1:82" ht="16.8" thickBot="1" x14ac:dyDescent="0.35">
      <c r="A26" s="9"/>
      <c r="D26" s="80"/>
      <c r="F26" s="26"/>
      <c r="G26" s="27"/>
      <c r="M26" s="81"/>
      <c r="N26" s="129"/>
      <c r="O26" s="129"/>
      <c r="P26" s="129"/>
      <c r="Q26" s="129"/>
      <c r="R26" s="108"/>
      <c r="S26" s="11" t="s">
        <v>324</v>
      </c>
      <c r="T26" s="128">
        <v>93.043140677576744</v>
      </c>
      <c r="U26" s="129"/>
      <c r="W26" s="82" t="s">
        <v>105</v>
      </c>
      <c r="X26" s="83">
        <f>AQ42</f>
        <v>7999.1358116108586</v>
      </c>
      <c r="Y26" s="82" t="s">
        <v>106</v>
      </c>
      <c r="Z26" s="83">
        <f>AR42</f>
        <v>-78164.405072932932</v>
      </c>
      <c r="AA26" s="10" t="s">
        <v>107</v>
      </c>
      <c r="AB26" s="71">
        <f>AC42</f>
        <v>1.1135298244319891</v>
      </c>
      <c r="AG26" s="22"/>
      <c r="AI26" s="22"/>
      <c r="AM26" s="82" t="s">
        <v>105</v>
      </c>
      <c r="AN26" s="83" t="e" cm="1">
        <f t="array" ref="AN26">INDEX(AQ42:AQ300,AM2-1,1)</f>
        <v>#VALUE!</v>
      </c>
      <c r="AO26" s="82" t="s">
        <v>106</v>
      </c>
      <c r="AP26" s="83" t="e" cm="1">
        <f t="array" ref="AP26">INDEX(AR42:AR300,AM2-1,1)</f>
        <v>#VALUE!</v>
      </c>
      <c r="AQ26" s="10" t="s">
        <v>107</v>
      </c>
      <c r="AR26" s="71" t="e" cm="1">
        <f t="array" ref="AR26">INDEX(AC42:AC300,AM2-1,1)</f>
        <v>#VALUE!</v>
      </c>
      <c r="AU26" s="2"/>
      <c r="AV26" s="2"/>
      <c r="AW26" s="22"/>
      <c r="AX26" s="2"/>
      <c r="AY26" s="22"/>
      <c r="AZ26" s="2"/>
      <c r="BC26" s="84" t="s">
        <v>108</v>
      </c>
      <c r="BD26" s="85" cm="1">
        <f t="array" ref="BD26">INDEX(AQ42:AQ300,B2+B3-4,1)</f>
        <v>10.325138538136825</v>
      </c>
      <c r="BE26" s="84" t="s">
        <v>109</v>
      </c>
      <c r="BF26" s="85" cm="1">
        <f t="array" ref="BF26">INDEX(AR42:AR300,B2+B3-4,1)</f>
        <v>265.15974680184428</v>
      </c>
      <c r="BG26" s="10" t="s">
        <v>107</v>
      </c>
      <c r="BH26" s="71" cm="1">
        <f t="array" ref="BH26">INDEX(AC42:AC300,B2+B3-4,1)</f>
        <v>1.0000150028179284</v>
      </c>
      <c r="BI26" s="2"/>
      <c r="BJ26" s="2"/>
      <c r="BK26" s="2"/>
      <c r="BL26" s="2"/>
      <c r="BM26" s="22"/>
      <c r="BN26" s="2"/>
      <c r="BO26" s="22"/>
      <c r="BP26" s="2"/>
      <c r="BS26" s="86"/>
      <c r="BT26" s="86"/>
      <c r="BU26" s="86"/>
      <c r="BV26" s="86"/>
      <c r="BW26" s="86"/>
    </row>
    <row r="27" spans="1:82" ht="16.8" thickBot="1" x14ac:dyDescent="0.35">
      <c r="A27" s="9"/>
      <c r="D27" s="87"/>
      <c r="F27" s="26"/>
      <c r="G27" s="27"/>
      <c r="X27" s="26"/>
      <c r="AA27" s="27"/>
      <c r="AU27" s="2"/>
      <c r="BS27" s="41" t="s">
        <v>110</v>
      </c>
      <c r="BT27" s="42">
        <v>224.80020000000002</v>
      </c>
      <c r="BU27" s="41" t="s">
        <v>111</v>
      </c>
      <c r="BV27" s="42">
        <v>84.447900000000004</v>
      </c>
      <c r="CB27" s="2"/>
      <c r="CC27" s="2"/>
      <c r="CD27" s="2"/>
    </row>
    <row r="28" spans="1:82" ht="16.8" customHeight="1" thickBot="1" x14ac:dyDescent="0.35">
      <c r="A28" s="3" t="s">
        <v>112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5"/>
      <c r="AU28" s="2"/>
      <c r="AV28" s="2"/>
      <c r="AW28" s="2"/>
      <c r="AX28" s="2"/>
      <c r="AY28" s="2"/>
      <c r="BS28" s="41" t="s">
        <v>113</v>
      </c>
      <c r="BT28" s="42">
        <v>219.4579</v>
      </c>
      <c r="BU28" s="41" t="s">
        <v>114</v>
      </c>
      <c r="BV28" s="42">
        <v>291.69806039764723</v>
      </c>
      <c r="CB28" s="2"/>
      <c r="CC28" s="2"/>
      <c r="CD28" s="2"/>
    </row>
    <row r="29" spans="1:82" ht="15" customHeight="1" thickBot="1" x14ac:dyDescent="0.35">
      <c r="A29" s="11" t="s">
        <v>115</v>
      </c>
      <c r="B29" s="3" t="s">
        <v>116</v>
      </c>
      <c r="C29" s="4"/>
      <c r="D29" s="4"/>
      <c r="E29" s="5"/>
      <c r="F29" s="3" t="s">
        <v>117</v>
      </c>
      <c r="G29" s="4"/>
      <c r="H29" s="4"/>
      <c r="I29" s="5"/>
      <c r="J29" s="3" t="s">
        <v>118</v>
      </c>
      <c r="K29" s="4"/>
      <c r="L29" s="4"/>
      <c r="M29" s="4"/>
      <c r="N29" s="4"/>
      <c r="O29" s="4"/>
      <c r="P29" s="4"/>
      <c r="Q29" s="4"/>
      <c r="R29" s="5"/>
      <c r="S29" s="3" t="s">
        <v>119</v>
      </c>
      <c r="T29" s="4"/>
      <c r="U29" s="4"/>
      <c r="V29" s="5"/>
      <c r="AU29" s="2"/>
      <c r="AV29" s="2"/>
      <c r="AW29" s="2"/>
      <c r="AX29" s="2"/>
      <c r="AY29" s="2"/>
    </row>
    <row r="30" spans="1:82" ht="16.2" customHeight="1" x14ac:dyDescent="0.3">
      <c r="A30" s="9" t="s">
        <v>120</v>
      </c>
      <c r="B30" s="57" t="s">
        <v>121</v>
      </c>
      <c r="C30" s="57" t="s">
        <v>122</v>
      </c>
      <c r="D30" s="26" t="s">
        <v>123</v>
      </c>
      <c r="E30" s="26" t="s">
        <v>124</v>
      </c>
      <c r="F30" s="57" t="s">
        <v>125</v>
      </c>
      <c r="G30" s="57" t="s">
        <v>126</v>
      </c>
      <c r="H30" s="26" t="s">
        <v>127</v>
      </c>
      <c r="I30" s="26" t="s">
        <v>128</v>
      </c>
      <c r="J30" s="57" t="s">
        <v>129</v>
      </c>
      <c r="K30" s="57" t="s">
        <v>130</v>
      </c>
      <c r="L30" s="26" t="s">
        <v>131</v>
      </c>
      <c r="M30" s="26" t="s">
        <v>132</v>
      </c>
      <c r="N30" s="24" t="s">
        <v>133</v>
      </c>
      <c r="O30" s="57" t="s">
        <v>134</v>
      </c>
      <c r="P30" s="57" t="s">
        <v>135</v>
      </c>
      <c r="Q30" s="26" t="s">
        <v>136</v>
      </c>
      <c r="R30" s="26" t="s">
        <v>137</v>
      </c>
      <c r="S30" s="57" t="s">
        <v>138</v>
      </c>
      <c r="T30" s="57" t="s">
        <v>139</v>
      </c>
      <c r="U30" s="26" t="s">
        <v>140</v>
      </c>
      <c r="V30" s="26" t="s">
        <v>141</v>
      </c>
      <c r="AU30" s="2"/>
      <c r="AV30" s="2"/>
      <c r="AW30" s="2"/>
      <c r="AX30" s="2"/>
      <c r="AY30" s="2"/>
    </row>
    <row r="31" spans="1:82" x14ac:dyDescent="0.3">
      <c r="A31" s="2" t="s">
        <v>1</v>
      </c>
      <c r="B31" s="2">
        <v>31.867507425895457</v>
      </c>
      <c r="C31" s="2">
        <v>31.867507425895457</v>
      </c>
      <c r="D31" s="2">
        <v>24.834344289374446</v>
      </c>
      <c r="E31" s="2">
        <v>24.834344289374446</v>
      </c>
      <c r="F31" s="2">
        <v>0.209146</v>
      </c>
      <c r="G31" s="2">
        <v>0.209146</v>
      </c>
      <c r="H31" s="2">
        <v>7.2642251497418301E-6</v>
      </c>
      <c r="I31" s="2">
        <v>7.2642251497418301E-6</v>
      </c>
      <c r="J31" s="2">
        <v>22</v>
      </c>
      <c r="K31" s="2">
        <v>121.39754572332467</v>
      </c>
      <c r="L31" s="2">
        <v>197.35923002175508</v>
      </c>
      <c r="M31" s="2">
        <v>57.199227115513558</v>
      </c>
      <c r="N31" s="2">
        <v>268300.89228649472</v>
      </c>
      <c r="O31" s="2">
        <v>-243450.36742681079</v>
      </c>
      <c r="P31" s="2">
        <v>-235031.10549016891</v>
      </c>
      <c r="Q31" s="2">
        <v>-272579.24114737235</v>
      </c>
      <c r="R31" s="2">
        <v>-283382.86411241634</v>
      </c>
      <c r="S31" s="2">
        <v>18.6326</v>
      </c>
      <c r="T31" s="2">
        <v>18.6326</v>
      </c>
      <c r="U31" s="2">
        <v>14.834565528300551</v>
      </c>
      <c r="V31" s="2">
        <v>14.834565528300551</v>
      </c>
      <c r="AU31" s="2"/>
      <c r="AV31" s="2"/>
      <c r="AW31" s="2"/>
      <c r="AX31" s="2"/>
      <c r="AY31" s="2"/>
    </row>
    <row r="32" spans="1:82" ht="15" thickBot="1" x14ac:dyDescent="0.35">
      <c r="A32" s="9"/>
      <c r="D32" s="9"/>
      <c r="AU32" s="2"/>
      <c r="AV32" s="2"/>
      <c r="AW32" s="2"/>
      <c r="AX32" s="2"/>
      <c r="AY32" s="2"/>
    </row>
    <row r="33" spans="1:110" ht="15" thickBot="1" x14ac:dyDescent="0.35">
      <c r="A33" s="3" t="s">
        <v>143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5"/>
      <c r="Z33" s="3" t="s">
        <v>330</v>
      </c>
      <c r="AA33" s="4"/>
      <c r="AB33" s="4"/>
      <c r="AC33" s="4"/>
      <c r="AD33" s="4"/>
      <c r="AE33" s="4"/>
      <c r="AF33" s="4"/>
      <c r="AG33" s="4"/>
      <c r="AH33" s="4"/>
      <c r="AI33" s="5"/>
      <c r="AU33" s="2"/>
      <c r="AV33" s="2"/>
      <c r="AW33" s="2"/>
      <c r="AX33" s="2"/>
      <c r="AY33" s="2"/>
    </row>
    <row r="34" spans="1:110" ht="15" customHeight="1" thickBot="1" x14ac:dyDescent="0.35">
      <c r="A34" s="88" t="s">
        <v>144</v>
      </c>
      <c r="B34" s="89"/>
      <c r="C34" s="89"/>
      <c r="D34" s="88" t="s">
        <v>116</v>
      </c>
      <c r="E34" s="89"/>
      <c r="F34" s="89"/>
      <c r="G34" s="90"/>
      <c r="H34" s="88" t="s">
        <v>117</v>
      </c>
      <c r="I34" s="89"/>
      <c r="J34" s="89"/>
      <c r="K34" s="90"/>
      <c r="L34" s="3" t="s">
        <v>118</v>
      </c>
      <c r="M34" s="4"/>
      <c r="N34" s="4"/>
      <c r="O34" s="4"/>
      <c r="P34" s="4"/>
      <c r="Q34" s="4"/>
      <c r="R34" s="4"/>
      <c r="S34" s="4"/>
      <c r="T34" s="5"/>
      <c r="U34" s="3" t="s">
        <v>119</v>
      </c>
      <c r="V34" s="4"/>
      <c r="W34" s="4"/>
      <c r="X34" s="5"/>
      <c r="Z34" s="3" t="s">
        <v>116</v>
      </c>
      <c r="AA34" s="5"/>
      <c r="AB34" s="3" t="s">
        <v>117</v>
      </c>
      <c r="AC34" s="5"/>
      <c r="AD34" s="3" t="s">
        <v>118</v>
      </c>
      <c r="AE34" s="4"/>
      <c r="AF34" s="4"/>
      <c r="AG34" s="5"/>
      <c r="AH34" s="3" t="s">
        <v>119</v>
      </c>
      <c r="AI34" s="5"/>
      <c r="AU34" s="2"/>
      <c r="AV34" s="2"/>
      <c r="AW34" s="2"/>
      <c r="AX34" s="2"/>
      <c r="AY34" s="2"/>
    </row>
    <row r="35" spans="1:110" ht="16.2" x14ac:dyDescent="0.3">
      <c r="A35" s="9" t="s">
        <v>120</v>
      </c>
      <c r="B35" s="9" t="s">
        <v>10</v>
      </c>
      <c r="C35" s="9" t="s">
        <v>148</v>
      </c>
      <c r="D35" s="26" t="s">
        <v>149</v>
      </c>
      <c r="E35" s="57" t="s">
        <v>150</v>
      </c>
      <c r="F35" s="26" t="s">
        <v>151</v>
      </c>
      <c r="G35" s="57" t="s">
        <v>152</v>
      </c>
      <c r="H35" s="26" t="s">
        <v>153</v>
      </c>
      <c r="I35" s="57" t="s">
        <v>154</v>
      </c>
      <c r="J35" s="26" t="s">
        <v>155</v>
      </c>
      <c r="K35" s="57" t="s">
        <v>156</v>
      </c>
      <c r="L35" s="26" t="s">
        <v>157</v>
      </c>
      <c r="M35" s="57" t="s">
        <v>158</v>
      </c>
      <c r="N35" s="26" t="s">
        <v>159</v>
      </c>
      <c r="O35" s="57" t="s">
        <v>160</v>
      </c>
      <c r="P35" s="24" t="s">
        <v>133</v>
      </c>
      <c r="Q35" s="26" t="s">
        <v>161</v>
      </c>
      <c r="R35" s="57" t="s">
        <v>162</v>
      </c>
      <c r="S35" s="26" t="s">
        <v>163</v>
      </c>
      <c r="T35" s="57" t="s">
        <v>164</v>
      </c>
      <c r="U35" s="26" t="s">
        <v>165</v>
      </c>
      <c r="V35" s="57" t="s">
        <v>166</v>
      </c>
      <c r="W35" s="26" t="s">
        <v>167</v>
      </c>
      <c r="X35" s="57" t="s">
        <v>168</v>
      </c>
      <c r="Z35" s="57" t="s">
        <v>121</v>
      </c>
      <c r="AA35" s="57" t="s">
        <v>122</v>
      </c>
      <c r="AB35" s="57" t="s">
        <v>125</v>
      </c>
      <c r="AC35" s="57" t="s">
        <v>126</v>
      </c>
      <c r="AD35" s="57" t="s">
        <v>129</v>
      </c>
      <c r="AE35" s="57" t="s">
        <v>130</v>
      </c>
      <c r="AF35" s="57" t="s">
        <v>134</v>
      </c>
      <c r="AG35" s="57" t="s">
        <v>135</v>
      </c>
      <c r="AH35" s="57" t="s">
        <v>138</v>
      </c>
      <c r="AI35" s="57" t="s">
        <v>139</v>
      </c>
      <c r="AU35" s="2"/>
      <c r="AV35" s="2"/>
      <c r="AW35" s="2"/>
      <c r="AX35" s="2"/>
      <c r="AY35" s="2"/>
    </row>
    <row r="36" spans="1:110" x14ac:dyDescent="0.3">
      <c r="A36" s="2" t="s">
        <v>178</v>
      </c>
      <c r="B36" s="93">
        <v>1</v>
      </c>
      <c r="C36" s="93">
        <v>10.249700000000001</v>
      </c>
      <c r="D36" s="94" t="s">
        <v>332</v>
      </c>
      <c r="E36" s="93">
        <v>30.823982708700466</v>
      </c>
      <c r="F36" s="94" t="s">
        <v>332</v>
      </c>
      <c r="G36" s="93">
        <v>7.0331631365210114</v>
      </c>
      <c r="H36" s="94" t="s">
        <v>332</v>
      </c>
      <c r="I36" s="93">
        <v>0.94762216892422824</v>
      </c>
      <c r="J36" s="93" t="s">
        <v>332</v>
      </c>
      <c r="K36" s="93">
        <v>0.94762216892422824</v>
      </c>
      <c r="L36" s="2" t="s">
        <v>332</v>
      </c>
      <c r="M36" s="93">
        <v>40.340261869380605</v>
      </c>
      <c r="N36" s="93" t="s">
        <v>332</v>
      </c>
      <c r="O36" s="93">
        <v>40.340261869380605</v>
      </c>
      <c r="P36" s="93">
        <v>-695225.75829873735</v>
      </c>
      <c r="Q36" s="93" t="s">
        <v>332</v>
      </c>
      <c r="R36" s="93">
        <v>-77922.421878297857</v>
      </c>
      <c r="S36" s="93" t="s">
        <v>332</v>
      </c>
      <c r="T36" s="93">
        <v>-77922.421878297857</v>
      </c>
      <c r="U36" s="93" t="s">
        <v>332</v>
      </c>
      <c r="V36" s="93">
        <v>14.7091358</v>
      </c>
      <c r="W36" s="93" t="s">
        <v>332</v>
      </c>
      <c r="X36" s="93">
        <v>14.7091358</v>
      </c>
      <c r="Z36" s="2">
        <v>5139.8935444023573</v>
      </c>
      <c r="AA36" s="2">
        <v>5139.8935444023573</v>
      </c>
      <c r="AB36" s="2">
        <v>0</v>
      </c>
      <c r="AC36" s="2">
        <v>0</v>
      </c>
      <c r="AD36" s="2">
        <v>30</v>
      </c>
      <c r="AE36" s="2">
        <v>31.796624927814477</v>
      </c>
      <c r="AF36" s="2">
        <v>-285449.87031237665</v>
      </c>
      <c r="AG36" s="2">
        <v>-285314.6095813337</v>
      </c>
      <c r="AH36" s="2">
        <v>3.4323299999999999</v>
      </c>
      <c r="AI36" s="2">
        <v>3.4323299999999999</v>
      </c>
      <c r="AU36" s="2"/>
      <c r="AV36" s="2"/>
      <c r="AW36" s="2"/>
      <c r="AX36" s="2"/>
      <c r="AY36" s="2"/>
      <c r="CW36"/>
      <c r="CX36"/>
      <c r="CY36"/>
      <c r="CZ36"/>
      <c r="DA36"/>
      <c r="DB36"/>
      <c r="DC36"/>
      <c r="DD36"/>
      <c r="DE36"/>
      <c r="DF36"/>
    </row>
    <row r="37" spans="1:110" x14ac:dyDescent="0.3">
      <c r="A37" s="2" t="s">
        <v>182</v>
      </c>
      <c r="B37" s="93">
        <v>30</v>
      </c>
      <c r="C37" s="93">
        <v>0</v>
      </c>
      <c r="D37" s="93" t="s">
        <v>332</v>
      </c>
      <c r="E37" s="93">
        <v>49.531630563932751</v>
      </c>
      <c r="F37" s="93">
        <v>24.697286274558301</v>
      </c>
      <c r="G37" s="93">
        <v>24.834344289374446</v>
      </c>
      <c r="H37" s="93" t="s">
        <v>332</v>
      </c>
      <c r="I37" s="93">
        <v>7.2642251497418301E-6</v>
      </c>
      <c r="J37" s="93">
        <v>7.2642251497418301E-6</v>
      </c>
      <c r="K37" s="93">
        <v>7.2642251497418301E-6</v>
      </c>
      <c r="L37" s="93" t="s">
        <v>332</v>
      </c>
      <c r="M37" s="93">
        <v>197.35923002175508</v>
      </c>
      <c r="N37" s="93">
        <v>197.76161213646938</v>
      </c>
      <c r="O37" s="93">
        <v>197.35923002175508</v>
      </c>
      <c r="P37" s="93">
        <v>867713.43297610711</v>
      </c>
      <c r="Q37" s="93" t="s">
        <v>332</v>
      </c>
      <c r="R37" s="97">
        <v>-272579.24114737235</v>
      </c>
      <c r="S37" s="97">
        <v>-237445.28256869354</v>
      </c>
      <c r="T37" s="93">
        <v>-272579.24114737235</v>
      </c>
      <c r="U37" s="93" t="s">
        <v>332</v>
      </c>
      <c r="V37" s="93">
        <v>14.834565528300551</v>
      </c>
      <c r="W37" s="93">
        <v>14.834565528300551</v>
      </c>
      <c r="X37" s="93">
        <v>14.834565528300551</v>
      </c>
      <c r="AU37" s="2"/>
      <c r="AV37" s="2"/>
      <c r="AW37" s="2"/>
      <c r="AX37" s="2"/>
      <c r="AY37" s="2"/>
      <c r="CW37"/>
      <c r="CX37"/>
      <c r="CY37"/>
      <c r="CZ37"/>
      <c r="DA37"/>
      <c r="DB37"/>
      <c r="DC37"/>
      <c r="DD37"/>
      <c r="DE37"/>
      <c r="DF37"/>
    </row>
    <row r="38" spans="1:110" ht="15" thickBot="1" x14ac:dyDescent="0.35">
      <c r="AU38" s="2"/>
      <c r="AV38" s="2"/>
      <c r="AW38" s="2"/>
      <c r="AX38" s="2"/>
      <c r="AY38" s="2"/>
      <c r="CW38"/>
      <c r="CX38"/>
      <c r="CY38"/>
      <c r="CZ38"/>
      <c r="DA38"/>
      <c r="DB38"/>
      <c r="DC38"/>
      <c r="DD38"/>
      <c r="DE38"/>
      <c r="DF38"/>
    </row>
    <row r="39" spans="1:110" ht="15" thickBot="1" x14ac:dyDescent="0.35">
      <c r="A39" s="3" t="s">
        <v>188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5"/>
      <c r="BA39" s="2"/>
      <c r="BB39" s="102" t="s">
        <v>189</v>
      </c>
      <c r="BC39" s="3" t="s">
        <v>190</v>
      </c>
      <c r="BD39" s="5"/>
      <c r="BE39" s="103" t="s">
        <v>144</v>
      </c>
      <c r="BF39" s="104"/>
      <c r="CW39"/>
      <c r="CX39"/>
      <c r="CY39"/>
      <c r="CZ39"/>
      <c r="DA39"/>
      <c r="DB39"/>
      <c r="DC39"/>
      <c r="DD39"/>
      <c r="DE39"/>
      <c r="DF39"/>
    </row>
    <row r="40" spans="1:110" ht="15" thickBot="1" x14ac:dyDescent="0.35">
      <c r="A40" s="88" t="s">
        <v>192</v>
      </c>
      <c r="B40" s="89"/>
      <c r="C40" s="89"/>
      <c r="D40" s="90"/>
      <c r="E40" s="88" t="s">
        <v>193</v>
      </c>
      <c r="F40" s="89"/>
      <c r="G40" s="89"/>
      <c r="H40" s="89"/>
      <c r="I40" s="89"/>
      <c r="J40" s="90"/>
      <c r="K40" s="10" t="s">
        <v>194</v>
      </c>
      <c r="L40" s="88" t="s">
        <v>195</v>
      </c>
      <c r="M40" s="89"/>
      <c r="N40" s="89"/>
      <c r="O40" s="89"/>
      <c r="P40" s="89"/>
      <c r="Q40" s="89"/>
      <c r="R40" s="89"/>
      <c r="S40" s="89"/>
      <c r="T40" s="89"/>
      <c r="U40" s="89"/>
      <c r="V40" s="89"/>
      <c r="W40" s="89"/>
      <c r="X40" s="89"/>
      <c r="Y40" s="89"/>
      <c r="Z40" s="89"/>
      <c r="AA40" s="89"/>
      <c r="AB40" s="89"/>
      <c r="AC40" s="89"/>
      <c r="AD40" s="89"/>
      <c r="AE40" s="88" t="s">
        <v>196</v>
      </c>
      <c r="AF40" s="89"/>
      <c r="AG40" s="89"/>
      <c r="AH40" s="89"/>
      <c r="AI40" s="89"/>
      <c r="AJ40" s="89"/>
      <c r="AK40" s="89"/>
      <c r="AL40" s="89"/>
      <c r="AM40" s="89"/>
      <c r="AN40" s="89"/>
      <c r="AO40" s="89"/>
      <c r="AP40" s="89"/>
      <c r="AQ40" s="89"/>
      <c r="AR40" s="89"/>
      <c r="AS40" s="89"/>
      <c r="AT40" s="89"/>
      <c r="AU40" s="89"/>
      <c r="AV40" s="90"/>
      <c r="AW40" s="3" t="s">
        <v>197</v>
      </c>
      <c r="AX40" s="4"/>
      <c r="AY40" s="5"/>
      <c r="BA40" s="2"/>
      <c r="BB40" s="108"/>
      <c r="BC40" s="109" t="s">
        <v>198</v>
      </c>
      <c r="BD40" s="110" t="s">
        <v>199</v>
      </c>
      <c r="BE40" s="110" t="s">
        <v>200</v>
      </c>
      <c r="BF40" s="111" t="s">
        <v>201</v>
      </c>
      <c r="CW40"/>
      <c r="CX40"/>
      <c r="CY40"/>
      <c r="CZ40"/>
      <c r="DA40"/>
      <c r="DB40"/>
      <c r="DC40"/>
      <c r="DD40"/>
      <c r="DE40"/>
      <c r="DF40"/>
    </row>
    <row r="41" spans="1:110" ht="16.2" x14ac:dyDescent="0.3">
      <c r="A41" s="9" t="s">
        <v>208</v>
      </c>
      <c r="B41" s="9" t="s">
        <v>10</v>
      </c>
      <c r="C41" s="116" t="s">
        <v>209</v>
      </c>
      <c r="D41" s="9" t="s">
        <v>210</v>
      </c>
      <c r="E41" s="26" t="s">
        <v>211</v>
      </c>
      <c r="F41" s="57" t="s">
        <v>212</v>
      </c>
      <c r="G41" s="26" t="s">
        <v>149</v>
      </c>
      <c r="H41" s="57" t="s">
        <v>150</v>
      </c>
      <c r="I41" s="26" t="s">
        <v>213</v>
      </c>
      <c r="J41" s="57" t="s">
        <v>214</v>
      </c>
      <c r="K41" s="9" t="s">
        <v>215</v>
      </c>
      <c r="L41" s="26" t="s">
        <v>216</v>
      </c>
      <c r="M41" s="57" t="s">
        <v>217</v>
      </c>
      <c r="N41" s="26" t="s">
        <v>153</v>
      </c>
      <c r="O41" s="26" t="s">
        <v>218</v>
      </c>
      <c r="P41" s="116" t="s">
        <v>219</v>
      </c>
      <c r="Q41" s="116" t="s">
        <v>220</v>
      </c>
      <c r="R41" s="57" t="s">
        <v>221</v>
      </c>
      <c r="S41" s="57" t="s">
        <v>154</v>
      </c>
      <c r="T41" s="26" t="s">
        <v>222</v>
      </c>
      <c r="U41" s="57" t="s">
        <v>223</v>
      </c>
      <c r="V41" s="9" t="s">
        <v>224</v>
      </c>
      <c r="W41" s="9" t="s">
        <v>225</v>
      </c>
      <c r="X41" s="9" t="s">
        <v>226</v>
      </c>
      <c r="Y41" s="26" t="s">
        <v>227</v>
      </c>
      <c r="Z41" s="117" t="s">
        <v>228</v>
      </c>
      <c r="AA41" s="26" t="s">
        <v>229</v>
      </c>
      <c r="AB41" s="57" t="s">
        <v>230</v>
      </c>
      <c r="AC41" s="118" t="s">
        <v>231</v>
      </c>
      <c r="AD41" s="57" t="s">
        <v>232</v>
      </c>
      <c r="AE41" s="26" t="s">
        <v>233</v>
      </c>
      <c r="AF41" s="57" t="s">
        <v>234</v>
      </c>
      <c r="AG41" s="26" t="s">
        <v>235</v>
      </c>
      <c r="AH41" s="26" t="s">
        <v>236</v>
      </c>
      <c r="AI41" s="116" t="s">
        <v>237</v>
      </c>
      <c r="AJ41" s="57" t="s">
        <v>238</v>
      </c>
      <c r="AK41" s="57" t="s">
        <v>171</v>
      </c>
      <c r="AL41" s="26" t="s">
        <v>239</v>
      </c>
      <c r="AM41" s="57" t="s">
        <v>240</v>
      </c>
      <c r="AN41" s="9" t="s">
        <v>241</v>
      </c>
      <c r="AO41" s="26" t="s">
        <v>242</v>
      </c>
      <c r="AP41" s="26" t="s">
        <v>243</v>
      </c>
      <c r="AQ41" s="57" t="s">
        <v>244</v>
      </c>
      <c r="AR41" s="57" t="s">
        <v>245</v>
      </c>
      <c r="AS41" s="26" t="s">
        <v>246</v>
      </c>
      <c r="AT41" s="57" t="s">
        <v>247</v>
      </c>
      <c r="AU41" s="26" t="s">
        <v>161</v>
      </c>
      <c r="AV41" s="57" t="s">
        <v>162</v>
      </c>
      <c r="AW41" s="26" t="s">
        <v>248</v>
      </c>
      <c r="AX41" s="57" t="s">
        <v>249</v>
      </c>
      <c r="AY41" s="9" t="s">
        <v>173</v>
      </c>
      <c r="BA41" s="1" t="s">
        <v>250</v>
      </c>
      <c r="BB41" s="2">
        <v>199.01079999999999</v>
      </c>
      <c r="BC41" s="2" t="s">
        <v>332</v>
      </c>
      <c r="BD41" s="2">
        <v>197.35923002175508</v>
      </c>
      <c r="BE41" s="2">
        <v>30</v>
      </c>
      <c r="BF41" s="19">
        <v>10.249700000000001</v>
      </c>
      <c r="CW41"/>
      <c r="CX41"/>
      <c r="CY41"/>
      <c r="CZ41"/>
      <c r="DA41"/>
      <c r="DB41"/>
      <c r="DC41"/>
      <c r="DD41"/>
      <c r="DE41"/>
      <c r="DF41"/>
    </row>
    <row r="42" spans="1:110" x14ac:dyDescent="0.3">
      <c r="A42" s="93" t="s">
        <v>297</v>
      </c>
      <c r="B42" s="93">
        <v>2</v>
      </c>
      <c r="C42" s="93">
        <v>9.6416000000000004</v>
      </c>
      <c r="D42" s="93">
        <v>9.5066000000000006</v>
      </c>
      <c r="E42" s="93" t="s">
        <v>332</v>
      </c>
      <c r="F42" s="93" t="s">
        <v>332</v>
      </c>
      <c r="G42" s="93">
        <v>30.823982708700466</v>
      </c>
      <c r="H42" s="93">
        <v>21.031112233833223</v>
      </c>
      <c r="I42" s="93">
        <v>30.823982708700466</v>
      </c>
      <c r="J42" s="93">
        <v>21.031112233833223</v>
      </c>
      <c r="K42" s="93">
        <v>11.05435804393217</v>
      </c>
      <c r="L42" s="93" t="s">
        <v>332</v>
      </c>
      <c r="M42" s="93" t="s">
        <v>332</v>
      </c>
      <c r="N42" s="93">
        <v>0.94762216892422824</v>
      </c>
      <c r="O42" s="93">
        <v>0.94762216892422824</v>
      </c>
      <c r="P42" s="93">
        <v>0.99958863797657327</v>
      </c>
      <c r="Q42" s="93">
        <v>0.8602294288811867</v>
      </c>
      <c r="R42" s="93">
        <v>0.88776754677277647</v>
      </c>
      <c r="S42" s="93">
        <v>0.88776754677277647</v>
      </c>
      <c r="T42" s="93">
        <v>3.9063031584438095</v>
      </c>
      <c r="U42" s="93">
        <v>0.11393655213631901</v>
      </c>
      <c r="V42" s="93">
        <v>-3.8739691296702095</v>
      </c>
      <c r="W42" s="93">
        <v>1.1142617913239783</v>
      </c>
      <c r="X42" s="93">
        <v>-2.7597073383462312</v>
      </c>
      <c r="Y42" s="93">
        <v>-1.2588092759016456</v>
      </c>
      <c r="Z42" s="93">
        <v>1.0000000001658707</v>
      </c>
      <c r="AA42" s="93">
        <v>-2.6151598535597644</v>
      </c>
      <c r="AB42" s="93">
        <v>-1.4239905162163902</v>
      </c>
      <c r="AC42" s="93">
        <v>1.1135298244319891</v>
      </c>
      <c r="AD42" s="93">
        <v>-2.4499786135744621</v>
      </c>
      <c r="AE42" s="93" t="s">
        <v>332</v>
      </c>
      <c r="AF42" s="93" t="s">
        <v>332</v>
      </c>
      <c r="AG42" s="93">
        <v>77.710237832631464</v>
      </c>
      <c r="AH42" s="93">
        <v>77.710237832631464</v>
      </c>
      <c r="AI42" s="93">
        <v>44.97144384491051</v>
      </c>
      <c r="AJ42" s="93">
        <v>44.721261177185177</v>
      </c>
      <c r="AK42" s="93">
        <v>44.721261177185177</v>
      </c>
      <c r="AL42" s="93">
        <v>76.932351563954029</v>
      </c>
      <c r="AM42" s="93">
        <v>2892.3598499454547</v>
      </c>
      <c r="AN42" s="93">
        <v>-70165.26926228909</v>
      </c>
      <c r="AO42" s="93">
        <v>27842.306602725981</v>
      </c>
      <c r="AP42" s="93">
        <v>-98007.575888144798</v>
      </c>
      <c r="AQ42" s="93">
        <v>7999.1358116108586</v>
      </c>
      <c r="AR42" s="93">
        <v>-78164.405072932932</v>
      </c>
      <c r="AS42" s="93" t="s">
        <v>332</v>
      </c>
      <c r="AT42" s="93" t="s">
        <v>332</v>
      </c>
      <c r="AU42" s="93">
        <v>-55367.719396303342</v>
      </c>
      <c r="AV42" s="93">
        <v>-91483.680340816296</v>
      </c>
      <c r="AW42" s="93" t="s">
        <v>332</v>
      </c>
      <c r="AX42" s="93" t="s">
        <v>332</v>
      </c>
      <c r="AY42" s="93">
        <v>14.7091358</v>
      </c>
      <c r="BA42" s="7" t="s">
        <v>293</v>
      </c>
      <c r="BB42" s="2">
        <v>197.202</v>
      </c>
      <c r="BC42" s="2">
        <v>197.35769379449403</v>
      </c>
      <c r="BD42" s="2">
        <v>197.34180183207113</v>
      </c>
      <c r="BE42" s="2">
        <v>26</v>
      </c>
      <c r="BF42" s="2">
        <v>8.7696000000000005</v>
      </c>
      <c r="CW42"/>
      <c r="CX42"/>
      <c r="CY42"/>
      <c r="CZ42"/>
      <c r="DA42"/>
      <c r="DB42"/>
      <c r="DC42"/>
      <c r="DD42"/>
      <c r="DE42"/>
      <c r="DF42"/>
    </row>
    <row r="43" spans="1:110" x14ac:dyDescent="0.3">
      <c r="A43" s="93" t="s">
        <v>297</v>
      </c>
      <c r="B43" s="93">
        <v>3</v>
      </c>
      <c r="C43" s="93">
        <v>9.5066000000000006</v>
      </c>
      <c r="D43" s="93">
        <v>9.3716000000000008</v>
      </c>
      <c r="E43" s="93" t="s">
        <v>332</v>
      </c>
      <c r="F43" s="93" t="s">
        <v>332</v>
      </c>
      <c r="G43" s="93">
        <v>28.064275370354235</v>
      </c>
      <c r="H43" s="93">
        <v>17.629076827334472</v>
      </c>
      <c r="I43" s="93">
        <v>28.064275370354235</v>
      </c>
      <c r="J43" s="93">
        <v>17.629076827334472</v>
      </c>
      <c r="K43" s="93">
        <v>11.07131743750425</v>
      </c>
      <c r="L43" s="93" t="s">
        <v>332</v>
      </c>
      <c r="M43" s="93" t="s">
        <v>332</v>
      </c>
      <c r="N43" s="93">
        <v>0.90276766049485602</v>
      </c>
      <c r="O43" s="93">
        <v>0.90276766049485602</v>
      </c>
      <c r="P43" s="93">
        <v>0.99816739038402358</v>
      </c>
      <c r="Q43" s="93">
        <v>0.71844214893100256</v>
      </c>
      <c r="R43" s="93">
        <v>0.76615112788987527</v>
      </c>
      <c r="S43" s="93">
        <v>0.76615112788987527</v>
      </c>
      <c r="T43" s="93">
        <v>3.7876450814107452</v>
      </c>
      <c r="U43" s="93">
        <v>9.2330329961389221E-2</v>
      </c>
      <c r="V43" s="93">
        <v>-5.1642018187961076</v>
      </c>
      <c r="W43" s="93">
        <v>1.7621664122973582</v>
      </c>
      <c r="X43" s="93">
        <v>-3.4020354064987495</v>
      </c>
      <c r="Y43" s="93">
        <v>-2.0929542739823117</v>
      </c>
      <c r="Z43" s="93">
        <v>0.99999999998483169</v>
      </c>
      <c r="AA43" s="93">
        <v>-3.0712475448455425</v>
      </c>
      <c r="AB43" s="93">
        <v>-2.5577285549884423</v>
      </c>
      <c r="AC43" s="93">
        <v>1.3278873414268377</v>
      </c>
      <c r="AD43" s="93">
        <v>-2.6064732638103072</v>
      </c>
      <c r="AE43" s="93" t="s">
        <v>332</v>
      </c>
      <c r="AF43" s="93" t="s">
        <v>332</v>
      </c>
      <c r="AG43" s="93">
        <v>98.190919757204355</v>
      </c>
      <c r="AH43" s="93">
        <v>98.190919757204355</v>
      </c>
      <c r="AI43" s="93">
        <v>55.643639835708449</v>
      </c>
      <c r="AJ43" s="93">
        <v>55.048177934370074</v>
      </c>
      <c r="AK43" s="93">
        <v>55.048177934370074</v>
      </c>
      <c r="AL43" s="93">
        <v>69.282601604350404</v>
      </c>
      <c r="AM43" s="93">
        <v>2299.6367125030829</v>
      </c>
      <c r="AN43" s="93">
        <v>-167775.92631321528</v>
      </c>
      <c r="AO43" s="93">
        <v>32635.877246890599</v>
      </c>
      <c r="AP43" s="93">
        <v>-200411.80356069157</v>
      </c>
      <c r="AQ43" s="93">
        <v>15160.464792647324</v>
      </c>
      <c r="AR43" s="93">
        <v>-182936.39110397958</v>
      </c>
      <c r="AS43" s="93" t="s">
        <v>332</v>
      </c>
      <c r="AT43" s="93" t="s">
        <v>332</v>
      </c>
      <c r="AU43" s="93">
        <v>-63312.480764838045</v>
      </c>
      <c r="AV43" s="93">
        <v>-118655.07738243125</v>
      </c>
      <c r="AW43" s="93" t="s">
        <v>332</v>
      </c>
      <c r="AX43" s="93" t="s">
        <v>332</v>
      </c>
      <c r="AY43" s="93">
        <v>14.709147557169787</v>
      </c>
      <c r="BA43" s="7" t="s">
        <v>294</v>
      </c>
      <c r="BB43" s="2">
        <v>188.3716</v>
      </c>
      <c r="BC43" s="2">
        <v>196.35897549971887</v>
      </c>
      <c r="BD43" s="2">
        <v>195.71721605234455</v>
      </c>
      <c r="BE43" s="2">
        <v>20</v>
      </c>
      <c r="BF43" s="2">
        <v>5.5945999999999998</v>
      </c>
      <c r="CW43"/>
      <c r="CX43"/>
      <c r="CY43"/>
      <c r="CZ43"/>
      <c r="DA43"/>
      <c r="DB43"/>
      <c r="DC43"/>
      <c r="DD43"/>
      <c r="DE43"/>
      <c r="DF43"/>
    </row>
    <row r="44" spans="1:110" x14ac:dyDescent="0.3">
      <c r="A44" s="93" t="s">
        <v>297</v>
      </c>
      <c r="B44" s="93">
        <v>4</v>
      </c>
      <c r="C44" s="93">
        <v>9.3716000000000008</v>
      </c>
      <c r="D44" s="93">
        <v>9.236600000000001</v>
      </c>
      <c r="E44" s="93" t="s">
        <v>332</v>
      </c>
      <c r="F44" s="93" t="s">
        <v>332</v>
      </c>
      <c r="G44" s="93">
        <v>24.662239963855484</v>
      </c>
      <c r="H44" s="93">
        <v>14.95488940606306</v>
      </c>
      <c r="I44" s="93">
        <v>24.662239963855484</v>
      </c>
      <c r="J44" s="93">
        <v>14.95488940606306</v>
      </c>
      <c r="K44" s="93">
        <v>10.949725156167991</v>
      </c>
      <c r="L44" s="93" t="s">
        <v>332</v>
      </c>
      <c r="M44" s="93" t="s">
        <v>332</v>
      </c>
      <c r="N44" s="93">
        <v>0.81790293299874073</v>
      </c>
      <c r="O44" s="93">
        <v>0.81790293299874073</v>
      </c>
      <c r="P44" s="93">
        <v>0.98220323013221444</v>
      </c>
      <c r="Q44" s="93">
        <v>0.49489551662899151</v>
      </c>
      <c r="R44" s="93">
        <v>0.54818159502229946</v>
      </c>
      <c r="S44" s="93">
        <v>0.54818159502229946</v>
      </c>
      <c r="T44" s="93">
        <v>3.6045874146722077</v>
      </c>
      <c r="U44" s="93">
        <v>9.1942158573066909E-2</v>
      </c>
      <c r="V44" s="93">
        <v>-5.3085419669407869</v>
      </c>
      <c r="W44" s="93">
        <v>2.6343545456693747</v>
      </c>
      <c r="X44" s="93">
        <v>-2.6741874212714123</v>
      </c>
      <c r="Y44" s="93">
        <v>-3.1213162317321457</v>
      </c>
      <c r="Z44" s="93">
        <v>0.9999999999879583</v>
      </c>
      <c r="AA44" s="93">
        <v>-2.1872257352462272</v>
      </c>
      <c r="AB44" s="93">
        <v>-3.8426016404305416</v>
      </c>
      <c r="AC44" s="93">
        <v>1.6671214391172138</v>
      </c>
      <c r="AD44" s="93">
        <v>-1.4659403259811326</v>
      </c>
      <c r="AE44" s="93" t="s">
        <v>332</v>
      </c>
      <c r="AF44" s="93" t="s">
        <v>332</v>
      </c>
      <c r="AG44" s="93">
        <v>126.23458514652042</v>
      </c>
      <c r="AH44" s="93">
        <v>126.23458514652042</v>
      </c>
      <c r="AI44" s="93">
        <v>84.59913645209808</v>
      </c>
      <c r="AJ44" s="93">
        <v>83.177872394481014</v>
      </c>
      <c r="AK44" s="93">
        <v>83.177872394481014</v>
      </c>
      <c r="AL44" s="93">
        <v>60.256813795153519</v>
      </c>
      <c r="AM44" s="93">
        <v>1887.3957964282108</v>
      </c>
      <c r="AN44" s="93">
        <v>-380265.3559748648</v>
      </c>
      <c r="AO44" s="93">
        <v>27470.883764309849</v>
      </c>
      <c r="AP44" s="93">
        <v>-407736.23974040098</v>
      </c>
      <c r="AQ44" s="93">
        <v>29372.504231943974</v>
      </c>
      <c r="AR44" s="93">
        <v>-409637.86021299451</v>
      </c>
      <c r="AS44" s="93" t="s">
        <v>332</v>
      </c>
      <c r="AT44" s="93" t="s">
        <v>332</v>
      </c>
      <c r="AU44" s="93">
        <v>-78849.075498962164</v>
      </c>
      <c r="AV44" s="93">
        <v>-165300.10780893813</v>
      </c>
      <c r="AW44" s="93" t="s">
        <v>332</v>
      </c>
      <c r="AX44" s="93" t="s">
        <v>332</v>
      </c>
      <c r="AY44" s="93">
        <v>14.709158069903998</v>
      </c>
      <c r="BA44" s="7" t="s">
        <v>295</v>
      </c>
      <c r="BB44" s="2">
        <v>47.721899999999998</v>
      </c>
      <c r="BC44" s="2">
        <v>177.4013176922609</v>
      </c>
      <c r="BD44" s="2">
        <v>175.16101730700615</v>
      </c>
      <c r="BE44" s="2">
        <v>8</v>
      </c>
      <c r="BF44" s="2">
        <v>3.9245999999999999</v>
      </c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</row>
    <row r="45" spans="1:110" ht="15" thickBot="1" x14ac:dyDescent="0.35">
      <c r="A45" s="93" t="s">
        <v>297</v>
      </c>
      <c r="B45" s="93">
        <v>5</v>
      </c>
      <c r="C45" s="93">
        <v>9.236600000000001</v>
      </c>
      <c r="D45" s="93">
        <v>9.1016000000000012</v>
      </c>
      <c r="E45" s="93" t="s">
        <v>332</v>
      </c>
      <c r="F45" s="93" t="s">
        <v>332</v>
      </c>
      <c r="G45" s="93">
        <v>21.988052542584072</v>
      </c>
      <c r="H45" s="93">
        <v>14.161862215084922</v>
      </c>
      <c r="I45" s="93">
        <v>21.988052542584072</v>
      </c>
      <c r="J45" s="93">
        <v>14.161862215084922</v>
      </c>
      <c r="K45" s="93">
        <v>10.656353106558479</v>
      </c>
      <c r="L45" s="93" t="s">
        <v>332</v>
      </c>
      <c r="M45" s="93" t="s">
        <v>332</v>
      </c>
      <c r="N45" s="93">
        <v>0.67594783144233317</v>
      </c>
      <c r="O45" s="93">
        <v>0.67594783144233317</v>
      </c>
      <c r="P45" s="93">
        <v>0.86842213895367026</v>
      </c>
      <c r="Q45" s="93">
        <v>0.27752768700862185</v>
      </c>
      <c r="R45" s="93">
        <v>0.31613444198270585</v>
      </c>
      <c r="S45" s="93">
        <v>0.31613444198270585</v>
      </c>
      <c r="T45" s="93">
        <v>3.4505402860879175</v>
      </c>
      <c r="U45" s="93">
        <v>0.12692743223553213</v>
      </c>
      <c r="V45" s="93">
        <v>-3.7209427195686531</v>
      </c>
      <c r="W45" s="93">
        <v>2.9279155285905132</v>
      </c>
      <c r="X45" s="93">
        <v>-0.7930271909781399</v>
      </c>
      <c r="Y45" s="93">
        <v>-3.1848977093234816</v>
      </c>
      <c r="Z45" s="93">
        <v>1.0000000000718055</v>
      </c>
      <c r="AA45" s="93">
        <v>-0.53604501001647864</v>
      </c>
      <c r="AB45" s="93">
        <v>-3.4702395110584101</v>
      </c>
      <c r="AC45" s="93">
        <v>1.470719797770464</v>
      </c>
      <c r="AD45" s="93">
        <v>-0.25070320849698696</v>
      </c>
      <c r="AE45" s="93" t="s">
        <v>332</v>
      </c>
      <c r="AF45" s="93" t="s">
        <v>332</v>
      </c>
      <c r="AG45" s="93">
        <v>153.03568882520659</v>
      </c>
      <c r="AH45" s="93">
        <v>153.03568882520659</v>
      </c>
      <c r="AI45" s="93">
        <v>126.6846565748084</v>
      </c>
      <c r="AJ45" s="93">
        <v>124.52932307036653</v>
      </c>
      <c r="AK45" s="93">
        <v>124.52932307036653</v>
      </c>
      <c r="AL45" s="93">
        <v>52.970899899432489</v>
      </c>
      <c r="AM45" s="93">
        <v>1829.1352301209577</v>
      </c>
      <c r="AN45" s="93">
        <v>-531540.0034186166</v>
      </c>
      <c r="AO45" s="93">
        <v>14874.541452217849</v>
      </c>
      <c r="AP45" s="93">
        <v>-546414.54486973619</v>
      </c>
      <c r="AQ45" s="93">
        <v>42011.568610724345</v>
      </c>
      <c r="AR45" s="93">
        <v>-573551.5720257404</v>
      </c>
      <c r="AS45" s="93" t="s">
        <v>332</v>
      </c>
      <c r="AT45" s="93" t="s">
        <v>332</v>
      </c>
      <c r="AU45" s="93">
        <v>-105732.88254431596</v>
      </c>
      <c r="AV45" s="93">
        <v>-212089.68063812368</v>
      </c>
      <c r="AW45" s="93" t="s">
        <v>332</v>
      </c>
      <c r="AX45" s="93" t="s">
        <v>332</v>
      </c>
      <c r="AY45" s="93">
        <v>14.709167239875551</v>
      </c>
      <c r="BA45" s="12" t="s">
        <v>296</v>
      </c>
      <c r="BB45" s="2">
        <v>93.362700000000004</v>
      </c>
      <c r="BC45" s="2">
        <v>77.710237832631464</v>
      </c>
      <c r="BD45" s="2" t="s">
        <v>332</v>
      </c>
      <c r="BE45" s="2">
        <v>1</v>
      </c>
      <c r="BF45" s="2">
        <v>0</v>
      </c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</row>
    <row r="46" spans="1:110" ht="15" thickBot="1" x14ac:dyDescent="0.35">
      <c r="A46" s="93" t="s">
        <v>297</v>
      </c>
      <c r="B46" s="93">
        <v>6</v>
      </c>
      <c r="C46" s="93">
        <v>9.1016000000000012</v>
      </c>
      <c r="D46" s="93">
        <v>8.9666000000000015</v>
      </c>
      <c r="E46" s="93" t="s">
        <v>332</v>
      </c>
      <c r="F46" s="93" t="s">
        <v>332</v>
      </c>
      <c r="G46" s="93">
        <v>21.195025351605931</v>
      </c>
      <c r="H46" s="93">
        <v>14.201613761584612</v>
      </c>
      <c r="I46" s="93">
        <v>21.195025351605931</v>
      </c>
      <c r="J46" s="93">
        <v>14.201613761584612</v>
      </c>
      <c r="K46" s="93">
        <v>10.504299408850144</v>
      </c>
      <c r="L46" s="93" t="s">
        <v>332</v>
      </c>
      <c r="M46" s="93" t="s">
        <v>332</v>
      </c>
      <c r="N46" s="93">
        <v>0.52568154694814917</v>
      </c>
      <c r="O46" s="93">
        <v>0.52568154694814917</v>
      </c>
      <c r="P46" s="93">
        <v>0.65391859964163868</v>
      </c>
      <c r="Q46" s="93">
        <v>0.15145398910054922</v>
      </c>
      <c r="R46" s="93">
        <v>0.17353624413690591</v>
      </c>
      <c r="S46" s="93">
        <v>0.17353624413690591</v>
      </c>
      <c r="T46" s="93">
        <v>3.4612028615834363</v>
      </c>
      <c r="U46" s="93">
        <v>0.15462830062752664</v>
      </c>
      <c r="V46" s="93">
        <v>-2.0125576958472311</v>
      </c>
      <c r="W46" s="93">
        <v>2.0523092423469236</v>
      </c>
      <c r="X46" s="93">
        <v>3.9751546499692696E-2</v>
      </c>
      <c r="Y46" s="93">
        <v>-2.0334543503550222</v>
      </c>
      <c r="Z46" s="93">
        <v>0.99999999997528766</v>
      </c>
      <c r="AA46" s="93">
        <v>2.0896654457539739E-2</v>
      </c>
      <c r="AB46" s="93">
        <v>-2.0194560300648314</v>
      </c>
      <c r="AC46" s="93">
        <v>1.2207359279184575</v>
      </c>
      <c r="AD46" s="93">
        <v>6.8983340781902389E-3</v>
      </c>
      <c r="AE46" s="93" t="s">
        <v>332</v>
      </c>
      <c r="AF46" s="93" t="s">
        <v>332</v>
      </c>
      <c r="AG46" s="93">
        <v>168.14492002230364</v>
      </c>
      <c r="AH46" s="93">
        <v>168.14492002230364</v>
      </c>
      <c r="AI46" s="93">
        <v>155.83090845661673</v>
      </c>
      <c r="AJ46" s="93">
        <v>154.26565448847637</v>
      </c>
      <c r="AK46" s="93">
        <v>154.26565448847637</v>
      </c>
      <c r="AL46" s="93">
        <v>50.207486644955317</v>
      </c>
      <c r="AM46" s="93">
        <v>2039.3775516878045</v>
      </c>
      <c r="AN46" s="93">
        <v>-401003.00527777709</v>
      </c>
      <c r="AO46" s="93">
        <v>6494.3416313901307</v>
      </c>
      <c r="AP46" s="93">
        <v>-407497.34690819512</v>
      </c>
      <c r="AQ46" s="93">
        <v>33531.234287142317</v>
      </c>
      <c r="AR46" s="93">
        <v>-434534.23956534575</v>
      </c>
      <c r="AS46" s="93" t="s">
        <v>332</v>
      </c>
      <c r="AT46" s="93" t="s">
        <v>332</v>
      </c>
      <c r="AU46" s="93">
        <v>-134767.48118272133</v>
      </c>
      <c r="AV46" s="93">
        <v>-239732.46258446356</v>
      </c>
      <c r="AW46" s="93" t="s">
        <v>332</v>
      </c>
      <c r="AX46" s="93" t="s">
        <v>332</v>
      </c>
      <c r="AY46" s="93">
        <v>14.70917557178025</v>
      </c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</row>
    <row r="47" spans="1:110" ht="15" thickBot="1" x14ac:dyDescent="0.35">
      <c r="A47" s="93" t="s">
        <v>297</v>
      </c>
      <c r="B47" s="93">
        <v>7</v>
      </c>
      <c r="C47" s="93">
        <v>8.9666000000000015</v>
      </c>
      <c r="D47" s="93">
        <v>8.8316000000000017</v>
      </c>
      <c r="E47" s="93" t="s">
        <v>332</v>
      </c>
      <c r="F47" s="93" t="s">
        <v>332</v>
      </c>
      <c r="G47" s="93">
        <v>21.234776898105622</v>
      </c>
      <c r="H47" s="93">
        <v>14.303268960321654</v>
      </c>
      <c r="I47" s="93">
        <v>21.234776898105622</v>
      </c>
      <c r="J47" s="93">
        <v>14.303268960321654</v>
      </c>
      <c r="K47" s="93">
        <v>10.514942243648365</v>
      </c>
      <c r="L47" s="93" t="s">
        <v>332</v>
      </c>
      <c r="M47" s="93" t="s">
        <v>332</v>
      </c>
      <c r="N47" s="93">
        <v>0.42992097644063954</v>
      </c>
      <c r="O47" s="93">
        <v>0.42992097644063954</v>
      </c>
      <c r="P47" s="93">
        <v>0.49025151895031727</v>
      </c>
      <c r="Q47" s="93">
        <v>9.773978399597455E-2</v>
      </c>
      <c r="R47" s="93">
        <v>0.10786222121842425</v>
      </c>
      <c r="S47" s="93">
        <v>0.10786222121842425</v>
      </c>
      <c r="T47" s="93">
        <v>3.531881165329033</v>
      </c>
      <c r="U47" s="93">
        <v>0.16472908960907956</v>
      </c>
      <c r="V47" s="93">
        <v>-0.92171235200095403</v>
      </c>
      <c r="W47" s="93">
        <v>1.0233675507379951</v>
      </c>
      <c r="X47" s="93">
        <v>0.10165519873704108</v>
      </c>
      <c r="Y47" s="93">
        <v>-0.96541605439191114</v>
      </c>
      <c r="Z47" s="93">
        <v>0.99999999990712696</v>
      </c>
      <c r="AA47" s="93">
        <v>4.3703702301295971E-2</v>
      </c>
      <c r="AB47" s="93">
        <v>-0.93267710765412037</v>
      </c>
      <c r="AC47" s="93">
        <v>1.1405871070963027</v>
      </c>
      <c r="AD47" s="93">
        <v>1.0964755534177606E-2</v>
      </c>
      <c r="AE47" s="93" t="s">
        <v>332</v>
      </c>
      <c r="AF47" s="93" t="s">
        <v>332</v>
      </c>
      <c r="AG47" s="93">
        <v>174.75748084108525</v>
      </c>
      <c r="AH47" s="93">
        <v>174.75748084108525</v>
      </c>
      <c r="AI47" s="93">
        <v>169.77752182583328</v>
      </c>
      <c r="AJ47" s="93">
        <v>169.02233108015952</v>
      </c>
      <c r="AK47" s="93">
        <v>169.02233108015952</v>
      </c>
      <c r="AL47" s="93">
        <v>49.744200974727832</v>
      </c>
      <c r="AM47" s="93">
        <v>2198.718873997806</v>
      </c>
      <c r="AN47" s="93">
        <v>-203878.58238581248</v>
      </c>
      <c r="AO47" s="93">
        <v>2604.8044156486371</v>
      </c>
      <c r="AP47" s="93">
        <v>-206483.3868011405</v>
      </c>
      <c r="AQ47" s="93">
        <v>17459.558413336079</v>
      </c>
      <c r="AR47" s="93">
        <v>-221338.14079785004</v>
      </c>
      <c r="AS47" s="93" t="s">
        <v>332</v>
      </c>
      <c r="AT47" s="93" t="s">
        <v>332</v>
      </c>
      <c r="AU47" s="93">
        <v>-153399.45416703308</v>
      </c>
      <c r="AV47" s="93">
        <v>-252282.63777730407</v>
      </c>
      <c r="AW47" s="93" t="s">
        <v>332</v>
      </c>
      <c r="AX47" s="93" t="s">
        <v>332</v>
      </c>
      <c r="AY47" s="93">
        <v>14.709183844011022</v>
      </c>
      <c r="BC47" s="11" t="s">
        <v>297</v>
      </c>
      <c r="BD47" s="120" t="s">
        <v>298</v>
      </c>
      <c r="BF47" s="121" t="s">
        <v>299</v>
      </c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</row>
    <row r="48" spans="1:110" ht="15.6" customHeight="1" x14ac:dyDescent="0.3">
      <c r="A48" s="93" t="s">
        <v>297</v>
      </c>
      <c r="B48" s="93">
        <v>8</v>
      </c>
      <c r="C48" s="93">
        <v>8.8316000000000017</v>
      </c>
      <c r="D48" s="93">
        <v>8.6966000000000019</v>
      </c>
      <c r="E48" s="93" t="s">
        <v>332</v>
      </c>
      <c r="F48" s="93" t="s">
        <v>332</v>
      </c>
      <c r="G48" s="93">
        <v>21.336432096842664</v>
      </c>
      <c r="H48" s="93">
        <v>14.351708928577487</v>
      </c>
      <c r="I48" s="93">
        <v>21.336432096842664</v>
      </c>
      <c r="J48" s="93">
        <v>14.351708928577487</v>
      </c>
      <c r="K48" s="93">
        <v>10.541572429030587</v>
      </c>
      <c r="L48" s="93" t="s">
        <v>332</v>
      </c>
      <c r="M48" s="93" t="s">
        <v>332</v>
      </c>
      <c r="N48" s="93">
        <v>0.38467367126739904</v>
      </c>
      <c r="O48" s="97">
        <v>0.38467367126739904</v>
      </c>
      <c r="P48" s="93">
        <v>0.40918784009707448</v>
      </c>
      <c r="Q48" s="93">
        <v>7.705113023244925E-2</v>
      </c>
      <c r="R48" s="93">
        <v>8.1178019550720473E-2</v>
      </c>
      <c r="S48" s="93">
        <v>8.1178019550720473E-2</v>
      </c>
      <c r="T48" s="93">
        <v>3.5761109923007859</v>
      </c>
      <c r="U48" s="93">
        <v>0.16787730949562341</v>
      </c>
      <c r="V48" s="93">
        <v>-0.37773905268306379</v>
      </c>
      <c r="W48" s="93">
        <v>0.4261790209388962</v>
      </c>
      <c r="X48" s="93">
        <v>4.8439968255832432E-2</v>
      </c>
      <c r="Y48" s="93">
        <v>-0.39637263316137694</v>
      </c>
      <c r="Z48" s="93">
        <v>0.99999999986561672</v>
      </c>
      <c r="AA48" s="93">
        <v>1.8633580425047331E-2</v>
      </c>
      <c r="AB48" s="93">
        <v>-0.38167131344208793</v>
      </c>
      <c r="AC48" s="93">
        <v>1.1135318547984152</v>
      </c>
      <c r="AD48" s="93">
        <v>3.9322606901082439E-3</v>
      </c>
      <c r="AE48" s="93" t="s">
        <v>332</v>
      </c>
      <c r="AF48" s="93" t="s">
        <v>332</v>
      </c>
      <c r="AG48" s="93">
        <v>177.4013176922609</v>
      </c>
      <c r="AH48" s="93">
        <v>177.4013176922609</v>
      </c>
      <c r="AI48" s="93">
        <v>175.46553327519146</v>
      </c>
      <c r="AJ48" s="93">
        <v>175.16101730700615</v>
      </c>
      <c r="AK48" s="93">
        <v>175.16101730700615</v>
      </c>
      <c r="AL48" s="93">
        <v>49.727780480538016</v>
      </c>
      <c r="AM48" s="93">
        <v>2272.1460672284211</v>
      </c>
      <c r="AN48" s="93">
        <v>-85217.158692189521</v>
      </c>
      <c r="AO48" s="93">
        <v>1014.7556128497625</v>
      </c>
      <c r="AP48" s="93">
        <v>-86231.914304898266</v>
      </c>
      <c r="AQ48" s="93">
        <v>7293.7641364765022</v>
      </c>
      <c r="AR48" s="93">
        <v>-92510.922827381131</v>
      </c>
      <c r="AS48" s="93" t="s">
        <v>332</v>
      </c>
      <c r="AT48" s="93" t="s">
        <v>332</v>
      </c>
      <c r="AU48" s="93">
        <v>-162224.0190966097</v>
      </c>
      <c r="AV48" s="93">
        <v>-257368.90284188031</v>
      </c>
      <c r="AW48" s="93" t="s">
        <v>332</v>
      </c>
      <c r="AX48" s="93" t="s">
        <v>332</v>
      </c>
      <c r="AY48" s="93">
        <v>14.709192317256182</v>
      </c>
      <c r="BA48" s="122" t="s">
        <v>300</v>
      </c>
      <c r="BB48" s="1" t="s">
        <v>301</v>
      </c>
      <c r="BC48" s="2">
        <v>-21.617668556535342</v>
      </c>
      <c r="BD48" s="2">
        <v>-7.5916413861181837</v>
      </c>
      <c r="BF48" s="123" t="s">
        <v>302</v>
      </c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</row>
    <row r="49" spans="1:100" ht="15.6" x14ac:dyDescent="0.3">
      <c r="A49" s="93" t="s">
        <v>297</v>
      </c>
      <c r="B49" s="93">
        <v>9</v>
      </c>
      <c r="C49" s="93">
        <v>8.6966000000000019</v>
      </c>
      <c r="D49" s="93">
        <v>8.5616000000000021</v>
      </c>
      <c r="E49" s="93" t="s">
        <v>332</v>
      </c>
      <c r="F49" s="93" t="s">
        <v>332</v>
      </c>
      <c r="G49" s="93">
        <v>21.384872065098495</v>
      </c>
      <c r="H49" s="93">
        <v>14.369792667422546</v>
      </c>
      <c r="I49" s="93">
        <v>21.384872065098495</v>
      </c>
      <c r="J49" s="93">
        <v>14.369792667422546</v>
      </c>
      <c r="K49" s="93">
        <v>10.555541042685805</v>
      </c>
      <c r="L49" s="93" t="s">
        <v>332</v>
      </c>
      <c r="M49" s="93" t="s">
        <v>332</v>
      </c>
      <c r="N49" s="93">
        <v>0.36613848284265238</v>
      </c>
      <c r="O49" s="93">
        <v>0.36613848284265238</v>
      </c>
      <c r="P49" s="93">
        <v>0.3755852360049543</v>
      </c>
      <c r="Q49" s="93">
        <v>6.9253900092783774E-2</v>
      </c>
      <c r="R49" s="93">
        <v>7.08551178690731E-2</v>
      </c>
      <c r="S49" s="93">
        <v>7.08551178690731E-2</v>
      </c>
      <c r="T49" s="93">
        <v>3.5951362908315669</v>
      </c>
      <c r="U49" s="93">
        <v>0.16886772181545212</v>
      </c>
      <c r="V49" s="93">
        <v>-0.14686995475349279</v>
      </c>
      <c r="W49" s="93">
        <v>0.16495369359855128</v>
      </c>
      <c r="X49" s="93">
        <v>1.8083738845058497E-2</v>
      </c>
      <c r="Y49" s="93">
        <v>-0.15349110748317996</v>
      </c>
      <c r="Z49" s="93">
        <v>0.99999999983820098</v>
      </c>
      <c r="AA49" s="93">
        <v>6.6211527048524567E-3</v>
      </c>
      <c r="AB49" s="93">
        <v>-0.14815128023226706</v>
      </c>
      <c r="AC49" s="93">
        <v>1.1028551117268623</v>
      </c>
      <c r="AD49" s="93">
        <v>1.2813254473801557E-3</v>
      </c>
      <c r="AE49" s="93" t="s">
        <v>332</v>
      </c>
      <c r="AF49" s="93" t="s">
        <v>332</v>
      </c>
      <c r="AG49" s="93">
        <v>178.42732378493508</v>
      </c>
      <c r="AH49" s="93">
        <v>178.42732378493508</v>
      </c>
      <c r="AI49" s="93">
        <v>177.65011464481219</v>
      </c>
      <c r="AJ49" s="93">
        <v>177.53423368150519</v>
      </c>
      <c r="AK49" s="93">
        <v>177.53423368150519</v>
      </c>
      <c r="AL49" s="93">
        <v>49.739529042698557</v>
      </c>
      <c r="AM49" s="93">
        <v>2302.1122579590692</v>
      </c>
      <c r="AN49" s="93">
        <v>-32940.945902358668</v>
      </c>
      <c r="AO49" s="93">
        <v>408.05628082261461</v>
      </c>
      <c r="AP49" s="93">
        <v>-33349.002183123099</v>
      </c>
      <c r="AQ49" s="93">
        <v>2815.9120927041618</v>
      </c>
      <c r="AR49" s="93">
        <v>-35756.857994423328</v>
      </c>
      <c r="AS49" s="93" t="s">
        <v>332</v>
      </c>
      <c r="AT49" s="93" t="s">
        <v>332</v>
      </c>
      <c r="AU49" s="93">
        <v>-165841.48438387224</v>
      </c>
      <c r="AV49" s="93">
        <v>-259337.39010800567</v>
      </c>
      <c r="AW49" s="93" t="s">
        <v>332</v>
      </c>
      <c r="AX49" s="93" t="s">
        <v>332</v>
      </c>
      <c r="AY49" s="93">
        <v>14.709200921519336</v>
      </c>
      <c r="BA49" s="124"/>
      <c r="BB49" s="7" t="s">
        <v>303</v>
      </c>
      <c r="BC49" s="2">
        <v>12.17568421345899</v>
      </c>
      <c r="BD49" s="2">
        <v>10.906929295052374</v>
      </c>
      <c r="BF49" s="125" t="s">
        <v>304</v>
      </c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</row>
    <row r="50" spans="1:100" ht="15.6" x14ac:dyDescent="0.3">
      <c r="A50" s="93" t="s">
        <v>297</v>
      </c>
      <c r="B50" s="93">
        <v>10</v>
      </c>
      <c r="C50" s="93">
        <v>8.5616000000000021</v>
      </c>
      <c r="D50" s="93">
        <v>8.4266000000000023</v>
      </c>
      <c r="E50" s="93" t="s">
        <v>332</v>
      </c>
      <c r="F50" s="93" t="s">
        <v>332</v>
      </c>
      <c r="G50" s="93">
        <v>21.402955803943556</v>
      </c>
      <c r="H50" s="93">
        <v>14.375454614208737</v>
      </c>
      <c r="I50" s="93">
        <v>21.402955803943556</v>
      </c>
      <c r="J50" s="93">
        <v>14.375454614208737</v>
      </c>
      <c r="K50" s="93">
        <v>10.561385451742055</v>
      </c>
      <c r="L50" s="93" t="s">
        <v>332</v>
      </c>
      <c r="M50" s="93" t="s">
        <v>332</v>
      </c>
      <c r="N50" s="93">
        <v>0.35896699172288155</v>
      </c>
      <c r="O50" s="93">
        <v>0.35896699172288155</v>
      </c>
      <c r="P50" s="93">
        <v>0.36252716218194131</v>
      </c>
      <c r="Q50" s="93">
        <v>6.6328491635159123E-2</v>
      </c>
      <c r="R50" s="93">
        <v>6.6937092657521652E-2</v>
      </c>
      <c r="S50" s="93">
        <v>6.6937092657521652E-2</v>
      </c>
      <c r="T50" s="93">
        <v>3.6025601509067315</v>
      </c>
      <c r="U50" s="93">
        <v>0.16919095659564301</v>
      </c>
      <c r="V50" s="93">
        <v>-5.59222156858711E-2</v>
      </c>
      <c r="W50" s="93">
        <v>6.1584162472062311E-2</v>
      </c>
      <c r="X50" s="93">
        <v>5.6619467861912121E-3</v>
      </c>
      <c r="Y50" s="93">
        <v>-5.7954667701177069E-2</v>
      </c>
      <c r="Z50" s="93">
        <v>0.99999999982448573</v>
      </c>
      <c r="AA50" s="93">
        <v>2.0324520051340964E-3</v>
      </c>
      <c r="AB50" s="93">
        <v>-5.6301209955260043E-2</v>
      </c>
      <c r="AC50" s="93">
        <v>1.098685214094409</v>
      </c>
      <c r="AD50" s="93">
        <v>3.7899425664923811E-4</v>
      </c>
      <c r="AE50" s="93" t="s">
        <v>332</v>
      </c>
      <c r="AF50" s="93" t="s">
        <v>332</v>
      </c>
      <c r="AG50" s="93">
        <v>178.83896578989507</v>
      </c>
      <c r="AH50" s="93">
        <v>178.83896578989507</v>
      </c>
      <c r="AI50" s="93">
        <v>178.4747818817572</v>
      </c>
      <c r="AJ50" s="93">
        <v>178.43126280542671</v>
      </c>
      <c r="AK50" s="93">
        <v>178.43126280542671</v>
      </c>
      <c r="AL50" s="93">
        <v>49.742483907869634</v>
      </c>
      <c r="AM50" s="93">
        <v>2313.5625962525728</v>
      </c>
      <c r="AN50" s="93">
        <v>-12215.127301766504</v>
      </c>
      <c r="AO50" s="93">
        <v>191.32385075633974</v>
      </c>
      <c r="AP50" s="93">
        <v>-12406.451152500453</v>
      </c>
      <c r="AQ50" s="93">
        <v>1063.3636652325451</v>
      </c>
      <c r="AR50" s="93">
        <v>-13278.490966737856</v>
      </c>
      <c r="AS50" s="93" t="s">
        <v>332</v>
      </c>
      <c r="AT50" s="93" t="s">
        <v>332</v>
      </c>
      <c r="AU50" s="93">
        <v>-167240.44591463142</v>
      </c>
      <c r="AV50" s="93">
        <v>-260084.96805181491</v>
      </c>
      <c r="AW50" s="93" t="s">
        <v>332</v>
      </c>
      <c r="AX50" s="93" t="s">
        <v>332</v>
      </c>
      <c r="AY50" s="93">
        <v>14.709209581756779</v>
      </c>
      <c r="BA50" s="124"/>
      <c r="BB50" s="7" t="s">
        <v>305</v>
      </c>
      <c r="BC50" s="2">
        <v>-9.4419843430763528</v>
      </c>
      <c r="BD50" s="2">
        <v>3.3152879089341907</v>
      </c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</row>
    <row r="51" spans="1:100" ht="16.2" x14ac:dyDescent="0.3">
      <c r="A51" s="93" t="s">
        <v>297</v>
      </c>
      <c r="B51" s="93">
        <v>11</v>
      </c>
      <c r="C51" s="93">
        <v>8.4266000000000023</v>
      </c>
      <c r="D51" s="93">
        <v>8.2916000000000025</v>
      </c>
      <c r="E51" s="93" t="s">
        <v>332</v>
      </c>
      <c r="F51" s="93" t="s">
        <v>332</v>
      </c>
      <c r="G51" s="93">
        <v>21.408617750729743</v>
      </c>
      <c r="H51" s="93">
        <v>14.375899575897794</v>
      </c>
      <c r="I51" s="93">
        <v>21.408617750729743</v>
      </c>
      <c r="J51" s="93">
        <v>14.375899575897794</v>
      </c>
      <c r="K51" s="93">
        <v>10.563742355305555</v>
      </c>
      <c r="L51" s="93" t="s">
        <v>332</v>
      </c>
      <c r="M51" s="93" t="s">
        <v>332</v>
      </c>
      <c r="N51" s="93">
        <v>0.3562599198148988</v>
      </c>
      <c r="O51" s="93">
        <v>0.3562599198148988</v>
      </c>
      <c r="P51" s="93">
        <v>0.35756996795468043</v>
      </c>
      <c r="Q51" s="93">
        <v>6.5232323679279391E-2</v>
      </c>
      <c r="R51" s="93">
        <v>6.5461648762292379E-2</v>
      </c>
      <c r="S51" s="93">
        <v>6.5461648762292379E-2</v>
      </c>
      <c r="T51" s="93">
        <v>3.6055063387985715</v>
      </c>
      <c r="U51" s="93">
        <v>0.16928667491556976</v>
      </c>
      <c r="V51" s="93">
        <v>-2.1181048820730335E-2</v>
      </c>
      <c r="W51" s="93">
        <v>2.1626010509788941E-2</v>
      </c>
      <c r="X51" s="93">
        <v>4.4496168905860543E-4</v>
      </c>
      <c r="Y51" s="93">
        <v>-2.1339570840359666E-2</v>
      </c>
      <c r="Z51" s="93">
        <v>0.99999999981421328</v>
      </c>
      <c r="AA51" s="93">
        <v>1.5852201566472071E-4</v>
      </c>
      <c r="AB51" s="93">
        <v>-2.1210176751487404E-2</v>
      </c>
      <c r="AC51" s="93">
        <v>1.0970930403382966</v>
      </c>
      <c r="AD51" s="93">
        <v>2.9127925801830784E-5</v>
      </c>
      <c r="AE51" s="93" t="s">
        <v>332</v>
      </c>
      <c r="AF51" s="93" t="s">
        <v>332</v>
      </c>
      <c r="AG51" s="93">
        <v>179.031800748595</v>
      </c>
      <c r="AH51" s="93">
        <v>179.031800748595</v>
      </c>
      <c r="AI51" s="93">
        <v>178.7844624569378</v>
      </c>
      <c r="AJ51" s="93">
        <v>178.76815825841376</v>
      </c>
      <c r="AK51" s="93">
        <v>178.76815825841376</v>
      </c>
      <c r="AL51" s="93">
        <v>49.739934608941638</v>
      </c>
      <c r="AM51" s="93">
        <v>2317.6410285583934</v>
      </c>
      <c r="AN51" s="93">
        <v>-4164.2312794083655</v>
      </c>
      <c r="AO51" s="93">
        <v>129.96139585167725</v>
      </c>
      <c r="AP51" s="93">
        <v>-4294.1926752517165</v>
      </c>
      <c r="AQ51" s="93">
        <v>399.1750842812034</v>
      </c>
      <c r="AR51" s="93">
        <v>-4563.4063635887742</v>
      </c>
      <c r="AS51" s="93" t="s">
        <v>332</v>
      </c>
      <c r="AT51" s="93" t="s">
        <v>332</v>
      </c>
      <c r="AU51" s="93">
        <v>-167766.78633183154</v>
      </c>
      <c r="AV51" s="93">
        <v>-260366.58544990048</v>
      </c>
      <c r="AW51" s="93" t="s">
        <v>332</v>
      </c>
      <c r="AX51" s="93" t="s">
        <v>332</v>
      </c>
      <c r="AY51" s="93">
        <v>14.709218263665637</v>
      </c>
      <c r="BA51" s="124"/>
      <c r="BB51" s="7" t="s">
        <v>306</v>
      </c>
      <c r="BC51" s="2">
        <v>-13.29043064634004</v>
      </c>
      <c r="BD51" s="2">
        <v>-8.5004099553132217</v>
      </c>
      <c r="BF51" s="121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</row>
    <row r="52" spans="1:100" ht="16.2" x14ac:dyDescent="0.3">
      <c r="A52" s="93" t="s">
        <v>297</v>
      </c>
      <c r="B52" s="93">
        <v>12</v>
      </c>
      <c r="C52" s="93">
        <v>8.2916000000000025</v>
      </c>
      <c r="D52" s="93">
        <v>8.1566000000000027</v>
      </c>
      <c r="E52" s="93" t="s">
        <v>332</v>
      </c>
      <c r="F52" s="93" t="s">
        <v>332</v>
      </c>
      <c r="G52" s="93">
        <v>21.409062712418802</v>
      </c>
      <c r="H52" s="93">
        <v>14.373515810959338</v>
      </c>
      <c r="I52" s="93">
        <v>21.409062712418802</v>
      </c>
      <c r="J52" s="93">
        <v>14.373515810959338</v>
      </c>
      <c r="K52" s="93">
        <v>10.56478016496242</v>
      </c>
      <c r="L52" s="93" t="s">
        <v>332</v>
      </c>
      <c r="M52" s="93" t="s">
        <v>332</v>
      </c>
      <c r="N52" s="93">
        <v>0.35526316572401634</v>
      </c>
      <c r="O52" s="93">
        <v>0.35526316572401634</v>
      </c>
      <c r="P52" s="93">
        <v>0.35570861426854478</v>
      </c>
      <c r="Q52" s="93">
        <v>6.482273200401209E-2</v>
      </c>
      <c r="R52" s="93">
        <v>6.4908699856264795E-2</v>
      </c>
      <c r="S52" s="93">
        <v>6.4908699856264795E-2</v>
      </c>
      <c r="T52" s="93">
        <v>3.6068507566338588</v>
      </c>
      <c r="U52" s="93">
        <v>0.16929147340201517</v>
      </c>
      <c r="V52" s="93">
        <v>-8.1038650246009897E-3</v>
      </c>
      <c r="W52" s="93">
        <v>5.7201000861447499E-3</v>
      </c>
      <c r="X52" s="93">
        <v>-2.3837649384562394E-3</v>
      </c>
      <c r="Y52" s="93">
        <v>-7.2570011477458719E-3</v>
      </c>
      <c r="Z52" s="93">
        <v>0.99999999979016663</v>
      </c>
      <c r="AA52" s="93">
        <v>-8.4686387837787857E-4</v>
      </c>
      <c r="AB52" s="93">
        <v>-7.9491379435795689E-3</v>
      </c>
      <c r="AC52" s="93">
        <v>1.0964930153023442</v>
      </c>
      <c r="AD52" s="93">
        <v>-1.5472708291814355E-4</v>
      </c>
      <c r="AE52" s="93" t="s">
        <v>332</v>
      </c>
      <c r="AF52" s="93" t="s">
        <v>332</v>
      </c>
      <c r="AG52" s="93">
        <v>179.16277538481418</v>
      </c>
      <c r="AH52" s="93">
        <v>179.16277538481418</v>
      </c>
      <c r="AI52" s="93">
        <v>178.90028368322376</v>
      </c>
      <c r="AJ52" s="93">
        <v>178.89418971966421</v>
      </c>
      <c r="AK52" s="93">
        <v>178.89418971966421</v>
      </c>
      <c r="AL52" s="93">
        <v>49.733568914689137</v>
      </c>
      <c r="AM52" s="93">
        <v>2318.7625262274892</v>
      </c>
      <c r="AN52" s="93">
        <v>-896.65541137185608</v>
      </c>
      <c r="AO52" s="93">
        <v>137.91949819530797</v>
      </c>
      <c r="AP52" s="93">
        <v>-1034.5749095643682</v>
      </c>
      <c r="AQ52" s="93">
        <v>149.28514371286593</v>
      </c>
      <c r="AR52" s="93">
        <v>-1045.9405550461449</v>
      </c>
      <c r="AS52" s="93" t="s">
        <v>332</v>
      </c>
      <c r="AT52" s="93" t="s">
        <v>332</v>
      </c>
      <c r="AU52" s="93">
        <v>-167957.80737476755</v>
      </c>
      <c r="AV52" s="93">
        <v>-260472.14822029319</v>
      </c>
      <c r="AW52" s="93" t="s">
        <v>332</v>
      </c>
      <c r="AX52" s="93" t="s">
        <v>332</v>
      </c>
      <c r="AY52" s="93">
        <v>14.709226954211291</v>
      </c>
      <c r="BA52" s="124"/>
      <c r="BB52" s="7" t="s">
        <v>308</v>
      </c>
      <c r="BC52" s="2">
        <v>-8.3272379100617737</v>
      </c>
      <c r="BD52" s="2">
        <v>0.90876856932323657</v>
      </c>
      <c r="BF52" s="121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</row>
    <row r="53" spans="1:100" ht="16.2" x14ac:dyDescent="0.3">
      <c r="A53" s="93" t="s">
        <v>297</v>
      </c>
      <c r="B53" s="93">
        <v>13</v>
      </c>
      <c r="C53" s="93">
        <v>8.1566000000000027</v>
      </c>
      <c r="D53" s="93">
        <v>8.021600000000003</v>
      </c>
      <c r="E53" s="93" t="s">
        <v>332</v>
      </c>
      <c r="F53" s="93" t="s">
        <v>332</v>
      </c>
      <c r="G53" s="93">
        <v>21.406678947480348</v>
      </c>
      <c r="H53" s="93">
        <v>14.368716295692805</v>
      </c>
      <c r="I53" s="93">
        <v>21.406678947480348</v>
      </c>
      <c r="J53" s="93">
        <v>14.368716295692805</v>
      </c>
      <c r="K53" s="93">
        <v>10.565392344896308</v>
      </c>
      <c r="L53" s="93" t="s">
        <v>332</v>
      </c>
      <c r="M53" s="93" t="s">
        <v>332</v>
      </c>
      <c r="N53" s="93">
        <v>0.35492415932486276</v>
      </c>
      <c r="O53" s="93">
        <v>0.35492415932486276</v>
      </c>
      <c r="P53" s="93">
        <v>0.35501982382776381</v>
      </c>
      <c r="Q53" s="93">
        <v>6.4671444570536737E-2</v>
      </c>
      <c r="R53" s="93">
        <v>6.470337284234158E-2</v>
      </c>
      <c r="S53" s="93">
        <v>6.470337284234158E-2</v>
      </c>
      <c r="T53" s="93">
        <v>3.6077243246748121</v>
      </c>
      <c r="U53" s="93">
        <v>0.16924680386796775</v>
      </c>
      <c r="V53" s="93">
        <v>-3.2618159060460363E-3</v>
      </c>
      <c r="W53" s="93">
        <v>-1.537699360487337E-3</v>
      </c>
      <c r="X53" s="93">
        <v>-4.7995152665333734E-3</v>
      </c>
      <c r="Y53" s="93">
        <v>-1.5583519854944271E-3</v>
      </c>
      <c r="Z53" s="93">
        <v>0.99999999962165609</v>
      </c>
      <c r="AA53" s="93">
        <v>-1.7034639211412023E-3</v>
      </c>
      <c r="AB53" s="93">
        <v>-2.9512710810129066E-3</v>
      </c>
      <c r="AC53" s="93">
        <v>1.0962697840432336</v>
      </c>
      <c r="AD53" s="93">
        <v>-3.1054482575301929E-4</v>
      </c>
      <c r="AE53" s="93" t="s">
        <v>332</v>
      </c>
      <c r="AF53" s="93" t="s">
        <v>332</v>
      </c>
      <c r="AG53" s="93">
        <v>179.30181084508067</v>
      </c>
      <c r="AH53" s="93">
        <v>179.30181084508067</v>
      </c>
      <c r="AI53" s="93">
        <v>178.9430937696801</v>
      </c>
      <c r="AJ53" s="93">
        <v>178.94083873696582</v>
      </c>
      <c r="AK53" s="93">
        <v>178.94083873696582</v>
      </c>
      <c r="AL53" s="93">
        <v>49.722966745516878</v>
      </c>
      <c r="AM53" s="93">
        <v>2318.5467364005226</v>
      </c>
      <c r="AN53" s="93">
        <v>686.72084927741344</v>
      </c>
      <c r="AO53" s="93">
        <v>188.44937978703743</v>
      </c>
      <c r="AP53" s="93">
        <v>498.27146949077394</v>
      </c>
      <c r="AQ53" s="93">
        <v>55.240084025658369</v>
      </c>
      <c r="AR53" s="93">
        <v>631.48076526579052</v>
      </c>
      <c r="AS53" s="93" t="s">
        <v>332</v>
      </c>
      <c r="AT53" s="93" t="s">
        <v>332</v>
      </c>
      <c r="AU53" s="93">
        <v>-168018.39721905059</v>
      </c>
      <c r="AV53" s="93">
        <v>-260511.35974003942</v>
      </c>
      <c r="AW53" s="93" t="s">
        <v>332</v>
      </c>
      <c r="AX53" s="93" t="s">
        <v>332</v>
      </c>
      <c r="AY53" s="93">
        <v>14.709235648821103</v>
      </c>
      <c r="BA53" s="124"/>
      <c r="BB53" s="7" t="s">
        <v>310</v>
      </c>
      <c r="BC53" s="2">
        <v>-14.866308033991139</v>
      </c>
      <c r="BD53" s="2">
        <v>-7.8429242825248338</v>
      </c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</row>
    <row r="54" spans="1:100" ht="16.8" thickBot="1" x14ac:dyDescent="0.35">
      <c r="A54" s="93" t="s">
        <v>297</v>
      </c>
      <c r="B54" s="93">
        <v>14</v>
      </c>
      <c r="C54" s="93">
        <v>8.021600000000003</v>
      </c>
      <c r="D54" s="93">
        <v>7.8866000000000032</v>
      </c>
      <c r="E54" s="93" t="s">
        <v>332</v>
      </c>
      <c r="F54" s="93" t="s">
        <v>332</v>
      </c>
      <c r="G54" s="93">
        <v>21.401879432213814</v>
      </c>
      <c r="H54" s="93">
        <v>14.360930313436736</v>
      </c>
      <c r="I54" s="93">
        <v>21.401879432213814</v>
      </c>
      <c r="J54" s="93">
        <v>14.360930313436736</v>
      </c>
      <c r="K54" s="93">
        <v>10.565962144582214</v>
      </c>
      <c r="L54" s="93" t="s">
        <v>332</v>
      </c>
      <c r="M54" s="93" t="s">
        <v>332</v>
      </c>
      <c r="N54" s="93">
        <v>0.35485134553341713</v>
      </c>
      <c r="O54" s="93">
        <v>0.35485134553341713</v>
      </c>
      <c r="P54" s="93">
        <v>0.35477756599347632</v>
      </c>
      <c r="Q54" s="93">
        <v>6.4618277260485316E-2</v>
      </c>
      <c r="R54" s="93">
        <v>6.4629730663938872E-2</v>
      </c>
      <c r="S54" s="93">
        <v>6.4629730663938872E-2</v>
      </c>
      <c r="T54" s="93">
        <v>3.6086194533653857</v>
      </c>
      <c r="U54" s="93">
        <v>0.16915898351466555</v>
      </c>
      <c r="V54" s="93">
        <v>-1.561349504747307E-3</v>
      </c>
      <c r="W54" s="93">
        <v>-6.224632751320432E-3</v>
      </c>
      <c r="X54" s="93">
        <v>-7.7859822560677394E-3</v>
      </c>
      <c r="Y54" s="93">
        <v>1.2015167748749428E-3</v>
      </c>
      <c r="Z54" s="93">
        <v>1.0000000002019933</v>
      </c>
      <c r="AA54" s="93">
        <v>-2.7628662798649482E-3</v>
      </c>
      <c r="AB54" s="93">
        <v>-1.0581435688546699E-3</v>
      </c>
      <c r="AC54" s="93">
        <v>1.0961897502071378</v>
      </c>
      <c r="AD54" s="93">
        <v>-5.0320593616386513E-4</v>
      </c>
      <c r="AE54" s="93" t="s">
        <v>332</v>
      </c>
      <c r="AF54" s="93" t="s">
        <v>332</v>
      </c>
      <c r="AG54" s="93">
        <v>179.49189352385309</v>
      </c>
      <c r="AH54" s="93">
        <v>179.49189352385309</v>
      </c>
      <c r="AI54" s="93">
        <v>178.95815880919164</v>
      </c>
      <c r="AJ54" s="93">
        <v>178.95736013755487</v>
      </c>
      <c r="AK54" s="93">
        <v>178.95736013755487</v>
      </c>
      <c r="AL54" s="93">
        <v>49.706436315097207</v>
      </c>
      <c r="AM54" s="93">
        <v>2317.4887404784731</v>
      </c>
      <c r="AN54" s="93">
        <v>1826.1227632347152</v>
      </c>
      <c r="AO54" s="93">
        <v>280.31551037017687</v>
      </c>
      <c r="AP54" s="93">
        <v>1545.8072528634957</v>
      </c>
      <c r="AQ54" s="93">
        <v>19.556671677997624</v>
      </c>
      <c r="AR54" s="93">
        <v>1806.566091562305</v>
      </c>
      <c r="AS54" s="93" t="s">
        <v>332</v>
      </c>
      <c r="AT54" s="93" t="s">
        <v>332</v>
      </c>
      <c r="AU54" s="93">
        <v>-168023.98953227408</v>
      </c>
      <c r="AV54" s="93">
        <v>-260525.44058695147</v>
      </c>
      <c r="AW54" s="93" t="s">
        <v>332</v>
      </c>
      <c r="AX54" s="93" t="s">
        <v>332</v>
      </c>
      <c r="AY54" s="93">
        <v>14.709244346238396</v>
      </c>
      <c r="BA54" s="126"/>
      <c r="BB54" s="23" t="s">
        <v>311</v>
      </c>
      <c r="BC54" s="2">
        <v>-6.7513605225045135</v>
      </c>
      <c r="BD54" s="2">
        <v>0.25128289646098229</v>
      </c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</row>
    <row r="55" spans="1:100" ht="14.4" customHeight="1" x14ac:dyDescent="0.3">
      <c r="A55" s="93" t="s">
        <v>297</v>
      </c>
      <c r="B55" s="93">
        <v>15</v>
      </c>
      <c r="C55" s="93">
        <v>7.8866000000000032</v>
      </c>
      <c r="D55" s="93">
        <v>7.7516000000000034</v>
      </c>
      <c r="E55" s="93" t="s">
        <v>332</v>
      </c>
      <c r="F55" s="93" t="s">
        <v>332</v>
      </c>
      <c r="G55" s="93">
        <v>21.394093449957744</v>
      </c>
      <c r="H55" s="93">
        <v>14.348835229103098</v>
      </c>
      <c r="I55" s="93">
        <v>21.394093449957744</v>
      </c>
      <c r="J55" s="93">
        <v>14.348835229103098</v>
      </c>
      <c r="K55" s="93">
        <v>10.566697481300686</v>
      </c>
      <c r="L55" s="93" t="s">
        <v>332</v>
      </c>
      <c r="M55" s="93" t="s">
        <v>332</v>
      </c>
      <c r="N55" s="93">
        <v>0.35490750667797211</v>
      </c>
      <c r="O55" s="93">
        <v>0.35490750667797211</v>
      </c>
      <c r="P55" s="93">
        <v>0.35471158879138764</v>
      </c>
      <c r="Q55" s="93">
        <v>6.4603809325635642E-2</v>
      </c>
      <c r="R55" s="93">
        <v>6.4607298927496656E-2</v>
      </c>
      <c r="S55" s="93">
        <v>6.4607298927496656E-2</v>
      </c>
      <c r="T55" s="93">
        <v>3.6098263724538877</v>
      </c>
      <c r="U55" s="93">
        <v>0.16901712995416671</v>
      </c>
      <c r="V55" s="93">
        <v>-1.1035713328491883E-3</v>
      </c>
      <c r="W55" s="93">
        <v>-1.0991513000788013E-2</v>
      </c>
      <c r="X55" s="93">
        <v>-1.2095084333637202E-2</v>
      </c>
      <c r="Y55" s="93">
        <v>3.1890648909358361E-3</v>
      </c>
      <c r="Z55" s="93">
        <v>1.0000000000394962</v>
      </c>
      <c r="AA55" s="93">
        <v>-4.2926362239109808E-3</v>
      </c>
      <c r="AB55" s="93">
        <v>-3.2214060385147241E-4</v>
      </c>
      <c r="AC55" s="93">
        <v>1.0961655197654849</v>
      </c>
      <c r="AD55" s="93">
        <v>-7.8143072909658037E-4</v>
      </c>
      <c r="AE55" s="93" t="s">
        <v>332</v>
      </c>
      <c r="AF55" s="93" t="s">
        <v>332</v>
      </c>
      <c r="AG55" s="93">
        <v>179.77490029930493</v>
      </c>
      <c r="AH55" s="93">
        <v>179.77490029930493</v>
      </c>
      <c r="AI55" s="93">
        <v>178.96227939808139</v>
      </c>
      <c r="AJ55" s="93">
        <v>178.9620525149862</v>
      </c>
      <c r="AK55" s="93">
        <v>178.9620525149862</v>
      </c>
      <c r="AL55" s="93">
        <v>49.681053956183746</v>
      </c>
      <c r="AM55" s="93">
        <v>2315.5941072675073</v>
      </c>
      <c r="AN55" s="93">
        <v>3089.1316972413038</v>
      </c>
      <c r="AO55" s="93">
        <v>426.59726138271645</v>
      </c>
      <c r="AP55" s="93">
        <v>2662.5344358561151</v>
      </c>
      <c r="AQ55" s="93">
        <v>5.5514169614627313</v>
      </c>
      <c r="AR55" s="93">
        <v>3083.5802802815406</v>
      </c>
      <c r="AS55" s="93" t="s">
        <v>332</v>
      </c>
      <c r="AT55" s="93" t="s">
        <v>332</v>
      </c>
      <c r="AU55" s="93">
        <v>-167999.78233867165</v>
      </c>
      <c r="AV55" s="93">
        <v>-260529.75769539594</v>
      </c>
      <c r="AW55" s="93" t="s">
        <v>332</v>
      </c>
      <c r="AX55" s="93" t="s">
        <v>332</v>
      </c>
      <c r="AY55" s="93">
        <v>14.709253046680717</v>
      </c>
      <c r="BA55" s="122" t="s">
        <v>312</v>
      </c>
      <c r="BB55" s="1" t="s">
        <v>241</v>
      </c>
      <c r="BC55" s="2">
        <v>-1884460.285909917</v>
      </c>
      <c r="BD55" s="2">
        <v>-2273140.2069406528</v>
      </c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</row>
    <row r="56" spans="1:100" ht="16.2" x14ac:dyDescent="0.3">
      <c r="A56" s="93" t="s">
        <v>298</v>
      </c>
      <c r="B56" s="93">
        <v>16</v>
      </c>
      <c r="C56" s="93">
        <v>6.8705999999999996</v>
      </c>
      <c r="D56" s="93">
        <v>6.5855999999999995</v>
      </c>
      <c r="E56" s="93" t="s">
        <v>332</v>
      </c>
      <c r="F56" s="93">
        <v>31.867507425895457</v>
      </c>
      <c r="G56" s="93">
        <v>21.38199836562411</v>
      </c>
      <c r="H56" s="93">
        <v>48.298432394241146</v>
      </c>
      <c r="I56" s="93">
        <v>21.38199836562411</v>
      </c>
      <c r="J56" s="93">
        <v>48.298432394241146</v>
      </c>
      <c r="K56" s="93">
        <v>18.457557240860599</v>
      </c>
      <c r="L56" s="93" t="s">
        <v>332</v>
      </c>
      <c r="M56" s="93">
        <v>0.209146</v>
      </c>
      <c r="N56" s="93">
        <v>0.35505665386414237</v>
      </c>
      <c r="O56" s="93">
        <v>0.35505665386414237</v>
      </c>
      <c r="P56" s="93">
        <v>0.4783176390981978</v>
      </c>
      <c r="Q56" s="93">
        <v>9.4504541078734003E-2</v>
      </c>
      <c r="R56" s="93">
        <v>9.9993148181290736E-2</v>
      </c>
      <c r="S56" s="93">
        <v>9.9993148181290736E-2</v>
      </c>
      <c r="T56" s="93">
        <v>3.6116164141166869</v>
      </c>
      <c r="U56" s="93">
        <v>0.55296289232154616</v>
      </c>
      <c r="V56" s="93">
        <v>-2.7624888876550111</v>
      </c>
      <c r="W56" s="93">
        <v>4.8445786268975981</v>
      </c>
      <c r="X56" s="93">
        <v>2.082089739242587</v>
      </c>
      <c r="Y56" s="93">
        <v>-3.501748703652547</v>
      </c>
      <c r="Z56" s="93">
        <v>0.99999999996082012</v>
      </c>
      <c r="AA56" s="93">
        <v>0.73925981586033762</v>
      </c>
      <c r="AB56" s="93">
        <v>-2.9706835954924462</v>
      </c>
      <c r="AC56" s="93">
        <v>1.1334073909439855</v>
      </c>
      <c r="AD56" s="93">
        <v>0.20819470782282898</v>
      </c>
      <c r="AE56" s="93" t="s">
        <v>332</v>
      </c>
      <c r="AF56" s="93">
        <v>121.39754572332467</v>
      </c>
      <c r="AG56" s="93">
        <v>180.2062163533989</v>
      </c>
      <c r="AH56" s="93">
        <v>180.2062163533989</v>
      </c>
      <c r="AI56" s="93">
        <v>170.65606831743941</v>
      </c>
      <c r="AJ56" s="93">
        <v>169.79605616243521</v>
      </c>
      <c r="AK56" s="93">
        <v>169.79605616243521</v>
      </c>
      <c r="AL56" s="93">
        <v>49.642269473008042</v>
      </c>
      <c r="AM56" s="93">
        <v>7453.4409630758555</v>
      </c>
      <c r="AN56" s="93">
        <v>-1033309.7705983802</v>
      </c>
      <c r="AO56" s="93">
        <v>8750.5621816320836</v>
      </c>
      <c r="AP56" s="93">
        <v>-1042060.3327797113</v>
      </c>
      <c r="AQ56" s="93">
        <v>118313.86155896389</v>
      </c>
      <c r="AR56" s="93">
        <v>-1151623.6321479627</v>
      </c>
      <c r="AS56" s="93" t="s">
        <v>332</v>
      </c>
      <c r="AT56" s="93">
        <v>-235031.10549016891</v>
      </c>
      <c r="AU56" s="93">
        <v>-167950.34074094461</v>
      </c>
      <c r="AV56" s="93">
        <v>-253868.77436294692</v>
      </c>
      <c r="AW56" s="93" t="s">
        <v>332</v>
      </c>
      <c r="AX56" s="93">
        <v>18.6326</v>
      </c>
      <c r="AY56" s="93">
        <v>14.709261751283316</v>
      </c>
      <c r="BA56" s="124"/>
      <c r="BB56" s="7" t="s">
        <v>313</v>
      </c>
      <c r="BC56" s="2">
        <v>114700.13390319866</v>
      </c>
      <c r="BD56" s="2">
        <v>18971.244181495356</v>
      </c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</row>
    <row r="57" spans="1:100" ht="16.2" x14ac:dyDescent="0.3">
      <c r="A57" s="93" t="s">
        <v>298</v>
      </c>
      <c r="B57" s="93">
        <v>17</v>
      </c>
      <c r="C57" s="93">
        <v>6.5855999999999995</v>
      </c>
      <c r="D57" s="93">
        <v>6.3005999999999993</v>
      </c>
      <c r="E57" s="93" t="s">
        <v>332</v>
      </c>
      <c r="F57" s="93" t="s">
        <v>332</v>
      </c>
      <c r="G57" s="93">
        <v>23.464088104866697</v>
      </c>
      <c r="H57" s="93">
        <v>48.897450247817346</v>
      </c>
      <c r="I57" s="93">
        <v>23.464088104866697</v>
      </c>
      <c r="J57" s="93">
        <v>48.897450247817346</v>
      </c>
      <c r="K57" s="93">
        <v>18.795103717908646</v>
      </c>
      <c r="L57" s="93" t="s">
        <v>332</v>
      </c>
      <c r="M57" s="93" t="s">
        <v>332</v>
      </c>
      <c r="N57" s="93">
        <v>0.20581800934651612</v>
      </c>
      <c r="O57" s="93">
        <v>0.20581800934651612</v>
      </c>
      <c r="P57" s="93">
        <v>0.27954365646569579</v>
      </c>
      <c r="Q57" s="93">
        <v>4.8910028051050589E-2</v>
      </c>
      <c r="R57" s="93">
        <v>5.2944132546229837E-2</v>
      </c>
      <c r="S57" s="93">
        <v>5.2944132546229837E-2</v>
      </c>
      <c r="T57" s="93">
        <v>4.0638761338584999</v>
      </c>
      <c r="U57" s="93">
        <v>0.58616646409287676</v>
      </c>
      <c r="V57" s="93">
        <v>-2.2406792202268386</v>
      </c>
      <c r="W57" s="93">
        <v>2.8396970738030429</v>
      </c>
      <c r="X57" s="93">
        <v>0.59901785357620407</v>
      </c>
      <c r="Y57" s="93">
        <v>-2.3639678823470542</v>
      </c>
      <c r="Z57" s="93">
        <v>1.0000000000278606</v>
      </c>
      <c r="AA57" s="93">
        <v>0.12328866218607719</v>
      </c>
      <c r="AB57" s="93">
        <v>-2.2723937008618571</v>
      </c>
      <c r="AC57" s="93">
        <v>1.0824320907071097</v>
      </c>
      <c r="AD57" s="93">
        <v>3.1714480637296642E-2</v>
      </c>
      <c r="AE57" s="93" t="s">
        <v>332</v>
      </c>
      <c r="AF57" s="93" t="s">
        <v>332</v>
      </c>
      <c r="AG57" s="93">
        <v>188.36738169475402</v>
      </c>
      <c r="AH57" s="93">
        <v>188.36738169475402</v>
      </c>
      <c r="AI57" s="93">
        <v>183.43075310434855</v>
      </c>
      <c r="AJ57" s="93">
        <v>183.07942669137523</v>
      </c>
      <c r="AK57" s="93">
        <v>183.07942669137523</v>
      </c>
      <c r="AL57" s="93">
        <v>53.696882341473327</v>
      </c>
      <c r="AM57" s="93">
        <v>8047.4495691079264</v>
      </c>
      <c r="AN57" s="93">
        <v>-580815.84011837805</v>
      </c>
      <c r="AO57" s="93">
        <v>4982.2355000346288</v>
      </c>
      <c r="AP57" s="93">
        <v>-585798.07561861875</v>
      </c>
      <c r="AQ57" s="93">
        <v>53139.05073690998</v>
      </c>
      <c r="AR57" s="93">
        <v>-633954.89085504168</v>
      </c>
      <c r="AS57" s="93" t="s">
        <v>332</v>
      </c>
      <c r="AT57" s="93" t="s">
        <v>332</v>
      </c>
      <c r="AU57" s="93">
        <v>-197085.16526100104</v>
      </c>
      <c r="AV57" s="93">
        <v>-262637.0007149658</v>
      </c>
      <c r="AW57" s="93" t="s">
        <v>332</v>
      </c>
      <c r="AX57" s="93" t="s">
        <v>332</v>
      </c>
      <c r="AY57" s="93">
        <v>14.709286194535515</v>
      </c>
      <c r="BA57" s="124"/>
      <c r="BB57" s="7" t="s">
        <v>314</v>
      </c>
      <c r="BC57" s="2">
        <v>-1999160.4198354366</v>
      </c>
      <c r="BD57" s="2">
        <v>-2292111.4511224381</v>
      </c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</row>
    <row r="58" spans="1:100" ht="16.2" x14ac:dyDescent="0.3">
      <c r="A58" s="93" t="s">
        <v>298</v>
      </c>
      <c r="B58" s="93">
        <v>18</v>
      </c>
      <c r="C58" s="93">
        <v>6.3005999999999993</v>
      </c>
      <c r="D58" s="93">
        <v>6.0155999999999992</v>
      </c>
      <c r="E58" s="93" t="s">
        <v>332</v>
      </c>
      <c r="F58" s="93" t="s">
        <v>332</v>
      </c>
      <c r="G58" s="93">
        <v>24.0631059584429</v>
      </c>
      <c r="H58" s="93">
        <v>49.22094778753759</v>
      </c>
      <c r="I58" s="93">
        <v>24.0631059584429</v>
      </c>
      <c r="J58" s="93">
        <v>49.22094778753759</v>
      </c>
      <c r="K58" s="93">
        <v>18.949061775316796</v>
      </c>
      <c r="L58" s="93" t="s">
        <v>332</v>
      </c>
      <c r="M58" s="93" t="s">
        <v>332</v>
      </c>
      <c r="N58" s="93">
        <v>0.10757766221761367</v>
      </c>
      <c r="O58" s="93">
        <v>0.10757766221761367</v>
      </c>
      <c r="P58" s="93">
        <v>0.14695804047503855</v>
      </c>
      <c r="Q58" s="93">
        <v>2.4313691893215344E-2</v>
      </c>
      <c r="R58" s="93">
        <v>2.6590305079565883E-2</v>
      </c>
      <c r="S58" s="93">
        <v>2.6590305079565883E-2</v>
      </c>
      <c r="T58" s="93">
        <v>4.2317650876212225</v>
      </c>
      <c r="U58" s="93">
        <v>0.59885490682542919</v>
      </c>
      <c r="V58" s="93">
        <v>-1.2800330691344919</v>
      </c>
      <c r="W58" s="93">
        <v>1.603530608854733</v>
      </c>
      <c r="X58" s="93">
        <v>0.3234975397202412</v>
      </c>
      <c r="Y58" s="93">
        <v>-1.3148341781137334</v>
      </c>
      <c r="Z58" s="93">
        <v>1.0000000000585714</v>
      </c>
      <c r="AA58" s="93">
        <v>3.4801109056253166E-2</v>
      </c>
      <c r="AB58" s="93">
        <v>-1.2886349673882478</v>
      </c>
      <c r="AC58" s="93">
        <v>1.0471847962628691</v>
      </c>
      <c r="AD58" s="93">
        <v>8.6018982736501964E-3</v>
      </c>
      <c r="AE58" s="93" t="s">
        <v>332</v>
      </c>
      <c r="AF58" s="93" t="s">
        <v>332</v>
      </c>
      <c r="AG58" s="93">
        <v>192.96269107744106</v>
      </c>
      <c r="AH58" s="93">
        <v>192.96269107744106</v>
      </c>
      <c r="AI58" s="93">
        <v>190.48963764094887</v>
      </c>
      <c r="AJ58" s="93">
        <v>190.30806352317825</v>
      </c>
      <c r="AK58" s="93">
        <v>190.30806352317825</v>
      </c>
      <c r="AL58" s="93">
        <v>54.862194210352392</v>
      </c>
      <c r="AM58" s="93">
        <v>8413.4442541493863</v>
      </c>
      <c r="AN58" s="93">
        <v>-327959.13967264694</v>
      </c>
      <c r="AO58" s="93">
        <v>2570.9544680468498</v>
      </c>
      <c r="AP58" s="93">
        <v>-330530.09414085606</v>
      </c>
      <c r="AQ58" s="93">
        <v>28947.794161629638</v>
      </c>
      <c r="AR58" s="93">
        <v>-356906.93383486214</v>
      </c>
      <c r="AS58" s="93" t="s">
        <v>332</v>
      </c>
      <c r="AT58" s="93" t="s">
        <v>332</v>
      </c>
      <c r="AU58" s="93">
        <v>-216316.19504744516</v>
      </c>
      <c r="AV58" s="93">
        <v>-267573.8564038797</v>
      </c>
      <c r="AW58" s="93" t="s">
        <v>332</v>
      </c>
      <c r="AX58" s="93" t="s">
        <v>332</v>
      </c>
      <c r="AY58" s="93">
        <v>14.709315235147455</v>
      </c>
      <c r="BA58" s="124"/>
      <c r="BB58" s="7" t="s">
        <v>315</v>
      </c>
      <c r="BC58" s="2">
        <v>157336.31444247731</v>
      </c>
      <c r="BD58" s="2">
        <v>228623.68336491002</v>
      </c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</row>
    <row r="59" spans="1:100" ht="16.8" thickBot="1" x14ac:dyDescent="0.35">
      <c r="A59" s="93" t="s">
        <v>298</v>
      </c>
      <c r="B59" s="93">
        <v>19</v>
      </c>
      <c r="C59" s="93">
        <v>6.0155999999999992</v>
      </c>
      <c r="D59" s="93">
        <v>5.730599999999999</v>
      </c>
      <c r="E59" s="93" t="s">
        <v>332</v>
      </c>
      <c r="F59" s="93" t="s">
        <v>332</v>
      </c>
      <c r="G59" s="93">
        <v>24.386603498163144</v>
      </c>
      <c r="H59" s="93">
        <v>49.383697472007512</v>
      </c>
      <c r="I59" s="93">
        <v>24.386603498163144</v>
      </c>
      <c r="J59" s="93">
        <v>49.383697472007512</v>
      </c>
      <c r="K59" s="93">
        <v>19.039964695610848</v>
      </c>
      <c r="L59" s="93" t="s">
        <v>332</v>
      </c>
      <c r="M59" s="93" t="s">
        <v>332</v>
      </c>
      <c r="N59" s="93">
        <v>5.3661413559937421E-2</v>
      </c>
      <c r="O59" s="93">
        <v>5.3661413559937421E-2</v>
      </c>
      <c r="P59" s="93">
        <v>7.337906933449026E-2</v>
      </c>
      <c r="Q59" s="93">
        <v>1.1865665515686097E-2</v>
      </c>
      <c r="R59" s="93">
        <v>1.3047376570958894E-2</v>
      </c>
      <c r="S59" s="93">
        <v>1.3047376570958894E-2</v>
      </c>
      <c r="T59" s="93">
        <v>4.3231186707449538</v>
      </c>
      <c r="U59" s="93">
        <v>0.60362781372075947</v>
      </c>
      <c r="V59" s="93">
        <v>-0.66447232060877548</v>
      </c>
      <c r="W59" s="93">
        <v>0.82722200507869537</v>
      </c>
      <c r="X59" s="93">
        <v>0.16274968446991991</v>
      </c>
      <c r="Y59" s="93">
        <v>-0.67320569868075231</v>
      </c>
      <c r="Z59" s="93">
        <v>1.0000000000788953</v>
      </c>
      <c r="AA59" s="93">
        <v>8.7333781250896973E-3</v>
      </c>
      <c r="AB59" s="93">
        <v>-0.66659577701084993</v>
      </c>
      <c r="AC59" s="93">
        <v>1.0249646312765068</v>
      </c>
      <c r="AD59" s="93">
        <v>2.1234564200837856E-3</v>
      </c>
      <c r="AE59" s="93" t="s">
        <v>332</v>
      </c>
      <c r="AF59" s="93" t="s">
        <v>332</v>
      </c>
      <c r="AG59" s="93">
        <v>195.25778349056634</v>
      </c>
      <c r="AH59" s="93">
        <v>195.25778349056634</v>
      </c>
      <c r="AI59" s="93">
        <v>194.03667838294248</v>
      </c>
      <c r="AJ59" s="93">
        <v>193.94788028315065</v>
      </c>
      <c r="AK59" s="93">
        <v>193.94788028315065</v>
      </c>
      <c r="AL59" s="93">
        <v>55.754115848385432</v>
      </c>
      <c r="AM59" s="93">
        <v>8617.3261891488692</v>
      </c>
      <c r="AN59" s="93">
        <v>-169253.25904274412</v>
      </c>
      <c r="AO59" s="93">
        <v>1296.2719388815797</v>
      </c>
      <c r="AP59" s="93">
        <v>-170549.53098172037</v>
      </c>
      <c r="AQ59" s="93">
        <v>14569.422699412509</v>
      </c>
      <c r="AR59" s="93">
        <v>-183822.68174263969</v>
      </c>
      <c r="AS59" s="93" t="s">
        <v>332</v>
      </c>
      <c r="AT59" s="93" t="s">
        <v>332</v>
      </c>
      <c r="AU59" s="93">
        <v>-226895.01069839779</v>
      </c>
      <c r="AV59" s="93">
        <v>-270119.34620663954</v>
      </c>
      <c r="AW59" s="93" t="s">
        <v>332</v>
      </c>
      <c r="AX59" s="93" t="s">
        <v>332</v>
      </c>
      <c r="AY59" s="93">
        <v>14.70934586730907</v>
      </c>
      <c r="BA59" s="126"/>
      <c r="BB59" s="12" t="s">
        <v>316</v>
      </c>
      <c r="BC59" s="2">
        <v>-2041796.6003489105</v>
      </c>
      <c r="BD59" s="2">
        <v>-2501763.8902976494</v>
      </c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</row>
    <row r="60" spans="1:100" ht="15" thickBot="1" x14ac:dyDescent="0.35">
      <c r="A60" s="93" t="s">
        <v>298</v>
      </c>
      <c r="B60" s="93">
        <v>20</v>
      </c>
      <c r="C60" s="93">
        <v>5.730599999999999</v>
      </c>
      <c r="D60" s="93">
        <v>5.4455999999999989</v>
      </c>
      <c r="E60" s="93" t="s">
        <v>332</v>
      </c>
      <c r="F60" s="93" t="s">
        <v>332</v>
      </c>
      <c r="G60" s="93">
        <v>24.549353182633062</v>
      </c>
      <c r="H60" s="93">
        <v>49.462287802109699</v>
      </c>
      <c r="I60" s="93">
        <v>24.549353182633062</v>
      </c>
      <c r="J60" s="93">
        <v>49.462287802109699</v>
      </c>
      <c r="K60" s="93">
        <v>19.087718376615335</v>
      </c>
      <c r="L60" s="93" t="s">
        <v>332</v>
      </c>
      <c r="M60" s="93" t="s">
        <v>332</v>
      </c>
      <c r="N60" s="93">
        <v>2.6238870339451204E-2</v>
      </c>
      <c r="O60" s="93">
        <v>2.6238870339451204E-2</v>
      </c>
      <c r="P60" s="93">
        <v>3.587758717831796E-2</v>
      </c>
      <c r="Q60" s="93">
        <v>5.7490452296460872E-3</v>
      </c>
      <c r="R60" s="93">
        <v>6.3385357179352782E-3</v>
      </c>
      <c r="S60" s="93">
        <v>6.3385357179352782E-3</v>
      </c>
      <c r="T60" s="93">
        <v>4.3691261650330047</v>
      </c>
      <c r="U60" s="93">
        <v>0.60546713783234107</v>
      </c>
      <c r="V60" s="93">
        <v>-0.33080921947020975</v>
      </c>
      <c r="W60" s="93">
        <v>0.40939954957239705</v>
      </c>
      <c r="X60" s="93">
        <v>7.8590330102187314E-2</v>
      </c>
      <c r="Y60" s="93">
        <v>-0.3328713409201256</v>
      </c>
      <c r="Z60" s="93">
        <v>1.0000000000948417</v>
      </c>
      <c r="AA60" s="93">
        <v>2.0621214814859619E-3</v>
      </c>
      <c r="AB60" s="93">
        <v>-0.33130736707242558</v>
      </c>
      <c r="AC60" s="93">
        <v>1.0126090167427555</v>
      </c>
      <c r="AD60" s="93">
        <v>4.9814761443703836E-4</v>
      </c>
      <c r="AE60" s="93" t="s">
        <v>332</v>
      </c>
      <c r="AF60" s="93" t="s">
        <v>332</v>
      </c>
      <c r="AG60" s="93">
        <v>196.35897549971887</v>
      </c>
      <c r="AH60" s="93">
        <v>196.35897549971887</v>
      </c>
      <c r="AI60" s="93">
        <v>195.75973763665218</v>
      </c>
      <c r="AJ60" s="93">
        <v>195.71721605234455</v>
      </c>
      <c r="AK60" s="93">
        <v>195.71721605234455</v>
      </c>
      <c r="AL60" s="93">
        <v>56.3493143929281</v>
      </c>
      <c r="AM60" s="93">
        <v>8723.0399546299086</v>
      </c>
      <c r="AN60" s="93">
        <v>-83763.198661034578</v>
      </c>
      <c r="AO60" s="93">
        <v>644.52816718482165</v>
      </c>
      <c r="AP60" s="93">
        <v>-84407.726828274637</v>
      </c>
      <c r="AQ60" s="93">
        <v>7079.9683772443432</v>
      </c>
      <c r="AR60" s="93">
        <v>-90843.167038575979</v>
      </c>
      <c r="AS60" s="93" t="s">
        <v>332</v>
      </c>
      <c r="AT60" s="93" t="s">
        <v>332</v>
      </c>
      <c r="AU60" s="93">
        <v>-232285.22064201281</v>
      </c>
      <c r="AV60" s="93">
        <v>-271383.63123776839</v>
      </c>
      <c r="AW60" s="93" t="s">
        <v>332</v>
      </c>
      <c r="AX60" s="93" t="s">
        <v>332</v>
      </c>
      <c r="AY60" s="93">
        <v>14.709377343455648</v>
      </c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</row>
    <row r="61" spans="1:100" ht="15" thickBot="1" x14ac:dyDescent="0.35">
      <c r="A61" s="93" t="s">
        <v>298</v>
      </c>
      <c r="B61" s="93">
        <v>21</v>
      </c>
      <c r="C61" s="93">
        <v>5.4455999999999989</v>
      </c>
      <c r="D61" s="93">
        <v>5.1605999999999987</v>
      </c>
      <c r="E61" s="93" t="s">
        <v>332</v>
      </c>
      <c r="F61" s="93" t="s">
        <v>332</v>
      </c>
      <c r="G61" s="93">
        <v>24.62794351273525</v>
      </c>
      <c r="H61" s="93">
        <v>49.499967258675937</v>
      </c>
      <c r="I61" s="93">
        <v>24.62794351273525</v>
      </c>
      <c r="J61" s="93">
        <v>49.499967258675937</v>
      </c>
      <c r="K61" s="93">
        <v>19.111484167271794</v>
      </c>
      <c r="L61" s="93" t="s">
        <v>332</v>
      </c>
      <c r="M61" s="93" t="s">
        <v>332</v>
      </c>
      <c r="N61" s="93">
        <v>1.2722868049190761E-2</v>
      </c>
      <c r="O61" s="93">
        <v>1.2722868049190761E-2</v>
      </c>
      <c r="P61" s="93">
        <v>1.7394657255220637E-2</v>
      </c>
      <c r="Q61" s="93">
        <v>2.776958475672324E-3</v>
      </c>
      <c r="R61" s="93">
        <v>3.0656720519916651E-3</v>
      </c>
      <c r="S61" s="93">
        <v>3.0656720519916651E-3</v>
      </c>
      <c r="T61" s="93">
        <v>4.3914157977595805</v>
      </c>
      <c r="U61" s="93">
        <v>0.60622587578973697</v>
      </c>
      <c r="V61" s="93">
        <v>-0.16176781173171104</v>
      </c>
      <c r="W61" s="93">
        <v>0.19944726829794421</v>
      </c>
      <c r="X61" s="93">
        <v>3.7679456566233165E-2</v>
      </c>
      <c r="Y61" s="93">
        <v>-0.16224720246808741</v>
      </c>
      <c r="Z61" s="93">
        <v>1.0000000001089759</v>
      </c>
      <c r="AA61" s="93">
        <v>4.7939075405739894E-4</v>
      </c>
      <c r="AB61" s="93">
        <v>-0.16188332458123714</v>
      </c>
      <c r="AC61" s="93">
        <v>1.0062172723189129</v>
      </c>
      <c r="AD61" s="93">
        <v>1.1551285692933484E-4</v>
      </c>
      <c r="AE61" s="93" t="s">
        <v>332</v>
      </c>
      <c r="AF61" s="93" t="s">
        <v>332</v>
      </c>
      <c r="AG61" s="93">
        <v>196.88267101733291</v>
      </c>
      <c r="AH61" s="93">
        <v>196.88267101733291</v>
      </c>
      <c r="AI61" s="93">
        <v>196.59026190175339</v>
      </c>
      <c r="AJ61" s="93">
        <v>196.56992157378454</v>
      </c>
      <c r="AK61" s="93">
        <v>196.56992157378454</v>
      </c>
      <c r="AL61" s="93">
        <v>56.69473980998967</v>
      </c>
      <c r="AM61" s="93">
        <v>8775.8605977377629</v>
      </c>
      <c r="AN61" s="93">
        <v>-40804.185184907903</v>
      </c>
      <c r="AO61" s="93">
        <v>316.83130686318236</v>
      </c>
      <c r="AP61" s="93">
        <v>-41121.016491803362</v>
      </c>
      <c r="AQ61" s="93">
        <v>3411.4741292965377</v>
      </c>
      <c r="AR61" s="93">
        <v>-44215.659314376127</v>
      </c>
      <c r="AS61" s="93" t="s">
        <v>332</v>
      </c>
      <c r="AT61" s="93" t="s">
        <v>332</v>
      </c>
      <c r="AU61" s="93">
        <v>-234945.11899906874</v>
      </c>
      <c r="AV61" s="93">
        <v>-272001.38108955813</v>
      </c>
      <c r="AW61" s="93" t="s">
        <v>332</v>
      </c>
      <c r="AX61" s="93" t="s">
        <v>332</v>
      </c>
      <c r="AY61" s="93">
        <v>14.70940923583275</v>
      </c>
      <c r="BA61" s="11" t="s">
        <v>119</v>
      </c>
      <c r="BB61" s="11" t="s">
        <v>317</v>
      </c>
      <c r="BC61" s="2">
        <f>V37-V36</f>
        <v>0.12542972830055099</v>
      </c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</row>
    <row r="62" spans="1:100" x14ac:dyDescent="0.3">
      <c r="A62" s="93" t="s">
        <v>298</v>
      </c>
      <c r="B62" s="93">
        <v>22</v>
      </c>
      <c r="C62" s="93">
        <v>5.1605999999999987</v>
      </c>
      <c r="D62" s="93">
        <v>4.8755999999999986</v>
      </c>
      <c r="E62" s="93" t="s">
        <v>332</v>
      </c>
      <c r="F62" s="93" t="s">
        <v>332</v>
      </c>
      <c r="G62" s="93">
        <v>24.665622969301484</v>
      </c>
      <c r="H62" s="93">
        <v>49.518044659811459</v>
      </c>
      <c r="I62" s="93">
        <v>24.665622969301484</v>
      </c>
      <c r="J62" s="93">
        <v>49.518044659811459</v>
      </c>
      <c r="K62" s="93">
        <v>19.123084433625301</v>
      </c>
      <c r="L62" s="93" t="s">
        <v>332</v>
      </c>
      <c r="M62" s="93" t="s">
        <v>332</v>
      </c>
      <c r="N62" s="93">
        <v>6.1450004367979479E-3</v>
      </c>
      <c r="O62" s="93">
        <v>6.1450004367979479E-3</v>
      </c>
      <c r="P62" s="93">
        <v>8.4021948737700823E-3</v>
      </c>
      <c r="Q62" s="93">
        <v>1.3392015996718707E-3</v>
      </c>
      <c r="R62" s="93">
        <v>1.4794177099872309E-3</v>
      </c>
      <c r="S62" s="93">
        <v>1.4794177099872309E-3</v>
      </c>
      <c r="T62" s="93">
        <v>4.4021252239852311</v>
      </c>
      <c r="U62" s="93">
        <v>0.60655951083214754</v>
      </c>
      <c r="V62" s="93">
        <v>-7.8492793969550903E-2</v>
      </c>
      <c r="W62" s="93">
        <v>9.6570195105072434E-2</v>
      </c>
      <c r="X62" s="93">
        <v>1.8077401135521528E-2</v>
      </c>
      <c r="Y62" s="93">
        <v>-7.8603879597821849E-2</v>
      </c>
      <c r="Z62" s="93">
        <v>1.0000000001221696</v>
      </c>
      <c r="AA62" s="93">
        <v>1.1108563787395151E-4</v>
      </c>
      <c r="AB62" s="93">
        <v>-7.8519537992714231E-2</v>
      </c>
      <c r="AC62" s="93">
        <v>1.0030287169373535</v>
      </c>
      <c r="AD62" s="93">
        <v>2.6744027390433827E-5</v>
      </c>
      <c r="AE62" s="93" t="s">
        <v>332</v>
      </c>
      <c r="AF62" s="93" t="s">
        <v>332</v>
      </c>
      <c r="AG62" s="93">
        <v>197.1325859502694</v>
      </c>
      <c r="AH62" s="93">
        <v>197.1325859502694</v>
      </c>
      <c r="AI62" s="93">
        <v>196.99022895822654</v>
      </c>
      <c r="AJ62" s="93">
        <v>196.98047139929244</v>
      </c>
      <c r="AK62" s="93">
        <v>196.98047139929244</v>
      </c>
      <c r="AL62" s="93">
        <v>56.878430532289649</v>
      </c>
      <c r="AM62" s="93">
        <v>8801.7711804704159</v>
      </c>
      <c r="AN62" s="93">
        <v>-19755.379754296664</v>
      </c>
      <c r="AO62" s="93">
        <v>154.84042323462424</v>
      </c>
      <c r="AP62" s="93">
        <v>-19910.220177549636</v>
      </c>
      <c r="AQ62" s="93">
        <v>1642.3631783456449</v>
      </c>
      <c r="AR62" s="93">
        <v>-21397.742932738529</v>
      </c>
      <c r="AS62" s="93" t="s">
        <v>332</v>
      </c>
      <c r="AT62" s="93" t="s">
        <v>332</v>
      </c>
      <c r="AU62" s="93">
        <v>-236240.50816538546</v>
      </c>
      <c r="AV62" s="93">
        <v>-272301.0355242223</v>
      </c>
      <c r="AW62" s="93" t="s">
        <v>332</v>
      </c>
      <c r="AX62" s="93" t="s">
        <v>332</v>
      </c>
      <c r="AY62" s="93">
        <v>14.709441326514964</v>
      </c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</row>
    <row r="63" spans="1:100" x14ac:dyDescent="0.3">
      <c r="A63" s="93" t="s">
        <v>298</v>
      </c>
      <c r="B63" s="93">
        <v>23</v>
      </c>
      <c r="C63" s="93">
        <v>4.8755999999999986</v>
      </c>
      <c r="D63" s="93">
        <v>4.5905999999999985</v>
      </c>
      <c r="E63" s="93" t="s">
        <v>332</v>
      </c>
      <c r="F63" s="93" t="s">
        <v>332</v>
      </c>
      <c r="G63" s="93">
        <v>24.683700370437005</v>
      </c>
      <c r="H63" s="93">
        <v>49.526714976751393</v>
      </c>
      <c r="I63" s="93">
        <v>24.683700370437005</v>
      </c>
      <c r="J63" s="93">
        <v>49.526714976751393</v>
      </c>
      <c r="K63" s="93">
        <v>19.128705800224925</v>
      </c>
      <c r="L63" s="93" t="s">
        <v>332</v>
      </c>
      <c r="M63" s="93" t="s">
        <v>332</v>
      </c>
      <c r="N63" s="93">
        <v>2.9605557053042912E-3</v>
      </c>
      <c r="O63" s="93">
        <v>2.9605557053042912E-3</v>
      </c>
      <c r="P63" s="93">
        <v>4.0497365878898019E-3</v>
      </c>
      <c r="Q63" s="93">
        <v>6.4500497660510529E-4</v>
      </c>
      <c r="R63" s="93">
        <v>7.1283554991381467E-4</v>
      </c>
      <c r="S63" s="93">
        <v>7.1283554991381467E-4</v>
      </c>
      <c r="T63" s="93">
        <v>4.4072703787297316</v>
      </c>
      <c r="U63" s="93">
        <v>0.606712551571995</v>
      </c>
      <c r="V63" s="93">
        <v>-3.7953469129868092E-2</v>
      </c>
      <c r="W63" s="93">
        <v>4.6623786069801929E-2</v>
      </c>
      <c r="X63" s="93">
        <v>8.6703169399338365E-3</v>
      </c>
      <c r="Y63" s="93">
        <v>-3.7979138081036624E-2</v>
      </c>
      <c r="Z63" s="93">
        <v>1.0000000001346736</v>
      </c>
      <c r="AA63" s="93">
        <v>2.5668956283317563E-5</v>
      </c>
      <c r="AB63" s="93">
        <v>-3.7959649637683023E-2</v>
      </c>
      <c r="AC63" s="93">
        <v>1.0014660289600019</v>
      </c>
      <c r="AD63" s="93">
        <v>6.1805101438047995E-6</v>
      </c>
      <c r="AE63" s="93" t="s">
        <v>332</v>
      </c>
      <c r="AF63" s="93" t="s">
        <v>332</v>
      </c>
      <c r="AG63" s="93">
        <v>197.25271032991532</v>
      </c>
      <c r="AH63" s="93">
        <v>197.25271032991532</v>
      </c>
      <c r="AI63" s="93">
        <v>197.18293432030063</v>
      </c>
      <c r="AJ63" s="93">
        <v>197.17824219637961</v>
      </c>
      <c r="AK63" s="93">
        <v>197.17824219637961</v>
      </c>
      <c r="AL63" s="93">
        <v>56.971405108830957</v>
      </c>
      <c r="AM63" s="93">
        <v>8814.3648848359135</v>
      </c>
      <c r="AN63" s="93">
        <v>-9535.9070697161769</v>
      </c>
      <c r="AO63" s="93">
        <v>76.041145001231641</v>
      </c>
      <c r="AP63" s="93">
        <v>-9611.9482147275412</v>
      </c>
      <c r="AQ63" s="93">
        <v>791.12678053807088</v>
      </c>
      <c r="AR63" s="93">
        <v>-10327.033850307405</v>
      </c>
      <c r="AS63" s="93" t="s">
        <v>332</v>
      </c>
      <c r="AT63" s="93" t="s">
        <v>332</v>
      </c>
      <c r="AU63" s="93">
        <v>-236867.83571715327</v>
      </c>
      <c r="AV63" s="93">
        <v>-272445.90624281584</v>
      </c>
      <c r="AW63" s="93" t="s">
        <v>332</v>
      </c>
      <c r="AX63" s="93" t="s">
        <v>332</v>
      </c>
      <c r="AY63" s="93">
        <v>14.709473511474124</v>
      </c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</row>
    <row r="64" spans="1:100" x14ac:dyDescent="0.3">
      <c r="A64" s="93" t="s">
        <v>298</v>
      </c>
      <c r="B64" s="93">
        <v>24</v>
      </c>
      <c r="C64" s="93">
        <v>4.5905999999999985</v>
      </c>
      <c r="D64" s="93">
        <v>4.3055999999999983</v>
      </c>
      <c r="E64" s="93" t="s">
        <v>332</v>
      </c>
      <c r="F64" s="93" t="s">
        <v>332</v>
      </c>
      <c r="G64" s="93">
        <v>24.69237068737694</v>
      </c>
      <c r="H64" s="93">
        <v>49.530842704044105</v>
      </c>
      <c r="I64" s="93">
        <v>24.69237068737694</v>
      </c>
      <c r="J64" s="93">
        <v>49.530842704044105</v>
      </c>
      <c r="K64" s="93">
        <v>19.13142160257101</v>
      </c>
      <c r="L64" s="93" t="s">
        <v>332</v>
      </c>
      <c r="M64" s="93" t="s">
        <v>332</v>
      </c>
      <c r="N64" s="93">
        <v>1.4224636945299833E-3</v>
      </c>
      <c r="O64" s="93">
        <v>1.4224636945299833E-3</v>
      </c>
      <c r="P64" s="93">
        <v>1.9477442594307813E-3</v>
      </c>
      <c r="Q64" s="93">
        <v>3.1011346156470257E-4</v>
      </c>
      <c r="R64" s="93">
        <v>3.4286629333644687E-4</v>
      </c>
      <c r="S64" s="93">
        <v>3.4286629333644687E-4</v>
      </c>
      <c r="T64" s="93">
        <v>4.4097456127045582</v>
      </c>
      <c r="U64" s="93">
        <v>0.60678418861012184</v>
      </c>
      <c r="V64" s="93">
        <v>-1.8321946663229442E-2</v>
      </c>
      <c r="W64" s="93">
        <v>2.2449673955944185E-2</v>
      </c>
      <c r="X64" s="93">
        <v>4.1277272927147434E-3</v>
      </c>
      <c r="Y64" s="93">
        <v>-1.8327818202758396E-2</v>
      </c>
      <c r="Z64" s="93">
        <v>1.0000000001465452</v>
      </c>
      <c r="AA64" s="93">
        <v>5.8715422148072601E-6</v>
      </c>
      <c r="AB64" s="93">
        <v>-1.8323361920533417E-2</v>
      </c>
      <c r="AC64" s="93">
        <v>1.0007067042298068</v>
      </c>
      <c r="AD64" s="93">
        <v>1.4152585567567909E-6</v>
      </c>
      <c r="AE64" s="93" t="s">
        <v>332</v>
      </c>
      <c r="AF64" s="93" t="s">
        <v>332</v>
      </c>
      <c r="AG64" s="93">
        <v>197.31122115546268</v>
      </c>
      <c r="AH64" s="93">
        <v>197.31122115546268</v>
      </c>
      <c r="AI64" s="93">
        <v>197.27583986998803</v>
      </c>
      <c r="AJ64" s="93">
        <v>197.27357990669114</v>
      </c>
      <c r="AK64" s="93">
        <v>197.27357990669114</v>
      </c>
      <c r="AL64" s="93">
        <v>57.01714050977273</v>
      </c>
      <c r="AM64" s="93">
        <v>8820.4536674465253</v>
      </c>
      <c r="AN64" s="93">
        <v>-4588.1891526230129</v>
      </c>
      <c r="AO64" s="93">
        <v>38.594576800789355</v>
      </c>
      <c r="AP64" s="93">
        <v>-4626.7837294292431</v>
      </c>
      <c r="AQ64" s="93">
        <v>381.36387474441983</v>
      </c>
      <c r="AR64" s="93">
        <v>-4969.5530273946533</v>
      </c>
      <c r="AS64" s="93" t="s">
        <v>332</v>
      </c>
      <c r="AT64" s="93" t="s">
        <v>332</v>
      </c>
      <c r="AU64" s="93">
        <v>-237170.85189793858</v>
      </c>
      <c r="AV64" s="93">
        <v>-272515.83452508069</v>
      </c>
      <c r="AW64" s="93" t="s">
        <v>332</v>
      </c>
      <c r="AX64" s="93" t="s">
        <v>332</v>
      </c>
      <c r="AY64" s="93">
        <v>14.709505741474395</v>
      </c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</row>
    <row r="65" spans="1:100" x14ac:dyDescent="0.3">
      <c r="A65" s="93" t="s">
        <v>298</v>
      </c>
      <c r="B65" s="93">
        <v>25</v>
      </c>
      <c r="C65" s="93">
        <v>4.3055999999999983</v>
      </c>
      <c r="D65" s="93">
        <v>4.0205999999999982</v>
      </c>
      <c r="E65" s="93" t="s">
        <v>332</v>
      </c>
      <c r="F65" s="93" t="s">
        <v>332</v>
      </c>
      <c r="G65" s="93">
        <v>24.696498414669655</v>
      </c>
      <c r="H65" s="93">
        <v>49.532741304973186</v>
      </c>
      <c r="I65" s="93">
        <v>24.696498414669655</v>
      </c>
      <c r="J65" s="93">
        <v>49.532741304973186</v>
      </c>
      <c r="K65" s="93">
        <v>19.132731424295063</v>
      </c>
      <c r="L65" s="93" t="s">
        <v>332</v>
      </c>
      <c r="M65" s="93" t="s">
        <v>332</v>
      </c>
      <c r="N65" s="93">
        <v>6.803415565987919E-4</v>
      </c>
      <c r="O65" s="93">
        <v>6.803415565987919E-4</v>
      </c>
      <c r="P65" s="93">
        <v>9.3360578272733694E-4</v>
      </c>
      <c r="Q65" s="93">
        <v>1.4862176834614304E-4</v>
      </c>
      <c r="R65" s="93">
        <v>1.6442292930488904E-4</v>
      </c>
      <c r="S65" s="93">
        <v>1.6442292930488904E-4</v>
      </c>
      <c r="T65" s="93">
        <v>4.410939828206323</v>
      </c>
      <c r="U65" s="93">
        <v>0.60681746290160743</v>
      </c>
      <c r="V65" s="93">
        <v>-8.83813802249225E-3</v>
      </c>
      <c r="W65" s="93">
        <v>1.0736738951580126E-2</v>
      </c>
      <c r="X65" s="93">
        <v>1.8986009290878764E-3</v>
      </c>
      <c r="Y65" s="93">
        <v>-8.8394297182089916E-3</v>
      </c>
      <c r="Z65" s="93">
        <v>1.0000000001577833</v>
      </c>
      <c r="AA65" s="93">
        <v>1.2916971114555583E-6</v>
      </c>
      <c r="AB65" s="93">
        <v>-8.8384501953561231E-3</v>
      </c>
      <c r="AC65" s="93">
        <v>1.0003392645616249</v>
      </c>
      <c r="AD65" s="93">
        <v>3.1217352634161257E-7</v>
      </c>
      <c r="AE65" s="93" t="s">
        <v>332</v>
      </c>
      <c r="AF65" s="93" t="s">
        <v>332</v>
      </c>
      <c r="AG65" s="93">
        <v>197.34082450610802</v>
      </c>
      <c r="AH65" s="93">
        <v>197.34082450610802</v>
      </c>
      <c r="AI65" s="93">
        <v>197.32066798284265</v>
      </c>
      <c r="AJ65" s="93">
        <v>197.31957805055433</v>
      </c>
      <c r="AK65" s="93">
        <v>197.31957805055433</v>
      </c>
      <c r="AL65" s="93">
        <v>57.039068539156126</v>
      </c>
      <c r="AM65" s="93">
        <v>8823.3799538373332</v>
      </c>
      <c r="AN65" s="93">
        <v>-2187.9855952029002</v>
      </c>
      <c r="AO65" s="93">
        <v>21.99707948335983</v>
      </c>
      <c r="AP65" s="93">
        <v>-2209.9826746891881</v>
      </c>
      <c r="AQ65" s="93">
        <v>183.99731044229338</v>
      </c>
      <c r="AR65" s="93">
        <v>-2371.982905661996</v>
      </c>
      <c r="AS65" s="93" t="s">
        <v>332</v>
      </c>
      <c r="AT65" s="93" t="s">
        <v>332</v>
      </c>
      <c r="AU65" s="93">
        <v>-237316.99458153307</v>
      </c>
      <c r="AV65" s="93">
        <v>-272549.56144457794</v>
      </c>
      <c r="AW65" s="93" t="s">
        <v>332</v>
      </c>
      <c r="AX65" s="93" t="s">
        <v>332</v>
      </c>
      <c r="AY65" s="93">
        <v>14.709537993097424</v>
      </c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</row>
    <row r="66" spans="1:100" x14ac:dyDescent="0.3">
      <c r="A66" s="93" t="s">
        <v>298</v>
      </c>
      <c r="B66" s="93">
        <v>26</v>
      </c>
      <c r="C66" s="93">
        <v>4.0205999999999982</v>
      </c>
      <c r="D66" s="93">
        <v>3.735599999999998</v>
      </c>
      <c r="E66" s="93" t="s">
        <v>332</v>
      </c>
      <c r="F66" s="93" t="s">
        <v>332</v>
      </c>
      <c r="G66" s="93">
        <v>24.698397015598744</v>
      </c>
      <c r="H66" s="93">
        <v>49.533486851333883</v>
      </c>
      <c r="I66" s="93">
        <v>24.698397015598744</v>
      </c>
      <c r="J66" s="93">
        <v>49.533486851333883</v>
      </c>
      <c r="K66" s="93">
        <v>19.133361730090979</v>
      </c>
      <c r="L66" s="93" t="s">
        <v>332</v>
      </c>
      <c r="M66" s="93" t="s">
        <v>332</v>
      </c>
      <c r="N66" s="93">
        <v>3.2244668136850941E-4</v>
      </c>
      <c r="O66" s="93">
        <v>3.2244668136850941E-4</v>
      </c>
      <c r="P66" s="93">
        <v>4.4454385837724341E-4</v>
      </c>
      <c r="Q66" s="93">
        <v>7.0762034285392801E-5</v>
      </c>
      <c r="R66" s="93">
        <v>7.838187459666776E-5</v>
      </c>
      <c r="S66" s="93">
        <v>7.838187459666776E-5</v>
      </c>
      <c r="T66" s="93">
        <v>4.4115222581715745</v>
      </c>
      <c r="U66" s="93">
        <v>0.60683160152214044</v>
      </c>
      <c r="V66" s="93">
        <v>-4.2617908674564666E-3</v>
      </c>
      <c r="W66" s="93">
        <v>5.0073372281510672E-3</v>
      </c>
      <c r="X66" s="93">
        <v>7.4554636069460074E-4</v>
      </c>
      <c r="Y66" s="93">
        <v>-4.2620312656886346E-3</v>
      </c>
      <c r="Z66" s="93">
        <v>1.0000000001683809</v>
      </c>
      <c r="AA66" s="93">
        <v>2.4039894981234373E-7</v>
      </c>
      <c r="AB66" s="93">
        <v>-4.2618493044320567E-3</v>
      </c>
      <c r="AC66" s="93">
        <v>1.000161813624121</v>
      </c>
      <c r="AD66" s="93">
        <v>5.8437321349966223E-8</v>
      </c>
      <c r="AE66" s="93" t="s">
        <v>332</v>
      </c>
      <c r="AF66" s="93" t="s">
        <v>332</v>
      </c>
      <c r="AG66" s="93">
        <v>197.35769379449403</v>
      </c>
      <c r="AH66" s="93">
        <v>197.35769379449403</v>
      </c>
      <c r="AI66" s="93">
        <v>197.34232832748907</v>
      </c>
      <c r="AJ66" s="93">
        <v>197.34180183207113</v>
      </c>
      <c r="AK66" s="93">
        <v>197.34180183207113</v>
      </c>
      <c r="AL66" s="93">
        <v>57.048977100030619</v>
      </c>
      <c r="AM66" s="93">
        <v>8824.7631551106006</v>
      </c>
      <c r="AN66" s="93">
        <v>-1008.5520309608465</v>
      </c>
      <c r="AO66" s="93">
        <v>16.77200211282986</v>
      </c>
      <c r="AP66" s="93">
        <v>-1025.3240330752317</v>
      </c>
      <c r="AQ66" s="93">
        <v>88.897374865517378</v>
      </c>
      <c r="AR66" s="93">
        <v>-1097.4494058340051</v>
      </c>
      <c r="AS66" s="93" t="s">
        <v>332</v>
      </c>
      <c r="AT66" s="93" t="s">
        <v>332</v>
      </c>
      <c r="AU66" s="93">
        <v>-237387.33984837148</v>
      </c>
      <c r="AV66" s="93">
        <v>-272565.82021714689</v>
      </c>
      <c r="AW66" s="93" t="s">
        <v>332</v>
      </c>
      <c r="AX66" s="93" t="s">
        <v>332</v>
      </c>
      <c r="AY66" s="93">
        <v>14.709570255165826</v>
      </c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</row>
    <row r="67" spans="1:100" x14ac:dyDescent="0.3">
      <c r="A67" s="93" t="s">
        <v>298</v>
      </c>
      <c r="B67" s="93">
        <v>27</v>
      </c>
      <c r="C67" s="93">
        <v>3.735599999999998</v>
      </c>
      <c r="D67" s="93">
        <v>3.4505999999999979</v>
      </c>
      <c r="E67" s="93" t="s">
        <v>332</v>
      </c>
      <c r="F67" s="93" t="s">
        <v>332</v>
      </c>
      <c r="G67" s="93">
        <v>24.699142561959437</v>
      </c>
      <c r="H67" s="93">
        <v>49.533531205400948</v>
      </c>
      <c r="I67" s="93">
        <v>24.699142561959437</v>
      </c>
      <c r="J67" s="93">
        <v>49.533531205400948</v>
      </c>
      <c r="K67" s="93">
        <v>19.133663030016045</v>
      </c>
      <c r="L67" s="93" t="s">
        <v>332</v>
      </c>
      <c r="M67" s="93" t="s">
        <v>332</v>
      </c>
      <c r="N67" s="93">
        <v>1.4988881807280889E-4</v>
      </c>
      <c r="O67" s="93">
        <v>1.4988881807280889E-4</v>
      </c>
      <c r="P67" s="93">
        <v>2.0874792812982431E-4</v>
      </c>
      <c r="Q67" s="93">
        <v>3.3227074112332237E-5</v>
      </c>
      <c r="R67" s="93">
        <v>3.6900873497461512E-5</v>
      </c>
      <c r="S67" s="93">
        <v>3.6900873497461512E-5</v>
      </c>
      <c r="T67" s="93">
        <v>4.411818870739161</v>
      </c>
      <c r="U67" s="93">
        <v>0.60683480940597401</v>
      </c>
      <c r="V67" s="93">
        <v>-2.0546969859832282E-3</v>
      </c>
      <c r="W67" s="93">
        <v>2.0990510530497037E-3</v>
      </c>
      <c r="X67" s="93">
        <v>4.4354067066475341E-5</v>
      </c>
      <c r="Y67" s="93">
        <v>-2.0547036337954959E-3</v>
      </c>
      <c r="Z67" s="93">
        <v>1.0000000001783331</v>
      </c>
      <c r="AA67" s="93">
        <v>6.6481786893160865E-9</v>
      </c>
      <c r="AB67" s="93">
        <v>-2.054698622508443E-3</v>
      </c>
      <c r="AC67" s="93">
        <v>1.0000761980267827</v>
      </c>
      <c r="AD67" s="93">
        <v>1.6367038179179304E-9</v>
      </c>
      <c r="AE67" s="93" t="s">
        <v>332</v>
      </c>
      <c r="AF67" s="93" t="s">
        <v>332</v>
      </c>
      <c r="AG67" s="93">
        <v>197.37056187365093</v>
      </c>
      <c r="AH67" s="93">
        <v>197.37056187365093</v>
      </c>
      <c r="AI67" s="93">
        <v>197.35282265425556</v>
      </c>
      <c r="AJ67" s="93">
        <v>197.35256762563171</v>
      </c>
      <c r="AK67" s="93">
        <v>197.35256762563171</v>
      </c>
      <c r="AL67" s="93">
        <v>57.052423707940569</v>
      </c>
      <c r="AM67" s="93">
        <v>8825.3755409020614</v>
      </c>
      <c r="AN67" s="93">
        <v>-400.15062185484953</v>
      </c>
      <c r="AO67" s="93">
        <v>19.364519498776342</v>
      </c>
      <c r="AP67" s="93">
        <v>-419.51514135462685</v>
      </c>
      <c r="AQ67" s="93">
        <v>43.064582711306507</v>
      </c>
      <c r="AR67" s="93">
        <v>-443.21520456685289</v>
      </c>
      <c r="AS67" s="93" t="s">
        <v>332</v>
      </c>
      <c r="AT67" s="93" t="s">
        <v>332</v>
      </c>
      <c r="AU67" s="93">
        <v>-237421.00776868258</v>
      </c>
      <c r="AV67" s="93">
        <v>-272573.65453078668</v>
      </c>
      <c r="AW67" s="93" t="s">
        <v>332</v>
      </c>
      <c r="AX67" s="93" t="s">
        <v>332</v>
      </c>
      <c r="AY67" s="93">
        <v>14.709602522368526</v>
      </c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</row>
    <row r="68" spans="1:100" x14ac:dyDescent="0.3">
      <c r="A68" s="93" t="s">
        <v>298</v>
      </c>
      <c r="B68" s="93">
        <v>28</v>
      </c>
      <c r="C68" s="93">
        <v>3.4505999999999979</v>
      </c>
      <c r="D68" s="93">
        <v>3.1655999999999977</v>
      </c>
      <c r="E68" s="93" t="s">
        <v>332</v>
      </c>
      <c r="F68" s="93" t="s">
        <v>332</v>
      </c>
      <c r="G68" s="93">
        <v>24.699186916026505</v>
      </c>
      <c r="H68" s="93">
        <v>49.53297089855694</v>
      </c>
      <c r="I68" s="93">
        <v>24.699186916026505</v>
      </c>
      <c r="J68" s="93">
        <v>49.53297089855694</v>
      </c>
      <c r="K68" s="93">
        <v>19.133803486711955</v>
      </c>
      <c r="L68" s="93" t="s">
        <v>332</v>
      </c>
      <c r="M68" s="93" t="s">
        <v>332</v>
      </c>
      <c r="N68" s="93">
        <v>6.6699697685934924E-5</v>
      </c>
      <c r="O68" s="93">
        <v>6.6699697685934924E-5</v>
      </c>
      <c r="P68" s="93">
        <v>9.5073131576149067E-5</v>
      </c>
      <c r="Q68" s="93">
        <v>1.5132835385471402E-5</v>
      </c>
      <c r="R68" s="93">
        <v>1.6903940943153672E-5</v>
      </c>
      <c r="S68" s="93">
        <v>1.6903940943153672E-5</v>
      </c>
      <c r="T68" s="93">
        <v>4.4119940199672252</v>
      </c>
      <c r="U68" s="93">
        <v>0.60682949872423919</v>
      </c>
      <c r="V68" s="93">
        <v>-9.9052815416653768E-4</v>
      </c>
      <c r="W68" s="93">
        <v>4.3022131015185694E-4</v>
      </c>
      <c r="X68" s="93">
        <v>-5.6030684401468074E-4</v>
      </c>
      <c r="Y68" s="93">
        <v>-9.9049078168358213E-4</v>
      </c>
      <c r="Z68" s="93">
        <v>1.0000000001876326</v>
      </c>
      <c r="AA68" s="93">
        <v>-3.7372297107139501E-8</v>
      </c>
      <c r="AB68" s="93">
        <v>-9.9051868268126538E-4</v>
      </c>
      <c r="AC68" s="93">
        <v>1.0000349097635408</v>
      </c>
      <c r="AD68" s="93">
        <v>-9.4713938012689801E-9</v>
      </c>
      <c r="AE68" s="93" t="s">
        <v>332</v>
      </c>
      <c r="AF68" s="93" t="s">
        <v>332</v>
      </c>
      <c r="AG68" s="93">
        <v>197.3854019966783</v>
      </c>
      <c r="AH68" s="93">
        <v>197.3854019966783</v>
      </c>
      <c r="AI68" s="93">
        <v>197.35793491760461</v>
      </c>
      <c r="AJ68" s="93">
        <v>197.35781071631527</v>
      </c>
      <c r="AK68" s="93">
        <v>197.35781071631527</v>
      </c>
      <c r="AL68" s="93">
        <v>57.051609905007524</v>
      </c>
      <c r="AM68" s="93">
        <v>8825.5685963123124</v>
      </c>
      <c r="AN68" s="93">
        <v>-34.134323231547555</v>
      </c>
      <c r="AO68" s="93">
        <v>29.983456090695924</v>
      </c>
      <c r="AP68" s="93">
        <v>-64.117779323009017</v>
      </c>
      <c r="AQ68" s="93">
        <v>20.973461267736557</v>
      </c>
      <c r="AR68" s="93">
        <v>-55.10778448964497</v>
      </c>
      <c r="AS68" s="93" t="s">
        <v>332</v>
      </c>
      <c r="AT68" s="93" t="s">
        <v>332</v>
      </c>
      <c r="AU68" s="93">
        <v>-237436.78237842213</v>
      </c>
      <c r="AV68" s="93">
        <v>-272577.42695153912</v>
      </c>
      <c r="AW68" s="93" t="s">
        <v>332</v>
      </c>
      <c r="AX68" s="93" t="s">
        <v>332</v>
      </c>
      <c r="AY68" s="93">
        <v>14.709634792254594</v>
      </c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</row>
    <row r="69" spans="1:100" x14ac:dyDescent="0.3">
      <c r="A69" s="93" t="s">
        <v>298</v>
      </c>
      <c r="B69" s="93">
        <v>29</v>
      </c>
      <c r="C69" s="93">
        <v>3.1655999999999977</v>
      </c>
      <c r="D69" s="93">
        <v>2.8805999999999976</v>
      </c>
      <c r="E69" s="93">
        <v>24.697286274558301</v>
      </c>
      <c r="F69" s="93" t="s">
        <v>332</v>
      </c>
      <c r="G69" s="93">
        <v>24.69862660918249</v>
      </c>
      <c r="H69" s="93">
        <v>49.531630563932751</v>
      </c>
      <c r="I69" s="93">
        <v>24.69862660918249</v>
      </c>
      <c r="J69" s="93">
        <v>49.531630563932751</v>
      </c>
      <c r="K69" s="93">
        <v>19.133862381161666</v>
      </c>
      <c r="L69" s="93">
        <v>7.2642251497418301E-6</v>
      </c>
      <c r="M69" s="93" t="s">
        <v>332</v>
      </c>
      <c r="N69" s="93">
        <v>2.6596626476085547E-5</v>
      </c>
      <c r="O69" s="93">
        <v>2.6596626476085547E-5</v>
      </c>
      <c r="P69" s="93">
        <v>4.0274267065928984E-5</v>
      </c>
      <c r="Q69" s="93">
        <v>6.4104239199626831E-6</v>
      </c>
      <c r="R69" s="93">
        <v>7.2642251497418682E-6</v>
      </c>
      <c r="S69" s="93">
        <v>7.2642251497418682E-6</v>
      </c>
      <c r="T69" s="93">
        <v>4.4121404363688344</v>
      </c>
      <c r="U69" s="93">
        <v>0.60681410044430606</v>
      </c>
      <c r="V69" s="93">
        <v>-4.7749349839943257E-4</v>
      </c>
      <c r="W69" s="93">
        <v>-8.6284112578751662E-4</v>
      </c>
      <c r="X69" s="93">
        <v>-1.3403346241869492E-3</v>
      </c>
      <c r="Y69" s="93">
        <v>-4.7745784992636147E-4</v>
      </c>
      <c r="Z69" s="93">
        <v>1.0000000001962868</v>
      </c>
      <c r="AA69" s="93">
        <v>-3.5648379352464783E-8</v>
      </c>
      <c r="AB69" s="93">
        <v>-4.7748376186043748E-4</v>
      </c>
      <c r="AC69" s="93">
        <v>1.0000150028179284</v>
      </c>
      <c r="AD69" s="93">
        <v>-9.7364924860886519E-9</v>
      </c>
      <c r="AE69" s="93">
        <v>197.76161213646938</v>
      </c>
      <c r="AF69" s="93" t="s">
        <v>332</v>
      </c>
      <c r="AG69" s="93">
        <v>197.40833774939915</v>
      </c>
      <c r="AH69" s="93">
        <v>197.40833774939915</v>
      </c>
      <c r="AI69" s="93">
        <v>197.36045289992904</v>
      </c>
      <c r="AJ69" s="93">
        <v>197.36039175572722</v>
      </c>
      <c r="AK69" s="93">
        <v>197.36039175572722</v>
      </c>
      <c r="AL69" s="93">
        <v>57.046665316699524</v>
      </c>
      <c r="AM69" s="93">
        <v>8825.472406851286</v>
      </c>
      <c r="AN69" s="93">
        <v>275.48488532468781</v>
      </c>
      <c r="AO69" s="93">
        <v>52.267416629902982</v>
      </c>
      <c r="AP69" s="93">
        <v>223.2174686941984</v>
      </c>
      <c r="AQ69" s="93">
        <v>10.325138538136825</v>
      </c>
      <c r="AR69" s="93">
        <v>265.15974680184428</v>
      </c>
      <c r="AS69" s="93">
        <v>-237445.28256869354</v>
      </c>
      <c r="AT69" s="93" t="s">
        <v>332</v>
      </c>
      <c r="AU69" s="93">
        <v>-237443.55084292137</v>
      </c>
      <c r="AV69" s="93">
        <v>-272579.24114737235</v>
      </c>
      <c r="AW69" s="93">
        <v>14.834565528300551</v>
      </c>
      <c r="AX69" s="93" t="s">
        <v>332</v>
      </c>
      <c r="AY69" s="93">
        <v>14.709667063835116</v>
      </c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</row>
    <row r="70" spans="1:100" x14ac:dyDescent="0.3">
      <c r="A70" s="93"/>
      <c r="B70" s="93"/>
      <c r="C70" s="93"/>
      <c r="D70" s="93"/>
      <c r="E70" s="93"/>
      <c r="F70" s="93"/>
      <c r="G70" s="93"/>
      <c r="H70" s="93"/>
      <c r="I70" s="93"/>
      <c r="J70" s="93"/>
      <c r="K70" s="93"/>
      <c r="L70" s="93"/>
      <c r="M70" s="93"/>
      <c r="N70" s="93"/>
      <c r="O70" s="93"/>
      <c r="P70" s="93"/>
      <c r="Q70" s="93"/>
      <c r="R70" s="93"/>
      <c r="S70" s="93"/>
      <c r="T70" s="93"/>
      <c r="U70" s="93"/>
      <c r="V70" s="93"/>
      <c r="W70" s="93"/>
      <c r="X70" s="93"/>
      <c r="Y70" s="93"/>
      <c r="Z70" s="93"/>
      <c r="AA70" s="93"/>
      <c r="AB70" s="93"/>
      <c r="AC70" s="93"/>
      <c r="AD70" s="93"/>
      <c r="AE70" s="93"/>
      <c r="AF70" s="93"/>
      <c r="AG70" s="93"/>
      <c r="AH70" s="93"/>
      <c r="AI70" s="93"/>
      <c r="AJ70" s="93"/>
      <c r="AK70" s="93"/>
      <c r="AL70" s="93"/>
      <c r="AM70" s="93"/>
      <c r="AN70" s="93"/>
      <c r="AO70" s="93"/>
      <c r="AP70" s="93"/>
      <c r="AQ70" s="93"/>
      <c r="AR70" s="93"/>
      <c r="AS70" s="93"/>
      <c r="AT70" s="93"/>
      <c r="AU70" s="93"/>
      <c r="AV70" s="93"/>
      <c r="AW70" s="93"/>
      <c r="AX70" s="93"/>
      <c r="AY70" s="93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</row>
    <row r="71" spans="1:100" x14ac:dyDescent="0.3">
      <c r="A71" s="93"/>
      <c r="B71" s="93"/>
      <c r="C71" s="93"/>
      <c r="D71" s="93"/>
      <c r="E71" s="93"/>
      <c r="F71" s="93"/>
      <c r="G71" s="93"/>
      <c r="H71" s="93"/>
      <c r="I71" s="93"/>
      <c r="J71" s="93"/>
      <c r="K71" s="93"/>
      <c r="L71" s="93"/>
      <c r="M71" s="93"/>
      <c r="N71" s="93"/>
      <c r="O71" s="93"/>
      <c r="P71" s="93"/>
      <c r="Q71" s="93"/>
      <c r="R71" s="93"/>
      <c r="S71" s="93"/>
      <c r="T71" s="93"/>
      <c r="U71" s="93"/>
      <c r="V71" s="93"/>
      <c r="W71" s="93"/>
      <c r="X71" s="93"/>
      <c r="Y71" s="93"/>
      <c r="Z71" s="93"/>
      <c r="AA71" s="93"/>
      <c r="AB71" s="93"/>
      <c r="AC71" s="93"/>
      <c r="AD71" s="93"/>
      <c r="AE71" s="93"/>
      <c r="AF71" s="93"/>
      <c r="AG71" s="93"/>
      <c r="AH71" s="93"/>
      <c r="AI71" s="93"/>
      <c r="AJ71" s="93"/>
      <c r="AK71" s="93"/>
      <c r="AL71" s="93"/>
      <c r="AM71" s="93"/>
      <c r="AN71" s="93"/>
      <c r="AO71" s="93"/>
      <c r="AP71" s="93"/>
      <c r="AQ71" s="93"/>
      <c r="AR71" s="93"/>
      <c r="AS71" s="93"/>
      <c r="AT71" s="93"/>
      <c r="AU71" s="93"/>
      <c r="AV71" s="93"/>
      <c r="AW71" s="93"/>
      <c r="AX71" s="93"/>
      <c r="AY71" s="93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</row>
    <row r="72" spans="1:100" x14ac:dyDescent="0.3">
      <c r="A72" s="93"/>
      <c r="B72" s="93"/>
      <c r="C72" s="93"/>
      <c r="D72" s="93"/>
      <c r="E72" s="93"/>
      <c r="F72" s="93"/>
      <c r="G72" s="93"/>
      <c r="H72" s="93"/>
      <c r="I72" s="93"/>
      <c r="J72" s="93"/>
      <c r="K72" s="93"/>
      <c r="L72" s="93"/>
      <c r="M72" s="93"/>
      <c r="N72" s="93"/>
      <c r="O72" s="93"/>
      <c r="P72" s="93"/>
      <c r="Q72" s="93"/>
      <c r="R72" s="93"/>
      <c r="S72" s="93"/>
      <c r="T72" s="93"/>
      <c r="U72" s="93"/>
      <c r="V72" s="93"/>
      <c r="W72" s="93"/>
      <c r="X72" s="93"/>
      <c r="Y72" s="93"/>
      <c r="Z72" s="93"/>
      <c r="AA72" s="93"/>
      <c r="AB72" s="93"/>
      <c r="AC72" s="93"/>
      <c r="AD72" s="93"/>
      <c r="AE72" s="93"/>
      <c r="AF72" s="93"/>
      <c r="AG72" s="93"/>
      <c r="AH72" s="93"/>
      <c r="AI72" s="93"/>
      <c r="AJ72" s="93"/>
      <c r="AK72" s="93"/>
      <c r="AL72" s="93"/>
      <c r="AM72" s="93"/>
      <c r="AN72" s="93"/>
      <c r="AO72" s="93"/>
      <c r="AP72" s="93"/>
      <c r="AQ72" s="93"/>
      <c r="AR72" s="93"/>
      <c r="AS72" s="93"/>
      <c r="AT72" s="93"/>
      <c r="AU72" s="93"/>
      <c r="AV72" s="93"/>
      <c r="AW72" s="93"/>
      <c r="AX72" s="93"/>
      <c r="AY72" s="93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</row>
    <row r="73" spans="1:100" x14ac:dyDescent="0.3">
      <c r="A73" s="93"/>
      <c r="B73" s="93"/>
      <c r="C73" s="93"/>
      <c r="D73" s="93"/>
      <c r="E73" s="93"/>
      <c r="F73" s="93"/>
      <c r="G73" s="93"/>
      <c r="H73" s="93"/>
      <c r="I73" s="93"/>
      <c r="J73" s="93"/>
      <c r="K73" s="93"/>
      <c r="L73" s="93"/>
      <c r="M73" s="93"/>
      <c r="N73" s="93"/>
      <c r="O73" s="93"/>
      <c r="P73" s="93"/>
      <c r="Q73" s="93"/>
      <c r="R73" s="93"/>
      <c r="S73" s="93"/>
      <c r="T73" s="93"/>
      <c r="U73" s="93"/>
      <c r="V73" s="93"/>
      <c r="W73" s="93"/>
      <c r="X73" s="93"/>
      <c r="Y73" s="93"/>
      <c r="Z73" s="93"/>
      <c r="AA73" s="93"/>
      <c r="AB73" s="93"/>
      <c r="AC73" s="93"/>
      <c r="AD73" s="93"/>
      <c r="AE73" s="93"/>
      <c r="AF73" s="93"/>
      <c r="AG73" s="93"/>
      <c r="AH73" s="93"/>
      <c r="AI73" s="93"/>
      <c r="AJ73" s="93"/>
      <c r="AK73" s="93"/>
      <c r="AL73" s="93"/>
      <c r="AM73" s="93"/>
      <c r="AN73" s="93"/>
      <c r="AO73" s="93"/>
      <c r="AP73" s="93"/>
      <c r="AQ73" s="93"/>
      <c r="AR73" s="93"/>
      <c r="AS73" s="93"/>
      <c r="AT73" s="93"/>
      <c r="AU73" s="93"/>
      <c r="AV73" s="93"/>
      <c r="AW73" s="93"/>
      <c r="AX73" s="93"/>
      <c r="AY73" s="93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</row>
    <row r="74" spans="1:100" x14ac:dyDescent="0.3">
      <c r="A74" s="93"/>
      <c r="B74" s="93"/>
      <c r="C74" s="93"/>
      <c r="D74" s="93"/>
      <c r="E74" s="93"/>
      <c r="F74" s="93"/>
      <c r="G74" s="93"/>
      <c r="H74" s="93"/>
      <c r="I74" s="93"/>
      <c r="J74" s="93"/>
      <c r="K74" s="93"/>
      <c r="L74" s="93"/>
      <c r="M74" s="93"/>
      <c r="N74" s="93"/>
      <c r="O74" s="93"/>
      <c r="P74" s="93"/>
      <c r="Q74" s="93"/>
      <c r="R74" s="93"/>
      <c r="S74" s="93"/>
      <c r="T74" s="93"/>
      <c r="U74" s="93"/>
      <c r="V74" s="93"/>
      <c r="W74" s="93"/>
      <c r="X74" s="93"/>
      <c r="Y74" s="93"/>
      <c r="Z74" s="93"/>
      <c r="AA74" s="93"/>
      <c r="AB74" s="93"/>
      <c r="AC74" s="93"/>
      <c r="AD74" s="93"/>
      <c r="AE74" s="93"/>
      <c r="AF74" s="93"/>
      <c r="AG74" s="93"/>
      <c r="AH74" s="93"/>
      <c r="AI74" s="93"/>
      <c r="AJ74" s="93"/>
      <c r="AK74" s="93"/>
      <c r="AL74" s="93"/>
      <c r="AM74" s="93"/>
      <c r="AN74" s="93"/>
      <c r="AO74" s="93"/>
      <c r="AP74" s="93"/>
      <c r="AQ74" s="93"/>
      <c r="AR74" s="93"/>
      <c r="AS74" s="93"/>
      <c r="AT74" s="93"/>
      <c r="AU74" s="93"/>
      <c r="AV74" s="93"/>
      <c r="AW74" s="93"/>
      <c r="AX74" s="93"/>
      <c r="AY74" s="93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</row>
    <row r="75" spans="1:100" x14ac:dyDescent="0.3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B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</row>
    <row r="76" spans="1:100" x14ac:dyDescent="0.3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B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</row>
    <row r="77" spans="1:100" x14ac:dyDescent="0.3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B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</row>
    <row r="78" spans="1:100" x14ac:dyDescent="0.3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B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</row>
    <row r="79" spans="1:100" x14ac:dyDescent="0.3">
      <c r="A79" s="93"/>
      <c r="B79" s="93"/>
      <c r="C79" s="93"/>
      <c r="D79" s="93"/>
      <c r="E79" s="93"/>
      <c r="F79" s="93"/>
      <c r="G79" s="93"/>
      <c r="H79" s="93"/>
      <c r="I79" s="93"/>
      <c r="J79" s="93"/>
      <c r="K79" s="93"/>
      <c r="L79" s="93"/>
      <c r="M79" s="93"/>
      <c r="N79" s="93"/>
      <c r="O79" s="93"/>
      <c r="P79" s="93"/>
      <c r="Q79" s="93"/>
      <c r="R79" s="93"/>
      <c r="S79" s="93"/>
      <c r="T79" s="93"/>
      <c r="U79" s="93"/>
      <c r="V79" s="93"/>
      <c r="W79" s="93"/>
      <c r="X79" s="93"/>
      <c r="Y79" s="93"/>
      <c r="Z79" s="93"/>
      <c r="AA79" s="93"/>
      <c r="AB79" s="93"/>
      <c r="AC79" s="93"/>
      <c r="AD79" s="93"/>
      <c r="AE79" s="93"/>
      <c r="AF79" s="93"/>
      <c r="AG79" s="93"/>
      <c r="AH79" s="93"/>
      <c r="AI79" s="93"/>
      <c r="AJ79" s="93"/>
      <c r="AK79" s="93"/>
      <c r="AL79" s="93"/>
      <c r="AM79" s="93"/>
      <c r="AN79" s="93"/>
      <c r="AO79" s="93"/>
      <c r="AP79" s="93"/>
      <c r="AQ79" s="93"/>
      <c r="AR79" s="93"/>
      <c r="AS79" s="93"/>
      <c r="AT79" s="93"/>
      <c r="AU79" s="93"/>
      <c r="AV79" s="93"/>
      <c r="AW79" s="93"/>
      <c r="AX79" s="93"/>
      <c r="AY79" s="93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</row>
    <row r="80" spans="1:100" x14ac:dyDescent="0.3">
      <c r="A80" s="93"/>
      <c r="B80" s="93"/>
      <c r="C80" s="93"/>
      <c r="D80" s="93"/>
      <c r="E80" s="93"/>
      <c r="F80" s="93"/>
      <c r="G80" s="93"/>
      <c r="H80" s="93"/>
      <c r="I80" s="93"/>
      <c r="J80" s="93"/>
      <c r="K80" s="93"/>
      <c r="L80" s="93"/>
      <c r="M80" s="93"/>
      <c r="N80" s="93"/>
      <c r="O80" s="93"/>
      <c r="P80" s="93"/>
      <c r="Q80" s="93"/>
      <c r="R80" s="93"/>
      <c r="S80" s="93"/>
      <c r="T80" s="93"/>
      <c r="U80" s="93"/>
      <c r="V80" s="93"/>
      <c r="W80" s="93"/>
      <c r="X80" s="93"/>
      <c r="Y80" s="93"/>
      <c r="Z80" s="93"/>
      <c r="AA80" s="93"/>
      <c r="AB80" s="93"/>
      <c r="AC80" s="93"/>
      <c r="AD80" s="93"/>
      <c r="AE80" s="93"/>
      <c r="AF80" s="93"/>
      <c r="AG80" s="93"/>
      <c r="AH80" s="93"/>
      <c r="AI80" s="93"/>
      <c r="AJ80" s="93"/>
      <c r="AK80" s="93"/>
      <c r="AL80" s="93"/>
      <c r="AM80" s="93"/>
      <c r="AN80" s="93"/>
      <c r="AO80" s="93"/>
      <c r="AP80" s="93"/>
      <c r="AQ80" s="93"/>
      <c r="AR80" s="93"/>
      <c r="AS80" s="93"/>
      <c r="AT80" s="93"/>
      <c r="AU80" s="93"/>
      <c r="AV80" s="93"/>
      <c r="AW80" s="93"/>
      <c r="AX80" s="93"/>
      <c r="AY80" s="93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</row>
    <row r="81" spans="1:100" x14ac:dyDescent="0.3">
      <c r="A81" s="93"/>
      <c r="B81" s="93"/>
      <c r="C81" s="93"/>
      <c r="D81" s="93"/>
      <c r="E81" s="93"/>
      <c r="F81" s="93"/>
      <c r="G81" s="93"/>
      <c r="H81" s="93"/>
      <c r="I81" s="93"/>
      <c r="J81" s="93"/>
      <c r="K81" s="93"/>
      <c r="L81" s="93"/>
      <c r="M81" s="93"/>
      <c r="N81" s="93"/>
      <c r="O81" s="93"/>
      <c r="P81" s="93"/>
      <c r="Q81" s="93"/>
      <c r="R81" s="93"/>
      <c r="S81" s="93"/>
      <c r="T81" s="93"/>
      <c r="U81" s="93"/>
      <c r="V81" s="93"/>
      <c r="W81" s="93"/>
      <c r="X81" s="93"/>
      <c r="Y81" s="93"/>
      <c r="Z81" s="93"/>
      <c r="AA81" s="93"/>
      <c r="AB81" s="93"/>
      <c r="AC81" s="93"/>
      <c r="AD81" s="93"/>
      <c r="AE81" s="93"/>
      <c r="AF81" s="93"/>
      <c r="AG81" s="93"/>
      <c r="AH81" s="93"/>
      <c r="AI81" s="93"/>
      <c r="AJ81" s="93"/>
      <c r="AK81" s="93"/>
      <c r="AL81" s="93"/>
      <c r="AM81" s="93"/>
      <c r="AN81" s="93"/>
      <c r="AO81" s="93"/>
      <c r="AP81" s="93"/>
      <c r="AQ81" s="93"/>
      <c r="AR81" s="93"/>
      <c r="AS81" s="93"/>
      <c r="AT81" s="93"/>
      <c r="AU81" s="93"/>
      <c r="AV81" s="93"/>
      <c r="AW81" s="93"/>
      <c r="AX81" s="93"/>
      <c r="AY81" s="93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</row>
    <row r="82" spans="1:100" x14ac:dyDescent="0.3">
      <c r="A82" s="93"/>
      <c r="B82" s="93"/>
      <c r="C82" s="93"/>
      <c r="D82" s="93"/>
      <c r="E82" s="93"/>
      <c r="F82" s="93"/>
      <c r="G82" s="93"/>
      <c r="H82" s="93"/>
      <c r="I82" s="93"/>
      <c r="J82" s="93"/>
      <c r="K82" s="93"/>
      <c r="L82" s="93"/>
      <c r="M82" s="93"/>
      <c r="N82" s="93"/>
      <c r="O82" s="93"/>
      <c r="P82" s="93"/>
      <c r="Q82" s="93"/>
      <c r="R82" s="93"/>
      <c r="S82" s="93"/>
      <c r="T82" s="93"/>
      <c r="U82" s="93"/>
      <c r="V82" s="93"/>
      <c r="W82" s="93"/>
      <c r="X82" s="93"/>
      <c r="Y82" s="93"/>
      <c r="Z82" s="93"/>
      <c r="AA82" s="93"/>
      <c r="AB82" s="93"/>
      <c r="AC82" s="93"/>
      <c r="AD82" s="93"/>
      <c r="AE82" s="93"/>
      <c r="AF82" s="93"/>
      <c r="AG82" s="93"/>
      <c r="AH82" s="93"/>
      <c r="AI82" s="93"/>
      <c r="AJ82" s="93"/>
      <c r="AK82" s="93"/>
      <c r="AL82" s="93"/>
      <c r="AM82" s="93"/>
      <c r="AN82" s="93"/>
      <c r="AO82" s="93"/>
      <c r="AP82" s="93"/>
      <c r="AQ82" s="93"/>
      <c r="AR82" s="93"/>
      <c r="AS82" s="93"/>
      <c r="AT82" s="93"/>
      <c r="AU82" s="93"/>
      <c r="AV82" s="93"/>
      <c r="AW82" s="93"/>
      <c r="AX82" s="93"/>
      <c r="AY82" s="93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</row>
    <row r="83" spans="1:100" x14ac:dyDescent="0.3">
      <c r="A83" s="93"/>
      <c r="B83" s="93"/>
      <c r="C83" s="93"/>
      <c r="D83" s="93"/>
      <c r="E83" s="93"/>
      <c r="F83" s="93"/>
      <c r="G83" s="93"/>
      <c r="H83" s="93"/>
      <c r="I83" s="93"/>
      <c r="J83" s="93"/>
      <c r="K83" s="93"/>
      <c r="L83" s="93"/>
      <c r="M83" s="93"/>
      <c r="N83" s="93"/>
      <c r="O83" s="93"/>
      <c r="P83" s="93"/>
      <c r="Q83" s="93"/>
      <c r="R83" s="93"/>
      <c r="S83" s="93"/>
      <c r="T83" s="93"/>
      <c r="U83" s="93"/>
      <c r="V83" s="93"/>
      <c r="W83" s="93"/>
      <c r="X83" s="93"/>
      <c r="Y83" s="93"/>
      <c r="Z83" s="93"/>
      <c r="AA83" s="93"/>
      <c r="AB83" s="93"/>
      <c r="AC83" s="93"/>
      <c r="AD83" s="93"/>
      <c r="AE83" s="93"/>
      <c r="AF83" s="93"/>
      <c r="AG83" s="93"/>
      <c r="AH83" s="93"/>
      <c r="AI83" s="93"/>
      <c r="AJ83" s="93"/>
      <c r="AK83" s="93"/>
      <c r="AL83" s="93"/>
      <c r="AM83" s="93"/>
      <c r="AN83" s="93"/>
      <c r="AO83" s="93"/>
      <c r="AP83" s="93"/>
      <c r="AQ83" s="93"/>
      <c r="AR83" s="93"/>
      <c r="AS83" s="93"/>
      <c r="AT83" s="93"/>
      <c r="AU83" s="93"/>
      <c r="AV83" s="93"/>
      <c r="AW83" s="93"/>
      <c r="AX83" s="93"/>
      <c r="AY83" s="93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</row>
    <row r="84" spans="1:100" x14ac:dyDescent="0.3">
      <c r="A84" s="93"/>
      <c r="B84" s="93"/>
      <c r="C84" s="93"/>
      <c r="D84" s="93"/>
      <c r="E84" s="93"/>
      <c r="F84" s="93"/>
      <c r="G84" s="93"/>
      <c r="H84" s="93"/>
      <c r="I84" s="93"/>
      <c r="J84" s="93"/>
      <c r="K84" s="93"/>
      <c r="L84" s="93"/>
      <c r="M84" s="93"/>
      <c r="N84" s="93"/>
      <c r="O84" s="93"/>
      <c r="P84" s="93"/>
      <c r="Q84" s="93"/>
      <c r="R84" s="93"/>
      <c r="S84" s="93"/>
      <c r="T84" s="93"/>
      <c r="U84" s="93"/>
      <c r="V84" s="93"/>
      <c r="W84" s="93"/>
      <c r="X84" s="93"/>
      <c r="Y84" s="93"/>
      <c r="Z84" s="93"/>
      <c r="AA84" s="93"/>
      <c r="AB84" s="93"/>
      <c r="AC84" s="93"/>
      <c r="AD84" s="93"/>
      <c r="AE84" s="93"/>
      <c r="AF84" s="93"/>
      <c r="AG84" s="93"/>
      <c r="AH84" s="93"/>
      <c r="AI84" s="93"/>
      <c r="AJ84" s="93"/>
      <c r="AK84" s="93"/>
      <c r="AL84" s="93"/>
      <c r="AM84" s="93"/>
      <c r="AN84" s="93"/>
      <c r="AO84" s="93"/>
      <c r="AP84" s="93"/>
      <c r="AQ84" s="93"/>
      <c r="AR84" s="93"/>
      <c r="AS84" s="93"/>
      <c r="AT84" s="93"/>
      <c r="AU84" s="93"/>
      <c r="AV84" s="93"/>
      <c r="AW84" s="93"/>
      <c r="AX84" s="93"/>
      <c r="AY84" s="93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</row>
    <row r="85" spans="1:100" x14ac:dyDescent="0.3">
      <c r="A85" s="93"/>
      <c r="B85" s="93"/>
      <c r="C85" s="93"/>
      <c r="D85" s="93"/>
      <c r="E85" s="93"/>
      <c r="F85" s="93"/>
      <c r="G85" s="93"/>
      <c r="H85" s="93"/>
      <c r="I85" s="93"/>
      <c r="J85" s="93"/>
      <c r="K85" s="93"/>
      <c r="L85" s="93"/>
      <c r="M85" s="93"/>
      <c r="N85" s="93"/>
      <c r="O85" s="93"/>
      <c r="P85" s="93"/>
      <c r="Q85" s="93"/>
      <c r="R85" s="93"/>
      <c r="S85" s="93"/>
      <c r="T85" s="93"/>
      <c r="U85" s="93"/>
      <c r="V85" s="93"/>
      <c r="W85" s="93"/>
      <c r="X85" s="93"/>
      <c r="Y85" s="93"/>
      <c r="Z85" s="93"/>
      <c r="AA85" s="93"/>
      <c r="AB85" s="93"/>
      <c r="AC85" s="93"/>
      <c r="AD85" s="93"/>
      <c r="AE85" s="93"/>
      <c r="AF85" s="93"/>
      <c r="AG85" s="93"/>
      <c r="AH85" s="93"/>
      <c r="AI85" s="93"/>
      <c r="AJ85" s="93"/>
      <c r="AK85" s="93"/>
      <c r="AL85" s="93"/>
      <c r="AM85" s="93"/>
      <c r="AN85" s="93"/>
      <c r="AO85" s="93"/>
      <c r="AP85" s="93"/>
      <c r="AQ85" s="93"/>
      <c r="AR85" s="93"/>
      <c r="AS85" s="93"/>
      <c r="AT85" s="93"/>
      <c r="AU85" s="93"/>
      <c r="AV85" s="93"/>
      <c r="AW85" s="93"/>
      <c r="AX85" s="93"/>
      <c r="AY85" s="93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</row>
    <row r="86" spans="1:100" x14ac:dyDescent="0.3">
      <c r="A86" s="93"/>
      <c r="B86" s="93"/>
      <c r="C86" s="93"/>
      <c r="D86" s="93"/>
      <c r="E86" s="93"/>
      <c r="F86" s="93"/>
      <c r="G86" s="93"/>
      <c r="H86" s="93"/>
      <c r="I86" s="93"/>
      <c r="J86" s="93"/>
      <c r="K86" s="93"/>
      <c r="L86" s="93"/>
      <c r="M86" s="93"/>
      <c r="N86" s="93"/>
      <c r="O86" s="93"/>
      <c r="P86" s="93"/>
      <c r="Q86" s="93"/>
      <c r="R86" s="93"/>
      <c r="S86" s="93"/>
      <c r="T86" s="93"/>
      <c r="U86" s="93"/>
      <c r="V86" s="93"/>
      <c r="W86" s="93"/>
      <c r="X86" s="93"/>
      <c r="Y86" s="93"/>
      <c r="Z86" s="93"/>
      <c r="AA86" s="93"/>
      <c r="AB86" s="93"/>
      <c r="AC86" s="93"/>
      <c r="AD86" s="93"/>
      <c r="AE86" s="93"/>
      <c r="AF86" s="93"/>
      <c r="AG86" s="93"/>
      <c r="AH86" s="93"/>
      <c r="AI86" s="93"/>
      <c r="AJ86" s="93"/>
      <c r="AK86" s="93"/>
      <c r="AL86" s="93"/>
      <c r="AM86" s="93"/>
      <c r="AN86" s="93"/>
      <c r="AO86" s="93"/>
      <c r="AP86" s="93"/>
      <c r="AQ86" s="93"/>
      <c r="AR86" s="93"/>
      <c r="AS86" s="93"/>
      <c r="AT86" s="93"/>
      <c r="AU86" s="93"/>
      <c r="AV86" s="93"/>
      <c r="AW86" s="93"/>
      <c r="AX86" s="93"/>
      <c r="AY86" s="93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</row>
    <row r="87" spans="1:100" x14ac:dyDescent="0.3">
      <c r="A87" s="93"/>
      <c r="B87" s="93"/>
      <c r="C87" s="93"/>
      <c r="D87" s="93"/>
      <c r="E87" s="93"/>
      <c r="F87" s="93"/>
      <c r="G87" s="93"/>
      <c r="H87" s="93"/>
      <c r="I87" s="93"/>
      <c r="J87" s="93"/>
      <c r="K87" s="93"/>
      <c r="L87" s="93"/>
      <c r="M87" s="93"/>
      <c r="N87" s="93"/>
      <c r="O87" s="93"/>
      <c r="P87" s="93"/>
      <c r="Q87" s="93"/>
      <c r="R87" s="93"/>
      <c r="S87" s="93"/>
      <c r="T87" s="93"/>
      <c r="U87" s="93"/>
      <c r="V87" s="93"/>
      <c r="W87" s="93"/>
      <c r="X87" s="93"/>
      <c r="Y87" s="93"/>
      <c r="Z87" s="93"/>
      <c r="AA87" s="93"/>
      <c r="AB87" s="93"/>
      <c r="AC87" s="93"/>
      <c r="AD87" s="93"/>
      <c r="AE87" s="93"/>
      <c r="AF87" s="93"/>
      <c r="AG87" s="93"/>
      <c r="AH87" s="93"/>
      <c r="AI87" s="93"/>
      <c r="AJ87" s="93"/>
      <c r="AK87" s="93"/>
      <c r="AL87" s="93"/>
      <c r="AM87" s="93"/>
      <c r="AN87" s="93"/>
      <c r="AO87" s="93"/>
      <c r="AP87" s="93"/>
      <c r="AQ87" s="93"/>
      <c r="AR87" s="93"/>
      <c r="AS87" s="93"/>
      <c r="AT87" s="93"/>
      <c r="AU87" s="93"/>
      <c r="AV87" s="93"/>
      <c r="AW87" s="93"/>
      <c r="AX87" s="93"/>
      <c r="AY87" s="93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</row>
    <row r="88" spans="1:100" x14ac:dyDescent="0.3">
      <c r="A88" s="93"/>
      <c r="B88" s="93"/>
      <c r="C88" s="93"/>
      <c r="D88" s="93"/>
      <c r="E88" s="93"/>
      <c r="F88" s="93"/>
      <c r="G88" s="93"/>
      <c r="H88" s="93"/>
      <c r="I88" s="93"/>
      <c r="J88" s="93"/>
      <c r="K88" s="93"/>
      <c r="L88" s="93"/>
      <c r="M88" s="93"/>
      <c r="N88" s="93"/>
      <c r="O88" s="93"/>
      <c r="P88" s="93"/>
      <c r="Q88" s="93"/>
      <c r="R88" s="93"/>
      <c r="S88" s="93"/>
      <c r="T88" s="93"/>
      <c r="U88" s="93"/>
      <c r="V88" s="93"/>
      <c r="W88" s="93"/>
      <c r="X88" s="93"/>
      <c r="Y88" s="93"/>
      <c r="Z88" s="93"/>
      <c r="AA88" s="93"/>
      <c r="AB88" s="93"/>
      <c r="AC88" s="93"/>
      <c r="AD88" s="93"/>
      <c r="AE88" s="93"/>
      <c r="AF88" s="93"/>
      <c r="AG88" s="93"/>
      <c r="AH88" s="93"/>
      <c r="AI88" s="93"/>
      <c r="AJ88" s="93"/>
      <c r="AK88" s="93"/>
      <c r="AL88" s="93"/>
      <c r="AM88" s="93"/>
      <c r="AN88" s="93"/>
      <c r="AO88" s="93"/>
      <c r="AP88" s="93"/>
      <c r="AQ88" s="93"/>
      <c r="AR88" s="93"/>
      <c r="AS88" s="93"/>
      <c r="AT88" s="93"/>
      <c r="AU88" s="93"/>
      <c r="AV88" s="93"/>
      <c r="AW88" s="93"/>
      <c r="AX88" s="93"/>
      <c r="AY88" s="93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</row>
    <row r="89" spans="1:100" x14ac:dyDescent="0.3">
      <c r="A89" s="93"/>
      <c r="B89" s="93"/>
      <c r="C89" s="93"/>
      <c r="D89" s="93"/>
      <c r="E89" s="93"/>
      <c r="F89" s="93"/>
      <c r="G89" s="93"/>
      <c r="H89" s="93"/>
      <c r="I89" s="93"/>
      <c r="J89" s="93"/>
      <c r="K89" s="93"/>
      <c r="L89" s="93"/>
      <c r="M89" s="93"/>
      <c r="N89" s="93"/>
      <c r="O89" s="93"/>
      <c r="P89" s="93"/>
      <c r="Q89" s="93"/>
      <c r="R89" s="93"/>
      <c r="S89" s="93"/>
      <c r="T89" s="93"/>
      <c r="U89" s="93"/>
      <c r="V89" s="93"/>
      <c r="W89" s="93"/>
      <c r="X89" s="93"/>
      <c r="Y89" s="93"/>
      <c r="Z89" s="93"/>
      <c r="AA89" s="93"/>
      <c r="AB89" s="93"/>
      <c r="AC89" s="93"/>
      <c r="AD89" s="93"/>
      <c r="AE89" s="93"/>
      <c r="AF89" s="93"/>
      <c r="AG89" s="93"/>
      <c r="AH89" s="93"/>
      <c r="AI89" s="93"/>
      <c r="AJ89" s="93"/>
      <c r="AK89" s="93"/>
      <c r="AL89" s="93"/>
      <c r="AM89" s="93"/>
      <c r="AN89" s="93"/>
      <c r="AO89" s="93"/>
      <c r="AP89" s="93"/>
      <c r="AQ89" s="93"/>
      <c r="AR89" s="93"/>
      <c r="AS89" s="93"/>
      <c r="AT89" s="93"/>
      <c r="AU89" s="93"/>
      <c r="AV89" s="93"/>
      <c r="AW89" s="93"/>
      <c r="AX89" s="93"/>
      <c r="AY89" s="93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</row>
    <row r="90" spans="1:100" x14ac:dyDescent="0.3">
      <c r="A90" s="93"/>
      <c r="B90" s="93"/>
      <c r="C90" s="93"/>
      <c r="D90" s="93"/>
      <c r="E90" s="93"/>
      <c r="F90" s="93"/>
      <c r="G90" s="93"/>
      <c r="H90" s="93"/>
      <c r="I90" s="93"/>
      <c r="J90" s="93"/>
      <c r="K90" s="93"/>
      <c r="L90" s="93"/>
      <c r="M90" s="93"/>
      <c r="N90" s="93"/>
      <c r="O90" s="93"/>
      <c r="P90" s="93"/>
      <c r="Q90" s="93"/>
      <c r="R90" s="93"/>
      <c r="S90" s="93"/>
      <c r="T90" s="93"/>
      <c r="U90" s="93"/>
      <c r="V90" s="93"/>
      <c r="W90" s="93"/>
      <c r="X90" s="93"/>
      <c r="Y90" s="93"/>
      <c r="Z90" s="93"/>
      <c r="AA90" s="93"/>
      <c r="AB90" s="93"/>
      <c r="AC90" s="93"/>
      <c r="AD90" s="93"/>
      <c r="AE90" s="93"/>
      <c r="AF90" s="93"/>
      <c r="AG90" s="93"/>
      <c r="AH90" s="93"/>
      <c r="AI90" s="93"/>
      <c r="AJ90" s="93"/>
      <c r="AK90" s="93"/>
      <c r="AL90" s="93"/>
      <c r="AM90" s="93"/>
      <c r="AN90" s="93"/>
      <c r="AO90" s="93"/>
      <c r="AP90" s="93"/>
      <c r="AQ90" s="93"/>
      <c r="AR90" s="93"/>
      <c r="AS90" s="93"/>
      <c r="AT90" s="93"/>
      <c r="AU90" s="93"/>
      <c r="AV90" s="93"/>
      <c r="AW90" s="93"/>
      <c r="AX90" s="93"/>
      <c r="AY90" s="93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</row>
    <row r="91" spans="1:100" x14ac:dyDescent="0.3">
      <c r="A91" s="93"/>
      <c r="B91" s="93"/>
      <c r="C91" s="93"/>
      <c r="D91" s="93"/>
      <c r="E91" s="93"/>
      <c r="F91" s="93"/>
      <c r="G91" s="93"/>
      <c r="H91" s="93"/>
      <c r="I91" s="93"/>
      <c r="J91" s="93"/>
      <c r="K91" s="93"/>
      <c r="L91" s="93"/>
      <c r="M91" s="93"/>
      <c r="N91" s="93"/>
      <c r="O91" s="93"/>
      <c r="P91" s="93"/>
      <c r="Q91" s="93"/>
      <c r="R91" s="93"/>
      <c r="S91" s="93"/>
      <c r="T91" s="93"/>
      <c r="U91" s="93"/>
      <c r="V91" s="93"/>
      <c r="W91" s="93"/>
      <c r="X91" s="93"/>
      <c r="Y91" s="93"/>
      <c r="Z91" s="93"/>
      <c r="AA91" s="93"/>
      <c r="AB91" s="93"/>
      <c r="AC91" s="93"/>
      <c r="AD91" s="93"/>
      <c r="AE91" s="93"/>
      <c r="AF91" s="93"/>
      <c r="AG91" s="93"/>
      <c r="AH91" s="93"/>
      <c r="AI91" s="93"/>
      <c r="AJ91" s="93"/>
      <c r="AK91" s="93"/>
      <c r="AL91" s="93"/>
      <c r="AM91" s="93"/>
      <c r="AN91" s="93"/>
      <c r="AO91" s="93"/>
      <c r="AP91" s="93"/>
      <c r="AQ91" s="93"/>
      <c r="AR91" s="93"/>
      <c r="AS91" s="93"/>
      <c r="AT91" s="93"/>
      <c r="AU91" s="93"/>
      <c r="AV91" s="93"/>
      <c r="AW91" s="93"/>
      <c r="AX91" s="93"/>
      <c r="AY91" s="93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</row>
    <row r="92" spans="1:100" x14ac:dyDescent="0.3">
      <c r="A92" s="93"/>
      <c r="B92" s="93"/>
      <c r="C92" s="93"/>
      <c r="D92" s="93"/>
      <c r="E92" s="93"/>
      <c r="F92" s="93"/>
      <c r="G92" s="93"/>
      <c r="H92" s="93"/>
      <c r="I92" s="93"/>
      <c r="J92" s="93"/>
      <c r="K92" s="93"/>
      <c r="L92" s="93"/>
      <c r="M92" s="93"/>
      <c r="N92" s="93"/>
      <c r="O92" s="93"/>
      <c r="P92" s="93"/>
      <c r="Q92" s="93"/>
      <c r="R92" s="93"/>
      <c r="S92" s="93"/>
      <c r="T92" s="93"/>
      <c r="U92" s="93"/>
      <c r="V92" s="93"/>
      <c r="W92" s="93"/>
      <c r="X92" s="93"/>
      <c r="Y92" s="93"/>
      <c r="Z92" s="93"/>
      <c r="AA92" s="93"/>
      <c r="AB92" s="93"/>
      <c r="AC92" s="93"/>
      <c r="AD92" s="93"/>
      <c r="AE92" s="93"/>
      <c r="AF92" s="93"/>
      <c r="AG92" s="93"/>
      <c r="AH92" s="93"/>
      <c r="AI92" s="93"/>
      <c r="AJ92" s="93"/>
      <c r="AK92" s="93"/>
      <c r="AL92" s="93"/>
      <c r="AM92" s="93"/>
      <c r="AN92" s="93"/>
      <c r="AO92" s="93"/>
      <c r="AP92" s="93"/>
      <c r="AQ92" s="93"/>
      <c r="AR92" s="93"/>
      <c r="AS92" s="93"/>
      <c r="AT92" s="93"/>
      <c r="AU92" s="93"/>
      <c r="AV92" s="93"/>
      <c r="AW92" s="93"/>
      <c r="AX92" s="93"/>
      <c r="AY92" s="93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</row>
    <row r="93" spans="1:100" x14ac:dyDescent="0.3">
      <c r="A93" s="93"/>
      <c r="B93" s="93"/>
      <c r="C93" s="93"/>
      <c r="D93" s="93"/>
      <c r="E93" s="93"/>
      <c r="F93" s="93"/>
      <c r="G93" s="93"/>
      <c r="H93" s="93"/>
      <c r="I93" s="93"/>
      <c r="J93" s="93"/>
      <c r="K93" s="93"/>
      <c r="L93" s="93"/>
      <c r="M93" s="93"/>
      <c r="N93" s="93"/>
      <c r="O93" s="93"/>
      <c r="P93" s="93"/>
      <c r="Q93" s="93"/>
      <c r="R93" s="93"/>
      <c r="S93" s="93"/>
      <c r="T93" s="93"/>
      <c r="U93" s="93"/>
      <c r="V93" s="93"/>
      <c r="W93" s="93"/>
      <c r="X93" s="93"/>
      <c r="Y93" s="93"/>
      <c r="Z93" s="93"/>
      <c r="AA93" s="93"/>
      <c r="AB93" s="93"/>
      <c r="AC93" s="93"/>
      <c r="AD93" s="93"/>
      <c r="AE93" s="93"/>
      <c r="AF93" s="93"/>
      <c r="AG93" s="93"/>
      <c r="AH93" s="93"/>
      <c r="AI93" s="93"/>
      <c r="AJ93" s="93"/>
      <c r="AK93" s="93"/>
      <c r="AL93" s="93"/>
      <c r="AM93" s="93"/>
      <c r="AN93" s="93"/>
      <c r="AO93" s="93"/>
      <c r="AP93" s="93"/>
      <c r="AQ93" s="93"/>
      <c r="AR93" s="93"/>
      <c r="AS93" s="93"/>
      <c r="AT93" s="93"/>
      <c r="AU93" s="93"/>
      <c r="AV93" s="93"/>
      <c r="AW93" s="93"/>
      <c r="AX93" s="93"/>
      <c r="AY93" s="93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</row>
    <row r="94" spans="1:100" x14ac:dyDescent="0.3">
      <c r="A94" s="93"/>
      <c r="B94" s="93"/>
      <c r="C94" s="93"/>
      <c r="D94" s="93"/>
      <c r="E94" s="93"/>
      <c r="F94" s="93"/>
      <c r="G94" s="93"/>
      <c r="H94" s="93"/>
      <c r="I94" s="93"/>
      <c r="J94" s="93"/>
      <c r="K94" s="93"/>
      <c r="L94" s="93"/>
      <c r="M94" s="93"/>
      <c r="N94" s="93"/>
      <c r="O94" s="93"/>
      <c r="P94" s="93"/>
      <c r="Q94" s="93"/>
      <c r="R94" s="93"/>
      <c r="S94" s="93"/>
      <c r="T94" s="93"/>
      <c r="U94" s="93"/>
      <c r="V94" s="93"/>
      <c r="W94" s="93"/>
      <c r="X94" s="93"/>
      <c r="Y94" s="93"/>
      <c r="Z94" s="93"/>
      <c r="AA94" s="93"/>
      <c r="AB94" s="93"/>
      <c r="AC94" s="93"/>
      <c r="AD94" s="93"/>
      <c r="AE94" s="93"/>
      <c r="AF94" s="93"/>
      <c r="AG94" s="93"/>
      <c r="AH94" s="93"/>
      <c r="AI94" s="93"/>
      <c r="AJ94" s="93"/>
      <c r="AK94" s="93"/>
      <c r="AL94" s="93"/>
      <c r="AM94" s="93"/>
      <c r="AN94" s="93"/>
      <c r="AO94" s="93"/>
      <c r="AP94" s="93"/>
      <c r="AQ94" s="93"/>
      <c r="AR94" s="93"/>
      <c r="AS94" s="93"/>
      <c r="AT94" s="93"/>
      <c r="AU94" s="93"/>
      <c r="AV94" s="93"/>
      <c r="AW94" s="93"/>
      <c r="AX94" s="93"/>
      <c r="AY94" s="93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</row>
    <row r="95" spans="1:100" x14ac:dyDescent="0.3">
      <c r="A95" s="93"/>
      <c r="B95" s="93"/>
      <c r="C95" s="93"/>
      <c r="D95" s="93"/>
      <c r="E95" s="93"/>
      <c r="F95" s="93"/>
      <c r="G95" s="93"/>
      <c r="H95" s="93"/>
      <c r="I95" s="93"/>
      <c r="J95" s="93"/>
      <c r="K95" s="93"/>
      <c r="L95" s="93"/>
      <c r="M95" s="93"/>
      <c r="N95" s="93"/>
      <c r="O95" s="93"/>
      <c r="P95" s="93"/>
      <c r="Q95" s="93"/>
      <c r="R95" s="93"/>
      <c r="S95" s="93"/>
      <c r="T95" s="93"/>
      <c r="U95" s="93"/>
      <c r="V95" s="93"/>
      <c r="W95" s="93"/>
      <c r="X95" s="93"/>
      <c r="Y95" s="93"/>
      <c r="Z95" s="93"/>
      <c r="AA95" s="93"/>
      <c r="AB95" s="93"/>
      <c r="AC95" s="93"/>
      <c r="AD95" s="93"/>
      <c r="AE95" s="93"/>
      <c r="AF95" s="93"/>
      <c r="AG95" s="93"/>
      <c r="AH95" s="93"/>
      <c r="AI95" s="93"/>
      <c r="AJ95" s="93"/>
      <c r="AK95" s="93"/>
      <c r="AL95" s="93"/>
      <c r="AM95" s="93"/>
      <c r="AN95" s="93"/>
      <c r="AO95" s="93"/>
      <c r="AP95" s="93"/>
      <c r="AQ95" s="93"/>
      <c r="AR95" s="93"/>
      <c r="AS95" s="93"/>
      <c r="AT95" s="93"/>
      <c r="AU95" s="93"/>
      <c r="AV95" s="93"/>
      <c r="AW95" s="93"/>
      <c r="AX95" s="93"/>
      <c r="AY95" s="93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</row>
    <row r="96" spans="1:100" x14ac:dyDescent="0.3">
      <c r="A96" s="93"/>
      <c r="B96" s="93"/>
      <c r="C96" s="93"/>
      <c r="D96" s="93"/>
      <c r="E96" s="93"/>
      <c r="F96" s="93"/>
      <c r="G96" s="93"/>
      <c r="H96" s="93"/>
      <c r="I96" s="93"/>
      <c r="J96" s="93"/>
      <c r="K96" s="93"/>
      <c r="L96" s="93"/>
      <c r="M96" s="93"/>
      <c r="N96" s="93"/>
      <c r="O96" s="93"/>
      <c r="P96" s="93"/>
      <c r="Q96" s="93"/>
      <c r="R96" s="93"/>
      <c r="S96" s="93"/>
      <c r="T96" s="93"/>
      <c r="U96" s="93"/>
      <c r="V96" s="93"/>
      <c r="W96" s="93"/>
      <c r="X96" s="93"/>
      <c r="Y96" s="93"/>
      <c r="Z96" s="93"/>
      <c r="AA96" s="93"/>
      <c r="AB96" s="93"/>
      <c r="AC96" s="93"/>
      <c r="AD96" s="93"/>
      <c r="AE96" s="93"/>
      <c r="AF96" s="93"/>
      <c r="AG96" s="93"/>
      <c r="AH96" s="93"/>
      <c r="AI96" s="93"/>
      <c r="AJ96" s="93"/>
      <c r="AK96" s="93"/>
      <c r="AL96" s="93"/>
      <c r="AM96" s="93"/>
      <c r="AN96" s="93"/>
      <c r="AO96" s="93"/>
      <c r="AP96" s="93"/>
      <c r="AQ96" s="93"/>
      <c r="AR96" s="93"/>
      <c r="AS96" s="93"/>
      <c r="AT96" s="93"/>
      <c r="AU96" s="93"/>
      <c r="AV96" s="93"/>
      <c r="AW96" s="93"/>
      <c r="AX96" s="93"/>
      <c r="AY96" s="93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</row>
    <row r="97" spans="1:100" x14ac:dyDescent="0.3">
      <c r="A97" s="93"/>
      <c r="B97" s="93"/>
      <c r="C97" s="93"/>
      <c r="D97" s="93"/>
      <c r="E97" s="93"/>
      <c r="F97" s="93"/>
      <c r="G97" s="93"/>
      <c r="H97" s="93"/>
      <c r="I97" s="93"/>
      <c r="J97" s="93"/>
      <c r="K97" s="93"/>
      <c r="L97" s="93"/>
      <c r="M97" s="93"/>
      <c r="N97" s="93"/>
      <c r="O97" s="93"/>
      <c r="P97" s="93"/>
      <c r="Q97" s="93"/>
      <c r="R97" s="93"/>
      <c r="S97" s="93"/>
      <c r="T97" s="93"/>
      <c r="U97" s="93"/>
      <c r="V97" s="93"/>
      <c r="W97" s="93"/>
      <c r="X97" s="93"/>
      <c r="Y97" s="93"/>
      <c r="Z97" s="93"/>
      <c r="AA97" s="93"/>
      <c r="AB97" s="93"/>
      <c r="AC97" s="93"/>
      <c r="AD97" s="93"/>
      <c r="AE97" s="93"/>
      <c r="AF97" s="93"/>
      <c r="AG97" s="93"/>
      <c r="AH97" s="93"/>
      <c r="AI97" s="93"/>
      <c r="AJ97" s="93"/>
      <c r="AK97" s="93"/>
      <c r="AL97" s="93"/>
      <c r="AM97" s="93"/>
      <c r="AN97" s="93"/>
      <c r="AO97" s="93"/>
      <c r="AP97" s="93"/>
      <c r="AQ97" s="93"/>
      <c r="AR97" s="93"/>
      <c r="AS97" s="93"/>
      <c r="AT97" s="93"/>
      <c r="AU97" s="93"/>
      <c r="AV97" s="93"/>
      <c r="AW97" s="93"/>
      <c r="AX97" s="93"/>
      <c r="AY97" s="93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</row>
    <row r="98" spans="1:100" x14ac:dyDescent="0.3">
      <c r="A98" s="93"/>
      <c r="B98" s="93"/>
      <c r="C98" s="93"/>
      <c r="D98" s="93"/>
      <c r="E98" s="93"/>
      <c r="F98" s="93"/>
      <c r="G98" s="93"/>
      <c r="H98" s="93"/>
      <c r="I98" s="93"/>
      <c r="J98" s="93"/>
      <c r="K98" s="93"/>
      <c r="L98" s="93"/>
      <c r="M98" s="93"/>
      <c r="N98" s="93"/>
      <c r="O98" s="93"/>
      <c r="P98" s="93"/>
      <c r="Q98" s="93"/>
      <c r="R98" s="93"/>
      <c r="S98" s="93"/>
      <c r="T98" s="93"/>
      <c r="U98" s="93"/>
      <c r="V98" s="93"/>
      <c r="W98" s="93"/>
      <c r="X98" s="93"/>
      <c r="Y98" s="93"/>
      <c r="Z98" s="93"/>
      <c r="AA98" s="93"/>
      <c r="AB98" s="93"/>
      <c r="AC98" s="93"/>
      <c r="AD98" s="93"/>
      <c r="AE98" s="93"/>
      <c r="AF98" s="93"/>
      <c r="AG98" s="93"/>
      <c r="AH98" s="93"/>
      <c r="AI98" s="93"/>
      <c r="AJ98" s="93"/>
      <c r="AK98" s="93"/>
      <c r="AL98" s="93"/>
      <c r="AM98" s="93"/>
      <c r="AN98" s="93"/>
      <c r="AO98" s="93"/>
      <c r="AP98" s="93"/>
      <c r="AQ98" s="93"/>
      <c r="AR98" s="93"/>
      <c r="AS98" s="93"/>
      <c r="AT98" s="93"/>
      <c r="AU98" s="93"/>
      <c r="AV98" s="93"/>
      <c r="AW98" s="93"/>
      <c r="AX98" s="93"/>
      <c r="AY98" s="93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</row>
    <row r="99" spans="1:100" x14ac:dyDescent="0.3">
      <c r="A99" s="93"/>
      <c r="B99" s="93"/>
      <c r="C99" s="93"/>
      <c r="D99" s="93"/>
      <c r="E99" s="93"/>
      <c r="F99" s="93"/>
      <c r="G99" s="93"/>
      <c r="H99" s="93"/>
      <c r="I99" s="93"/>
      <c r="J99" s="93"/>
      <c r="K99" s="93"/>
      <c r="L99" s="93"/>
      <c r="M99" s="93"/>
      <c r="N99" s="93"/>
      <c r="O99" s="93"/>
      <c r="P99" s="93"/>
      <c r="Q99" s="93"/>
      <c r="R99" s="93"/>
      <c r="S99" s="93"/>
      <c r="T99" s="93"/>
      <c r="U99" s="93"/>
      <c r="V99" s="93"/>
      <c r="W99" s="93"/>
      <c r="X99" s="93"/>
      <c r="Y99" s="93"/>
      <c r="Z99" s="93"/>
      <c r="AA99" s="93"/>
      <c r="AB99" s="93"/>
      <c r="AC99" s="93"/>
      <c r="AD99" s="93"/>
      <c r="AE99" s="93"/>
      <c r="AF99" s="93"/>
      <c r="AG99" s="93"/>
      <c r="AH99" s="93"/>
      <c r="AI99" s="93"/>
      <c r="AJ99" s="93"/>
      <c r="AK99" s="93"/>
      <c r="AL99" s="93"/>
      <c r="AM99" s="93"/>
      <c r="AN99" s="93"/>
      <c r="AO99" s="93"/>
      <c r="AP99" s="93"/>
      <c r="AQ99" s="93"/>
      <c r="AR99" s="93"/>
      <c r="AS99" s="93"/>
      <c r="AT99" s="93"/>
      <c r="AU99" s="93"/>
      <c r="AV99" s="93"/>
      <c r="AW99" s="93"/>
      <c r="AX99" s="93"/>
      <c r="AY99" s="93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</row>
    <row r="100" spans="1:100" x14ac:dyDescent="0.3">
      <c r="A100" s="93"/>
      <c r="B100" s="93"/>
      <c r="C100" s="93"/>
      <c r="D100" s="93"/>
      <c r="E100" s="93"/>
      <c r="F100" s="93"/>
      <c r="G100" s="93"/>
      <c r="H100" s="93"/>
      <c r="I100" s="93"/>
      <c r="J100" s="93"/>
      <c r="K100" s="93"/>
      <c r="L100" s="93"/>
      <c r="M100" s="93"/>
      <c r="N100" s="93"/>
      <c r="O100" s="93"/>
      <c r="P100" s="93"/>
      <c r="Q100" s="93"/>
      <c r="R100" s="93"/>
      <c r="S100" s="93"/>
      <c r="T100" s="93"/>
      <c r="U100" s="93"/>
      <c r="V100" s="93"/>
      <c r="W100" s="93"/>
      <c r="X100" s="93"/>
      <c r="Y100" s="93"/>
      <c r="Z100" s="93"/>
      <c r="AA100" s="93"/>
      <c r="AB100" s="93"/>
      <c r="AC100" s="93"/>
      <c r="AD100" s="93"/>
      <c r="AE100" s="93"/>
      <c r="AF100" s="93"/>
      <c r="AG100" s="93"/>
      <c r="AH100" s="93"/>
      <c r="AI100" s="93"/>
      <c r="AJ100" s="93"/>
      <c r="AK100" s="93"/>
      <c r="AL100" s="93"/>
      <c r="AM100" s="93"/>
      <c r="AN100" s="93"/>
      <c r="AO100" s="93"/>
      <c r="AP100" s="93"/>
      <c r="AQ100" s="93"/>
      <c r="AR100" s="93"/>
      <c r="AS100" s="93"/>
      <c r="AT100" s="93"/>
      <c r="AU100" s="93"/>
      <c r="AV100" s="93"/>
      <c r="AW100" s="93"/>
      <c r="AX100" s="93"/>
      <c r="AY100" s="93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</row>
    <row r="101" spans="1:100" x14ac:dyDescent="0.3">
      <c r="A101" s="93"/>
      <c r="B101" s="93"/>
      <c r="C101" s="93"/>
      <c r="D101" s="93"/>
      <c r="E101" s="93"/>
      <c r="F101" s="93"/>
      <c r="G101" s="93"/>
      <c r="H101" s="93"/>
      <c r="I101" s="93"/>
      <c r="J101" s="93"/>
      <c r="K101" s="93"/>
      <c r="L101" s="93"/>
      <c r="M101" s="93"/>
      <c r="N101" s="93"/>
      <c r="O101" s="93"/>
      <c r="P101" s="93"/>
      <c r="Q101" s="93"/>
      <c r="R101" s="93"/>
      <c r="S101" s="93"/>
      <c r="T101" s="93"/>
      <c r="U101" s="93"/>
      <c r="V101" s="93"/>
      <c r="W101" s="93"/>
      <c r="X101" s="93"/>
      <c r="Y101" s="93"/>
      <c r="Z101" s="93"/>
      <c r="AA101" s="93"/>
      <c r="AB101" s="93"/>
      <c r="AC101" s="93"/>
      <c r="AD101" s="93"/>
      <c r="AE101" s="93"/>
      <c r="AF101" s="93"/>
      <c r="AG101" s="93"/>
      <c r="AH101" s="93"/>
      <c r="AI101" s="93"/>
      <c r="AJ101" s="93"/>
      <c r="AK101" s="93"/>
      <c r="AL101" s="93"/>
      <c r="AM101" s="93"/>
      <c r="AN101" s="93"/>
      <c r="AO101" s="93"/>
      <c r="AP101" s="93"/>
      <c r="AQ101" s="93"/>
      <c r="AR101" s="93"/>
      <c r="AS101" s="93"/>
      <c r="AT101" s="93"/>
      <c r="AU101" s="93"/>
      <c r="AV101" s="93"/>
      <c r="AW101" s="93"/>
      <c r="AX101" s="93"/>
      <c r="AY101" s="93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</row>
    <row r="102" spans="1:100" x14ac:dyDescent="0.3">
      <c r="A102" s="93"/>
      <c r="B102" s="93"/>
      <c r="C102" s="93"/>
      <c r="D102" s="93"/>
      <c r="E102" s="93"/>
      <c r="F102" s="93"/>
      <c r="G102" s="93"/>
      <c r="H102" s="93"/>
      <c r="I102" s="93"/>
      <c r="J102" s="93"/>
      <c r="K102" s="93"/>
      <c r="L102" s="93"/>
      <c r="M102" s="93"/>
      <c r="N102" s="93"/>
      <c r="O102" s="93"/>
      <c r="P102" s="93"/>
      <c r="Q102" s="93"/>
      <c r="R102" s="93"/>
      <c r="S102" s="93"/>
      <c r="T102" s="93"/>
      <c r="U102" s="93"/>
      <c r="V102" s="93"/>
      <c r="W102" s="93"/>
      <c r="X102" s="93"/>
      <c r="Y102" s="93"/>
      <c r="Z102" s="93"/>
      <c r="AA102" s="93"/>
      <c r="AB102" s="93"/>
      <c r="AC102" s="93"/>
      <c r="AD102" s="93"/>
      <c r="AE102" s="93"/>
      <c r="AF102" s="93"/>
      <c r="AG102" s="93"/>
      <c r="AH102" s="93"/>
      <c r="AI102" s="93"/>
      <c r="AJ102" s="93"/>
      <c r="AK102" s="93"/>
      <c r="AL102" s="93"/>
      <c r="AM102" s="93"/>
      <c r="AN102" s="93"/>
      <c r="AO102" s="93"/>
      <c r="AP102" s="93"/>
      <c r="AQ102" s="93"/>
      <c r="AR102" s="93"/>
      <c r="AS102" s="93"/>
      <c r="AT102" s="93"/>
      <c r="AU102" s="93"/>
      <c r="AV102" s="93"/>
      <c r="AW102" s="93"/>
      <c r="AX102" s="93"/>
      <c r="AY102" s="93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</row>
    <row r="103" spans="1:100" x14ac:dyDescent="0.3">
      <c r="A103" s="93"/>
      <c r="B103" s="93"/>
      <c r="C103" s="93"/>
      <c r="D103" s="93"/>
      <c r="E103" s="93"/>
      <c r="F103" s="93"/>
      <c r="G103" s="93"/>
      <c r="H103" s="93"/>
      <c r="I103" s="93"/>
      <c r="J103" s="93"/>
      <c r="K103" s="93"/>
      <c r="L103" s="93"/>
      <c r="M103" s="93"/>
      <c r="N103" s="93"/>
      <c r="O103" s="93"/>
      <c r="P103" s="93"/>
      <c r="Q103" s="93"/>
      <c r="R103" s="93"/>
      <c r="S103" s="93"/>
      <c r="T103" s="93"/>
      <c r="U103" s="93"/>
      <c r="V103" s="93"/>
      <c r="W103" s="93"/>
      <c r="X103" s="93"/>
      <c r="Y103" s="93"/>
      <c r="Z103" s="93"/>
      <c r="AA103" s="93"/>
      <c r="AB103" s="93"/>
      <c r="AC103" s="93"/>
      <c r="AD103" s="93"/>
      <c r="AE103" s="93"/>
      <c r="AF103" s="93"/>
      <c r="AG103" s="93"/>
      <c r="AH103" s="93"/>
      <c r="AI103" s="93"/>
      <c r="AJ103" s="93"/>
      <c r="AK103" s="93"/>
      <c r="AL103" s="93"/>
      <c r="AM103" s="93"/>
      <c r="AN103" s="93"/>
      <c r="AO103" s="93"/>
      <c r="AP103" s="93"/>
      <c r="AQ103" s="93"/>
      <c r="AR103" s="93"/>
      <c r="AS103" s="93"/>
      <c r="AT103" s="93"/>
      <c r="AU103" s="93"/>
      <c r="AV103" s="93"/>
      <c r="AW103" s="93"/>
      <c r="AX103" s="93"/>
      <c r="AY103" s="93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</row>
    <row r="104" spans="1:100" x14ac:dyDescent="0.3">
      <c r="A104" s="93"/>
      <c r="B104" s="93"/>
      <c r="C104" s="93"/>
      <c r="D104" s="93"/>
      <c r="E104" s="93"/>
      <c r="F104" s="93"/>
      <c r="G104" s="93"/>
      <c r="H104" s="93"/>
      <c r="I104" s="93"/>
      <c r="J104" s="93"/>
      <c r="K104" s="93"/>
      <c r="L104" s="93"/>
      <c r="M104" s="93"/>
      <c r="N104" s="93"/>
      <c r="O104" s="93"/>
      <c r="P104" s="93"/>
      <c r="Q104" s="93"/>
      <c r="R104" s="93"/>
      <c r="S104" s="93"/>
      <c r="T104" s="93"/>
      <c r="U104" s="93"/>
      <c r="V104" s="93"/>
      <c r="W104" s="93"/>
      <c r="X104" s="93"/>
      <c r="Y104" s="93"/>
      <c r="Z104" s="93"/>
      <c r="AA104" s="93"/>
      <c r="AB104" s="93"/>
      <c r="AC104" s="93"/>
      <c r="AD104" s="93"/>
      <c r="AE104" s="93"/>
      <c r="AF104" s="93"/>
      <c r="AG104" s="93"/>
      <c r="AH104" s="93"/>
      <c r="AI104" s="93"/>
      <c r="AJ104" s="93"/>
      <c r="AK104" s="93"/>
      <c r="AL104" s="93"/>
      <c r="AM104" s="93"/>
      <c r="AN104" s="93"/>
      <c r="AO104" s="93"/>
      <c r="AP104" s="93"/>
      <c r="AQ104" s="93"/>
      <c r="AR104" s="93"/>
      <c r="AS104" s="93"/>
      <c r="AT104" s="93"/>
      <c r="AU104" s="93"/>
      <c r="AV104" s="93"/>
      <c r="AW104" s="93"/>
      <c r="AX104" s="93"/>
      <c r="AY104" s="93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</row>
    <row r="105" spans="1:100" x14ac:dyDescent="0.3">
      <c r="A105" s="93"/>
      <c r="B105" s="93"/>
      <c r="C105" s="93"/>
      <c r="D105" s="93"/>
      <c r="E105" s="93"/>
      <c r="F105" s="93"/>
      <c r="G105" s="93"/>
      <c r="H105" s="93"/>
      <c r="I105" s="93"/>
      <c r="J105" s="93"/>
      <c r="K105" s="93"/>
      <c r="L105" s="93"/>
      <c r="M105" s="93"/>
      <c r="N105" s="93"/>
      <c r="O105" s="93"/>
      <c r="P105" s="93"/>
      <c r="Q105" s="93"/>
      <c r="R105" s="93"/>
      <c r="S105" s="93"/>
      <c r="T105" s="93"/>
      <c r="U105" s="93"/>
      <c r="V105" s="93"/>
      <c r="W105" s="93"/>
      <c r="X105" s="93"/>
      <c r="Y105" s="93"/>
      <c r="Z105" s="93"/>
      <c r="AA105" s="93"/>
      <c r="AB105" s="93"/>
      <c r="AC105" s="93"/>
      <c r="AD105" s="93"/>
      <c r="AE105" s="93"/>
      <c r="AF105" s="93"/>
      <c r="AG105" s="93"/>
      <c r="AH105" s="93"/>
      <c r="AI105" s="93"/>
      <c r="AJ105" s="93"/>
      <c r="AK105" s="93"/>
      <c r="AL105" s="93"/>
      <c r="AM105" s="93"/>
      <c r="AN105" s="93"/>
      <c r="AO105" s="93"/>
      <c r="AP105" s="93"/>
      <c r="AQ105" s="93"/>
      <c r="AR105" s="93"/>
      <c r="AS105" s="93"/>
      <c r="AT105" s="93"/>
      <c r="AU105" s="93"/>
      <c r="AV105" s="93"/>
      <c r="AW105" s="93"/>
      <c r="AX105" s="93"/>
      <c r="AY105" s="93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</row>
    <row r="106" spans="1:100" x14ac:dyDescent="0.3">
      <c r="A106" s="93"/>
      <c r="B106" s="93"/>
      <c r="C106" s="93"/>
      <c r="D106" s="93"/>
      <c r="E106" s="93"/>
      <c r="F106" s="93"/>
      <c r="G106" s="93"/>
      <c r="H106" s="93"/>
      <c r="I106" s="93"/>
      <c r="J106" s="93"/>
      <c r="K106" s="93"/>
      <c r="L106" s="93"/>
      <c r="M106" s="93"/>
      <c r="N106" s="93"/>
      <c r="O106" s="93"/>
      <c r="P106" s="93"/>
      <c r="Q106" s="93"/>
      <c r="R106" s="93"/>
      <c r="S106" s="93"/>
      <c r="T106" s="93"/>
      <c r="U106" s="93"/>
      <c r="V106" s="93"/>
      <c r="W106" s="93"/>
      <c r="X106" s="93"/>
      <c r="Y106" s="93"/>
      <c r="Z106" s="93"/>
      <c r="AA106" s="93"/>
      <c r="AB106" s="93"/>
      <c r="AC106" s="93"/>
      <c r="AD106" s="93"/>
      <c r="AE106" s="93"/>
      <c r="AF106" s="93"/>
      <c r="AG106" s="93"/>
      <c r="AH106" s="93"/>
      <c r="AI106" s="93"/>
      <c r="AJ106" s="93"/>
      <c r="AK106" s="93"/>
      <c r="AL106" s="93"/>
      <c r="AM106" s="93"/>
      <c r="AN106" s="93"/>
      <c r="AO106" s="93"/>
      <c r="AP106" s="93"/>
      <c r="AQ106" s="93"/>
      <c r="AR106" s="93"/>
      <c r="AS106" s="93"/>
      <c r="AT106" s="93"/>
      <c r="AU106" s="93"/>
      <c r="AV106" s="93"/>
      <c r="AW106" s="93"/>
      <c r="AX106" s="93"/>
      <c r="AY106" s="93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</row>
    <row r="107" spans="1:100" x14ac:dyDescent="0.3">
      <c r="A107" s="93"/>
      <c r="B107" s="93"/>
      <c r="C107" s="93"/>
      <c r="D107" s="93"/>
      <c r="E107" s="93"/>
      <c r="F107" s="93"/>
      <c r="G107" s="93"/>
      <c r="H107" s="93"/>
      <c r="I107" s="93"/>
      <c r="J107" s="93"/>
      <c r="K107" s="93"/>
      <c r="L107" s="93"/>
      <c r="M107" s="93"/>
      <c r="N107" s="93"/>
      <c r="O107" s="93"/>
      <c r="P107" s="93"/>
      <c r="Q107" s="93"/>
      <c r="R107" s="93"/>
      <c r="S107" s="93"/>
      <c r="T107" s="93"/>
      <c r="U107" s="93"/>
      <c r="V107" s="93"/>
      <c r="W107" s="93"/>
      <c r="X107" s="93"/>
      <c r="Y107" s="93"/>
      <c r="Z107" s="93"/>
      <c r="AA107" s="93"/>
      <c r="AB107" s="93"/>
      <c r="AC107" s="93"/>
      <c r="AD107" s="93"/>
      <c r="AE107" s="93"/>
      <c r="AF107" s="93"/>
      <c r="AG107" s="93"/>
      <c r="AH107" s="93"/>
      <c r="AI107" s="93"/>
      <c r="AJ107" s="93"/>
      <c r="AK107" s="93"/>
      <c r="AL107" s="93"/>
      <c r="AM107" s="93"/>
      <c r="AN107" s="93"/>
      <c r="AO107" s="93"/>
      <c r="AP107" s="93"/>
      <c r="AQ107" s="93"/>
      <c r="AR107" s="93"/>
      <c r="AS107" s="93"/>
      <c r="AT107" s="93"/>
      <c r="AU107" s="93"/>
      <c r="AV107" s="93"/>
      <c r="AW107" s="93"/>
      <c r="AX107" s="93"/>
      <c r="AY107" s="93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</row>
    <row r="108" spans="1:100" x14ac:dyDescent="0.3">
      <c r="A108" s="93"/>
      <c r="B108" s="93"/>
      <c r="C108" s="93"/>
      <c r="D108" s="93"/>
      <c r="E108" s="93"/>
      <c r="F108" s="93"/>
      <c r="G108" s="93"/>
      <c r="H108" s="93"/>
      <c r="I108" s="93"/>
      <c r="J108" s="93"/>
      <c r="K108" s="93"/>
      <c r="L108" s="93"/>
      <c r="M108" s="93"/>
      <c r="N108" s="93"/>
      <c r="O108" s="93"/>
      <c r="P108" s="93"/>
      <c r="Q108" s="93"/>
      <c r="R108" s="93"/>
      <c r="S108" s="93"/>
      <c r="T108" s="93"/>
      <c r="U108" s="93"/>
      <c r="V108" s="93"/>
      <c r="W108" s="93"/>
      <c r="X108" s="93"/>
      <c r="Y108" s="93"/>
      <c r="Z108" s="93"/>
      <c r="AA108" s="93"/>
      <c r="AB108" s="93"/>
      <c r="AC108" s="93"/>
      <c r="AD108" s="93"/>
      <c r="AE108" s="93"/>
      <c r="AF108" s="93"/>
      <c r="AG108" s="93"/>
      <c r="AH108" s="93"/>
      <c r="AI108" s="93"/>
      <c r="AJ108" s="93"/>
      <c r="AK108" s="93"/>
      <c r="AL108" s="93"/>
      <c r="AM108" s="93"/>
      <c r="AN108" s="93"/>
      <c r="AO108" s="93"/>
      <c r="AP108" s="93"/>
      <c r="AQ108" s="93"/>
      <c r="AR108" s="93"/>
      <c r="AS108" s="93"/>
      <c r="AT108" s="93"/>
      <c r="AU108" s="93"/>
      <c r="AV108" s="93"/>
      <c r="AW108" s="93"/>
      <c r="AX108" s="93"/>
      <c r="AY108" s="93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</row>
    <row r="109" spans="1:100" x14ac:dyDescent="0.3">
      <c r="A109" s="93"/>
      <c r="B109" s="93"/>
      <c r="C109" s="93"/>
      <c r="D109" s="93"/>
      <c r="E109" s="93"/>
      <c r="F109" s="93"/>
      <c r="G109" s="93"/>
      <c r="H109" s="93"/>
      <c r="I109" s="93"/>
      <c r="J109" s="93"/>
      <c r="K109" s="93"/>
      <c r="L109" s="93"/>
      <c r="M109" s="93"/>
      <c r="N109" s="93"/>
      <c r="O109" s="93"/>
      <c r="P109" s="93"/>
      <c r="Q109" s="93"/>
      <c r="R109" s="93"/>
      <c r="S109" s="93"/>
      <c r="T109" s="93"/>
      <c r="U109" s="93"/>
      <c r="V109" s="93"/>
      <c r="W109" s="93"/>
      <c r="X109" s="93"/>
      <c r="Y109" s="93"/>
      <c r="Z109" s="93"/>
      <c r="AA109" s="93"/>
      <c r="AB109" s="93"/>
      <c r="AC109" s="93"/>
      <c r="AD109" s="93"/>
      <c r="AE109" s="93"/>
      <c r="AF109" s="93"/>
      <c r="AG109" s="93"/>
      <c r="AH109" s="93"/>
      <c r="AI109" s="93"/>
      <c r="AJ109" s="93"/>
      <c r="AK109" s="93"/>
      <c r="AL109" s="93"/>
      <c r="AM109" s="93"/>
      <c r="AN109" s="93"/>
      <c r="AO109" s="93"/>
      <c r="AP109" s="93"/>
      <c r="AQ109" s="93"/>
      <c r="AR109" s="93"/>
      <c r="AS109" s="93"/>
      <c r="AT109" s="93"/>
      <c r="AU109" s="93"/>
      <c r="AV109" s="93"/>
      <c r="AW109" s="93"/>
      <c r="AX109" s="93"/>
      <c r="AY109" s="93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</row>
    <row r="110" spans="1:100" x14ac:dyDescent="0.3">
      <c r="A110" s="93"/>
      <c r="B110" s="93"/>
      <c r="C110" s="93"/>
      <c r="D110" s="93"/>
      <c r="E110" s="93"/>
      <c r="F110" s="93"/>
      <c r="G110" s="93"/>
      <c r="H110" s="93"/>
      <c r="I110" s="93"/>
      <c r="J110" s="93"/>
      <c r="K110" s="93"/>
      <c r="L110" s="93"/>
      <c r="M110" s="93"/>
      <c r="N110" s="93"/>
      <c r="O110" s="93"/>
      <c r="P110" s="93"/>
      <c r="Q110" s="93"/>
      <c r="R110" s="93"/>
      <c r="S110" s="93"/>
      <c r="T110" s="93"/>
      <c r="U110" s="93"/>
      <c r="V110" s="93"/>
      <c r="W110" s="93"/>
      <c r="X110" s="93"/>
      <c r="Y110" s="93"/>
      <c r="Z110" s="93"/>
      <c r="AA110" s="93"/>
      <c r="AB110" s="93"/>
      <c r="AC110" s="93"/>
      <c r="AD110" s="93"/>
      <c r="AE110" s="93"/>
      <c r="AF110" s="93"/>
      <c r="AG110" s="93"/>
      <c r="AH110" s="93"/>
      <c r="AI110" s="93"/>
      <c r="AJ110" s="93"/>
      <c r="AK110" s="93"/>
      <c r="AL110" s="93"/>
      <c r="AM110" s="93"/>
      <c r="AN110" s="93"/>
      <c r="AO110" s="93"/>
      <c r="AP110" s="93"/>
      <c r="AQ110" s="93"/>
      <c r="AR110" s="93"/>
      <c r="AS110" s="93"/>
      <c r="AT110" s="93"/>
      <c r="AU110" s="93"/>
      <c r="AV110" s="93"/>
      <c r="AW110" s="93"/>
      <c r="AX110" s="93"/>
      <c r="AY110" s="93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</row>
    <row r="111" spans="1:100" x14ac:dyDescent="0.3">
      <c r="A111" s="93"/>
      <c r="B111" s="93"/>
      <c r="C111" s="93"/>
      <c r="D111" s="93"/>
      <c r="E111" s="93"/>
      <c r="F111" s="93"/>
      <c r="G111" s="93"/>
      <c r="H111" s="93"/>
      <c r="I111" s="93"/>
      <c r="J111" s="93"/>
      <c r="K111" s="93"/>
      <c r="L111" s="93"/>
      <c r="M111" s="93"/>
      <c r="N111" s="93"/>
      <c r="O111" s="93"/>
      <c r="P111" s="93"/>
      <c r="Q111" s="93"/>
      <c r="R111" s="93"/>
      <c r="S111" s="93"/>
      <c r="T111" s="93"/>
      <c r="U111" s="93"/>
      <c r="V111" s="93"/>
      <c r="W111" s="93"/>
      <c r="X111" s="93"/>
      <c r="Y111" s="93"/>
      <c r="Z111" s="93"/>
      <c r="AA111" s="93"/>
      <c r="AB111" s="93"/>
      <c r="AC111" s="93"/>
      <c r="AD111" s="93"/>
      <c r="AE111" s="93"/>
      <c r="AF111" s="93"/>
      <c r="AG111" s="93"/>
      <c r="AH111" s="93"/>
      <c r="AI111" s="93"/>
      <c r="AJ111" s="93"/>
      <c r="AK111" s="93"/>
      <c r="AL111" s="93"/>
      <c r="AM111" s="93"/>
      <c r="AN111" s="93"/>
      <c r="AO111" s="93"/>
      <c r="AP111" s="93"/>
      <c r="AQ111" s="93"/>
      <c r="AR111" s="93"/>
      <c r="AS111" s="93"/>
      <c r="AT111" s="93"/>
      <c r="AU111" s="93"/>
      <c r="AV111" s="93"/>
      <c r="AW111" s="93"/>
      <c r="AX111" s="93"/>
      <c r="AY111" s="93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</row>
    <row r="112" spans="1:100" x14ac:dyDescent="0.3">
      <c r="AU112" s="2"/>
      <c r="AV112" s="2"/>
      <c r="AW112" s="2"/>
      <c r="AX112" s="2"/>
      <c r="AY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</row>
    <row r="113" spans="47:100" x14ac:dyDescent="0.3">
      <c r="AU113" s="2"/>
      <c r="AV113" s="2"/>
      <c r="AW113" s="2"/>
      <c r="AX113" s="2"/>
      <c r="AY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</row>
    <row r="114" spans="47:100" x14ac:dyDescent="0.3">
      <c r="AU114" s="2"/>
      <c r="AV114" s="2"/>
      <c r="AW114" s="2"/>
      <c r="AX114" s="2"/>
      <c r="AY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</row>
    <row r="115" spans="47:100" x14ac:dyDescent="0.3">
      <c r="AU115" s="2"/>
      <c r="AV115" s="2"/>
      <c r="AW115" s="2"/>
      <c r="AX115" s="2"/>
      <c r="AY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</row>
    <row r="116" spans="47:100" x14ac:dyDescent="0.3"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</row>
    <row r="117" spans="47:100" x14ac:dyDescent="0.3"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</row>
    <row r="118" spans="47:100" x14ac:dyDescent="0.3"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</row>
    <row r="119" spans="47:100" x14ac:dyDescent="0.3"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</row>
    <row r="120" spans="47:100" x14ac:dyDescent="0.3"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</row>
    <row r="121" spans="47:100" x14ac:dyDescent="0.3"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</row>
    <row r="122" spans="47:100" x14ac:dyDescent="0.3"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</row>
    <row r="123" spans="47:100" x14ac:dyDescent="0.3"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</row>
    <row r="124" spans="47:100" x14ac:dyDescent="0.3"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</row>
    <row r="125" spans="47:100" x14ac:dyDescent="0.3"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</row>
    <row r="126" spans="47:100" x14ac:dyDescent="0.3"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</row>
    <row r="127" spans="47:100" x14ac:dyDescent="0.3"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</row>
    <row r="128" spans="47:100" x14ac:dyDescent="0.3"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</row>
    <row r="129" spans="60:100" x14ac:dyDescent="0.3"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</row>
    <row r="130" spans="60:100" x14ac:dyDescent="0.3"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</row>
    <row r="131" spans="60:100" x14ac:dyDescent="0.3"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</row>
    <row r="132" spans="60:100" x14ac:dyDescent="0.3"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</row>
    <row r="133" spans="60:100" x14ac:dyDescent="0.3"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</row>
    <row r="134" spans="60:100" x14ac:dyDescent="0.3"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</row>
    <row r="135" spans="60:100" x14ac:dyDescent="0.3"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</row>
    <row r="136" spans="60:100" x14ac:dyDescent="0.3"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</row>
    <row r="137" spans="60:100" x14ac:dyDescent="0.3"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</row>
    <row r="138" spans="60:100" x14ac:dyDescent="0.3"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</row>
    <row r="139" spans="60:100" x14ac:dyDescent="0.3"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</row>
    <row r="140" spans="60:100" x14ac:dyDescent="0.3"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</row>
    <row r="141" spans="60:100" x14ac:dyDescent="0.3"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</row>
    <row r="142" spans="60:100" x14ac:dyDescent="0.3"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</row>
    <row r="143" spans="60:100" x14ac:dyDescent="0.3"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</row>
    <row r="144" spans="60:100" x14ac:dyDescent="0.3"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</row>
    <row r="145" spans="60:100" x14ac:dyDescent="0.3"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</row>
    <row r="146" spans="60:100" x14ac:dyDescent="0.3"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</row>
    <row r="147" spans="60:100" x14ac:dyDescent="0.3"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</row>
    <row r="148" spans="60:100" x14ac:dyDescent="0.3"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</row>
    <row r="149" spans="60:100" x14ac:dyDescent="0.3"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</row>
    <row r="150" spans="60:100" x14ac:dyDescent="0.3"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</row>
    <row r="151" spans="60:100" x14ac:dyDescent="0.3"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</row>
    <row r="152" spans="60:100" x14ac:dyDescent="0.3"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</row>
    <row r="153" spans="60:100" x14ac:dyDescent="0.3"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</row>
    <row r="154" spans="60:100" x14ac:dyDescent="0.3"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</row>
    <row r="155" spans="60:100" x14ac:dyDescent="0.3"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</row>
    <row r="156" spans="60:100" x14ac:dyDescent="0.3"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</row>
    <row r="157" spans="60:100" x14ac:dyDescent="0.3"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</row>
    <row r="158" spans="60:100" x14ac:dyDescent="0.3"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</row>
    <row r="159" spans="60:100" x14ac:dyDescent="0.3"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</row>
    <row r="160" spans="60:100" x14ac:dyDescent="0.3"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</row>
    <row r="161" spans="60:100" x14ac:dyDescent="0.3"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</row>
    <row r="162" spans="60:100" x14ac:dyDescent="0.3"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</row>
    <row r="163" spans="60:100" x14ac:dyDescent="0.3"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</row>
    <row r="164" spans="60:100" x14ac:dyDescent="0.3"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</row>
    <row r="165" spans="60:100" x14ac:dyDescent="0.3"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</row>
    <row r="166" spans="60:100" x14ac:dyDescent="0.3"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</row>
    <row r="167" spans="60:100" x14ac:dyDescent="0.3"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</row>
    <row r="168" spans="60:100" x14ac:dyDescent="0.3"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</row>
    <row r="169" spans="60:100" x14ac:dyDescent="0.3"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</row>
    <row r="170" spans="60:100" x14ac:dyDescent="0.3"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</row>
    <row r="171" spans="60:100" x14ac:dyDescent="0.3"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</row>
    <row r="172" spans="60:100" x14ac:dyDescent="0.3"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</row>
    <row r="173" spans="60:100" x14ac:dyDescent="0.3"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</row>
    <row r="174" spans="60:100" x14ac:dyDescent="0.3"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</row>
    <row r="175" spans="60:100" x14ac:dyDescent="0.3"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</row>
    <row r="176" spans="60:100" x14ac:dyDescent="0.3"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</row>
    <row r="177" spans="60:100" x14ac:dyDescent="0.3"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</row>
    <row r="178" spans="60:100" x14ac:dyDescent="0.3"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</row>
    <row r="179" spans="60:100" x14ac:dyDescent="0.3"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</row>
    <row r="180" spans="60:100" x14ac:dyDescent="0.3"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</row>
    <row r="181" spans="60:100" x14ac:dyDescent="0.3"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</row>
    <row r="182" spans="60:100" x14ac:dyDescent="0.3"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</row>
    <row r="183" spans="60:100" x14ac:dyDescent="0.3"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</row>
    <row r="184" spans="60:100" x14ac:dyDescent="0.3"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</row>
    <row r="185" spans="60:100" x14ac:dyDescent="0.3"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</row>
    <row r="186" spans="60:100" x14ac:dyDescent="0.3"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</row>
    <row r="187" spans="60:100" x14ac:dyDescent="0.3"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</row>
    <row r="188" spans="60:100" x14ac:dyDescent="0.3"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</row>
    <row r="189" spans="60:100" x14ac:dyDescent="0.3"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</row>
    <row r="190" spans="60:100" x14ac:dyDescent="0.3"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</row>
    <row r="191" spans="60:100" x14ac:dyDescent="0.3"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</row>
    <row r="192" spans="60:100" x14ac:dyDescent="0.3"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</row>
    <row r="193" spans="60:100" x14ac:dyDescent="0.3"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</row>
    <row r="194" spans="60:100" x14ac:dyDescent="0.3"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</row>
    <row r="195" spans="60:100" x14ac:dyDescent="0.3"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</row>
    <row r="196" spans="60:100" x14ac:dyDescent="0.3"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</row>
    <row r="197" spans="60:100" x14ac:dyDescent="0.3"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</row>
    <row r="198" spans="60:100" x14ac:dyDescent="0.3"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</row>
    <row r="199" spans="60:100" x14ac:dyDescent="0.3"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</row>
    <row r="200" spans="60:100" x14ac:dyDescent="0.3"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</row>
    <row r="201" spans="60:100" x14ac:dyDescent="0.3"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</row>
    <row r="202" spans="60:100" x14ac:dyDescent="0.3"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</row>
    <row r="203" spans="60:100" x14ac:dyDescent="0.3"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</row>
    <row r="204" spans="60:100" x14ac:dyDescent="0.3"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</row>
    <row r="205" spans="60:100" x14ac:dyDescent="0.3"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</row>
    <row r="206" spans="60:100" x14ac:dyDescent="0.3"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</row>
    <row r="207" spans="60:100" x14ac:dyDescent="0.3"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</row>
    <row r="208" spans="60:100" x14ac:dyDescent="0.3"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</row>
    <row r="209" spans="60:100" x14ac:dyDescent="0.3"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</row>
    <row r="210" spans="60:100" x14ac:dyDescent="0.3"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</row>
    <row r="211" spans="60:100" x14ac:dyDescent="0.3"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</row>
    <row r="212" spans="60:100" x14ac:dyDescent="0.3"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</row>
    <row r="213" spans="60:100" x14ac:dyDescent="0.3"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</row>
    <row r="214" spans="60:100" x14ac:dyDescent="0.3"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</row>
    <row r="215" spans="60:100" x14ac:dyDescent="0.3"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</row>
    <row r="216" spans="60:100" x14ac:dyDescent="0.3"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</row>
    <row r="217" spans="60:100" x14ac:dyDescent="0.3"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</row>
    <row r="218" spans="60:100" x14ac:dyDescent="0.3"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</row>
    <row r="219" spans="60:100" x14ac:dyDescent="0.3"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</row>
    <row r="220" spans="60:100" x14ac:dyDescent="0.3"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</row>
    <row r="221" spans="60:100" x14ac:dyDescent="0.3"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</row>
    <row r="222" spans="60:100" x14ac:dyDescent="0.3"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</row>
    <row r="223" spans="60:100" x14ac:dyDescent="0.3"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</row>
    <row r="224" spans="60:100" x14ac:dyDescent="0.3"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</row>
    <row r="225" spans="60:100" x14ac:dyDescent="0.3"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</row>
    <row r="226" spans="60:100" x14ac:dyDescent="0.3"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</row>
    <row r="227" spans="60:100" x14ac:dyDescent="0.3"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</row>
    <row r="228" spans="60:100" x14ac:dyDescent="0.3"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</row>
    <row r="229" spans="60:100" x14ac:dyDescent="0.3"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</row>
    <row r="230" spans="60:100" x14ac:dyDescent="0.3"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</row>
    <row r="231" spans="60:100" x14ac:dyDescent="0.3"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</row>
    <row r="232" spans="60:100" x14ac:dyDescent="0.3"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</row>
    <row r="233" spans="60:100" x14ac:dyDescent="0.3"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</row>
    <row r="234" spans="60:100" x14ac:dyDescent="0.3"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</row>
    <row r="235" spans="60:100" x14ac:dyDescent="0.3"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</row>
    <row r="236" spans="60:100" x14ac:dyDescent="0.3"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</row>
    <row r="237" spans="60:100" x14ac:dyDescent="0.3"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</row>
    <row r="238" spans="60:100" x14ac:dyDescent="0.3"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</row>
    <row r="239" spans="60:100" x14ac:dyDescent="0.3"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</row>
    <row r="240" spans="60:100" x14ac:dyDescent="0.3"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</row>
    <row r="241" spans="60:100" x14ac:dyDescent="0.3"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</row>
    <row r="242" spans="60:100" x14ac:dyDescent="0.3"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</row>
    <row r="243" spans="60:100" x14ac:dyDescent="0.3"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</row>
    <row r="244" spans="60:100" x14ac:dyDescent="0.3"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</row>
    <row r="245" spans="60:100" x14ac:dyDescent="0.3"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</row>
    <row r="246" spans="60:100" x14ac:dyDescent="0.3"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</row>
    <row r="247" spans="60:100" x14ac:dyDescent="0.3"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</row>
    <row r="248" spans="60:100" x14ac:dyDescent="0.3"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</row>
    <row r="249" spans="60:100" x14ac:dyDescent="0.3"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</row>
    <row r="250" spans="60:100" x14ac:dyDescent="0.3"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</row>
    <row r="251" spans="60:100" x14ac:dyDescent="0.3"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</row>
    <row r="252" spans="60:100" x14ac:dyDescent="0.3"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</row>
    <row r="253" spans="60:100" x14ac:dyDescent="0.3"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</row>
    <row r="254" spans="60:100" x14ac:dyDescent="0.3"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</row>
    <row r="255" spans="60:100" x14ac:dyDescent="0.3"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</row>
    <row r="256" spans="60:100" x14ac:dyDescent="0.3"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</row>
    <row r="257" spans="60:100" x14ac:dyDescent="0.3"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</row>
    <row r="258" spans="60:100" x14ac:dyDescent="0.3"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</row>
    <row r="259" spans="60:100" x14ac:dyDescent="0.3"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</row>
    <row r="260" spans="60:100" x14ac:dyDescent="0.3"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</row>
    <row r="261" spans="60:100" x14ac:dyDescent="0.3"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</row>
    <row r="262" spans="60:100" x14ac:dyDescent="0.3"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</row>
    <row r="263" spans="60:100" x14ac:dyDescent="0.3"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</row>
    <row r="264" spans="60:100" x14ac:dyDescent="0.3"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</row>
    <row r="265" spans="60:100" x14ac:dyDescent="0.3"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</row>
    <row r="266" spans="60:100" x14ac:dyDescent="0.3"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</row>
    <row r="267" spans="60:100" x14ac:dyDescent="0.3"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</row>
    <row r="268" spans="60:100" x14ac:dyDescent="0.3"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</row>
    <row r="269" spans="60:100" x14ac:dyDescent="0.3"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</row>
    <row r="270" spans="60:100" x14ac:dyDescent="0.3"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</row>
    <row r="271" spans="60:100" x14ac:dyDescent="0.3"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</row>
    <row r="272" spans="60:100" x14ac:dyDescent="0.3"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</row>
    <row r="273" spans="60:100" x14ac:dyDescent="0.3"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</row>
    <row r="274" spans="60:100" x14ac:dyDescent="0.3"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</row>
    <row r="275" spans="60:100" x14ac:dyDescent="0.3"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</row>
    <row r="276" spans="60:100" x14ac:dyDescent="0.3"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</row>
    <row r="277" spans="60:100" x14ac:dyDescent="0.3"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</row>
    <row r="278" spans="60:100" x14ac:dyDescent="0.3"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</row>
    <row r="279" spans="60:100" x14ac:dyDescent="0.3"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</row>
    <row r="280" spans="60:100" x14ac:dyDescent="0.3"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</row>
    <row r="281" spans="60:100" x14ac:dyDescent="0.3"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</row>
    <row r="282" spans="60:100" x14ac:dyDescent="0.3"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</row>
    <row r="283" spans="60:100" x14ac:dyDescent="0.3"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</row>
    <row r="284" spans="60:100" x14ac:dyDescent="0.3"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</row>
    <row r="285" spans="60:100" x14ac:dyDescent="0.3"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</row>
    <row r="286" spans="60:100" x14ac:dyDescent="0.3"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</row>
    <row r="287" spans="60:100" x14ac:dyDescent="0.3"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</row>
    <row r="288" spans="60:100" x14ac:dyDescent="0.3"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</row>
    <row r="289" spans="60:100" x14ac:dyDescent="0.3"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</row>
    <row r="290" spans="60:100" x14ac:dyDescent="0.3"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</row>
    <row r="291" spans="60:100" x14ac:dyDescent="0.3"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</row>
    <row r="292" spans="60:100" x14ac:dyDescent="0.3"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</row>
    <row r="293" spans="60:100" x14ac:dyDescent="0.3"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</row>
    <row r="294" spans="60:100" x14ac:dyDescent="0.3"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</row>
    <row r="295" spans="60:100" x14ac:dyDescent="0.3"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</row>
    <row r="296" spans="60:100" x14ac:dyDescent="0.3"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</row>
    <row r="297" spans="60:100" x14ac:dyDescent="0.3"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</row>
    <row r="298" spans="60:100" x14ac:dyDescent="0.3"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</row>
    <row r="299" spans="60:100" x14ac:dyDescent="0.3"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</row>
    <row r="300" spans="60:100" x14ac:dyDescent="0.3"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</row>
  </sheetData>
  <mergeCells count="64">
    <mergeCell ref="BA48:BA54"/>
    <mergeCell ref="BA55:BA59"/>
    <mergeCell ref="AH34:AI34"/>
    <mergeCell ref="A39:AY39"/>
    <mergeCell ref="BB39:BB40"/>
    <mergeCell ref="BC39:BD39"/>
    <mergeCell ref="BE39:BF39"/>
    <mergeCell ref="A40:D40"/>
    <mergeCell ref="E40:J40"/>
    <mergeCell ref="L40:AD40"/>
    <mergeCell ref="AE40:AV40"/>
    <mergeCell ref="AW40:AY40"/>
    <mergeCell ref="A33:X33"/>
    <mergeCell ref="Z33:AI33"/>
    <mergeCell ref="A34:C34"/>
    <mergeCell ref="D34:G34"/>
    <mergeCell ref="H34:K34"/>
    <mergeCell ref="L34:T34"/>
    <mergeCell ref="U34:X34"/>
    <mergeCell ref="Z34:AA34"/>
    <mergeCell ref="AB34:AC34"/>
    <mergeCell ref="AD34:AG34"/>
    <mergeCell ref="R25:R26"/>
    <mergeCell ref="BS25:BW25"/>
    <mergeCell ref="A28:V28"/>
    <mergeCell ref="B29:E29"/>
    <mergeCell ref="F29:I29"/>
    <mergeCell ref="J29:R29"/>
    <mergeCell ref="S29:V29"/>
    <mergeCell ref="W22:X22"/>
    <mergeCell ref="Y22:Z22"/>
    <mergeCell ref="AM22:AN22"/>
    <mergeCell ref="AO22:AP22"/>
    <mergeCell ref="BC22:BD22"/>
    <mergeCell ref="BE22:BF22"/>
    <mergeCell ref="BY15:CC15"/>
    <mergeCell ref="I19:I20"/>
    <mergeCell ref="W21:AD21"/>
    <mergeCell ref="AM21:AT21"/>
    <mergeCell ref="BC21:BJ21"/>
    <mergeCell ref="BY21:CC21"/>
    <mergeCell ref="BY3:CC3"/>
    <mergeCell ref="I7:L7"/>
    <mergeCell ref="AE7:AJ7"/>
    <mergeCell ref="AU7:AZ7"/>
    <mergeCell ref="BK7:BQ7"/>
    <mergeCell ref="R9:U9"/>
    <mergeCell ref="BY9:CC9"/>
    <mergeCell ref="D2:D26"/>
    <mergeCell ref="I3:L3"/>
    <mergeCell ref="R3:U3"/>
    <mergeCell ref="AE3:AJ3"/>
    <mergeCell ref="AU3:AZ3"/>
    <mergeCell ref="BK3:BQ3"/>
    <mergeCell ref="I11:L11"/>
    <mergeCell ref="AE13:AJ13"/>
    <mergeCell ref="AU13:AZ13"/>
    <mergeCell ref="BK13:BQ13"/>
    <mergeCell ref="E1:L1"/>
    <mergeCell ref="N1:U1"/>
    <mergeCell ref="W1:AJ1"/>
    <mergeCell ref="AL1:AZ1"/>
    <mergeCell ref="BB1:BQ1"/>
    <mergeCell ref="BS1:CC1"/>
  </mergeCells>
  <conditionalFormatting sqref="V42:Y300">
    <cfRule type="cellIs" dxfId="9" priority="5" operator="greaterThan">
      <formula>0</formula>
    </cfRule>
    <cfRule type="cellIs" dxfId="8" priority="6" operator="lessThan">
      <formula>0</formula>
    </cfRule>
  </conditionalFormatting>
  <conditionalFormatting sqref="AA42:AB300">
    <cfRule type="cellIs" dxfId="7" priority="3" operator="greaterThan">
      <formula>0</formula>
    </cfRule>
    <cfRule type="cellIs" dxfId="6" priority="4" operator="lessThan">
      <formula>0</formula>
    </cfRule>
  </conditionalFormatting>
  <conditionalFormatting sqref="AD42:AD300">
    <cfRule type="cellIs" dxfId="5" priority="1" operator="greaterThan">
      <formula>0</formula>
    </cfRule>
    <cfRule type="cellIs" dxfId="4" priority="2" operator="lessThan">
      <formula>0</formula>
    </cfRule>
  </conditionalFormatting>
  <conditionalFormatting sqref="AN42:AR300">
    <cfRule type="cellIs" dxfId="3" priority="7" operator="greaterThan">
      <formula>0</formula>
    </cfRule>
    <cfRule type="cellIs" dxfId="2" priority="8" operator="lessThan">
      <formula>0</formula>
    </cfRule>
  </conditionalFormatting>
  <conditionalFormatting sqref="BC48:BD300">
    <cfRule type="cellIs" dxfId="1" priority="9" operator="greaterThan">
      <formula>0</formula>
    </cfRule>
    <cfRule type="cellIs" dxfId="0" priority="10" operator="lessThan">
      <formula>0</formula>
    </cfRule>
  </conditionalFormatting>
  <dataValidations count="1">
    <dataValidation type="whole" allowBlank="1" showInputMessage="1" showErrorMessage="1" sqref="AM2" xr:uid="{20629ED9-EB06-47CA-88C8-823631DAE1AD}">
      <formula1>3</formula1>
      <formula2>B2+B3-4</formula2>
    </dataValidation>
  </dataValidation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Exportar_resultados_AP</vt:lpstr>
      <vt:lpstr>Exportar_resultados_ACM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Mariola Camacho Lie</dc:creator>
  <cp:lastModifiedBy>Mariola Camacho Lie</cp:lastModifiedBy>
  <dcterms:created xsi:type="dcterms:W3CDTF">2024-11-04T14:44:48Z</dcterms:created>
  <dcterms:modified xsi:type="dcterms:W3CDTF">2024-11-04T14:51:18Z</dcterms:modified>
</cp:coreProperties>
</file>