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chuyi\Dropbox\Tesis_MenC_MCL\Desarrollo de tesis\Tesis C-1580\Estacionario-códigos-ajustes\"/>
    </mc:Choice>
  </mc:AlternateContent>
  <xr:revisionPtr revIDLastSave="0" documentId="13_ncr:1_{85260873-577E-40FA-898F-672133D0589A}" xr6:coauthVersionLast="47" xr6:coauthVersionMax="47" xr10:uidLastSave="{00000000-0000-0000-0000-000000000000}"/>
  <bookViews>
    <workbookView minimized="1" xWindow="2268" yWindow="2268" windowWidth="17280" windowHeight="8880" xr2:uid="{32EEE089-5D4F-4D3A-A6D9-9FE04B04B0DA}"/>
  </bookViews>
  <sheets>
    <sheet name="Exportar_resultados_AP" sheetId="1" r:id="rId1"/>
    <sheet name="Exportar_resultados_ACM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C61" i="2" l="1"/>
  <c r="BH26" i="2" a="1"/>
  <c r="BH26" i="2" s="1"/>
  <c r="BF26" i="2" a="1"/>
  <c r="BF26" i="2" s="1"/>
  <c r="BD26" i="2" a="1"/>
  <c r="BD26" i="2" s="1"/>
  <c r="AR26" i="2" a="1"/>
  <c r="AR26" i="2" s="1"/>
  <c r="AP26" i="2" a="1"/>
  <c r="AP26" i="2" s="1"/>
  <c r="AN26" i="2" a="1"/>
  <c r="AN26" i="2" s="1"/>
  <c r="AB26" i="2"/>
  <c r="Z26" i="2"/>
  <c r="X26" i="2"/>
  <c r="AJ17" i="2" s="1"/>
  <c r="BH25" i="2" a="1"/>
  <c r="BH25" i="2" s="1"/>
  <c r="BF25" i="2" a="1"/>
  <c r="BF25" i="2" s="1"/>
  <c r="BD25" i="2" a="1"/>
  <c r="BD25" i="2" s="1"/>
  <c r="AR25" i="2" a="1"/>
  <c r="AR25" i="2" s="1"/>
  <c r="AP25" i="2" a="1"/>
  <c r="AP25" i="2" s="1"/>
  <c r="AN25" i="2" a="1"/>
  <c r="AN25" i="2" s="1"/>
  <c r="AB25" i="2"/>
  <c r="Z25" i="2"/>
  <c r="X25" i="2"/>
  <c r="CA24" i="2"/>
  <c r="BH24" i="2" a="1"/>
  <c r="BH24" i="2" s="1"/>
  <c r="BF24" i="2" a="1"/>
  <c r="BF24" i="2" s="1"/>
  <c r="BD24" i="2" a="1"/>
  <c r="BD24" i="2" s="1"/>
  <c r="AR24" i="2" a="1"/>
  <c r="AR24" i="2" s="1"/>
  <c r="AP24" i="2" a="1"/>
  <c r="AP24" i="2" s="1"/>
  <c r="AN24" i="2" a="1"/>
  <c r="AN24" i="2" s="1"/>
  <c r="AB24" i="2"/>
  <c r="Z24" i="2"/>
  <c r="X24" i="2"/>
  <c r="AJ11" i="2" s="1"/>
  <c r="BV23" i="2"/>
  <c r="BT23" i="2"/>
  <c r="BJ23" i="2" a="1"/>
  <c r="BJ23" i="2" s="1"/>
  <c r="BH23" i="2" a="1"/>
  <c r="BH23" i="2" s="1"/>
  <c r="BF23" i="2" a="1"/>
  <c r="BF23" i="2" s="1"/>
  <c r="BD23" i="2" a="1"/>
  <c r="BD23" i="2" s="1"/>
  <c r="AT23" i="2" a="1"/>
  <c r="AT23" i="2" s="1"/>
  <c r="AR23" i="2" a="1"/>
  <c r="AR23" i="2" s="1"/>
  <c r="AP23" i="2" a="1"/>
  <c r="AP23" i="2" s="1"/>
  <c r="AN23" i="2" a="1"/>
  <c r="AN23" i="2" s="1"/>
  <c r="AD23" i="2"/>
  <c r="AB23" i="2"/>
  <c r="Z23" i="2"/>
  <c r="X23" i="2"/>
  <c r="S23" i="2"/>
  <c r="Q23" i="2"/>
  <c r="O23" i="2" s="1"/>
  <c r="AC7" i="2" s="1"/>
  <c r="BV22" i="2"/>
  <c r="BT22" i="2"/>
  <c r="BJ22" i="2" a="1"/>
  <c r="BJ22" i="2" s="1"/>
  <c r="AT22" i="2" a="1"/>
  <c r="AT22" i="2" s="1"/>
  <c r="AD22" i="2"/>
  <c r="Q22" i="2"/>
  <c r="O22" i="2"/>
  <c r="AC6" i="2" s="1"/>
  <c r="BV21" i="2"/>
  <c r="BT21" i="2"/>
  <c r="Q21" i="2"/>
  <c r="BV20" i="2"/>
  <c r="BT20" i="2"/>
  <c r="Q20" i="2"/>
  <c r="O20" i="2"/>
  <c r="AC4" i="2" s="1"/>
  <c r="BV19" i="2"/>
  <c r="BT19" i="2"/>
  <c r="BI19" i="2" a="1"/>
  <c r="BI19" i="2" s="1"/>
  <c r="AS19" i="2" a="1"/>
  <c r="AS19" i="2" s="1"/>
  <c r="AO19" i="2" a="1"/>
  <c r="AO19" i="2" s="1"/>
  <c r="AC19" i="2"/>
  <c r="Y19" i="2"/>
  <c r="Q19" i="2"/>
  <c r="BI18" i="2" a="1"/>
  <c r="BI18" i="2" s="1"/>
  <c r="AS18" i="2" a="1"/>
  <c r="AS18" i="2" s="1"/>
  <c r="AO18" i="2" a="1"/>
  <c r="AO18" i="2" s="1"/>
  <c r="AC18" i="2"/>
  <c r="Y18" i="2"/>
  <c r="H18" i="2"/>
  <c r="F18" i="2"/>
  <c r="BI17" i="2" a="1"/>
  <c r="BI17" i="2" s="1"/>
  <c r="AS17" i="2" a="1"/>
  <c r="AS17" i="2" s="1"/>
  <c r="AO17" i="2" a="1"/>
  <c r="AO17" i="2" s="1"/>
  <c r="AC17" i="2"/>
  <c r="Y17" i="2"/>
  <c r="Q17" i="2"/>
  <c r="O17" i="2"/>
  <c r="H17" i="2"/>
  <c r="F17" i="2"/>
  <c r="BX16" i="2"/>
  <c r="CA19" i="2" s="1"/>
  <c r="BI16" i="2" a="1"/>
  <c r="BI16" i="2" s="1"/>
  <c r="BC16" i="2" a="1"/>
  <c r="BC16" i="2" s="1"/>
  <c r="AS16" i="2" a="1"/>
  <c r="AS16" i="2" s="1"/>
  <c r="AO16" i="2" a="1"/>
  <c r="AO16" i="2" s="1"/>
  <c r="AM16" i="2" a="1"/>
  <c r="AM16" i="2" s="1"/>
  <c r="AC16" i="2"/>
  <c r="Y16" i="2"/>
  <c r="W16" i="2"/>
  <c r="Q16" i="2"/>
  <c r="O16" i="2"/>
  <c r="H16" i="2"/>
  <c r="F16" i="2"/>
  <c r="BI15" i="2" a="1"/>
  <c r="BI15" i="2" s="1"/>
  <c r="AS15" i="2" a="1"/>
  <c r="AS15" i="2" s="1"/>
  <c r="AO15" i="2" a="1"/>
  <c r="AO15" i="2" s="1"/>
  <c r="AC15" i="2"/>
  <c r="Y15" i="2"/>
  <c r="Q15" i="2"/>
  <c r="O15" i="2"/>
  <c r="O21" i="2" s="1"/>
  <c r="AC5" i="2" s="1"/>
  <c r="H15" i="2"/>
  <c r="F15" i="2"/>
  <c r="BG14" i="2" a="1"/>
  <c r="BG14" i="2" s="1"/>
  <c r="AQ14" i="2" a="1"/>
  <c r="AQ14" i="2" s="1"/>
  <c r="AA14" i="2"/>
  <c r="AF17" i="2" s="1"/>
  <c r="Q14" i="2"/>
  <c r="O14" i="2"/>
  <c r="H14" i="2"/>
  <c r="F14" i="2"/>
  <c r="BG13" i="2" a="1"/>
  <c r="BG13" i="2" s="1"/>
  <c r="BM5" i="2" s="1"/>
  <c r="BC13" i="2" a="1"/>
  <c r="BC13" i="2" s="1"/>
  <c r="AQ13" i="2" a="1"/>
  <c r="AQ13" i="2" s="1"/>
  <c r="AV5" i="2" s="1"/>
  <c r="AM13" i="2" a="1"/>
  <c r="AM13" i="2" s="1"/>
  <c r="AA13" i="2"/>
  <c r="U13" i="2"/>
  <c r="Q13" i="2"/>
  <c r="S7" i="2" s="1"/>
  <c r="O13" i="2"/>
  <c r="BI12" i="2" a="1"/>
  <c r="BI12" i="2" s="1"/>
  <c r="BG12" i="2" a="1"/>
  <c r="BG12" i="2" s="1"/>
  <c r="BE12" i="2" a="1"/>
  <c r="BE12" i="2" s="1"/>
  <c r="BC12" i="2" a="1"/>
  <c r="BC12" i="2" s="1"/>
  <c r="AS12" i="2" a="1"/>
  <c r="AS12" i="2" s="1"/>
  <c r="AQ12" i="2" a="1"/>
  <c r="AQ12" i="2" s="1"/>
  <c r="AO12" i="2" a="1"/>
  <c r="AO12" i="2" s="1"/>
  <c r="AM12" i="2" a="1"/>
  <c r="AM12" i="2" s="1"/>
  <c r="AC12" i="2"/>
  <c r="AA12" i="2"/>
  <c r="Y12" i="2"/>
  <c r="BI11" i="2" a="1"/>
  <c r="BI11" i="2" s="1"/>
  <c r="BG11" i="2" a="1"/>
  <c r="BG11" i="2" s="1"/>
  <c r="BE11" i="2" a="1"/>
  <c r="BE11" i="2" s="1"/>
  <c r="BC11" i="2" a="1"/>
  <c r="BC11" i="2" s="1"/>
  <c r="AS11" i="2" a="1"/>
  <c r="AS11" i="2" s="1"/>
  <c r="AQ11" i="2" a="1"/>
  <c r="AQ11" i="2" s="1"/>
  <c r="AO11" i="2" a="1"/>
  <c r="AO11" i="2" s="1"/>
  <c r="AM11" i="2" a="1"/>
  <c r="AM11" i="2" s="1"/>
  <c r="AH11" i="2"/>
  <c r="AC11" i="2"/>
  <c r="AA11" i="2"/>
  <c r="AF10" i="2" s="1"/>
  <c r="Y11" i="2"/>
  <c r="N11" i="2"/>
  <c r="S18" i="2" s="1"/>
  <c r="E11" i="2"/>
  <c r="J15" i="2" s="1"/>
  <c r="BI10" i="2" a="1"/>
  <c r="BI10" i="2" s="1"/>
  <c r="BG10" i="2" a="1"/>
  <c r="BG10" i="2" s="1"/>
  <c r="BE10" i="2" a="1"/>
  <c r="BE10" i="2" s="1"/>
  <c r="BC10" i="2" a="1"/>
  <c r="BC10" i="2" s="1"/>
  <c r="AS10" i="2" a="1"/>
  <c r="AS10" i="2" s="1"/>
  <c r="AQ10" i="2" a="1"/>
  <c r="AQ10" i="2" s="1"/>
  <c r="AO10" i="2" a="1"/>
  <c r="AO10" i="2" s="1"/>
  <c r="AM10" i="2" a="1"/>
  <c r="AM10" i="2" s="1"/>
  <c r="AC10" i="2"/>
  <c r="AA10" i="2"/>
  <c r="Y10" i="2"/>
  <c r="BI9" i="2" a="1"/>
  <c r="BI9" i="2" s="1"/>
  <c r="BG9" i="2" a="1"/>
  <c r="BG9" i="2" s="1"/>
  <c r="BE9" i="2" a="1"/>
  <c r="BE9" i="2" s="1"/>
  <c r="BC9" i="2" a="1"/>
  <c r="BC9" i="2" s="1"/>
  <c r="AS9" i="2" a="1"/>
  <c r="AS9" i="2" s="1"/>
  <c r="AQ9" i="2" a="1"/>
  <c r="AQ9" i="2" s="1"/>
  <c r="AO9" i="2" a="1"/>
  <c r="AO9" i="2" s="1"/>
  <c r="AM9" i="2" a="1"/>
  <c r="AM9" i="2" s="1"/>
  <c r="AC9" i="2"/>
  <c r="AA9" i="2"/>
  <c r="Y9" i="2"/>
  <c r="BX8" i="2"/>
  <c r="BG19" i="2" s="1"/>
  <c r="BG8" i="2" a="1"/>
  <c r="BG8" i="2" s="1"/>
  <c r="BB8" i="2"/>
  <c r="AQ8" i="2" a="1"/>
  <c r="AQ8" i="2" s="1"/>
  <c r="AL8" i="2"/>
  <c r="AA8" i="2"/>
  <c r="BX7" i="2"/>
  <c r="BT7" i="2" a="1"/>
  <c r="BT7" i="2" s="1"/>
  <c r="BI7" i="2" a="1"/>
  <c r="BI7" i="2" s="1"/>
  <c r="BE7" i="2" a="1"/>
  <c r="BE7" i="2" s="1"/>
  <c r="BC7" i="2" a="1"/>
  <c r="BC7" i="2" s="1"/>
  <c r="AS7" i="2" a="1"/>
  <c r="AS7" i="2" s="1"/>
  <c r="AO7" i="2" a="1"/>
  <c r="AO7" i="2" s="1"/>
  <c r="AM7" i="2" a="1"/>
  <c r="AM7" i="2" s="1"/>
  <c r="Y7" i="2"/>
  <c r="W7" i="2"/>
  <c r="Q7" i="2"/>
  <c r="O7" i="2"/>
  <c r="H7" i="2"/>
  <c r="F7" i="2"/>
  <c r="BX6" i="2"/>
  <c r="BG17" i="2" s="1"/>
  <c r="BT6" i="2" a="1"/>
  <c r="BT6" i="2" s="1"/>
  <c r="BI6" i="2" a="1"/>
  <c r="BI6" i="2" s="1"/>
  <c r="BE6" i="2" a="1"/>
  <c r="BE6" i="2" s="1"/>
  <c r="AS6" i="2" a="1"/>
  <c r="AS6" i="2" s="1"/>
  <c r="AO6" i="2" a="1"/>
  <c r="AO6" i="2" s="1"/>
  <c r="Y6" i="2"/>
  <c r="Q6" i="2"/>
  <c r="O6" i="2"/>
  <c r="H6" i="2"/>
  <c r="F6" i="2"/>
  <c r="BX5" i="2"/>
  <c r="BG16" i="2" s="1"/>
  <c r="BT5" i="2" a="1"/>
  <c r="BT5" i="2" s="1"/>
  <c r="BI5" i="2" a="1"/>
  <c r="BI5" i="2" s="1"/>
  <c r="BE5" i="2" a="1"/>
  <c r="BE5" i="2" s="1"/>
  <c r="AS5" i="2" a="1"/>
  <c r="AS5" i="2" s="1"/>
  <c r="AO5" i="2" a="1"/>
  <c r="AO5" i="2" s="1"/>
  <c r="AF5" i="2"/>
  <c r="Y5" i="2"/>
  <c r="Q5" i="2"/>
  <c r="O5" i="2"/>
  <c r="H5" i="2"/>
  <c r="F5" i="2"/>
  <c r="BX4" i="2"/>
  <c r="BG15" i="2" s="1"/>
  <c r="BT4" i="2" a="1"/>
  <c r="BT4" i="2" s="1"/>
  <c r="BI4" i="2" a="1"/>
  <c r="BI4" i="2" s="1"/>
  <c r="BE4" i="2" a="1"/>
  <c r="BE4" i="2" s="1"/>
  <c r="AS4" i="2" a="1"/>
  <c r="AS4" i="2" s="1"/>
  <c r="AO4" i="2" a="1"/>
  <c r="AO4" i="2" s="1"/>
  <c r="Y4" i="2"/>
  <c r="Q4" i="2"/>
  <c r="O4" i="2"/>
  <c r="H4" i="2"/>
  <c r="F4" i="2"/>
  <c r="BT3" i="2" a="1"/>
  <c r="BT3" i="2" s="1"/>
  <c r="BI3" i="2" a="1"/>
  <c r="BI3" i="2" s="1"/>
  <c r="BE3" i="2" a="1"/>
  <c r="BE3" i="2" s="1"/>
  <c r="AS3" i="2" a="1"/>
  <c r="AS3" i="2" s="1"/>
  <c r="AO3" i="2" a="1"/>
  <c r="AO3" i="2" s="1"/>
  <c r="Y3" i="2"/>
  <c r="AH5" i="2" s="1"/>
  <c r="Q3" i="2"/>
  <c r="O3" i="2"/>
  <c r="S12" i="2" s="1"/>
  <c r="H3" i="2"/>
  <c r="J5" i="2" s="1"/>
  <c r="F3" i="2"/>
  <c r="BC61" i="1"/>
  <c r="BO38" i="1"/>
  <c r="BI38" i="1"/>
  <c r="BH26" i="1" a="1"/>
  <c r="BH26" i="1" s="1"/>
  <c r="BF26" i="1" a="1"/>
  <c r="BF26" i="1" s="1"/>
  <c r="BD26" i="1" a="1"/>
  <c r="BD26" i="1" s="1"/>
  <c r="AR26" i="1" a="1"/>
  <c r="AR26" i="1" s="1"/>
  <c r="AP26" i="1" a="1"/>
  <c r="AP26" i="1" s="1"/>
  <c r="AN26" i="1" a="1"/>
  <c r="AN26" i="1" s="1"/>
  <c r="AB26" i="1"/>
  <c r="Z26" i="1"/>
  <c r="X26" i="1"/>
  <c r="AJ17" i="1" s="1"/>
  <c r="CA25" i="1"/>
  <c r="BH25" i="1" a="1"/>
  <c r="BH25" i="1" s="1"/>
  <c r="BF25" i="1" a="1"/>
  <c r="BF25" i="1" s="1"/>
  <c r="BD25" i="1" a="1"/>
  <c r="BD25" i="1" s="1"/>
  <c r="AR25" i="1" a="1"/>
  <c r="AR25" i="1" s="1"/>
  <c r="AP25" i="1" a="1"/>
  <c r="AP25" i="1" s="1"/>
  <c r="AN25" i="1" a="1"/>
  <c r="AN25" i="1" s="1"/>
  <c r="AB25" i="1"/>
  <c r="Z25" i="1"/>
  <c r="X25" i="1"/>
  <c r="AH17" i="1" s="1"/>
  <c r="CA24" i="1"/>
  <c r="BH24" i="1" a="1"/>
  <c r="BH24" i="1" s="1"/>
  <c r="BF24" i="1" a="1"/>
  <c r="BF24" i="1" s="1"/>
  <c r="BD24" i="1" a="1"/>
  <c r="BD24" i="1" s="1"/>
  <c r="BQ11" i="1" s="1"/>
  <c r="AR24" i="1" a="1"/>
  <c r="AR24" i="1" s="1"/>
  <c r="AP24" i="1" a="1"/>
  <c r="AP24" i="1" s="1"/>
  <c r="AN24" i="1" a="1"/>
  <c r="AN24" i="1" s="1"/>
  <c r="AZ11" i="1" s="1"/>
  <c r="AB24" i="1"/>
  <c r="Z24" i="1"/>
  <c r="X24" i="1"/>
  <c r="BV23" i="1"/>
  <c r="BT23" i="1"/>
  <c r="BJ23" i="1" a="1"/>
  <c r="BJ23" i="1" s="1"/>
  <c r="BH23" i="1" a="1"/>
  <c r="BH23" i="1" s="1"/>
  <c r="BF23" i="1" a="1"/>
  <c r="BF23" i="1" s="1"/>
  <c r="BD23" i="1" a="1"/>
  <c r="BD23" i="1" s="1"/>
  <c r="AT23" i="1" a="1"/>
  <c r="AT23" i="1" s="1"/>
  <c r="AR23" i="1" a="1"/>
  <c r="AR23" i="1" s="1"/>
  <c r="AP23" i="1" a="1"/>
  <c r="AP23" i="1" s="1"/>
  <c r="AN23" i="1" a="1"/>
  <c r="AN23" i="1" s="1"/>
  <c r="AD23" i="1"/>
  <c r="AB23" i="1"/>
  <c r="Z23" i="1"/>
  <c r="X23" i="1"/>
  <c r="Q23" i="1"/>
  <c r="BV22" i="1"/>
  <c r="BT22" i="1"/>
  <c r="BJ22" i="1" a="1"/>
  <c r="BJ22" i="1" s="1"/>
  <c r="AT22" i="1" a="1"/>
  <c r="AT22" i="1" s="1"/>
  <c r="AD22" i="1"/>
  <c r="Q22" i="1"/>
  <c r="O22" i="1"/>
  <c r="AC6" i="1" s="1"/>
  <c r="BV21" i="1"/>
  <c r="BT21" i="1"/>
  <c r="Q21" i="1"/>
  <c r="O21" i="1"/>
  <c r="AC5" i="1" s="1"/>
  <c r="BV20" i="1"/>
  <c r="BT20" i="1"/>
  <c r="Q20" i="1"/>
  <c r="BV19" i="1"/>
  <c r="CA7" i="1" s="1"/>
  <c r="BT19" i="1"/>
  <c r="BI19" i="1" a="1"/>
  <c r="BI19" i="1" s="1"/>
  <c r="BE19" i="1"/>
  <c r="AS19" i="1" a="1"/>
  <c r="AS19" i="1" s="1"/>
  <c r="AO19" i="1" a="1"/>
  <c r="AO19" i="1" s="1"/>
  <c r="AC19" i="1"/>
  <c r="Y19" i="1"/>
  <c r="Q19" i="1"/>
  <c r="BI18" i="1" a="1"/>
  <c r="BI18" i="1" s="1"/>
  <c r="BG18" i="1"/>
  <c r="AS18" i="1" a="1"/>
  <c r="AS18" i="1" s="1"/>
  <c r="AO18" i="1" a="1"/>
  <c r="AO18" i="1" s="1"/>
  <c r="AC18" i="1"/>
  <c r="Y18" i="1"/>
  <c r="H18" i="1"/>
  <c r="F18" i="1"/>
  <c r="BI17" i="1" a="1"/>
  <c r="BI17" i="1" s="1"/>
  <c r="AS17" i="1" a="1"/>
  <c r="AS17" i="1" s="1"/>
  <c r="AO17" i="1" a="1"/>
  <c r="AO17" i="1" s="1"/>
  <c r="AC17" i="1"/>
  <c r="Y17" i="1"/>
  <c r="S17" i="1"/>
  <c r="O17" i="1"/>
  <c r="O23" i="1" s="1"/>
  <c r="AC7" i="1" s="1"/>
  <c r="H17" i="1"/>
  <c r="F17" i="1"/>
  <c r="BX16" i="1"/>
  <c r="CA19" i="1" s="1"/>
  <c r="BI16" i="1" a="1"/>
  <c r="BI16" i="1" s="1"/>
  <c r="BC16" i="1" a="1"/>
  <c r="BC16" i="1" s="1"/>
  <c r="AS16" i="1" a="1"/>
  <c r="AS16" i="1" s="1"/>
  <c r="AO16" i="1" a="1"/>
  <c r="AO16" i="1" s="1"/>
  <c r="AM16" i="1" a="1"/>
  <c r="AM16" i="1" s="1"/>
  <c r="AC16" i="1"/>
  <c r="Y16" i="1"/>
  <c r="W16" i="1"/>
  <c r="O16" i="1"/>
  <c r="H16" i="1"/>
  <c r="F16" i="1"/>
  <c r="BV15" i="1"/>
  <c r="BI15" i="1" a="1"/>
  <c r="BI15" i="1" s="1"/>
  <c r="AS15" i="1" a="1"/>
  <c r="AS15" i="1" s="1"/>
  <c r="AO15" i="1" a="1"/>
  <c r="AO15" i="1" s="1"/>
  <c r="AC15" i="1"/>
  <c r="Y15" i="1"/>
  <c r="O15" i="1"/>
  <c r="H15" i="1"/>
  <c r="F15" i="1"/>
  <c r="BV14" i="1"/>
  <c r="BG14" i="1" a="1"/>
  <c r="BG14" i="1" s="1"/>
  <c r="AQ14" i="1" a="1"/>
  <c r="AQ14" i="1" s="1"/>
  <c r="AA14" i="1"/>
  <c r="AF16" i="1" s="1"/>
  <c r="O14" i="1"/>
  <c r="O20" i="1" s="1"/>
  <c r="AC4" i="1" s="1"/>
  <c r="J14" i="1"/>
  <c r="H14" i="1"/>
  <c r="F14" i="1"/>
  <c r="BV13" i="1"/>
  <c r="BG13" i="1" a="1"/>
  <c r="BG13" i="1" s="1"/>
  <c r="BM5" i="1" s="1"/>
  <c r="BC13" i="1" a="1"/>
  <c r="BC13" i="1" s="1"/>
  <c r="AQ13" i="1" a="1"/>
  <c r="AQ13" i="1" s="1"/>
  <c r="AV5" i="1" s="1"/>
  <c r="AM13" i="1" a="1"/>
  <c r="AM13" i="1" s="1"/>
  <c r="AA13" i="1"/>
  <c r="AF5" i="1" s="1"/>
  <c r="S13" i="1"/>
  <c r="O13" i="1"/>
  <c r="U5" i="1" s="1"/>
  <c r="BV12" i="1"/>
  <c r="BI12" i="1" a="1"/>
  <c r="BI12" i="1" s="1"/>
  <c r="BG12" i="1" a="1"/>
  <c r="BG12" i="1" s="1"/>
  <c r="BE12" i="1" a="1"/>
  <c r="BE12" i="1" s="1"/>
  <c r="BC12" i="1" a="1"/>
  <c r="BC12" i="1" s="1"/>
  <c r="AS12" i="1" a="1"/>
  <c r="AS12" i="1" s="1"/>
  <c r="AQ12" i="1" a="1"/>
  <c r="AQ12" i="1" s="1"/>
  <c r="AO12" i="1" a="1"/>
  <c r="AO12" i="1" s="1"/>
  <c r="AM12" i="1" a="1"/>
  <c r="AM12" i="1" s="1"/>
  <c r="AC12" i="1"/>
  <c r="AA12" i="1"/>
  <c r="Y12" i="1"/>
  <c r="BV11" i="1"/>
  <c r="BI11" i="1" a="1"/>
  <c r="BI11" i="1" s="1"/>
  <c r="BG11" i="1" a="1"/>
  <c r="BG11" i="1" s="1"/>
  <c r="BE11" i="1" a="1"/>
  <c r="BE11" i="1" s="1"/>
  <c r="BC11" i="1" a="1"/>
  <c r="BC11" i="1" s="1"/>
  <c r="AS11" i="1" a="1"/>
  <c r="AS11" i="1" s="1"/>
  <c r="AQ11" i="1" a="1"/>
  <c r="AQ11" i="1" s="1"/>
  <c r="AO11" i="1" a="1"/>
  <c r="AO11" i="1" s="1"/>
  <c r="AM11" i="1" a="1"/>
  <c r="AM11" i="1" s="1"/>
  <c r="AJ11" i="1"/>
  <c r="AH11" i="1"/>
  <c r="AC11" i="1"/>
  <c r="AA11" i="1"/>
  <c r="AF11" i="1" s="1"/>
  <c r="Y11" i="1"/>
  <c r="N11" i="1"/>
  <c r="E11" i="1"/>
  <c r="J15" i="1" s="1"/>
  <c r="BI10" i="1" a="1"/>
  <c r="BI10" i="1" s="1"/>
  <c r="BG10" i="1" a="1"/>
  <c r="BG10" i="1" s="1"/>
  <c r="BE10" i="1" a="1"/>
  <c r="BE10" i="1" s="1"/>
  <c r="BC10" i="1" a="1"/>
  <c r="BC10" i="1" s="1"/>
  <c r="AS10" i="1" a="1"/>
  <c r="AS10" i="1" s="1"/>
  <c r="AQ10" i="1" a="1"/>
  <c r="AQ10" i="1" s="1"/>
  <c r="AO10" i="1" a="1"/>
  <c r="AO10" i="1" s="1"/>
  <c r="AM10" i="1" a="1"/>
  <c r="AM10" i="1" s="1"/>
  <c r="AF10" i="1"/>
  <c r="AC10" i="1"/>
  <c r="AA10" i="1"/>
  <c r="Y10" i="1"/>
  <c r="BI9" i="1" a="1"/>
  <c r="BI9" i="1" s="1"/>
  <c r="BG9" i="1" a="1"/>
  <c r="BG9" i="1" s="1"/>
  <c r="BE9" i="1" a="1"/>
  <c r="BE9" i="1" s="1"/>
  <c r="BC9" i="1" a="1"/>
  <c r="BC9" i="1" s="1"/>
  <c r="AS9" i="1" a="1"/>
  <c r="AS9" i="1" s="1"/>
  <c r="AQ9" i="1" a="1"/>
  <c r="AQ9" i="1" s="1"/>
  <c r="AO9" i="1" a="1"/>
  <c r="AO9" i="1" s="1"/>
  <c r="AM9" i="1" a="1"/>
  <c r="AM9" i="1" s="1"/>
  <c r="AC9" i="1"/>
  <c r="AA9" i="1"/>
  <c r="Y9" i="1"/>
  <c r="U9" i="1"/>
  <c r="BX8" i="1"/>
  <c r="BG19" i="1" s="1"/>
  <c r="BG8" i="1" a="1"/>
  <c r="BG8" i="1" s="1"/>
  <c r="BB8" i="1"/>
  <c r="AQ8" i="1" a="1"/>
  <c r="AQ8" i="1" s="1"/>
  <c r="AL8" i="1"/>
  <c r="AA8" i="1"/>
  <c r="BX7" i="1"/>
  <c r="BV7" i="1"/>
  <c r="BT7" i="1" a="1"/>
  <c r="BT7" i="1" s="1"/>
  <c r="BI7" i="1" a="1"/>
  <c r="BI7" i="1" s="1"/>
  <c r="BE7" i="1" a="1"/>
  <c r="BE7" i="1" s="1"/>
  <c r="BC7" i="1" a="1"/>
  <c r="BC7" i="1" s="1"/>
  <c r="AS7" i="1" a="1"/>
  <c r="AS7" i="1" s="1"/>
  <c r="AO7" i="1" a="1"/>
  <c r="AO7" i="1" s="1"/>
  <c r="AM7" i="1" a="1"/>
  <c r="AM7" i="1" s="1"/>
  <c r="Y7" i="1"/>
  <c r="W7" i="1"/>
  <c r="W19" i="1" s="1"/>
  <c r="AB22" i="1" s="1"/>
  <c r="O7" i="1"/>
  <c r="H7" i="1"/>
  <c r="F7" i="1"/>
  <c r="BX6" i="1"/>
  <c r="BG17" i="1" s="1"/>
  <c r="BV6" i="1"/>
  <c r="BE18" i="1" s="1"/>
  <c r="BT6" i="1" a="1"/>
  <c r="BT6" i="1" s="1"/>
  <c r="BI6" i="1" a="1"/>
  <c r="BI6" i="1" s="1"/>
  <c r="BE6" i="1" a="1"/>
  <c r="BE6" i="1" s="1"/>
  <c r="AS6" i="1" a="1"/>
  <c r="AS6" i="1" s="1"/>
  <c r="AO6" i="1" a="1"/>
  <c r="AO6" i="1" s="1"/>
  <c r="Y6" i="1"/>
  <c r="O6" i="1"/>
  <c r="H6" i="1"/>
  <c r="F6" i="1"/>
  <c r="BX5" i="1"/>
  <c r="BG16" i="1" s="1"/>
  <c r="BV5" i="1"/>
  <c r="BE17" i="1" s="1"/>
  <c r="BT5" i="1" a="1"/>
  <c r="BT5" i="1" s="1"/>
  <c r="BI5" i="1" a="1"/>
  <c r="BI5" i="1" s="1"/>
  <c r="BE5" i="1" a="1"/>
  <c r="BE5" i="1" s="1"/>
  <c r="AS5" i="1" a="1"/>
  <c r="AS5" i="1" s="1"/>
  <c r="AO5" i="1" a="1"/>
  <c r="AO5" i="1" s="1"/>
  <c r="Y5" i="1"/>
  <c r="O5" i="1"/>
  <c r="H5" i="1"/>
  <c r="F5" i="1"/>
  <c r="BX4" i="1"/>
  <c r="CC7" i="1" s="1"/>
  <c r="BV4" i="1"/>
  <c r="BE16" i="1" s="1"/>
  <c r="BT4" i="1" a="1"/>
  <c r="BT4" i="1" s="1"/>
  <c r="BI4" i="1" a="1"/>
  <c r="BI4" i="1" s="1"/>
  <c r="BE4" i="1" a="1"/>
  <c r="BE4" i="1" s="1"/>
  <c r="AS4" i="1" a="1"/>
  <c r="AS4" i="1" s="1"/>
  <c r="AO4" i="1" a="1"/>
  <c r="AO4" i="1" s="1"/>
  <c r="Y4" i="1"/>
  <c r="O4" i="1"/>
  <c r="H4" i="1"/>
  <c r="F4" i="1"/>
  <c r="BV3" i="1"/>
  <c r="BT3" i="1" a="1"/>
  <c r="BT3" i="1" s="1"/>
  <c r="BI3" i="1" a="1"/>
  <c r="BI3" i="1" s="1"/>
  <c r="BE3" i="1" a="1"/>
  <c r="BE3" i="1" s="1"/>
  <c r="AS3" i="1" a="1"/>
  <c r="AS3" i="1" s="1"/>
  <c r="AO3" i="1" a="1"/>
  <c r="AO3" i="1" s="1"/>
  <c r="Y3" i="1"/>
  <c r="AH5" i="1" s="1"/>
  <c r="O3" i="1"/>
  <c r="S5" i="1" s="1"/>
  <c r="H3" i="1"/>
  <c r="F3" i="1"/>
  <c r="L5" i="1" s="1"/>
  <c r="BC2" i="1"/>
  <c r="AO2" i="1"/>
  <c r="X2" i="1"/>
  <c r="AZ11" i="2" l="1"/>
  <c r="AZ17" i="2"/>
  <c r="BQ17" i="2"/>
  <c r="BO17" i="2"/>
  <c r="AH17" i="2"/>
  <c r="AF16" i="2"/>
  <c r="BQ11" i="2"/>
  <c r="AX11" i="2"/>
  <c r="AF11" i="2"/>
  <c r="AZ5" i="2"/>
  <c r="U18" i="2"/>
  <c r="S6" i="2"/>
  <c r="AH10" i="2"/>
  <c r="AH16" i="2"/>
  <c r="W19" i="2"/>
  <c r="AB22" i="2" s="1"/>
  <c r="AM19" i="2"/>
  <c r="AR22" i="2" s="1" a="1"/>
  <c r="AR22" i="2" s="1"/>
  <c r="CA13" i="2"/>
  <c r="CC12" i="2"/>
  <c r="CC7" i="2"/>
  <c r="CA7" i="2"/>
  <c r="CC24" i="2"/>
  <c r="CC19" i="2"/>
  <c r="U19" i="2"/>
  <c r="O19" i="2"/>
  <c r="L16" i="2"/>
  <c r="J16" i="2"/>
  <c r="L17" i="2"/>
  <c r="L9" i="2"/>
  <c r="BQ10" i="2"/>
  <c r="BO11" i="2"/>
  <c r="AX11" i="1"/>
  <c r="BC19" i="1"/>
  <c r="BH22" i="1" s="1" a="1"/>
  <c r="BH22" i="1" s="1"/>
  <c r="AX17" i="1"/>
  <c r="AZ17" i="1"/>
  <c r="BQ17" i="1"/>
  <c r="AH16" i="1"/>
  <c r="AH10" i="1"/>
  <c r="AM19" i="1"/>
  <c r="AR22" i="1" s="1" a="1"/>
  <c r="AR22" i="1" s="1"/>
  <c r="CC12" i="1"/>
  <c r="CC18" i="1"/>
  <c r="U13" i="1"/>
  <c r="J9" i="1"/>
  <c r="L9" i="1"/>
  <c r="L15" i="1"/>
  <c r="L14" i="1"/>
  <c r="BO17" i="1"/>
  <c r="BO11" i="1"/>
  <c r="AX10" i="2"/>
  <c r="AX16" i="2"/>
  <c r="AX5" i="2"/>
  <c r="AZ10" i="2"/>
  <c r="BO5" i="2"/>
  <c r="BO16" i="2"/>
  <c r="CA12" i="2"/>
  <c r="CA6" i="2"/>
  <c r="CA18" i="2"/>
  <c r="AV10" i="2"/>
  <c r="AV11" i="2"/>
  <c r="AV16" i="2"/>
  <c r="AV17" i="2"/>
  <c r="AC3" i="2"/>
  <c r="AJ16" i="2" s="1"/>
  <c r="U23" i="2"/>
  <c r="BM10" i="2"/>
  <c r="BM11" i="2"/>
  <c r="BQ16" i="2"/>
  <c r="BQ5" i="2"/>
  <c r="BC19" i="2"/>
  <c r="BH22" i="2" s="1" a="1"/>
  <c r="BH22" i="2" s="1"/>
  <c r="BM17" i="2"/>
  <c r="BM16" i="2"/>
  <c r="AX17" i="2"/>
  <c r="S13" i="2"/>
  <c r="BG18" i="2"/>
  <c r="BO10" i="2" s="1"/>
  <c r="CC6" i="2"/>
  <c r="U6" i="2"/>
  <c r="J9" i="2"/>
  <c r="U12" i="2"/>
  <c r="CC18" i="2"/>
  <c r="L5" i="2"/>
  <c r="L15" i="2"/>
  <c r="AZ16" i="2"/>
  <c r="U7" i="2"/>
  <c r="S19" i="2"/>
  <c r="CC13" i="2"/>
  <c r="AX5" i="1"/>
  <c r="AX10" i="1"/>
  <c r="AX16" i="1"/>
  <c r="CA18" i="1"/>
  <c r="CA6" i="1"/>
  <c r="CA12" i="1"/>
  <c r="AV11" i="1"/>
  <c r="AV10" i="1"/>
  <c r="AZ10" i="1"/>
  <c r="BQ5" i="1"/>
  <c r="BM10" i="1"/>
  <c r="BM11" i="1"/>
  <c r="AV16" i="1"/>
  <c r="AV17" i="1"/>
  <c r="BM16" i="1"/>
  <c r="BM17" i="1"/>
  <c r="CC6" i="1"/>
  <c r="AZ5" i="1"/>
  <c r="S9" i="1"/>
  <c r="BQ10" i="1"/>
  <c r="O19" i="1"/>
  <c r="CA13" i="1"/>
  <c r="AF17" i="1"/>
  <c r="CC24" i="1"/>
  <c r="BE15" i="1"/>
  <c r="AZ16" i="1"/>
  <c r="CC13" i="1"/>
  <c r="CC19" i="1"/>
  <c r="CC25" i="1"/>
  <c r="BG15" i="1"/>
  <c r="J5" i="1"/>
  <c r="BQ16" i="1"/>
  <c r="AJ5" i="2" l="1"/>
  <c r="AJ10" i="2"/>
  <c r="BO5" i="1"/>
  <c r="BO10" i="1"/>
  <c r="BO16" i="1"/>
  <c r="AC3" i="1"/>
  <c r="U17" i="1"/>
  <c r="AJ16" i="1" l="1"/>
  <c r="AJ5" i="1"/>
  <c r="AJ10" i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2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</futureMetadata>
  <cellMetadata count="1">
    <bk>
      <rc t="1" v="0"/>
    </bk>
  </cellMetadata>
  <valueMetadata count="2">
    <bk>
      <rc t="2" v="0"/>
    </bk>
    <bk>
      <rc t="2" v="1"/>
    </bk>
  </valueMetadata>
</metadata>
</file>

<file path=xl/sharedStrings.xml><?xml version="1.0" encoding="utf-8"?>
<sst xmlns="http://schemas.openxmlformats.org/spreadsheetml/2006/main" count="1761" uniqueCount="333">
  <si>
    <t>Caso</t>
  </si>
  <si>
    <t>Economizador E-1</t>
  </si>
  <si>
    <t>Condensador E-3 (s=1)</t>
  </si>
  <si>
    <t>s=2</t>
  </si>
  <si>
    <t>s={3,…,ps1+ps2-4}</t>
  </si>
  <si>
    <t>s=ps1+ps2-3</t>
  </si>
  <si>
    <t>Rehervidor E-2 (s=ps1+ps2-2)</t>
  </si>
  <si>
    <t>ps1</t>
  </si>
  <si>
    <t>Representación y balances</t>
  </si>
  <si>
    <r>
      <t>A</t>
    </r>
    <r>
      <rPr>
        <b/>
        <vertAlign val="subscript"/>
        <sz val="11"/>
        <color theme="1"/>
        <rFont val="Aptos Narrow"/>
        <family val="2"/>
        <scheme val="minor"/>
      </rPr>
      <t>tr</t>
    </r>
    <r>
      <rPr>
        <b/>
        <sz val="11"/>
        <color theme="1"/>
        <rFont val="Aptos Narrow"/>
        <family val="2"/>
        <scheme val="minor"/>
      </rPr>
      <t xml:space="preserve"> [m</t>
    </r>
    <r>
      <rPr>
        <b/>
        <vertAlign val="superscript"/>
        <sz val="11"/>
        <color theme="1"/>
        <rFont val="Aptos Narrow"/>
        <family val="2"/>
        <scheme val="minor"/>
      </rPr>
      <t>2</t>
    </r>
    <r>
      <rPr>
        <b/>
        <sz val="11"/>
        <color theme="1"/>
        <rFont val="Aptos Narrow"/>
        <family val="2"/>
        <scheme val="minor"/>
      </rPr>
      <t>]</t>
    </r>
  </si>
  <si>
    <t>s</t>
  </si>
  <si>
    <t>ps2</t>
  </si>
  <si>
    <r>
      <t>P</t>
    </r>
    <r>
      <rPr>
        <b/>
        <vertAlign val="superscript"/>
        <sz val="11"/>
        <color rgb="FFC00000"/>
        <rFont val="Aptos Narrow"/>
        <family val="2"/>
        <scheme val="minor"/>
      </rPr>
      <t>l</t>
    </r>
    <r>
      <rPr>
        <b/>
        <sz val="11"/>
        <color rgb="FFC00000"/>
        <rFont val="Aptos Narrow"/>
        <family val="2"/>
        <scheme val="minor"/>
      </rPr>
      <t xml:space="preserve"> [kmol/h]=</t>
    </r>
  </si>
  <si>
    <r>
      <t>F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[kmol/h]=</t>
    </r>
  </si>
  <si>
    <t>Balance de Masa Total [kmol/h]</t>
  </si>
  <si>
    <r>
      <t>V</t>
    </r>
    <r>
      <rPr>
        <b/>
        <vertAlign val="subscript"/>
        <sz val="11"/>
        <color rgb="FFC00000"/>
        <rFont val="Aptos Narrow"/>
        <family val="2"/>
        <scheme val="minor"/>
      </rPr>
      <t>2</t>
    </r>
    <r>
      <rPr>
        <b/>
        <sz val="11"/>
        <color rgb="FFC00000"/>
        <rFont val="Aptos Narrow"/>
        <family val="2"/>
        <scheme val="minor"/>
      </rPr>
      <t xml:space="preserve"> [kmol/h]=</t>
    </r>
  </si>
  <si>
    <r>
      <t>L</t>
    </r>
    <r>
      <rPr>
        <b/>
        <vertAlign val="subscript"/>
        <sz val="11"/>
        <color rgb="FF156082"/>
        <rFont val="Aptos Narrow"/>
        <family val="2"/>
        <scheme val="minor"/>
      </rPr>
      <t>1</t>
    </r>
    <r>
      <rPr>
        <b/>
        <sz val="11"/>
        <color rgb="FF156082"/>
        <rFont val="Aptos Narrow"/>
        <family val="2"/>
        <scheme val="minor"/>
      </rPr>
      <t>-P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en E-3 [kmol/h]=</t>
    </r>
  </si>
  <si>
    <r>
      <t>V</t>
    </r>
    <r>
      <rPr>
        <b/>
        <vertAlign val="subscript"/>
        <sz val="11"/>
        <color rgb="FFC00000"/>
        <rFont val="Aptos Narrow"/>
        <family val="2"/>
        <scheme val="minor"/>
      </rPr>
      <t>s</t>
    </r>
    <r>
      <rPr>
        <b/>
        <sz val="11"/>
        <color rgb="FFC00000"/>
        <rFont val="Aptos Narrow"/>
        <family val="2"/>
        <scheme val="minor"/>
      </rPr>
      <t xml:space="preserve"> [kmol/h]=</t>
    </r>
  </si>
  <si>
    <r>
      <t>L</t>
    </r>
    <r>
      <rPr>
        <b/>
        <vertAlign val="subscript"/>
        <sz val="11"/>
        <color rgb="FF156082"/>
        <rFont val="Aptos Narrow"/>
        <family val="2"/>
        <scheme val="minor"/>
      </rPr>
      <t>s-1</t>
    </r>
    <r>
      <rPr>
        <b/>
        <sz val="11"/>
        <color rgb="FF156082"/>
        <rFont val="Aptos Narrow"/>
        <family val="2"/>
        <scheme val="minor"/>
      </rPr>
      <t xml:space="preserve"> [kmol/h]=</t>
    </r>
  </si>
  <si>
    <r>
      <t>V</t>
    </r>
    <r>
      <rPr>
        <b/>
        <vertAlign val="subscript"/>
        <sz val="11"/>
        <color rgb="FFC00000"/>
        <rFont val="Aptos Narrow"/>
        <family val="2"/>
        <scheme val="minor"/>
      </rPr>
      <t>ps1+ps2-3</t>
    </r>
    <r>
      <rPr>
        <b/>
        <sz val="11"/>
        <color rgb="FFC00000"/>
        <rFont val="Aptos Narrow"/>
        <family val="2"/>
        <scheme val="minor"/>
      </rPr>
      <t xml:space="preserve"> [kmol/h]=</t>
    </r>
  </si>
  <si>
    <r>
      <t>L</t>
    </r>
    <r>
      <rPr>
        <b/>
        <vertAlign val="subscript"/>
        <sz val="11"/>
        <color rgb="FF156082"/>
        <rFont val="Aptos Narrow"/>
        <family val="2"/>
        <scheme val="minor"/>
      </rPr>
      <t>ps1+ps2-4</t>
    </r>
    <r>
      <rPr>
        <b/>
        <sz val="11"/>
        <color rgb="FF156082"/>
        <rFont val="Aptos Narrow"/>
        <family val="2"/>
        <scheme val="minor"/>
      </rPr>
      <t xml:space="preserve"> [kmol/h]=</t>
    </r>
  </si>
  <si>
    <r>
      <t>L</t>
    </r>
    <r>
      <rPr>
        <b/>
        <vertAlign val="subscript"/>
        <sz val="11"/>
        <color rgb="FF156082"/>
        <rFont val="Aptos Narrow"/>
        <family val="2"/>
        <scheme val="minor"/>
      </rPr>
      <t>ps1+ps2-3</t>
    </r>
    <r>
      <rPr>
        <b/>
        <sz val="11"/>
        <color rgb="FF156082"/>
        <rFont val="Aptos Narrow"/>
        <family val="2"/>
        <scheme val="minor"/>
      </rPr>
      <t xml:space="preserve"> [kmol/h]=</t>
    </r>
  </si>
  <si>
    <r>
      <t>V</t>
    </r>
    <r>
      <rPr>
        <b/>
        <vertAlign val="subscript"/>
        <sz val="11"/>
        <color rgb="FFC00000"/>
        <rFont val="Aptos Narrow"/>
        <family val="2"/>
        <scheme val="minor"/>
      </rPr>
      <t>ps1+ps2-2</t>
    </r>
    <r>
      <rPr>
        <b/>
        <sz val="11"/>
        <color rgb="FFC00000"/>
        <rFont val="Aptos Narrow"/>
        <family val="2"/>
        <scheme val="minor"/>
      </rPr>
      <t xml:space="preserve"> [kmol/h]=</t>
    </r>
  </si>
  <si>
    <t>flowmode1</t>
  </si>
  <si>
    <t>T [°C]=</t>
  </si>
  <si>
    <r>
      <t>P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[kmol/h]=</t>
    </r>
  </si>
  <si>
    <t>flowmode2</t>
  </si>
  <si>
    <t>P [bar]=</t>
  </si>
  <si>
    <t>=</t>
  </si>
  <si>
    <t>simtype</t>
  </si>
  <si>
    <r>
      <t>x</t>
    </r>
    <r>
      <rPr>
        <b/>
        <vertAlign val="subscript"/>
        <sz val="11"/>
        <color rgb="FFC00000"/>
        <rFont val="Aptos Narrow"/>
        <family val="2"/>
        <scheme val="minor"/>
      </rPr>
      <t>a</t>
    </r>
    <r>
      <rPr>
        <b/>
        <sz val="11"/>
        <color rgb="FFC00000"/>
        <rFont val="Aptos Narrow"/>
        <family val="2"/>
        <scheme val="minor"/>
      </rPr>
      <t xml:space="preserve"> molar=</t>
    </r>
  </si>
  <si>
    <r>
      <t>x</t>
    </r>
    <r>
      <rPr>
        <b/>
        <vertAlign val="subscript"/>
        <sz val="11"/>
        <color rgb="FF156082"/>
        <rFont val="Aptos Narrow"/>
        <family val="2"/>
        <scheme val="minor"/>
      </rPr>
      <t>a</t>
    </r>
    <r>
      <rPr>
        <b/>
        <sz val="11"/>
        <color rgb="FF156082"/>
        <rFont val="Aptos Narrow"/>
        <family val="2"/>
        <scheme val="minor"/>
      </rPr>
      <t xml:space="preserve"> molar=</t>
    </r>
  </si>
  <si>
    <r>
      <t>y</t>
    </r>
    <r>
      <rPr>
        <b/>
        <vertAlign val="subscript"/>
        <sz val="11"/>
        <color rgb="FFC00000"/>
        <rFont val="Aptos Narrow"/>
        <family val="2"/>
        <scheme val="minor"/>
      </rPr>
      <t>a</t>
    </r>
    <r>
      <rPr>
        <b/>
        <sz val="11"/>
        <color rgb="FFC00000"/>
        <rFont val="Aptos Narrow"/>
        <family val="2"/>
        <scheme val="minor"/>
      </rPr>
      <t xml:space="preserve"> molar=</t>
    </r>
  </si>
  <si>
    <t>z top [m]=</t>
  </si>
  <si>
    <t>pborde1</t>
  </si>
  <si>
    <t>h [kJ/kmol]=</t>
  </si>
  <si>
    <t>Balance de Masa Amoníaco [kmol/h]</t>
  </si>
  <si>
    <t>nborde1</t>
  </si>
  <si>
    <r>
      <t>T</t>
    </r>
    <r>
      <rPr>
        <b/>
        <vertAlign val="superscript"/>
        <sz val="11"/>
        <color theme="1"/>
        <rFont val="Aptos Narrow"/>
        <family val="2"/>
        <scheme val="minor"/>
      </rPr>
      <t>I</t>
    </r>
    <r>
      <rPr>
        <b/>
        <sz val="11"/>
        <color theme="1"/>
        <rFont val="Aptos Narrow"/>
        <family val="2"/>
        <scheme val="minor"/>
      </rPr>
      <t xml:space="preserve"> [°C]=</t>
    </r>
  </si>
  <si>
    <t>pborde2</t>
  </si>
  <si>
    <r>
      <t>V</t>
    </r>
    <r>
      <rPr>
        <b/>
        <vertAlign val="subscript"/>
        <sz val="11"/>
        <color rgb="FFC00000"/>
        <rFont val="Aptos Narrow"/>
        <family val="2"/>
        <scheme val="minor"/>
      </rPr>
      <t>2</t>
    </r>
    <r>
      <rPr>
        <b/>
        <vertAlign val="superscript"/>
        <sz val="11"/>
        <color rgb="FFC00000"/>
        <rFont val="Aptos Narrow"/>
        <family val="2"/>
        <scheme val="minor"/>
      </rPr>
      <t>b</t>
    </r>
    <r>
      <rPr>
        <b/>
        <sz val="11"/>
        <color rgb="FFC00000"/>
        <rFont val="Aptos Narrow"/>
        <family val="2"/>
        <scheme val="minor"/>
      </rPr>
      <t xml:space="preserve"> [kmol/h]=</t>
    </r>
  </si>
  <si>
    <r>
      <t>y</t>
    </r>
    <r>
      <rPr>
        <b/>
        <vertAlign val="subscript"/>
        <sz val="11"/>
        <color theme="1"/>
        <rFont val="Aptos Narrow"/>
        <family val="2"/>
        <scheme val="minor"/>
      </rPr>
      <t>a</t>
    </r>
    <r>
      <rPr>
        <b/>
        <vertAlign val="superscript"/>
        <sz val="11"/>
        <color theme="1"/>
        <rFont val="Aptos Narrow"/>
        <family val="2"/>
        <scheme val="minor"/>
      </rPr>
      <t>I</t>
    </r>
    <r>
      <rPr>
        <b/>
        <sz val="11"/>
        <color theme="1"/>
        <rFont val="Aptos Narrow"/>
        <family val="2"/>
        <scheme val="minor"/>
      </rPr>
      <t xml:space="preserve"> molar=</t>
    </r>
  </si>
  <si>
    <r>
      <t>L</t>
    </r>
    <r>
      <rPr>
        <b/>
        <vertAlign val="subscript"/>
        <sz val="11"/>
        <color rgb="FF156082"/>
        <rFont val="Aptos Narrow"/>
        <family val="2"/>
        <scheme val="minor"/>
      </rPr>
      <t>2</t>
    </r>
    <r>
      <rPr>
        <b/>
        <vertAlign val="superscript"/>
        <sz val="11"/>
        <color rgb="FF156082"/>
        <rFont val="Aptos Narrow"/>
        <family val="2"/>
        <scheme val="minor"/>
      </rPr>
      <t>b</t>
    </r>
    <r>
      <rPr>
        <b/>
        <sz val="11"/>
        <color rgb="FF156082"/>
        <rFont val="Aptos Narrow"/>
        <family val="2"/>
        <scheme val="minor"/>
      </rPr>
      <t xml:space="preserve"> [kmol/h]=</t>
    </r>
  </si>
  <si>
    <r>
      <t>F</t>
    </r>
    <r>
      <rPr>
        <b/>
        <vertAlign val="superscript"/>
        <sz val="11"/>
        <color rgb="FFA02B93"/>
        <rFont val="Aptos Narrow"/>
        <family val="2"/>
        <scheme val="minor"/>
      </rPr>
      <t>l</t>
    </r>
    <r>
      <rPr>
        <b/>
        <sz val="11"/>
        <color rgb="FFA02B93"/>
        <rFont val="Aptos Narrow"/>
        <family val="2"/>
        <scheme val="minor"/>
      </rPr>
      <t xml:space="preserve"> Alimentación [kmol/h]=</t>
    </r>
  </si>
  <si>
    <r>
      <t>V</t>
    </r>
    <r>
      <rPr>
        <b/>
        <vertAlign val="subscript"/>
        <sz val="11"/>
        <color rgb="FFC00000"/>
        <rFont val="Aptos Narrow"/>
        <family val="2"/>
        <scheme val="minor"/>
      </rPr>
      <t>s</t>
    </r>
    <r>
      <rPr>
        <b/>
        <vertAlign val="superscript"/>
        <sz val="11"/>
        <color rgb="FFC00000"/>
        <rFont val="Aptos Narrow"/>
        <family val="2"/>
        <scheme val="minor"/>
      </rPr>
      <t>b</t>
    </r>
    <r>
      <rPr>
        <b/>
        <sz val="11"/>
        <color rgb="FFC00000"/>
        <rFont val="Aptos Narrow"/>
        <family val="2"/>
        <scheme val="minor"/>
      </rPr>
      <t xml:space="preserve"> [kmol/h]=</t>
    </r>
  </si>
  <si>
    <r>
      <t>L</t>
    </r>
    <r>
      <rPr>
        <b/>
        <vertAlign val="subscript"/>
        <sz val="11"/>
        <color rgb="FF156082"/>
        <rFont val="Aptos Narrow"/>
        <family val="2"/>
        <scheme val="minor"/>
      </rPr>
      <t>s</t>
    </r>
    <r>
      <rPr>
        <b/>
        <vertAlign val="superscript"/>
        <sz val="11"/>
        <color rgb="FF156082"/>
        <rFont val="Aptos Narrow"/>
        <family val="2"/>
        <scheme val="minor"/>
      </rPr>
      <t>b</t>
    </r>
    <r>
      <rPr>
        <b/>
        <sz val="11"/>
        <color rgb="FF156082"/>
        <rFont val="Aptos Narrow"/>
        <family val="2"/>
        <scheme val="minor"/>
      </rPr>
      <t xml:space="preserve"> [kmol/h]=</t>
    </r>
  </si>
  <si>
    <r>
      <t>V</t>
    </r>
    <r>
      <rPr>
        <b/>
        <vertAlign val="subscript"/>
        <sz val="11"/>
        <color rgb="FFC00000"/>
        <rFont val="Aptos Narrow"/>
        <family val="2"/>
        <scheme val="minor"/>
      </rPr>
      <t>ps1+ps2-3</t>
    </r>
    <r>
      <rPr>
        <b/>
        <vertAlign val="superscript"/>
        <sz val="11"/>
        <color rgb="FFC00000"/>
        <rFont val="Aptos Narrow"/>
        <family val="2"/>
        <scheme val="minor"/>
      </rPr>
      <t>b</t>
    </r>
    <r>
      <rPr>
        <b/>
        <sz val="11"/>
        <color rgb="FFC00000"/>
        <rFont val="Aptos Narrow"/>
        <family val="2"/>
        <scheme val="minor"/>
      </rPr>
      <t xml:space="preserve"> [kmol/h]=</t>
    </r>
  </si>
  <si>
    <r>
      <t>L</t>
    </r>
    <r>
      <rPr>
        <b/>
        <vertAlign val="subscript"/>
        <sz val="11"/>
        <color rgb="FF156082"/>
        <rFont val="Aptos Narrow"/>
        <family val="2"/>
        <scheme val="minor"/>
      </rPr>
      <t>ps1+ps2-3</t>
    </r>
    <r>
      <rPr>
        <b/>
        <vertAlign val="superscript"/>
        <sz val="11"/>
        <color rgb="FF156082"/>
        <rFont val="Aptos Narrow"/>
        <family val="2"/>
        <scheme val="minor"/>
      </rPr>
      <t>b</t>
    </r>
    <r>
      <rPr>
        <b/>
        <sz val="11"/>
        <color rgb="FF156082"/>
        <rFont val="Aptos Narrow"/>
        <family val="2"/>
        <scheme val="minor"/>
      </rPr>
      <t xml:space="preserve"> [kmol/h]=</t>
    </r>
  </si>
  <si>
    <t>nborde2</t>
  </si>
  <si>
    <t>Q̇ [kJ/h]=</t>
  </si>
  <si>
    <r>
      <t>T</t>
    </r>
    <r>
      <rPr>
        <b/>
        <vertAlign val="superscript"/>
        <sz val="11"/>
        <color rgb="FFC00000"/>
        <rFont val="Aptos Narrow"/>
        <family val="2"/>
        <scheme val="minor"/>
      </rPr>
      <t>g,b</t>
    </r>
    <r>
      <rPr>
        <b/>
        <sz val="11"/>
        <color rgb="FFC00000"/>
        <rFont val="Aptos Narrow"/>
        <family val="2"/>
        <scheme val="minor"/>
      </rPr>
      <t xml:space="preserve"> [°C]=</t>
    </r>
  </si>
  <si>
    <r>
      <t>x</t>
    </r>
    <r>
      <rPr>
        <b/>
        <vertAlign val="subscript"/>
        <sz val="11"/>
        <color theme="1"/>
        <rFont val="Aptos Narrow"/>
        <family val="2"/>
        <scheme val="minor"/>
      </rPr>
      <t>a</t>
    </r>
    <r>
      <rPr>
        <b/>
        <vertAlign val="superscript"/>
        <sz val="11"/>
        <color theme="1"/>
        <rFont val="Aptos Narrow"/>
        <family val="2"/>
        <scheme val="minor"/>
      </rPr>
      <t>I</t>
    </r>
    <r>
      <rPr>
        <b/>
        <sz val="11"/>
        <color theme="1"/>
        <rFont val="Aptos Narrow"/>
        <family val="2"/>
        <scheme val="minor"/>
      </rPr>
      <t xml:space="preserve"> molar=</t>
    </r>
  </si>
  <si>
    <r>
      <t>T</t>
    </r>
    <r>
      <rPr>
        <b/>
        <vertAlign val="superscript"/>
        <sz val="11"/>
        <color rgb="FF156082"/>
        <rFont val="Aptos Narrow"/>
        <family val="2"/>
        <scheme val="minor"/>
      </rPr>
      <t>l,b</t>
    </r>
    <r>
      <rPr>
        <b/>
        <sz val="11"/>
        <color rgb="FF156082"/>
        <rFont val="Aptos Narrow"/>
        <family val="2"/>
        <scheme val="minor"/>
      </rPr>
      <t xml:space="preserve"> [°C]=</t>
    </r>
  </si>
  <si>
    <t>Molar RR</t>
  </si>
  <si>
    <t>Balance de Energía [kJ/h]</t>
  </si>
  <si>
    <r>
      <t>N</t>
    </r>
    <r>
      <rPr>
        <b/>
        <vertAlign val="subscript"/>
        <sz val="11"/>
        <rFont val="Aptos Narrow"/>
        <family val="2"/>
        <scheme val="minor"/>
      </rPr>
      <t>a</t>
    </r>
    <r>
      <rPr>
        <b/>
        <sz val="11"/>
        <rFont val="Aptos Narrow"/>
        <family val="2"/>
        <scheme val="minor"/>
      </rPr>
      <t xml:space="preserve"> [kmol/h]=</t>
    </r>
  </si>
  <si>
    <r>
      <t>L</t>
    </r>
    <r>
      <rPr>
        <b/>
        <vertAlign val="subscript"/>
        <sz val="11"/>
        <color rgb="FF156082"/>
        <rFont val="Aptos Narrow"/>
        <family val="2"/>
        <scheme val="minor"/>
      </rPr>
      <t>ps1+ps2-2</t>
    </r>
    <r>
      <rPr>
        <b/>
        <sz val="11"/>
        <color rgb="FF156082"/>
        <rFont val="Aptos Narrow"/>
        <family val="2"/>
        <scheme val="minor"/>
      </rPr>
      <t>-P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>-P</t>
    </r>
    <r>
      <rPr>
        <b/>
        <vertAlign val="superscript"/>
        <sz val="11"/>
        <color rgb="FF156082"/>
        <rFont val="Aptos Narrow"/>
        <family val="2"/>
        <scheme val="minor"/>
      </rPr>
      <t>g</t>
    </r>
    <r>
      <rPr>
        <b/>
        <sz val="11"/>
        <color rgb="FF156082"/>
        <rFont val="Aptos Narrow"/>
        <family val="2"/>
        <scheme val="minor"/>
      </rPr>
      <t xml:space="preserve"> [kmol/h]=</t>
    </r>
  </si>
  <si>
    <t>Molar BR</t>
  </si>
  <si>
    <r>
      <t>y</t>
    </r>
    <r>
      <rPr>
        <b/>
        <vertAlign val="subscript"/>
        <sz val="11"/>
        <color rgb="FFC00000"/>
        <rFont val="Aptos Narrow"/>
        <family val="2"/>
        <scheme val="minor"/>
      </rPr>
      <t>a</t>
    </r>
    <r>
      <rPr>
        <b/>
        <vertAlign val="superscript"/>
        <sz val="11"/>
        <color rgb="FFC00000"/>
        <rFont val="Aptos Narrow"/>
        <family val="2"/>
        <scheme val="minor"/>
      </rPr>
      <t>b</t>
    </r>
    <r>
      <rPr>
        <b/>
        <sz val="11"/>
        <color rgb="FFC00000"/>
        <rFont val="Aptos Narrow"/>
        <family val="2"/>
        <scheme val="minor"/>
      </rPr>
      <t xml:space="preserve"> molar=</t>
    </r>
  </si>
  <si>
    <r>
      <t>N</t>
    </r>
    <r>
      <rPr>
        <b/>
        <vertAlign val="subscript"/>
        <sz val="11"/>
        <rFont val="Aptos Narrow"/>
        <family val="2"/>
        <scheme val="minor"/>
      </rPr>
      <t>w</t>
    </r>
    <r>
      <rPr>
        <b/>
        <sz val="11"/>
        <rFont val="Aptos Narrow"/>
        <family val="2"/>
        <scheme val="minor"/>
      </rPr>
      <t xml:space="preserve"> [kmol/h]=</t>
    </r>
  </si>
  <si>
    <r>
      <t>x</t>
    </r>
    <r>
      <rPr>
        <b/>
        <vertAlign val="subscript"/>
        <sz val="11"/>
        <color rgb="FF156082"/>
        <rFont val="Aptos Narrow"/>
        <family val="2"/>
        <scheme val="minor"/>
      </rPr>
      <t>a</t>
    </r>
    <r>
      <rPr>
        <b/>
        <vertAlign val="superscript"/>
        <sz val="11"/>
        <color rgb="FF156082"/>
        <rFont val="Aptos Narrow"/>
        <family val="2"/>
        <scheme val="minor"/>
      </rPr>
      <t>b</t>
    </r>
    <r>
      <rPr>
        <b/>
        <sz val="11"/>
        <color rgb="FF156082"/>
        <rFont val="Aptos Narrow"/>
        <family val="2"/>
        <scheme val="minor"/>
      </rPr>
      <t xml:space="preserve"> molar=</t>
    </r>
  </si>
  <si>
    <r>
      <t>x</t>
    </r>
    <r>
      <rPr>
        <b/>
        <vertAlign val="subscript"/>
        <sz val="11"/>
        <color rgb="FFA02B93"/>
        <rFont val="Aptos Narrow"/>
        <family val="2"/>
        <scheme val="minor"/>
      </rPr>
      <t>a</t>
    </r>
    <r>
      <rPr>
        <b/>
        <sz val="11"/>
        <color rgb="FFA02B93"/>
        <rFont val="Aptos Narrow"/>
        <family val="2"/>
        <scheme val="minor"/>
      </rPr>
      <t xml:space="preserve"> molar=</t>
    </r>
  </si>
  <si>
    <r>
      <t>Molar f</t>
    </r>
    <r>
      <rPr>
        <b/>
        <vertAlign val="subscript"/>
        <sz val="11"/>
        <color theme="1"/>
        <rFont val="Aptos Narrow"/>
        <family val="2"/>
        <scheme val="minor"/>
      </rPr>
      <t>v</t>
    </r>
    <r>
      <rPr>
        <b/>
        <sz val="11"/>
        <color theme="1"/>
        <rFont val="Aptos Narrow"/>
        <family val="2"/>
        <scheme val="minor"/>
      </rPr>
      <t xml:space="preserve"> Reboiler</t>
    </r>
  </si>
  <si>
    <r>
      <t>L</t>
    </r>
    <r>
      <rPr>
        <b/>
        <vertAlign val="subscript"/>
        <sz val="11"/>
        <color rgb="FF156082"/>
        <rFont val="Aptos Narrow"/>
        <family val="2"/>
        <scheme val="minor"/>
      </rPr>
      <t>1</t>
    </r>
    <r>
      <rPr>
        <b/>
        <sz val="11"/>
        <color rgb="FF156082"/>
        <rFont val="Aptos Narrow"/>
        <family val="2"/>
        <scheme val="minor"/>
      </rPr>
      <t xml:space="preserve"> [kmol/h]=</t>
    </r>
  </si>
  <si>
    <r>
      <t>N</t>
    </r>
    <r>
      <rPr>
        <b/>
        <vertAlign val="subscript"/>
        <sz val="11"/>
        <rFont val="Aptos Narrow"/>
        <family val="2"/>
        <scheme val="minor"/>
      </rPr>
      <t>t</t>
    </r>
    <r>
      <rPr>
        <b/>
        <sz val="11"/>
        <rFont val="Aptos Narrow"/>
        <family val="2"/>
        <scheme val="minor"/>
      </rPr>
      <t xml:space="preserve"> [kmol/h]=</t>
    </r>
  </si>
  <si>
    <r>
      <t>Mass x</t>
    </r>
    <r>
      <rPr>
        <b/>
        <vertAlign val="subscript"/>
        <sz val="11"/>
        <color theme="1"/>
        <rFont val="Aptos Narrow"/>
        <family val="2"/>
        <scheme val="minor"/>
      </rPr>
      <t>a</t>
    </r>
    <r>
      <rPr>
        <b/>
        <sz val="11"/>
        <color theme="1"/>
        <rFont val="Aptos Narrow"/>
        <family val="2"/>
        <scheme val="minor"/>
      </rPr>
      <t xml:space="preserve"> Distillate</t>
    </r>
  </si>
  <si>
    <r>
      <t>F</t>
    </r>
    <r>
      <rPr>
        <b/>
        <vertAlign val="superscript"/>
        <sz val="11"/>
        <color rgb="FFC00000"/>
        <rFont val="Aptos Narrow"/>
        <family val="2"/>
        <scheme val="minor"/>
      </rPr>
      <t>l</t>
    </r>
    <r>
      <rPr>
        <b/>
        <sz val="11"/>
        <color rgb="FFC00000"/>
        <rFont val="Aptos Narrow"/>
        <family val="2"/>
        <scheme val="minor"/>
      </rPr>
      <t>=P</t>
    </r>
    <r>
      <rPr>
        <b/>
        <vertAlign val="superscript"/>
        <sz val="11"/>
        <color rgb="FFC00000"/>
        <rFont val="Aptos Narrow"/>
        <family val="2"/>
        <scheme val="minor"/>
      </rPr>
      <t>l</t>
    </r>
    <r>
      <rPr>
        <b/>
        <sz val="11"/>
        <color rgb="FFC00000"/>
        <rFont val="Aptos Narrow"/>
        <family val="2"/>
        <scheme val="minor"/>
      </rPr>
      <t xml:space="preserve"> en E-2 [kmol/h]=</t>
    </r>
  </si>
  <si>
    <r>
      <t>P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>=F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Alimentación [kmol/h]=</t>
    </r>
  </si>
  <si>
    <t>E [kJ/h]=</t>
  </si>
  <si>
    <r>
      <t>Mass x</t>
    </r>
    <r>
      <rPr>
        <b/>
        <vertAlign val="subscript"/>
        <sz val="11"/>
        <color theme="1"/>
        <rFont val="Aptos Narrow"/>
        <family val="2"/>
        <scheme val="minor"/>
      </rPr>
      <t>a</t>
    </r>
    <r>
      <rPr>
        <b/>
        <sz val="11"/>
        <color theme="1"/>
        <rFont val="Aptos Narrow"/>
        <family val="2"/>
        <scheme val="minor"/>
      </rPr>
      <t xml:space="preserve"> Bottoms</t>
    </r>
  </si>
  <si>
    <t>Relación</t>
  </si>
  <si>
    <t>z lower [m]=</t>
  </si>
  <si>
    <r>
      <t>V</t>
    </r>
    <r>
      <rPr>
        <b/>
        <vertAlign val="subscript"/>
        <sz val="11"/>
        <color rgb="FFC00000"/>
        <rFont val="Aptos Narrow"/>
        <family val="2"/>
        <scheme val="minor"/>
      </rPr>
      <t>3</t>
    </r>
    <r>
      <rPr>
        <b/>
        <sz val="11"/>
        <color rgb="FFC00000"/>
        <rFont val="Aptos Narrow"/>
        <family val="2"/>
        <scheme val="minor"/>
      </rPr>
      <t xml:space="preserve"> [kmol/h]=</t>
    </r>
  </si>
  <si>
    <r>
      <t>L</t>
    </r>
    <r>
      <rPr>
        <b/>
        <vertAlign val="subscript"/>
        <sz val="11"/>
        <color rgb="FF156082"/>
        <rFont val="Aptos Narrow"/>
        <family val="2"/>
        <scheme val="minor"/>
      </rPr>
      <t>2</t>
    </r>
    <r>
      <rPr>
        <b/>
        <sz val="11"/>
        <color rgb="FF156082"/>
        <rFont val="Aptos Narrow"/>
        <family val="2"/>
        <scheme val="minor"/>
      </rPr>
      <t xml:space="preserve"> [kmol/h]=</t>
    </r>
  </si>
  <si>
    <r>
      <t>V</t>
    </r>
    <r>
      <rPr>
        <b/>
        <vertAlign val="subscript"/>
        <sz val="11"/>
        <color rgb="FFC00000"/>
        <rFont val="Aptos Narrow"/>
        <family val="2"/>
        <scheme val="minor"/>
      </rPr>
      <t>s+1</t>
    </r>
    <r>
      <rPr>
        <b/>
        <sz val="11"/>
        <color rgb="FFC00000"/>
        <rFont val="Aptos Narrow"/>
        <family val="2"/>
        <scheme val="minor"/>
      </rPr>
      <t xml:space="preserve"> [kmol/h]=</t>
    </r>
  </si>
  <si>
    <r>
      <t>L</t>
    </r>
    <r>
      <rPr>
        <b/>
        <vertAlign val="subscript"/>
        <sz val="11"/>
        <color rgb="FF156082"/>
        <rFont val="Aptos Narrow"/>
        <family val="2"/>
        <scheme val="minor"/>
      </rPr>
      <t>s</t>
    </r>
    <r>
      <rPr>
        <b/>
        <sz val="11"/>
        <color rgb="FF156082"/>
        <rFont val="Aptos Narrow"/>
        <family val="2"/>
        <scheme val="minor"/>
      </rPr>
      <t xml:space="preserve"> [kmol/h]=</t>
    </r>
  </si>
  <si>
    <r>
      <t>F</t>
    </r>
    <r>
      <rPr>
        <b/>
        <vertAlign val="superscript"/>
        <sz val="11"/>
        <color rgb="FFA02B93"/>
        <rFont val="Aptos Narrow"/>
        <family val="2"/>
        <scheme val="minor"/>
      </rPr>
      <t>g</t>
    </r>
    <r>
      <rPr>
        <b/>
        <sz val="11"/>
        <color rgb="FFA02B93"/>
        <rFont val="Aptos Narrow"/>
        <family val="2"/>
        <scheme val="minor"/>
      </rPr>
      <t>=P</t>
    </r>
    <r>
      <rPr>
        <b/>
        <vertAlign val="superscript"/>
        <sz val="11"/>
        <color rgb="FFA02B93"/>
        <rFont val="Aptos Narrow"/>
        <family val="2"/>
        <scheme val="minor"/>
      </rPr>
      <t>g</t>
    </r>
    <r>
      <rPr>
        <b/>
        <sz val="11"/>
        <color rgb="FFA02B93"/>
        <rFont val="Aptos Narrow"/>
        <family val="2"/>
        <scheme val="minor"/>
      </rPr>
      <t xml:space="preserve"> en E-2 [kmol/h]=</t>
    </r>
  </si>
  <si>
    <t>Z [m]=</t>
  </si>
  <si>
    <r>
      <t>y</t>
    </r>
    <r>
      <rPr>
        <b/>
        <vertAlign val="subscript"/>
        <sz val="11"/>
        <color rgb="FFA02B93"/>
        <rFont val="Aptos Narrow"/>
        <family val="2"/>
        <scheme val="minor"/>
      </rPr>
      <t>a</t>
    </r>
    <r>
      <rPr>
        <b/>
        <sz val="11"/>
        <color rgb="FFA02B93"/>
        <rFont val="Aptos Narrow"/>
        <family val="2"/>
        <scheme val="minor"/>
      </rPr>
      <t xml:space="preserve"> molar=</t>
    </r>
  </si>
  <si>
    <t>Caliente</t>
  </si>
  <si>
    <t>Fría</t>
  </si>
  <si>
    <r>
      <t>L</t>
    </r>
    <r>
      <rPr>
        <b/>
        <vertAlign val="subscript"/>
        <sz val="11"/>
        <color rgb="FF156082"/>
        <rFont val="Aptos Narrow"/>
        <family val="2"/>
        <scheme val="minor"/>
      </rPr>
      <t>1</t>
    </r>
    <r>
      <rPr>
        <b/>
        <sz val="11"/>
        <color rgb="FF156082"/>
        <rFont val="Aptos Narrow"/>
        <family val="2"/>
        <scheme val="minor"/>
      </rPr>
      <t>-P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[kmol/h]=</t>
    </r>
  </si>
  <si>
    <r>
      <t>P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[kmol/h]=</t>
    </r>
  </si>
  <si>
    <r>
      <t>L</t>
    </r>
    <r>
      <rPr>
        <b/>
        <vertAlign val="subscript"/>
        <sz val="11"/>
        <color rgb="FF156082"/>
        <rFont val="Aptos Narrow"/>
        <family val="2"/>
        <scheme val="minor"/>
      </rPr>
      <t>ps1+ps2-2</t>
    </r>
    <r>
      <rPr>
        <b/>
        <sz val="11"/>
        <color rgb="FF156082"/>
        <rFont val="Aptos Narrow"/>
        <family val="2"/>
        <scheme val="minor"/>
      </rPr>
      <t>-P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[kmol/h]=</t>
    </r>
  </si>
  <si>
    <t>Vapor</t>
  </si>
  <si>
    <t>Líquido</t>
  </si>
  <si>
    <t>Transferencia de masa y calor</t>
  </si>
  <si>
    <t>Difusión</t>
  </si>
  <si>
    <t>Convección</t>
  </si>
  <si>
    <r>
      <t>a</t>
    </r>
    <r>
      <rPr>
        <b/>
        <vertAlign val="subscript"/>
        <sz val="11"/>
        <color theme="1"/>
        <rFont val="Aptos Narrow"/>
        <family val="2"/>
        <scheme val="minor"/>
      </rPr>
      <t>ef</t>
    </r>
    <r>
      <rPr>
        <b/>
        <sz val="11"/>
        <color theme="1"/>
        <rFont val="Aptos Narrow"/>
        <family val="2"/>
        <scheme val="minor"/>
      </rPr>
      <t xml:space="preserve"> [m</t>
    </r>
    <r>
      <rPr>
        <b/>
        <vertAlign val="superscript"/>
        <sz val="11"/>
        <color theme="1"/>
        <rFont val="Aptos Narrow"/>
        <family val="2"/>
        <scheme val="minor"/>
      </rPr>
      <t>2</t>
    </r>
    <r>
      <rPr>
        <b/>
        <sz val="11"/>
        <color theme="1"/>
        <rFont val="Aptos Narrow"/>
        <family val="2"/>
        <scheme val="minor"/>
      </rPr>
      <t>/m</t>
    </r>
    <r>
      <rPr>
        <b/>
        <vertAlign val="superscript"/>
        <sz val="11"/>
        <color theme="1"/>
        <rFont val="Aptos Narrow"/>
        <family val="2"/>
        <scheme val="minor"/>
      </rPr>
      <t>3</t>
    </r>
    <r>
      <rPr>
        <b/>
        <sz val="11"/>
        <color theme="1"/>
        <rFont val="Aptos Narrow"/>
        <family val="2"/>
        <scheme val="minor"/>
      </rPr>
      <t>]</t>
    </r>
  </si>
  <si>
    <r>
      <t>k</t>
    </r>
    <r>
      <rPr>
        <b/>
        <vertAlign val="subscript"/>
        <sz val="11"/>
        <color theme="1"/>
        <rFont val="Aptos Narrow"/>
        <family val="2"/>
        <scheme val="minor"/>
      </rPr>
      <t>h</t>
    </r>
    <r>
      <rPr>
        <b/>
        <vertAlign val="superscript"/>
        <sz val="11"/>
        <color theme="1"/>
        <rFont val="Aptos Narrow"/>
        <family val="2"/>
        <scheme val="minor"/>
      </rPr>
      <t>g</t>
    </r>
    <r>
      <rPr>
        <b/>
        <sz val="11"/>
        <color theme="1"/>
        <rFont val="Aptos Narrow"/>
        <family val="2"/>
        <scheme val="minor"/>
      </rPr>
      <t xml:space="preserve"> [kJ/h·m</t>
    </r>
    <r>
      <rPr>
        <b/>
        <vertAlign val="superscript"/>
        <sz val="11"/>
        <color theme="1"/>
        <rFont val="Aptos Narrow"/>
        <family val="2"/>
        <scheme val="minor"/>
      </rPr>
      <t>2</t>
    </r>
    <r>
      <rPr>
        <b/>
        <sz val="11"/>
        <color theme="1"/>
        <rFont val="Aptos Narrow"/>
        <family val="2"/>
      </rPr>
      <t>·°C</t>
    </r>
    <r>
      <rPr>
        <b/>
        <sz val="11"/>
        <color theme="1"/>
        <rFont val="Aptos Narrow"/>
        <family val="2"/>
        <scheme val="minor"/>
      </rPr>
      <t>]</t>
    </r>
  </si>
  <si>
    <r>
      <t>J</t>
    </r>
    <r>
      <rPr>
        <b/>
        <vertAlign val="subscript"/>
        <sz val="11"/>
        <color rgb="FFC00000"/>
        <rFont val="Aptos Narrow"/>
        <family val="2"/>
        <scheme val="minor"/>
      </rPr>
      <t>a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[kmol/h]=</t>
    </r>
  </si>
  <si>
    <r>
      <t>N</t>
    </r>
    <r>
      <rPr>
        <b/>
        <vertAlign val="subscript"/>
        <sz val="11"/>
        <color rgb="FFC00000"/>
        <rFont val="Aptos Narrow"/>
        <family val="2"/>
        <scheme val="minor"/>
      </rPr>
      <t>t</t>
    </r>
    <r>
      <rPr>
        <b/>
        <sz val="11"/>
        <color rgb="FFC00000"/>
        <rFont val="Aptos Narrow"/>
        <family val="2"/>
        <scheme val="minor"/>
      </rPr>
      <t>y</t>
    </r>
    <r>
      <rPr>
        <b/>
        <vertAlign val="subscript"/>
        <sz val="11"/>
        <color rgb="FFC00000"/>
        <rFont val="Aptos Narrow"/>
        <family val="2"/>
        <scheme val="minor"/>
      </rPr>
      <t>a</t>
    </r>
    <r>
      <rPr>
        <b/>
        <vertAlign val="superscript"/>
        <sz val="11"/>
        <color rgb="FFC00000"/>
        <rFont val="Aptos Narrow"/>
        <family val="2"/>
        <scheme val="minor"/>
      </rPr>
      <t>b</t>
    </r>
    <r>
      <rPr>
        <b/>
        <sz val="11"/>
        <color rgb="FFC00000"/>
        <rFont val="Aptos Narrow"/>
        <family val="2"/>
        <scheme val="minor"/>
      </rPr>
      <t xml:space="preserve"> [kmol/h]=</t>
    </r>
  </si>
  <si>
    <r>
      <t>k</t>
    </r>
    <r>
      <rPr>
        <b/>
        <vertAlign val="subscript"/>
        <sz val="11"/>
        <color theme="1"/>
        <rFont val="Aptos Narrow"/>
        <family val="2"/>
        <scheme val="minor"/>
      </rPr>
      <t>bm</t>
    </r>
    <r>
      <rPr>
        <b/>
        <vertAlign val="superscript"/>
        <sz val="11"/>
        <color theme="1"/>
        <rFont val="Aptos Narrow"/>
        <family val="2"/>
        <scheme val="minor"/>
      </rPr>
      <t>g</t>
    </r>
    <r>
      <rPr>
        <b/>
        <sz val="11"/>
        <color theme="1"/>
        <rFont val="Aptos Narrow"/>
        <family val="2"/>
        <scheme val="minor"/>
      </rPr>
      <t xml:space="preserve"> [m/h]</t>
    </r>
  </si>
  <si>
    <r>
      <t>k</t>
    </r>
    <r>
      <rPr>
        <b/>
        <vertAlign val="subscript"/>
        <sz val="11"/>
        <color theme="1"/>
        <rFont val="Aptos Narrow"/>
        <family val="2"/>
        <scheme val="minor"/>
      </rPr>
      <t>h</t>
    </r>
    <r>
      <rPr>
        <b/>
        <vertAlign val="superscript"/>
        <sz val="11"/>
        <color theme="1"/>
        <rFont val="Aptos Narrow"/>
        <family val="2"/>
        <scheme val="minor"/>
      </rPr>
      <t>l</t>
    </r>
    <r>
      <rPr>
        <b/>
        <sz val="11"/>
        <color theme="1"/>
        <rFont val="Aptos Narrow"/>
        <family val="2"/>
        <scheme val="minor"/>
      </rPr>
      <t xml:space="preserve"> [kJ/h·m</t>
    </r>
    <r>
      <rPr>
        <b/>
        <vertAlign val="superscript"/>
        <sz val="11"/>
        <color theme="1"/>
        <rFont val="Aptos Narrow"/>
        <family val="2"/>
        <scheme val="minor"/>
      </rPr>
      <t>2</t>
    </r>
    <r>
      <rPr>
        <b/>
        <sz val="11"/>
        <color theme="1"/>
        <rFont val="Aptos Narrow"/>
        <family val="2"/>
      </rPr>
      <t>·°C</t>
    </r>
    <r>
      <rPr>
        <b/>
        <sz val="11"/>
        <color theme="1"/>
        <rFont val="Aptos Narrow"/>
        <family val="2"/>
        <scheme val="minor"/>
      </rPr>
      <t>]</t>
    </r>
  </si>
  <si>
    <r>
      <t>J</t>
    </r>
    <r>
      <rPr>
        <b/>
        <vertAlign val="subscript"/>
        <sz val="11"/>
        <color rgb="FF156082"/>
        <rFont val="Aptos Narrow"/>
        <family val="2"/>
        <scheme val="minor"/>
      </rPr>
      <t>a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[kmol/h]=</t>
    </r>
  </si>
  <si>
    <r>
      <t>N</t>
    </r>
    <r>
      <rPr>
        <b/>
        <vertAlign val="subscript"/>
        <sz val="11"/>
        <color rgb="FF156082"/>
        <rFont val="Aptos Narrow"/>
        <family val="2"/>
        <scheme val="minor"/>
      </rPr>
      <t>t</t>
    </r>
    <r>
      <rPr>
        <b/>
        <sz val="11"/>
        <color rgb="FF156082"/>
        <rFont val="Aptos Narrow"/>
        <family val="2"/>
        <scheme val="minor"/>
      </rPr>
      <t>x</t>
    </r>
    <r>
      <rPr>
        <b/>
        <vertAlign val="subscript"/>
        <sz val="11"/>
        <color rgb="FF156082"/>
        <rFont val="Aptos Narrow"/>
        <family val="2"/>
        <scheme val="minor"/>
      </rPr>
      <t>a</t>
    </r>
    <r>
      <rPr>
        <b/>
        <vertAlign val="superscript"/>
        <sz val="11"/>
        <color rgb="FF156082"/>
        <rFont val="Aptos Narrow"/>
        <family val="2"/>
        <scheme val="minor"/>
      </rPr>
      <t>b</t>
    </r>
    <r>
      <rPr>
        <b/>
        <sz val="11"/>
        <color rgb="FF156082"/>
        <rFont val="Aptos Narrow"/>
        <family val="2"/>
        <scheme val="minor"/>
      </rPr>
      <t xml:space="preserve"> [kmol/h]=</t>
    </r>
  </si>
  <si>
    <r>
      <t>k</t>
    </r>
    <r>
      <rPr>
        <b/>
        <vertAlign val="subscript"/>
        <sz val="11"/>
        <color theme="1"/>
        <rFont val="Aptos Narrow"/>
        <family val="2"/>
        <scheme val="minor"/>
      </rPr>
      <t>bm</t>
    </r>
    <r>
      <rPr>
        <b/>
        <vertAlign val="superscript"/>
        <sz val="11"/>
        <color theme="1"/>
        <rFont val="Aptos Narrow"/>
        <family val="2"/>
        <scheme val="minor"/>
      </rPr>
      <t>l</t>
    </r>
    <r>
      <rPr>
        <b/>
        <sz val="11"/>
        <color theme="1"/>
        <rFont val="Aptos Narrow"/>
        <family val="2"/>
        <scheme val="minor"/>
      </rPr>
      <t xml:space="preserve"> [m/h]</t>
    </r>
  </si>
  <si>
    <r>
      <t>J</t>
    </r>
    <r>
      <rPr>
        <b/>
        <vertAlign val="subscript"/>
        <sz val="11"/>
        <color theme="4"/>
        <rFont val="Aptos Narrow"/>
        <family val="2"/>
        <scheme val="minor"/>
      </rPr>
      <t>a</t>
    </r>
    <r>
      <rPr>
        <b/>
        <vertAlign val="superscript"/>
        <sz val="11"/>
        <color theme="4"/>
        <rFont val="Aptos Narrow"/>
        <family val="2"/>
        <scheme val="minor"/>
      </rPr>
      <t>l</t>
    </r>
    <r>
      <rPr>
        <b/>
        <sz val="11"/>
        <color theme="4"/>
        <rFont val="Aptos Narrow"/>
        <family val="2"/>
        <scheme val="minor"/>
      </rPr>
      <t xml:space="preserve"> [kmol/h]=</t>
    </r>
  </si>
  <si>
    <r>
      <t>N</t>
    </r>
    <r>
      <rPr>
        <b/>
        <vertAlign val="subscript"/>
        <sz val="11"/>
        <color theme="4"/>
        <rFont val="Aptos Narrow"/>
        <family val="2"/>
        <scheme val="minor"/>
      </rPr>
      <t>t</t>
    </r>
    <r>
      <rPr>
        <b/>
        <sz val="11"/>
        <color theme="4"/>
        <rFont val="Aptos Narrow"/>
        <family val="2"/>
        <scheme val="minor"/>
      </rPr>
      <t>x</t>
    </r>
    <r>
      <rPr>
        <b/>
        <vertAlign val="subscript"/>
        <sz val="11"/>
        <color theme="4"/>
        <rFont val="Aptos Narrow"/>
        <family val="2"/>
        <scheme val="minor"/>
      </rPr>
      <t>a</t>
    </r>
    <r>
      <rPr>
        <b/>
        <vertAlign val="superscript"/>
        <sz val="11"/>
        <color theme="4"/>
        <rFont val="Aptos Narrow"/>
        <family val="2"/>
        <scheme val="minor"/>
      </rPr>
      <t>b</t>
    </r>
    <r>
      <rPr>
        <b/>
        <sz val="11"/>
        <color theme="4"/>
        <rFont val="Aptos Narrow"/>
        <family val="2"/>
        <scheme val="minor"/>
      </rPr>
      <t xml:space="preserve"> [kmol/h]=</t>
    </r>
  </si>
  <si>
    <r>
      <t>Nota: En lo exportado de Aspen Plus, deben ser iguales las propiedades en la salida líquida (al ser un divisor). Se usan promedios en T, P, x</t>
    </r>
    <r>
      <rPr>
        <b/>
        <vertAlign val="subscript"/>
        <sz val="11"/>
        <rFont val="Aptos Narrow"/>
        <family val="2"/>
        <scheme val="minor"/>
      </rPr>
      <t>a</t>
    </r>
    <r>
      <rPr>
        <b/>
        <sz val="11"/>
        <rFont val="Aptos Narrow"/>
        <family val="2"/>
        <scheme val="minor"/>
      </rPr>
      <t xml:space="preserve"> y h en L</t>
    </r>
    <r>
      <rPr>
        <b/>
        <vertAlign val="subscript"/>
        <sz val="11"/>
        <rFont val="Aptos Narrow"/>
        <family val="2"/>
        <scheme val="minor"/>
      </rPr>
      <t>1</t>
    </r>
    <r>
      <rPr>
        <b/>
        <sz val="11"/>
        <rFont val="Aptos Narrow"/>
        <family val="2"/>
        <scheme val="minor"/>
      </rPr>
      <t>-P</t>
    </r>
    <r>
      <rPr>
        <b/>
        <vertAlign val="superscript"/>
        <sz val="11"/>
        <rFont val="Aptos Narrow"/>
        <family val="2"/>
        <scheme val="minor"/>
      </rPr>
      <t>l</t>
    </r>
    <r>
      <rPr>
        <b/>
        <sz val="11"/>
        <rFont val="Aptos Narrow"/>
        <family val="2"/>
        <scheme val="minor"/>
      </rPr>
      <t xml:space="preserve"> para validarlo.</t>
    </r>
  </si>
  <si>
    <r>
      <t>Q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[kJ/h]=</t>
    </r>
  </si>
  <si>
    <r>
      <t>ΣN</t>
    </r>
    <r>
      <rPr>
        <b/>
        <vertAlign val="subscript"/>
        <sz val="11"/>
        <color rgb="FFC00000"/>
        <rFont val="Aptos Narrow"/>
        <family val="2"/>
      </rPr>
      <t>i</t>
    </r>
    <r>
      <rPr>
        <b/>
        <sz val="11"/>
        <color rgb="FFC00000"/>
        <rFont val="Aptos Narrow"/>
        <family val="2"/>
      </rPr>
      <t>ĥ</t>
    </r>
    <r>
      <rPr>
        <b/>
        <vertAlign val="subscript"/>
        <sz val="11"/>
        <color rgb="FFC00000"/>
        <rFont val="Aptos Narrow"/>
        <family val="2"/>
      </rPr>
      <t>i</t>
    </r>
    <r>
      <rPr>
        <b/>
        <vertAlign val="superscript"/>
        <sz val="11"/>
        <color rgb="FFC00000"/>
        <rFont val="Aptos Narrow"/>
        <family val="2"/>
      </rPr>
      <t>g,b</t>
    </r>
    <r>
      <rPr>
        <b/>
        <sz val="11"/>
        <color rgb="FFC00000"/>
        <rFont val="Aptos Narrow"/>
        <family val="2"/>
      </rPr>
      <t xml:space="preserve"> [kJ/h]</t>
    </r>
    <r>
      <rPr>
        <b/>
        <sz val="11"/>
        <color rgb="FFC00000"/>
        <rFont val="Aptos Narrow"/>
        <family val="2"/>
        <scheme val="minor"/>
      </rPr>
      <t>=</t>
    </r>
  </si>
  <si>
    <r>
      <rPr>
        <b/>
        <sz val="11"/>
        <color theme="1"/>
        <rFont val="Aptos Narrow"/>
        <family val="2"/>
      </rPr>
      <t>Γ</t>
    </r>
    <r>
      <rPr>
        <b/>
        <vertAlign val="superscript"/>
        <sz val="9.35"/>
        <color theme="1"/>
        <rFont val="Aptos Narrow"/>
        <family val="2"/>
      </rPr>
      <t>g</t>
    </r>
    <r>
      <rPr>
        <b/>
        <vertAlign val="superscript"/>
        <sz val="11"/>
        <color theme="1"/>
        <rFont val="Aptos Narrow"/>
        <family val="2"/>
        <scheme val="minor"/>
      </rPr>
      <t>,b</t>
    </r>
  </si>
  <si>
    <t>Q̇ [kJ/h] mediante la suposición de estado cuasi-estacionario del aceite térmico=</t>
  </si>
  <si>
    <r>
      <t>Q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[kJ/h]=</t>
    </r>
  </si>
  <si>
    <r>
      <t>ΣN</t>
    </r>
    <r>
      <rPr>
        <b/>
        <vertAlign val="subscript"/>
        <sz val="11"/>
        <color rgb="FF156082"/>
        <rFont val="Aptos Narrow"/>
        <family val="2"/>
      </rPr>
      <t>i</t>
    </r>
    <r>
      <rPr>
        <b/>
        <sz val="11"/>
        <color rgb="FF156082"/>
        <rFont val="Aptos Narrow"/>
        <family val="2"/>
      </rPr>
      <t>ĥ</t>
    </r>
    <r>
      <rPr>
        <b/>
        <vertAlign val="subscript"/>
        <sz val="11"/>
        <color rgb="FF156082"/>
        <rFont val="Aptos Narrow"/>
        <family val="2"/>
      </rPr>
      <t>i</t>
    </r>
    <r>
      <rPr>
        <b/>
        <vertAlign val="superscript"/>
        <sz val="11"/>
        <color rgb="FF156082"/>
        <rFont val="Aptos Narrow"/>
        <family val="2"/>
      </rPr>
      <t>l,b</t>
    </r>
    <r>
      <rPr>
        <b/>
        <sz val="11"/>
        <color rgb="FF156082"/>
        <rFont val="Aptos Narrow"/>
        <family val="2"/>
      </rPr>
      <t xml:space="preserve"> [kJ/h]</t>
    </r>
    <r>
      <rPr>
        <b/>
        <sz val="11"/>
        <color rgb="FF156082"/>
        <rFont val="Aptos Narrow"/>
        <family val="2"/>
        <scheme val="minor"/>
      </rPr>
      <t>=</t>
    </r>
  </si>
  <si>
    <r>
      <t>Γ</t>
    </r>
    <r>
      <rPr>
        <b/>
        <vertAlign val="superscript"/>
        <sz val="9.35"/>
        <color theme="1"/>
        <rFont val="Aptos Narrow"/>
        <family val="2"/>
      </rPr>
      <t>l</t>
    </r>
    <r>
      <rPr>
        <b/>
        <vertAlign val="superscript"/>
        <sz val="11"/>
        <color theme="1"/>
        <rFont val="Aptos Narrow"/>
        <family val="2"/>
        <scheme val="minor"/>
      </rPr>
      <t>,b</t>
    </r>
  </si>
  <si>
    <r>
      <t>Q</t>
    </r>
    <r>
      <rPr>
        <b/>
        <vertAlign val="superscript"/>
        <sz val="11"/>
        <color theme="4"/>
        <rFont val="Aptos Narrow"/>
        <family val="2"/>
        <scheme val="minor"/>
      </rPr>
      <t>l</t>
    </r>
    <r>
      <rPr>
        <b/>
        <sz val="11"/>
        <color theme="4"/>
        <rFont val="Aptos Narrow"/>
        <family val="2"/>
        <scheme val="minor"/>
      </rPr>
      <t xml:space="preserve"> [kJ/h]=</t>
    </r>
  </si>
  <si>
    <r>
      <t>ΣN</t>
    </r>
    <r>
      <rPr>
        <b/>
        <vertAlign val="subscript"/>
        <sz val="11"/>
        <color theme="4"/>
        <rFont val="Aptos Narrow"/>
        <family val="2"/>
      </rPr>
      <t>i</t>
    </r>
    <r>
      <rPr>
        <b/>
        <sz val="11"/>
        <color theme="4"/>
        <rFont val="Aptos Narrow"/>
        <family val="2"/>
      </rPr>
      <t>ĥ</t>
    </r>
    <r>
      <rPr>
        <b/>
        <vertAlign val="subscript"/>
        <sz val="11"/>
        <color theme="4"/>
        <rFont val="Aptos Narrow"/>
        <family val="2"/>
      </rPr>
      <t>i</t>
    </r>
    <r>
      <rPr>
        <b/>
        <vertAlign val="superscript"/>
        <sz val="11"/>
        <color theme="4"/>
        <rFont val="Aptos Narrow"/>
        <family val="2"/>
      </rPr>
      <t>l,b</t>
    </r>
    <r>
      <rPr>
        <b/>
        <sz val="11"/>
        <color theme="4"/>
        <rFont val="Aptos Narrow"/>
        <family val="2"/>
      </rPr>
      <t xml:space="preserve"> [kJ/h]</t>
    </r>
    <r>
      <rPr>
        <b/>
        <sz val="11"/>
        <color theme="4"/>
        <rFont val="Aptos Narrow"/>
        <family val="2"/>
        <scheme val="minor"/>
      </rPr>
      <t>=</t>
    </r>
  </si>
  <si>
    <t>TT-6 [°C]=</t>
  </si>
  <si>
    <r>
      <t>FIC-1 [m</t>
    </r>
    <r>
      <rPr>
        <b/>
        <vertAlign val="superscript"/>
        <sz val="11"/>
        <color rgb="FFA02B93"/>
        <rFont val="Aptos Narrow"/>
        <family val="2"/>
        <scheme val="minor"/>
      </rPr>
      <t>3</t>
    </r>
    <r>
      <rPr>
        <b/>
        <sz val="11"/>
        <color rgb="FFA02B93"/>
        <rFont val="Aptos Narrow"/>
        <family val="2"/>
        <scheme val="minor"/>
      </rPr>
      <t>/h]=</t>
    </r>
  </si>
  <si>
    <t>Economizador</t>
  </si>
  <si>
    <t>TT-7 [°C]=</t>
  </si>
  <si>
    <t>FIC-1 [kmol/h]=</t>
  </si>
  <si>
    <t xml:space="preserve">Ubicación </t>
  </si>
  <si>
    <t>Flujos</t>
  </si>
  <si>
    <t>Masa</t>
  </si>
  <si>
    <t>Energía</t>
  </si>
  <si>
    <t>Hidráulica</t>
  </si>
  <si>
    <t>Equipo</t>
  </si>
  <si>
    <r>
      <t>F</t>
    </r>
    <r>
      <rPr>
        <b/>
        <vertAlign val="superscript"/>
        <sz val="11"/>
        <color rgb="FF156082"/>
        <rFont val="Aptos Narrow"/>
        <family val="2"/>
        <scheme val="minor"/>
      </rPr>
      <t xml:space="preserve">l </t>
    </r>
    <r>
      <rPr>
        <b/>
        <sz val="11"/>
        <color rgb="FF156082"/>
        <rFont val="Aptos Narrow"/>
        <family val="2"/>
        <scheme val="minor"/>
      </rPr>
      <t>Fría [kmol/h]</t>
    </r>
  </si>
  <si>
    <r>
      <t>P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Fría [kmol/h]</t>
    </r>
  </si>
  <si>
    <r>
      <t>F</t>
    </r>
    <r>
      <rPr>
        <b/>
        <vertAlign val="superscript"/>
        <sz val="11"/>
        <color rgb="FFC00000"/>
        <rFont val="Aptos Narrow"/>
        <family val="2"/>
        <scheme val="minor"/>
      </rPr>
      <t>l</t>
    </r>
    <r>
      <rPr>
        <b/>
        <sz val="11"/>
        <color rgb="FFC00000"/>
        <rFont val="Aptos Narrow"/>
        <family val="2"/>
        <scheme val="minor"/>
      </rPr>
      <t xml:space="preserve"> Caliente [kmol/h]</t>
    </r>
  </si>
  <si>
    <r>
      <t>P</t>
    </r>
    <r>
      <rPr>
        <b/>
        <vertAlign val="superscript"/>
        <sz val="11"/>
        <color rgb="FFC00000"/>
        <rFont val="Aptos Narrow"/>
        <family val="2"/>
        <scheme val="minor"/>
      </rPr>
      <t>l</t>
    </r>
    <r>
      <rPr>
        <b/>
        <sz val="11"/>
        <color rgb="FFC00000"/>
        <rFont val="Aptos Narrow"/>
        <family val="2"/>
        <scheme val="minor"/>
      </rPr>
      <t xml:space="preserve"> Caliente [kmol/h]</t>
    </r>
  </si>
  <si>
    <r>
      <t>x</t>
    </r>
    <r>
      <rPr>
        <b/>
        <vertAlign val="subscript"/>
        <sz val="11"/>
        <color rgb="FF156082"/>
        <rFont val="Aptos Narrow"/>
        <family val="2"/>
        <scheme val="minor"/>
      </rPr>
      <t>a</t>
    </r>
    <r>
      <rPr>
        <b/>
        <sz val="11"/>
        <color rgb="FF156082"/>
        <rFont val="Aptos Narrow"/>
        <family val="2"/>
        <scheme val="minor"/>
      </rPr>
      <t xml:space="preserve"> molar en F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Fría </t>
    </r>
  </si>
  <si>
    <r>
      <t>x</t>
    </r>
    <r>
      <rPr>
        <b/>
        <vertAlign val="subscript"/>
        <sz val="11"/>
        <color rgb="FF156082"/>
        <rFont val="Aptos Narrow"/>
        <family val="2"/>
        <scheme val="minor"/>
      </rPr>
      <t>a</t>
    </r>
    <r>
      <rPr>
        <b/>
        <sz val="11"/>
        <color rgb="FF156082"/>
        <rFont val="Aptos Narrow"/>
        <family val="2"/>
        <scheme val="minor"/>
      </rPr>
      <t xml:space="preserve"> molar en P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Fría </t>
    </r>
  </si>
  <si>
    <r>
      <t>x</t>
    </r>
    <r>
      <rPr>
        <b/>
        <vertAlign val="subscript"/>
        <sz val="11"/>
        <color rgb="FFC00000"/>
        <rFont val="Aptos Narrow"/>
        <family val="2"/>
        <scheme val="minor"/>
      </rPr>
      <t>a</t>
    </r>
    <r>
      <rPr>
        <b/>
        <sz val="11"/>
        <color rgb="FFC00000"/>
        <rFont val="Aptos Narrow"/>
        <family val="2"/>
        <scheme val="minor"/>
      </rPr>
      <t xml:space="preserve"> molar en F</t>
    </r>
    <r>
      <rPr>
        <b/>
        <vertAlign val="superscript"/>
        <sz val="11"/>
        <color rgb="FFC00000"/>
        <rFont val="Aptos Narrow"/>
        <family val="2"/>
        <scheme val="minor"/>
      </rPr>
      <t>l</t>
    </r>
    <r>
      <rPr>
        <b/>
        <sz val="11"/>
        <color rgb="FFC00000"/>
        <rFont val="Aptos Narrow"/>
        <family val="2"/>
        <scheme val="minor"/>
      </rPr>
      <t xml:space="preserve"> Caliente </t>
    </r>
  </si>
  <si>
    <r>
      <t>x</t>
    </r>
    <r>
      <rPr>
        <b/>
        <vertAlign val="subscript"/>
        <sz val="11"/>
        <color rgb="FFC00000"/>
        <rFont val="Aptos Narrow"/>
        <family val="2"/>
        <scheme val="minor"/>
      </rPr>
      <t>a</t>
    </r>
    <r>
      <rPr>
        <b/>
        <sz val="11"/>
        <color rgb="FFC00000"/>
        <rFont val="Aptos Narrow"/>
        <family val="2"/>
        <scheme val="minor"/>
      </rPr>
      <t xml:space="preserve"> molar en P</t>
    </r>
    <r>
      <rPr>
        <b/>
        <vertAlign val="superscript"/>
        <sz val="11"/>
        <color rgb="FFC00000"/>
        <rFont val="Aptos Narrow"/>
        <family val="2"/>
        <scheme val="minor"/>
      </rPr>
      <t>l</t>
    </r>
    <r>
      <rPr>
        <b/>
        <sz val="11"/>
        <color rgb="FFC00000"/>
        <rFont val="Aptos Narrow"/>
        <family val="2"/>
        <scheme val="minor"/>
      </rPr>
      <t xml:space="preserve"> Caliente </t>
    </r>
  </si>
  <si>
    <r>
      <t>T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en F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Fría [°C]</t>
    </r>
  </si>
  <si>
    <r>
      <t>T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en P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Fría [°C]</t>
    </r>
  </si>
  <si>
    <r>
      <t>T</t>
    </r>
    <r>
      <rPr>
        <b/>
        <vertAlign val="superscript"/>
        <sz val="11"/>
        <color rgb="FFC00000"/>
        <rFont val="Aptos Narrow"/>
        <family val="2"/>
        <scheme val="minor"/>
      </rPr>
      <t>l</t>
    </r>
    <r>
      <rPr>
        <b/>
        <sz val="11"/>
        <color rgb="FFC00000"/>
        <rFont val="Aptos Narrow"/>
        <family val="2"/>
        <scheme val="minor"/>
      </rPr>
      <t xml:space="preserve"> en F</t>
    </r>
    <r>
      <rPr>
        <b/>
        <vertAlign val="superscript"/>
        <sz val="11"/>
        <color rgb="FFC00000"/>
        <rFont val="Aptos Narrow"/>
        <family val="2"/>
        <scheme val="minor"/>
      </rPr>
      <t>l</t>
    </r>
    <r>
      <rPr>
        <b/>
        <sz val="11"/>
        <color rgb="FFC00000"/>
        <rFont val="Aptos Narrow"/>
        <family val="2"/>
        <scheme val="minor"/>
      </rPr>
      <t xml:space="preserve"> Caliente [°C]</t>
    </r>
  </si>
  <si>
    <r>
      <t>T</t>
    </r>
    <r>
      <rPr>
        <b/>
        <vertAlign val="superscript"/>
        <sz val="11"/>
        <color rgb="FFC00000"/>
        <rFont val="Aptos Narrow"/>
        <family val="2"/>
        <scheme val="minor"/>
      </rPr>
      <t>l</t>
    </r>
    <r>
      <rPr>
        <b/>
        <sz val="11"/>
        <color rgb="FFC00000"/>
        <rFont val="Aptos Narrow"/>
        <family val="2"/>
        <scheme val="minor"/>
      </rPr>
      <t xml:space="preserve"> en P</t>
    </r>
    <r>
      <rPr>
        <b/>
        <vertAlign val="superscript"/>
        <sz val="11"/>
        <color rgb="FFC00000"/>
        <rFont val="Aptos Narrow"/>
        <family val="2"/>
        <scheme val="minor"/>
      </rPr>
      <t>l</t>
    </r>
    <r>
      <rPr>
        <b/>
        <sz val="11"/>
        <color rgb="FFC00000"/>
        <rFont val="Aptos Narrow"/>
        <family val="2"/>
        <scheme val="minor"/>
      </rPr>
      <t xml:space="preserve"> Caliente [°C]</t>
    </r>
  </si>
  <si>
    <t>Q̇ [kJ/h]</t>
  </si>
  <si>
    <r>
      <t>h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en F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Fría [kJ/kmol]</t>
    </r>
  </si>
  <si>
    <r>
      <t>h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en P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Fría [kJ/kmol]</t>
    </r>
  </si>
  <si>
    <r>
      <t>h</t>
    </r>
    <r>
      <rPr>
        <b/>
        <vertAlign val="superscript"/>
        <sz val="11"/>
        <color rgb="FFC00000"/>
        <rFont val="Aptos Narrow"/>
        <family val="2"/>
        <scheme val="minor"/>
      </rPr>
      <t>l</t>
    </r>
    <r>
      <rPr>
        <b/>
        <sz val="11"/>
        <color rgb="FFC00000"/>
        <rFont val="Aptos Narrow"/>
        <family val="2"/>
        <scheme val="minor"/>
      </rPr>
      <t xml:space="preserve"> en F</t>
    </r>
    <r>
      <rPr>
        <b/>
        <vertAlign val="superscript"/>
        <sz val="11"/>
        <color rgb="FFC00000"/>
        <rFont val="Aptos Narrow"/>
        <family val="2"/>
        <scheme val="minor"/>
      </rPr>
      <t>l</t>
    </r>
    <r>
      <rPr>
        <b/>
        <sz val="11"/>
        <color rgb="FFC00000"/>
        <rFont val="Aptos Narrow"/>
        <family val="2"/>
        <scheme val="minor"/>
      </rPr>
      <t xml:space="preserve"> Caliente [kJ/kmol]</t>
    </r>
  </si>
  <si>
    <r>
      <t>h</t>
    </r>
    <r>
      <rPr>
        <b/>
        <vertAlign val="superscript"/>
        <sz val="11"/>
        <color rgb="FFC00000"/>
        <rFont val="Aptos Narrow"/>
        <family val="2"/>
        <scheme val="minor"/>
      </rPr>
      <t>l</t>
    </r>
    <r>
      <rPr>
        <b/>
        <sz val="11"/>
        <color rgb="FFC00000"/>
        <rFont val="Aptos Narrow"/>
        <family val="2"/>
        <scheme val="minor"/>
      </rPr>
      <t xml:space="preserve"> en P</t>
    </r>
    <r>
      <rPr>
        <b/>
        <vertAlign val="superscript"/>
        <sz val="11"/>
        <color rgb="FFC00000"/>
        <rFont val="Aptos Narrow"/>
        <family val="2"/>
        <scheme val="minor"/>
      </rPr>
      <t>l</t>
    </r>
    <r>
      <rPr>
        <b/>
        <sz val="11"/>
        <color rgb="FFC00000"/>
        <rFont val="Aptos Narrow"/>
        <family val="2"/>
        <scheme val="minor"/>
      </rPr>
      <t xml:space="preserve"> Caliente [kJ/kmol]</t>
    </r>
  </si>
  <si>
    <r>
      <t>P en F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Fría [bar]</t>
    </r>
  </si>
  <si>
    <r>
      <t>P en P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Fría [bar]</t>
    </r>
  </si>
  <si>
    <r>
      <t>P en F</t>
    </r>
    <r>
      <rPr>
        <b/>
        <vertAlign val="superscript"/>
        <sz val="11"/>
        <color rgb="FFC00000"/>
        <rFont val="Aptos Narrow"/>
        <family val="2"/>
        <scheme val="minor"/>
      </rPr>
      <t>l</t>
    </r>
    <r>
      <rPr>
        <b/>
        <sz val="11"/>
        <color rgb="FFC00000"/>
        <rFont val="Aptos Narrow"/>
        <family val="2"/>
        <scheme val="minor"/>
      </rPr>
      <t xml:space="preserve"> Caliente [bar]</t>
    </r>
  </si>
  <si>
    <r>
      <t>P en P</t>
    </r>
    <r>
      <rPr>
        <b/>
        <vertAlign val="superscript"/>
        <sz val="11"/>
        <color rgb="FFC00000"/>
        <rFont val="Aptos Narrow"/>
        <family val="2"/>
        <scheme val="minor"/>
      </rPr>
      <t>l</t>
    </r>
    <r>
      <rPr>
        <b/>
        <sz val="11"/>
        <color rgb="FFC00000"/>
        <rFont val="Aptos Narrow"/>
        <family val="2"/>
        <scheme val="minor"/>
      </rPr>
      <t xml:space="preserve"> Caliente [bar]</t>
    </r>
  </si>
  <si>
    <r>
      <t>Nota: Las propiedades de L</t>
    </r>
    <r>
      <rPr>
        <b/>
        <vertAlign val="subscript"/>
        <sz val="11"/>
        <rFont val="Aptos Narrow"/>
        <family val="2"/>
        <scheme val="minor"/>
      </rPr>
      <t>ps1+ps2-2</t>
    </r>
    <r>
      <rPr>
        <b/>
        <sz val="11"/>
        <rFont val="Aptos Narrow"/>
        <family val="2"/>
        <scheme val="minor"/>
      </rPr>
      <t>-P</t>
    </r>
    <r>
      <rPr>
        <b/>
        <vertAlign val="superscript"/>
        <sz val="11"/>
        <rFont val="Aptos Narrow"/>
        <family val="2"/>
        <scheme val="minor"/>
      </rPr>
      <t>l</t>
    </r>
    <r>
      <rPr>
        <b/>
        <sz val="11"/>
        <rFont val="Aptos Narrow"/>
        <family val="2"/>
        <scheme val="minor"/>
      </rPr>
      <t xml:space="preserve"> son las de L</t>
    </r>
    <r>
      <rPr>
        <b/>
        <vertAlign val="subscript"/>
        <sz val="11"/>
        <rFont val="Aptos Narrow"/>
        <family val="2"/>
        <scheme val="minor"/>
      </rPr>
      <t>ps1+ps2-2</t>
    </r>
    <r>
      <rPr>
        <b/>
        <sz val="11"/>
        <rFont val="Aptos Narrow"/>
        <family val="2"/>
        <scheme val="minor"/>
      </rPr>
      <t>, las cuales deben ser iguales a las de P</t>
    </r>
    <r>
      <rPr>
        <b/>
        <vertAlign val="superscript"/>
        <sz val="11"/>
        <rFont val="Aptos Narrow"/>
        <family val="2"/>
        <scheme val="minor"/>
      </rPr>
      <t>l</t>
    </r>
    <r>
      <rPr>
        <b/>
        <sz val="11"/>
        <rFont val="Aptos Narrow"/>
        <family val="2"/>
        <scheme val="minor"/>
      </rPr>
      <t>, pero por la recirculación en Aspen Plus se exportan valores muy cercanos entre sí. Se calcula h de L</t>
    </r>
    <r>
      <rPr>
        <b/>
        <vertAlign val="subscript"/>
        <sz val="11"/>
        <rFont val="Aptos Narrow"/>
        <family val="2"/>
        <scheme val="minor"/>
      </rPr>
      <t>ps1+ps2-2</t>
    </r>
    <r>
      <rPr>
        <b/>
        <sz val="11"/>
        <rFont val="Aptos Narrow"/>
        <family val="2"/>
        <scheme val="minor"/>
      </rPr>
      <t>-P</t>
    </r>
    <r>
      <rPr>
        <b/>
        <vertAlign val="superscript"/>
        <sz val="11"/>
        <rFont val="Aptos Narrow"/>
        <family val="2"/>
        <scheme val="minor"/>
      </rPr>
      <t>l</t>
    </r>
    <r>
      <rPr>
        <b/>
        <sz val="11"/>
        <rFont val="Aptos Narrow"/>
        <family val="2"/>
        <scheme val="minor"/>
      </rPr>
      <t xml:space="preserve"> mediante Aspen Custom Modeler para validar la esperada simulitud con la de P</t>
    </r>
    <r>
      <rPr>
        <b/>
        <vertAlign val="superscript"/>
        <sz val="11"/>
        <rFont val="Aptos Narrow"/>
        <family val="2"/>
        <scheme val="minor"/>
      </rPr>
      <t>l</t>
    </r>
    <r>
      <rPr>
        <b/>
        <sz val="11"/>
        <rFont val="Aptos Narrow"/>
        <family val="2"/>
        <scheme val="minor"/>
      </rPr>
      <t>. Por otra parte, se esperaría que se evapore toda la entrada al Rehervidor, es decir, f</t>
    </r>
    <r>
      <rPr>
        <b/>
        <vertAlign val="subscript"/>
        <sz val="11"/>
        <rFont val="Aptos Narrow"/>
        <family val="2"/>
        <scheme val="minor"/>
      </rPr>
      <t>v</t>
    </r>
    <r>
      <rPr>
        <b/>
        <sz val="11"/>
        <rFont val="Aptos Narrow"/>
        <family val="2"/>
        <scheme val="minor"/>
      </rPr>
      <t>≈1 y por lo tanto, la corriente L</t>
    </r>
    <r>
      <rPr>
        <b/>
        <vertAlign val="subscript"/>
        <sz val="11"/>
        <rFont val="Aptos Narrow"/>
        <family val="2"/>
        <scheme val="minor"/>
      </rPr>
      <t>ps1+ps2-2</t>
    </r>
    <r>
      <rPr>
        <b/>
        <sz val="11"/>
        <rFont val="Aptos Narrow"/>
        <family val="2"/>
        <scheme val="minor"/>
      </rPr>
      <t>-P</t>
    </r>
    <r>
      <rPr>
        <b/>
        <vertAlign val="superscript"/>
        <sz val="11"/>
        <rFont val="Aptos Narrow"/>
        <family val="2"/>
        <scheme val="minor"/>
      </rPr>
      <t>l</t>
    </r>
    <r>
      <rPr>
        <b/>
        <sz val="11"/>
        <rFont val="Aptos Narrow"/>
        <family val="2"/>
        <scheme val="minor"/>
      </rPr>
      <t>-P</t>
    </r>
    <r>
      <rPr>
        <b/>
        <vertAlign val="superscript"/>
        <sz val="11"/>
        <rFont val="Aptos Narrow"/>
        <family val="2"/>
        <scheme val="minor"/>
      </rPr>
      <t>g</t>
    </r>
    <r>
      <rPr>
        <b/>
        <sz val="11"/>
        <rFont val="Aptos Narrow"/>
        <family val="2"/>
        <scheme val="minor"/>
      </rPr>
      <t xml:space="preserve"> no existiría o tendría poco efecto en la etapa. </t>
    </r>
  </si>
  <si>
    <t>Condensador y Rehervidor</t>
  </si>
  <si>
    <t>Ubicación</t>
  </si>
  <si>
    <t>Retorno de líquido de E-2 al sumidero</t>
  </si>
  <si>
    <t>Caída de presión a sumidero</t>
  </si>
  <si>
    <t>Nota: AP no está considerando la caída de presión en el sumidero por el nivel del agua. Lo calcula mediante la altura en la última etapa; pero está presión estática si es muy similar calculada con el nivel del agua.</t>
  </si>
  <si>
    <t>z [m]</t>
  </si>
  <si>
    <t>V [kmol/h]</t>
  </si>
  <si>
    <t>L [kmol/h]</t>
  </si>
  <si>
    <r>
      <t>P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[kmol/h]</t>
    </r>
  </si>
  <si>
    <r>
      <t>P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[kmol/h]</t>
    </r>
  </si>
  <si>
    <r>
      <t>y</t>
    </r>
    <r>
      <rPr>
        <b/>
        <vertAlign val="subscript"/>
        <sz val="11"/>
        <color rgb="FFC00000"/>
        <rFont val="Aptos Narrow"/>
        <family val="2"/>
        <scheme val="minor"/>
      </rPr>
      <t>a</t>
    </r>
    <r>
      <rPr>
        <b/>
        <sz val="11"/>
        <color rgb="FFC00000"/>
        <rFont val="Aptos Narrow"/>
        <family val="2"/>
        <scheme val="minor"/>
      </rPr>
      <t xml:space="preserve"> molar en V</t>
    </r>
  </si>
  <si>
    <r>
      <t>x</t>
    </r>
    <r>
      <rPr>
        <b/>
        <vertAlign val="subscript"/>
        <sz val="11"/>
        <color rgb="FF156082"/>
        <rFont val="Aptos Narrow"/>
        <family val="2"/>
        <scheme val="minor"/>
      </rPr>
      <t>a</t>
    </r>
    <r>
      <rPr>
        <b/>
        <sz val="11"/>
        <color rgb="FF156082"/>
        <rFont val="Aptos Narrow"/>
        <family val="2"/>
        <scheme val="minor"/>
      </rPr>
      <t xml:space="preserve"> molar en L</t>
    </r>
  </si>
  <si>
    <r>
      <t>y</t>
    </r>
    <r>
      <rPr>
        <b/>
        <vertAlign val="subscript"/>
        <sz val="11"/>
        <color rgb="FFC00000"/>
        <rFont val="Aptos Narrow"/>
        <family val="2"/>
        <scheme val="minor"/>
      </rPr>
      <t>a</t>
    </r>
    <r>
      <rPr>
        <b/>
        <sz val="11"/>
        <color rgb="FFC00000"/>
        <rFont val="Aptos Narrow"/>
        <family val="2"/>
        <scheme val="minor"/>
      </rPr>
      <t xml:space="preserve"> molar en P</t>
    </r>
    <r>
      <rPr>
        <b/>
        <vertAlign val="superscript"/>
        <sz val="11"/>
        <color rgb="FFC00000"/>
        <rFont val="Aptos Narrow"/>
        <family val="2"/>
        <scheme val="minor"/>
      </rPr>
      <t>g</t>
    </r>
  </si>
  <si>
    <r>
      <t>x</t>
    </r>
    <r>
      <rPr>
        <b/>
        <vertAlign val="subscript"/>
        <sz val="11"/>
        <color rgb="FF156082"/>
        <rFont val="Aptos Narrow"/>
        <family val="2"/>
        <scheme val="minor"/>
      </rPr>
      <t>a</t>
    </r>
    <r>
      <rPr>
        <b/>
        <sz val="11"/>
        <color rgb="FF156082"/>
        <rFont val="Aptos Narrow"/>
        <family val="2"/>
        <scheme val="minor"/>
      </rPr>
      <t xml:space="preserve"> molar en P</t>
    </r>
    <r>
      <rPr>
        <b/>
        <vertAlign val="superscript"/>
        <sz val="11"/>
        <color rgb="FF156082"/>
        <rFont val="Aptos Narrow"/>
        <family val="2"/>
        <scheme val="minor"/>
      </rPr>
      <t>l</t>
    </r>
  </si>
  <si>
    <r>
      <t>T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en V [°C]</t>
    </r>
  </si>
  <si>
    <r>
      <t>T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en L [°C]</t>
    </r>
  </si>
  <si>
    <r>
      <t>T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en P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[°C]</t>
    </r>
  </si>
  <si>
    <r>
      <t>T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en P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[°C]</t>
    </r>
  </si>
  <si>
    <r>
      <t>h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en V [kJ/kmol]</t>
    </r>
  </si>
  <si>
    <r>
      <t>h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en L [kJ/kmol]</t>
    </r>
  </si>
  <si>
    <r>
      <t>h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en P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[kJ/kmol]</t>
    </r>
  </si>
  <si>
    <r>
      <t>h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en P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[kJ/kmol]</t>
    </r>
  </si>
  <si>
    <t>P en V [bar]</t>
  </si>
  <si>
    <t>P en L [bar]</t>
  </si>
  <si>
    <r>
      <t>P en P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[bar]</t>
    </r>
  </si>
  <si>
    <r>
      <t>P en P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[bar]</t>
    </r>
  </si>
  <si>
    <t>Flujo molar [kmol/h]</t>
  </si>
  <si>
    <r>
      <t>x</t>
    </r>
    <r>
      <rPr>
        <b/>
        <vertAlign val="subscript"/>
        <sz val="11"/>
        <color rgb="FF156082"/>
        <rFont val="Aptos Narrow"/>
        <family val="2"/>
        <scheme val="minor"/>
      </rPr>
      <t>a</t>
    </r>
    <r>
      <rPr>
        <b/>
        <sz val="11"/>
        <color rgb="FF156082"/>
        <rFont val="Aptos Narrow"/>
        <family val="2"/>
        <scheme val="minor"/>
      </rPr>
      <t xml:space="preserve"> molar</t>
    </r>
  </si>
  <si>
    <r>
      <t>T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[°C]</t>
    </r>
  </si>
  <si>
    <r>
      <t>h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[kJ/kmol]</t>
    </r>
  </si>
  <si>
    <t>P [bar]</t>
  </si>
  <si>
    <r>
      <rPr>
        <b/>
        <sz val="11"/>
        <color rgb="FF156082"/>
        <rFont val="Calibri"/>
        <family val="2"/>
      </rPr>
      <t>ρ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[kg/m</t>
    </r>
    <r>
      <rPr>
        <b/>
        <vertAlign val="superscript"/>
        <sz val="11"/>
        <color rgb="FF156082"/>
        <rFont val="Aptos Narrow"/>
        <family val="2"/>
        <scheme val="minor"/>
      </rPr>
      <t>3</t>
    </r>
    <r>
      <rPr>
        <b/>
        <sz val="11"/>
        <color rgb="FF156082"/>
        <rFont val="Aptos Narrow"/>
        <family val="2"/>
        <scheme val="minor"/>
      </rPr>
      <t>]</t>
    </r>
  </si>
  <si>
    <t>ΔP [bar] AP</t>
  </si>
  <si>
    <t>P estática [bar] cal</t>
  </si>
  <si>
    <t>P estática [bar] AP</t>
  </si>
  <si>
    <t>Condensador E-3</t>
  </si>
  <si>
    <t>Ver AP - Nota ❤️</t>
  </si>
  <si>
    <t xml:space="preserve">→ </t>
  </si>
  <si>
    <t>Nota ❤️: En Tab: "C-1 Column Internals INT-1 - Column Hydraulic Results" y valor en "Pressure drop across sump"</t>
  </si>
  <si>
    <t>Rehervidor E-2</t>
  </si>
  <si>
    <t>ε</t>
  </si>
  <si>
    <r>
      <t>a</t>
    </r>
    <r>
      <rPr>
        <b/>
        <vertAlign val="subscript"/>
        <sz val="11"/>
        <color theme="1"/>
        <rFont val="Aptos Narrow"/>
        <family val="2"/>
        <scheme val="minor"/>
      </rPr>
      <t>p</t>
    </r>
    <r>
      <rPr>
        <b/>
        <sz val="11"/>
        <color theme="1"/>
        <rFont val="Aptos Narrow"/>
        <family val="2"/>
        <scheme val="minor"/>
      </rPr>
      <t xml:space="preserve"> [m</t>
    </r>
    <r>
      <rPr>
        <b/>
        <vertAlign val="superscript"/>
        <sz val="11"/>
        <color theme="1"/>
        <rFont val="Aptos Narrow"/>
        <family val="2"/>
        <scheme val="minor"/>
      </rPr>
      <t>2</t>
    </r>
    <r>
      <rPr>
        <b/>
        <sz val="11"/>
        <color theme="1"/>
        <rFont val="Aptos Narrow"/>
        <family val="2"/>
        <scheme val="minor"/>
      </rPr>
      <t>/m</t>
    </r>
    <r>
      <rPr>
        <b/>
        <vertAlign val="superscript"/>
        <sz val="11"/>
        <color theme="1"/>
        <rFont val="Aptos Narrow"/>
        <family val="2"/>
        <scheme val="minor"/>
      </rPr>
      <t>3</t>
    </r>
    <r>
      <rPr>
        <b/>
        <sz val="11"/>
        <color theme="1"/>
        <rFont val="Aptos Narrow"/>
        <family val="2"/>
        <scheme val="minor"/>
      </rPr>
      <t>]</t>
    </r>
  </si>
  <si>
    <t>θ [rad]</t>
  </si>
  <si>
    <r>
      <t>g</t>
    </r>
    <r>
      <rPr>
        <b/>
        <vertAlign val="subscript"/>
        <sz val="11"/>
        <color theme="1"/>
        <rFont val="Aptos Narrow"/>
        <family val="2"/>
      </rPr>
      <t>c</t>
    </r>
    <r>
      <rPr>
        <b/>
        <sz val="11"/>
        <color theme="1"/>
        <rFont val="Aptos Narrow"/>
        <family val="2"/>
      </rPr>
      <t xml:space="preserve"> [m/s</t>
    </r>
    <r>
      <rPr>
        <b/>
        <vertAlign val="superscript"/>
        <sz val="11"/>
        <color theme="1"/>
        <rFont val="Aptos Narrow"/>
        <family val="2"/>
      </rPr>
      <t>2</t>
    </r>
    <r>
      <rPr>
        <b/>
        <sz val="11"/>
        <color theme="1"/>
        <rFont val="Aptos Narrow"/>
        <family val="2"/>
      </rPr>
      <t>]</t>
    </r>
  </si>
  <si>
    <r>
      <t>d</t>
    </r>
    <r>
      <rPr>
        <b/>
        <vertAlign val="subscript"/>
        <sz val="11"/>
        <color theme="1"/>
        <rFont val="Aptos Narrow"/>
        <family val="2"/>
      </rPr>
      <t>h</t>
    </r>
    <r>
      <rPr>
        <b/>
        <sz val="11"/>
        <color theme="1"/>
        <rFont val="Aptos Narrow"/>
        <family val="2"/>
      </rPr>
      <t xml:space="preserve"> [m]</t>
    </r>
  </si>
  <si>
    <t>Etapas</t>
  </si>
  <si>
    <t>Real</t>
  </si>
  <si>
    <t>Simulación T [°C]</t>
  </si>
  <si>
    <t>Propiedades de bulk comprobadas en ACM</t>
  </si>
  <si>
    <t>Ubicación de etapa</t>
  </si>
  <si>
    <t>Flujos (cumplir balances de matería y energía ME)</t>
  </si>
  <si>
    <t>Área R</t>
  </si>
  <si>
    <t>Transferencia de masa RM</t>
  </si>
  <si>
    <t>Transferencia de energía RE, cumplir equilibrio Q</t>
  </si>
  <si>
    <t>Hidráulica H</t>
  </si>
  <si>
    <t>g</t>
  </si>
  <si>
    <t>l</t>
  </si>
  <si>
    <t>Etapa</t>
  </si>
  <si>
    <t>Posición [m]</t>
  </si>
  <si>
    <t>Primarias</t>
  </si>
  <si>
    <t>Secundarias</t>
  </si>
  <si>
    <t xml:space="preserve">Ecs. R </t>
  </si>
  <si>
    <t>Aproximaciones propuestas ACM</t>
  </si>
  <si>
    <t>Ecs. H ACM</t>
  </si>
  <si>
    <t>Transferencia de ME e interfase</t>
  </si>
  <si>
    <t>Zona</t>
  </si>
  <si>
    <t>z top [m]</t>
  </si>
  <si>
    <t>z lower [m]</t>
  </si>
  <si>
    <r>
      <t>F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[kmol/h]</t>
    </r>
  </si>
  <si>
    <r>
      <t>F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[kmol/h]</t>
    </r>
  </si>
  <si>
    <r>
      <t>V</t>
    </r>
    <r>
      <rPr>
        <b/>
        <vertAlign val="superscript"/>
        <sz val="11"/>
        <color rgb="FFC00000"/>
        <rFont val="Aptos Narrow"/>
        <family val="2"/>
        <scheme val="minor"/>
      </rPr>
      <t>b</t>
    </r>
    <r>
      <rPr>
        <b/>
        <sz val="11"/>
        <color rgb="FFC00000"/>
        <rFont val="Aptos Narrow"/>
        <family val="2"/>
        <scheme val="minor"/>
      </rPr>
      <t xml:space="preserve"> [kmol/h]</t>
    </r>
  </si>
  <si>
    <r>
      <t>L</t>
    </r>
    <r>
      <rPr>
        <b/>
        <vertAlign val="superscript"/>
        <sz val="11"/>
        <color rgb="FF156082"/>
        <rFont val="Aptos Narrow"/>
        <family val="2"/>
        <scheme val="minor"/>
      </rPr>
      <t>b</t>
    </r>
    <r>
      <rPr>
        <b/>
        <sz val="11"/>
        <color rgb="FF156082"/>
        <rFont val="Aptos Narrow"/>
        <family val="2"/>
        <scheme val="minor"/>
      </rPr>
      <t xml:space="preserve"> [kmol/h]</t>
    </r>
  </si>
  <si>
    <r>
      <t>a</t>
    </r>
    <r>
      <rPr>
        <b/>
        <vertAlign val="subscript"/>
        <sz val="11"/>
        <color theme="1"/>
        <rFont val="Aptos Narrow"/>
        <family val="2"/>
        <scheme val="minor"/>
      </rPr>
      <t>ef</t>
    </r>
    <r>
      <rPr>
        <b/>
        <sz val="11"/>
        <color theme="1"/>
        <rFont val="Aptos Narrow"/>
        <family val="2"/>
        <scheme val="minor"/>
      </rPr>
      <t>A</t>
    </r>
    <r>
      <rPr>
        <b/>
        <vertAlign val="subscript"/>
        <sz val="11"/>
        <color theme="1"/>
        <rFont val="Aptos Narrow"/>
        <family val="2"/>
        <scheme val="minor"/>
      </rPr>
      <t>tr</t>
    </r>
    <r>
      <rPr>
        <b/>
        <sz val="11"/>
        <color theme="1"/>
        <rFont val="Aptos Narrow"/>
        <family val="2"/>
        <scheme val="minor"/>
      </rPr>
      <t>Z [m</t>
    </r>
    <r>
      <rPr>
        <b/>
        <vertAlign val="superscript"/>
        <sz val="11"/>
        <color theme="1"/>
        <rFont val="Aptos Narrow"/>
        <family val="2"/>
        <scheme val="minor"/>
      </rPr>
      <t>2</t>
    </r>
    <r>
      <rPr>
        <b/>
        <sz val="11"/>
        <color theme="1"/>
        <rFont val="Aptos Narrow"/>
        <family val="2"/>
        <scheme val="minor"/>
      </rPr>
      <t>]</t>
    </r>
  </si>
  <si>
    <r>
      <t>y</t>
    </r>
    <r>
      <rPr>
        <b/>
        <vertAlign val="subscript"/>
        <sz val="11"/>
        <color rgb="FFC00000"/>
        <rFont val="Aptos Narrow"/>
        <family val="2"/>
        <scheme val="minor"/>
      </rPr>
      <t>a</t>
    </r>
    <r>
      <rPr>
        <b/>
        <sz val="11"/>
        <color rgb="FFC00000"/>
        <rFont val="Aptos Narrow"/>
        <family val="2"/>
        <scheme val="minor"/>
      </rPr>
      <t xml:space="preserve"> molar en F</t>
    </r>
    <r>
      <rPr>
        <b/>
        <vertAlign val="superscript"/>
        <sz val="11"/>
        <color rgb="FFC00000"/>
        <rFont val="Aptos Narrow"/>
        <family val="2"/>
        <scheme val="minor"/>
      </rPr>
      <t>g</t>
    </r>
  </si>
  <si>
    <r>
      <t>x</t>
    </r>
    <r>
      <rPr>
        <b/>
        <vertAlign val="subscript"/>
        <sz val="11"/>
        <color rgb="FF156082"/>
        <rFont val="Aptos Narrow"/>
        <family val="2"/>
        <scheme val="minor"/>
      </rPr>
      <t>a</t>
    </r>
    <r>
      <rPr>
        <b/>
        <sz val="11"/>
        <color rgb="FF156082"/>
        <rFont val="Aptos Narrow"/>
        <family val="2"/>
        <scheme val="minor"/>
      </rPr>
      <t xml:space="preserve"> molar en F</t>
    </r>
    <r>
      <rPr>
        <b/>
        <vertAlign val="superscript"/>
        <sz val="11"/>
        <color rgb="FF156082"/>
        <rFont val="Aptos Narrow"/>
        <family val="2"/>
        <scheme val="minor"/>
      </rPr>
      <t>l</t>
    </r>
  </si>
  <si>
    <r>
      <t>y</t>
    </r>
    <r>
      <rPr>
        <b/>
        <vertAlign val="subscript"/>
        <sz val="11"/>
        <color rgb="FFC00000"/>
        <rFont val="Aptos Narrow"/>
        <family val="2"/>
        <scheme val="minor"/>
      </rPr>
      <t>a</t>
    </r>
    <r>
      <rPr>
        <b/>
        <vertAlign val="superscript"/>
        <sz val="11"/>
        <color rgb="FFC00000"/>
        <rFont val="Aptos Narrow"/>
        <family val="2"/>
        <scheme val="minor"/>
      </rPr>
      <t>b</t>
    </r>
    <r>
      <rPr>
        <b/>
        <sz val="11"/>
        <color rgb="FFC00000"/>
        <rFont val="Aptos Narrow"/>
        <family val="2"/>
        <scheme val="minor"/>
      </rPr>
      <t xml:space="preserve"> molar</t>
    </r>
  </si>
  <si>
    <r>
      <t>y</t>
    </r>
    <r>
      <rPr>
        <b/>
        <vertAlign val="subscript"/>
        <sz val="11"/>
        <rFont val="Aptos Narrow"/>
        <family val="2"/>
        <scheme val="minor"/>
      </rPr>
      <t>a</t>
    </r>
    <r>
      <rPr>
        <b/>
        <vertAlign val="superscript"/>
        <sz val="11"/>
        <rFont val="Aptos Narrow"/>
        <family val="2"/>
        <scheme val="minor"/>
      </rPr>
      <t>I</t>
    </r>
    <r>
      <rPr>
        <b/>
        <sz val="11"/>
        <rFont val="Aptos Narrow"/>
        <family val="2"/>
        <scheme val="minor"/>
      </rPr>
      <t xml:space="preserve"> molar</t>
    </r>
  </si>
  <si>
    <r>
      <t>x</t>
    </r>
    <r>
      <rPr>
        <b/>
        <vertAlign val="subscript"/>
        <sz val="11"/>
        <rFont val="Aptos Narrow"/>
        <family val="2"/>
        <scheme val="minor"/>
      </rPr>
      <t>a</t>
    </r>
    <r>
      <rPr>
        <b/>
        <vertAlign val="superscript"/>
        <sz val="11"/>
        <rFont val="Aptos Narrow"/>
        <family val="2"/>
        <scheme val="minor"/>
      </rPr>
      <t>I</t>
    </r>
    <r>
      <rPr>
        <b/>
        <sz val="11"/>
        <rFont val="Aptos Narrow"/>
        <family val="2"/>
        <scheme val="minor"/>
      </rPr>
      <t xml:space="preserve"> molar</t>
    </r>
  </si>
  <si>
    <r>
      <t>x</t>
    </r>
    <r>
      <rPr>
        <b/>
        <vertAlign val="subscript"/>
        <sz val="11"/>
        <color rgb="FF156082"/>
        <rFont val="Aptos Narrow"/>
        <family val="2"/>
        <scheme val="minor"/>
      </rPr>
      <t>a</t>
    </r>
    <r>
      <rPr>
        <b/>
        <vertAlign val="superscript"/>
        <sz val="11"/>
        <color rgb="FF156082"/>
        <rFont val="Aptos Narrow"/>
        <family val="2"/>
        <scheme val="minor"/>
      </rPr>
      <t>b</t>
    </r>
    <r>
      <rPr>
        <b/>
        <sz val="11"/>
        <color rgb="FF156082"/>
        <rFont val="Aptos Narrow"/>
        <family val="2"/>
        <scheme val="minor"/>
      </rPr>
      <t xml:space="preserve"> molar</t>
    </r>
  </si>
  <si>
    <r>
      <t>k</t>
    </r>
    <r>
      <rPr>
        <b/>
        <vertAlign val="subscript"/>
        <sz val="11"/>
        <color rgb="FFC00000"/>
        <rFont val="Aptos Narrow"/>
        <family val="2"/>
        <scheme val="minor"/>
      </rPr>
      <t>bm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[m/h]</t>
    </r>
  </si>
  <si>
    <r>
      <t>k</t>
    </r>
    <r>
      <rPr>
        <b/>
        <vertAlign val="subscript"/>
        <sz val="11"/>
        <color rgb="FF156082"/>
        <rFont val="Aptos Narrow"/>
        <family val="2"/>
        <scheme val="minor"/>
      </rPr>
      <t>bm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[m/h]</t>
    </r>
  </si>
  <si>
    <r>
      <t>N</t>
    </r>
    <r>
      <rPr>
        <b/>
        <vertAlign val="subscript"/>
        <sz val="11"/>
        <color theme="1"/>
        <rFont val="Aptos Narrow"/>
        <family val="2"/>
        <scheme val="minor"/>
      </rPr>
      <t>a</t>
    </r>
    <r>
      <rPr>
        <b/>
        <sz val="11"/>
        <color theme="1"/>
        <rFont val="Aptos Narrow"/>
        <family val="2"/>
        <scheme val="minor"/>
      </rPr>
      <t xml:space="preserve"> [kmol/h]</t>
    </r>
  </si>
  <si>
    <r>
      <t>N</t>
    </r>
    <r>
      <rPr>
        <b/>
        <vertAlign val="subscript"/>
        <sz val="11"/>
        <color theme="1"/>
        <rFont val="Aptos Narrow"/>
        <family val="2"/>
        <scheme val="minor"/>
      </rPr>
      <t>w</t>
    </r>
    <r>
      <rPr>
        <b/>
        <sz val="11"/>
        <color theme="1"/>
        <rFont val="Aptos Narrow"/>
        <family val="2"/>
        <scheme val="minor"/>
      </rPr>
      <t xml:space="preserve"> [kmol/h]</t>
    </r>
  </si>
  <si>
    <r>
      <t>N</t>
    </r>
    <r>
      <rPr>
        <b/>
        <vertAlign val="subscript"/>
        <sz val="11"/>
        <color theme="1"/>
        <rFont val="Aptos Narrow"/>
        <family val="2"/>
        <scheme val="minor"/>
      </rPr>
      <t>t</t>
    </r>
    <r>
      <rPr>
        <b/>
        <sz val="11"/>
        <color theme="1"/>
        <rFont val="Aptos Narrow"/>
        <family val="2"/>
        <scheme val="minor"/>
      </rPr>
      <t xml:space="preserve"> [kmol/h]</t>
    </r>
  </si>
  <si>
    <r>
      <t>J</t>
    </r>
    <r>
      <rPr>
        <b/>
        <vertAlign val="subscript"/>
        <sz val="11"/>
        <color rgb="FFC00000"/>
        <rFont val="Aptos Narrow"/>
        <family val="2"/>
        <scheme val="minor"/>
      </rPr>
      <t>a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[kmol/h]</t>
    </r>
  </si>
  <si>
    <r>
      <t>Γ</t>
    </r>
    <r>
      <rPr>
        <b/>
        <vertAlign val="superscript"/>
        <sz val="9.35"/>
        <color rgb="FFC00000"/>
        <rFont val="Aptos Mono"/>
        <family val="3"/>
      </rPr>
      <t>g</t>
    </r>
    <r>
      <rPr>
        <b/>
        <vertAlign val="superscript"/>
        <sz val="11"/>
        <color rgb="FFC00000"/>
        <rFont val="Aptos Mono"/>
        <family val="3"/>
      </rPr>
      <t>,b</t>
    </r>
    <r>
      <rPr>
        <b/>
        <sz val="11"/>
        <color rgb="FFC00000"/>
        <rFont val="Aptos Narrow"/>
        <family val="2"/>
      </rPr>
      <t>≈1</t>
    </r>
  </si>
  <si>
    <r>
      <t>N</t>
    </r>
    <r>
      <rPr>
        <b/>
        <vertAlign val="subscript"/>
        <sz val="11"/>
        <color rgb="FFC00000"/>
        <rFont val="Aptos Narrow"/>
        <family val="2"/>
        <scheme val="minor"/>
      </rPr>
      <t>t</t>
    </r>
    <r>
      <rPr>
        <b/>
        <sz val="11"/>
        <color rgb="FFC00000"/>
        <rFont val="Aptos Narrow"/>
        <family val="2"/>
        <scheme val="minor"/>
      </rPr>
      <t>y</t>
    </r>
    <r>
      <rPr>
        <b/>
        <vertAlign val="subscript"/>
        <sz val="11"/>
        <color rgb="FFC00000"/>
        <rFont val="Aptos Narrow"/>
        <family val="2"/>
        <scheme val="minor"/>
      </rPr>
      <t>a</t>
    </r>
    <r>
      <rPr>
        <b/>
        <vertAlign val="superscript"/>
        <sz val="11"/>
        <color rgb="FFC00000"/>
        <rFont val="Aptos Narrow"/>
        <family val="2"/>
        <scheme val="minor"/>
      </rPr>
      <t>b</t>
    </r>
    <r>
      <rPr>
        <b/>
        <sz val="11"/>
        <color rgb="FFC00000"/>
        <rFont val="Aptos Narrow"/>
        <family val="2"/>
        <scheme val="minor"/>
      </rPr>
      <t xml:space="preserve"> [kmol/h]</t>
    </r>
  </si>
  <si>
    <r>
      <t>J</t>
    </r>
    <r>
      <rPr>
        <b/>
        <vertAlign val="subscript"/>
        <sz val="11"/>
        <color rgb="FF156082"/>
        <rFont val="Aptos Narrow"/>
        <family val="2"/>
        <scheme val="minor"/>
      </rPr>
      <t>a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[kmol/h]</t>
    </r>
  </si>
  <si>
    <r>
      <t>Γ</t>
    </r>
    <r>
      <rPr>
        <b/>
        <vertAlign val="superscript"/>
        <sz val="9.35"/>
        <color rgb="FF156082"/>
        <rFont val="Aptos Narrow"/>
        <family val="2"/>
      </rPr>
      <t>l,b</t>
    </r>
  </si>
  <si>
    <r>
      <t>N</t>
    </r>
    <r>
      <rPr>
        <b/>
        <vertAlign val="subscript"/>
        <sz val="11"/>
        <color rgb="FF156082"/>
        <rFont val="Aptos Narrow"/>
        <family val="2"/>
        <scheme val="minor"/>
      </rPr>
      <t>t</t>
    </r>
    <r>
      <rPr>
        <b/>
        <sz val="11"/>
        <color rgb="FF156082"/>
        <rFont val="Aptos Narrow"/>
        <family val="2"/>
        <scheme val="minor"/>
      </rPr>
      <t>x</t>
    </r>
    <r>
      <rPr>
        <b/>
        <vertAlign val="subscript"/>
        <sz val="11"/>
        <color rgb="FF156082"/>
        <rFont val="Aptos Narrow"/>
        <family val="2"/>
        <scheme val="minor"/>
      </rPr>
      <t>a</t>
    </r>
    <r>
      <rPr>
        <b/>
        <vertAlign val="superscript"/>
        <sz val="11"/>
        <color rgb="FF156082"/>
        <rFont val="Aptos Narrow"/>
        <family val="2"/>
        <scheme val="minor"/>
      </rPr>
      <t>b</t>
    </r>
    <r>
      <rPr>
        <b/>
        <sz val="11"/>
        <color rgb="FF156082"/>
        <rFont val="Aptos Narrow"/>
        <family val="2"/>
        <scheme val="minor"/>
      </rPr>
      <t xml:space="preserve"> [kmol/h]</t>
    </r>
  </si>
  <si>
    <r>
      <t>T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en F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[°C]</t>
    </r>
  </si>
  <si>
    <r>
      <t>T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en F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[°C]</t>
    </r>
  </si>
  <si>
    <r>
      <t>T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[°C]</t>
    </r>
  </si>
  <si>
    <r>
      <t>T</t>
    </r>
    <r>
      <rPr>
        <b/>
        <vertAlign val="superscript"/>
        <sz val="11"/>
        <color rgb="FFC00000"/>
        <rFont val="Aptos Narrow"/>
        <family val="2"/>
        <scheme val="minor"/>
      </rPr>
      <t>g,b</t>
    </r>
    <r>
      <rPr>
        <b/>
        <sz val="11"/>
        <color rgb="FFC00000"/>
        <rFont val="Aptos Narrow"/>
        <family val="2"/>
        <scheme val="minor"/>
      </rPr>
      <t xml:space="preserve"> [°C]</t>
    </r>
  </si>
  <si>
    <r>
      <t>T</t>
    </r>
    <r>
      <rPr>
        <b/>
        <vertAlign val="superscript"/>
        <sz val="11"/>
        <rFont val="Aptos Narrow"/>
        <family val="2"/>
        <scheme val="minor"/>
      </rPr>
      <t>I</t>
    </r>
    <r>
      <rPr>
        <b/>
        <sz val="11"/>
        <rFont val="Aptos Narrow"/>
        <family val="2"/>
        <scheme val="minor"/>
      </rPr>
      <t xml:space="preserve"> [°C]</t>
    </r>
  </si>
  <si>
    <r>
      <t>T</t>
    </r>
    <r>
      <rPr>
        <b/>
        <vertAlign val="superscript"/>
        <sz val="11"/>
        <color rgb="FF156082"/>
        <rFont val="Aptos Narrow"/>
        <family val="2"/>
        <scheme val="minor"/>
      </rPr>
      <t>l,b</t>
    </r>
    <r>
      <rPr>
        <b/>
        <sz val="11"/>
        <color rgb="FF156082"/>
        <rFont val="Aptos Narrow"/>
        <family val="2"/>
        <scheme val="minor"/>
      </rPr>
      <t xml:space="preserve"> [°C]</t>
    </r>
  </si>
  <si>
    <r>
      <t>k</t>
    </r>
    <r>
      <rPr>
        <b/>
        <vertAlign val="subscript"/>
        <sz val="11"/>
        <color rgb="FFC00000"/>
        <rFont val="Aptos Narrow"/>
        <family val="2"/>
        <scheme val="minor"/>
      </rPr>
      <t>h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[kJ/h·m</t>
    </r>
    <r>
      <rPr>
        <b/>
        <vertAlign val="superscript"/>
        <sz val="11"/>
        <color rgb="FFC00000"/>
        <rFont val="Aptos Narrow"/>
        <family val="2"/>
        <scheme val="minor"/>
      </rPr>
      <t>2</t>
    </r>
    <r>
      <rPr>
        <b/>
        <sz val="11"/>
        <color rgb="FFC00000"/>
        <rFont val="Aptos Narrow"/>
        <family val="2"/>
      </rPr>
      <t>·°C</t>
    </r>
    <r>
      <rPr>
        <b/>
        <sz val="11"/>
        <color rgb="FFC00000"/>
        <rFont val="Aptos Narrow"/>
        <family val="2"/>
        <scheme val="minor"/>
      </rPr>
      <t>]</t>
    </r>
  </si>
  <si>
    <r>
      <t>k</t>
    </r>
    <r>
      <rPr>
        <b/>
        <vertAlign val="subscript"/>
        <sz val="11"/>
        <color rgb="FF156082"/>
        <rFont val="Aptos Narrow"/>
        <family val="2"/>
        <scheme val="minor"/>
      </rPr>
      <t>h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[kJ/h·m</t>
    </r>
    <r>
      <rPr>
        <b/>
        <vertAlign val="superscript"/>
        <sz val="11"/>
        <color rgb="FF156082"/>
        <rFont val="Aptos Narrow"/>
        <family val="2"/>
        <scheme val="minor"/>
      </rPr>
      <t>2</t>
    </r>
    <r>
      <rPr>
        <b/>
        <sz val="11"/>
        <color rgb="FF156082"/>
        <rFont val="Aptos Narrow"/>
        <family val="2"/>
      </rPr>
      <t>·°C</t>
    </r>
    <r>
      <rPr>
        <b/>
        <sz val="11"/>
        <color rgb="FF156082"/>
        <rFont val="Aptos Narrow"/>
        <family val="2"/>
        <scheme val="minor"/>
      </rPr>
      <t>]</t>
    </r>
  </si>
  <si>
    <t>E [kJ/h]</t>
  </si>
  <si>
    <r>
      <t>Q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[kJ/h]</t>
    </r>
  </si>
  <si>
    <r>
      <t>ΣN</t>
    </r>
    <r>
      <rPr>
        <b/>
        <vertAlign val="subscript"/>
        <sz val="11"/>
        <color rgb="FFC00000"/>
        <rFont val="Aptos Narrow"/>
        <family val="2"/>
      </rPr>
      <t>i</t>
    </r>
    <r>
      <rPr>
        <b/>
        <sz val="11"/>
        <color rgb="FFC00000"/>
        <rFont val="Aptos Narrow"/>
        <family val="2"/>
      </rPr>
      <t>ĥ</t>
    </r>
    <r>
      <rPr>
        <b/>
        <vertAlign val="subscript"/>
        <sz val="11"/>
        <color rgb="FFC00000"/>
        <rFont val="Aptos Narrow"/>
        <family val="2"/>
      </rPr>
      <t>i</t>
    </r>
    <r>
      <rPr>
        <b/>
        <vertAlign val="superscript"/>
        <sz val="11"/>
        <color rgb="FFC00000"/>
        <rFont val="Aptos Narrow"/>
        <family val="2"/>
      </rPr>
      <t>g,b</t>
    </r>
    <r>
      <rPr>
        <b/>
        <sz val="11"/>
        <color rgb="FFC00000"/>
        <rFont val="Aptos Narrow"/>
        <family val="2"/>
      </rPr>
      <t xml:space="preserve"> [kJ/h]</t>
    </r>
  </si>
  <si>
    <r>
      <t>Q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[kJ/h]</t>
    </r>
  </si>
  <si>
    <r>
      <t>ΣN</t>
    </r>
    <r>
      <rPr>
        <b/>
        <vertAlign val="subscript"/>
        <sz val="11"/>
        <color rgb="FF156082"/>
        <rFont val="Aptos Narrow"/>
        <family val="2"/>
      </rPr>
      <t>i</t>
    </r>
    <r>
      <rPr>
        <b/>
        <sz val="11"/>
        <color rgb="FF156082"/>
        <rFont val="Aptos Narrow"/>
        <family val="2"/>
      </rPr>
      <t>ĥ</t>
    </r>
    <r>
      <rPr>
        <b/>
        <vertAlign val="subscript"/>
        <sz val="11"/>
        <color rgb="FF156082"/>
        <rFont val="Aptos Narrow"/>
        <family val="2"/>
      </rPr>
      <t>i</t>
    </r>
    <r>
      <rPr>
        <b/>
        <vertAlign val="superscript"/>
        <sz val="11"/>
        <color rgb="FF156082"/>
        <rFont val="Aptos Narrow"/>
        <family val="2"/>
      </rPr>
      <t>l,b</t>
    </r>
    <r>
      <rPr>
        <b/>
        <sz val="11"/>
        <color rgb="FF156082"/>
        <rFont val="Aptos Narrow"/>
        <family val="2"/>
      </rPr>
      <t xml:space="preserve"> [kJ/h]</t>
    </r>
  </si>
  <si>
    <r>
      <t>h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en F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[kJ/kmol]</t>
    </r>
  </si>
  <si>
    <r>
      <t>h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en F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[kJ/kmol]</t>
    </r>
  </si>
  <si>
    <r>
      <t>P en F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[bar]</t>
    </r>
  </si>
  <si>
    <r>
      <t>P en F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[bar]</t>
    </r>
  </si>
  <si>
    <t>TT1 [°C]</t>
  </si>
  <si>
    <r>
      <rPr>
        <b/>
        <sz val="11"/>
        <color rgb="FFC00000"/>
        <rFont val="Calibri"/>
        <family val="2"/>
      </rPr>
      <t>ρ</t>
    </r>
    <r>
      <rPr>
        <b/>
        <vertAlign val="superscript"/>
        <sz val="11"/>
        <color rgb="FFC00000"/>
        <rFont val="Aptos Narrow"/>
        <family val="2"/>
        <scheme val="minor"/>
      </rPr>
      <t>g,b</t>
    </r>
    <r>
      <rPr>
        <b/>
        <sz val="11"/>
        <color rgb="FFC00000"/>
        <rFont val="Aptos Narrow"/>
        <family val="2"/>
        <scheme val="minor"/>
      </rPr>
      <t xml:space="preserve"> [kmol/m</t>
    </r>
    <r>
      <rPr>
        <b/>
        <vertAlign val="superscript"/>
        <sz val="11"/>
        <color rgb="FFC00000"/>
        <rFont val="Aptos Narrow"/>
        <family val="2"/>
        <scheme val="minor"/>
      </rPr>
      <t>3</t>
    </r>
    <r>
      <rPr>
        <b/>
        <sz val="11"/>
        <color rgb="FFC00000"/>
        <rFont val="Aptos Narrow"/>
        <family val="2"/>
        <scheme val="minor"/>
      </rPr>
      <t>] AP</t>
    </r>
  </si>
  <si>
    <r>
      <rPr>
        <b/>
        <sz val="11"/>
        <color rgb="FF156082"/>
        <rFont val="Calibri"/>
        <family val="2"/>
      </rPr>
      <t>ρ</t>
    </r>
    <r>
      <rPr>
        <b/>
        <vertAlign val="superscript"/>
        <sz val="11"/>
        <color rgb="FF156082"/>
        <rFont val="Aptos Narrow"/>
        <family val="2"/>
        <scheme val="minor"/>
      </rPr>
      <t>l,b</t>
    </r>
    <r>
      <rPr>
        <b/>
        <sz val="11"/>
        <color rgb="FF156082"/>
        <rFont val="Aptos Narrow"/>
        <family val="2"/>
        <scheme val="minor"/>
      </rPr>
      <t xml:space="preserve"> [kmol/m</t>
    </r>
    <r>
      <rPr>
        <b/>
        <vertAlign val="superscript"/>
        <sz val="11"/>
        <color rgb="FF156082"/>
        <rFont val="Aptos Narrow"/>
        <family val="2"/>
        <scheme val="minor"/>
      </rPr>
      <t>3</t>
    </r>
    <r>
      <rPr>
        <b/>
        <sz val="11"/>
        <color rgb="FF156082"/>
        <rFont val="Aptos Narrow"/>
        <family val="2"/>
        <scheme val="minor"/>
      </rPr>
      <t>] AP</t>
    </r>
  </si>
  <si>
    <r>
      <rPr>
        <b/>
        <sz val="11"/>
        <color rgb="FFC00000"/>
        <rFont val="Calibri"/>
        <family val="2"/>
      </rPr>
      <t>ρ</t>
    </r>
    <r>
      <rPr>
        <b/>
        <vertAlign val="superscript"/>
        <sz val="11"/>
        <color rgb="FFC00000"/>
        <rFont val="Aptos Narrow"/>
        <family val="2"/>
        <scheme val="minor"/>
      </rPr>
      <t>g,b</t>
    </r>
    <r>
      <rPr>
        <b/>
        <sz val="11"/>
        <color rgb="FFC00000"/>
        <rFont val="Aptos Narrow"/>
        <family val="2"/>
        <scheme val="minor"/>
      </rPr>
      <t xml:space="preserve"> [kmol/m</t>
    </r>
    <r>
      <rPr>
        <b/>
        <vertAlign val="superscript"/>
        <sz val="11"/>
        <color rgb="FFC00000"/>
        <rFont val="Aptos Narrow"/>
        <family val="2"/>
        <scheme val="minor"/>
      </rPr>
      <t>3</t>
    </r>
    <r>
      <rPr>
        <b/>
        <sz val="11"/>
        <color rgb="FFC00000"/>
        <rFont val="Aptos Narrow"/>
        <family val="2"/>
        <scheme val="minor"/>
      </rPr>
      <t>] ACM</t>
    </r>
  </si>
  <si>
    <r>
      <rPr>
        <b/>
        <sz val="11"/>
        <color rgb="FF156082"/>
        <rFont val="Calibri"/>
        <family val="2"/>
      </rPr>
      <t>ρ</t>
    </r>
    <r>
      <rPr>
        <b/>
        <vertAlign val="superscript"/>
        <sz val="11"/>
        <color rgb="FF156082"/>
        <rFont val="Aptos Narrow"/>
        <family val="2"/>
        <scheme val="minor"/>
      </rPr>
      <t>l,b</t>
    </r>
    <r>
      <rPr>
        <b/>
        <sz val="11"/>
        <color rgb="FF156082"/>
        <rFont val="Aptos Narrow"/>
        <family val="2"/>
        <scheme val="minor"/>
      </rPr>
      <t xml:space="preserve"> [kmol/m</t>
    </r>
    <r>
      <rPr>
        <b/>
        <vertAlign val="superscript"/>
        <sz val="11"/>
        <color rgb="FF156082"/>
        <rFont val="Aptos Narrow"/>
        <family val="2"/>
        <scheme val="minor"/>
      </rPr>
      <t>3</t>
    </r>
    <r>
      <rPr>
        <b/>
        <sz val="11"/>
        <color rgb="FF156082"/>
        <rFont val="Aptos Narrow"/>
        <family val="2"/>
        <scheme val="minor"/>
      </rPr>
      <t>] ACM</t>
    </r>
  </si>
  <si>
    <r>
      <rPr>
        <b/>
        <sz val="11"/>
        <color rgb="FFC00000"/>
        <rFont val="Calibri"/>
        <family val="2"/>
      </rPr>
      <t>D</t>
    </r>
    <r>
      <rPr>
        <b/>
        <vertAlign val="subscript"/>
        <sz val="11"/>
        <color rgb="FFC00000"/>
        <rFont val="Calibri"/>
        <family val="2"/>
      </rPr>
      <t>bm</t>
    </r>
    <r>
      <rPr>
        <b/>
        <vertAlign val="superscript"/>
        <sz val="11"/>
        <color rgb="FFC00000"/>
        <rFont val="Aptos Narrow"/>
        <family val="2"/>
        <scheme val="minor"/>
      </rPr>
      <t>g,b</t>
    </r>
    <r>
      <rPr>
        <b/>
        <sz val="11"/>
        <color rgb="FFC00000"/>
        <rFont val="Aptos Narrow"/>
        <family val="2"/>
        <scheme val="minor"/>
      </rPr>
      <t xml:space="preserve"> [m</t>
    </r>
    <r>
      <rPr>
        <b/>
        <vertAlign val="superscript"/>
        <sz val="11"/>
        <color rgb="FFC00000"/>
        <rFont val="Aptos Narrow"/>
        <family val="2"/>
        <scheme val="minor"/>
      </rPr>
      <t>2</t>
    </r>
    <r>
      <rPr>
        <b/>
        <sz val="11"/>
        <color rgb="FFC00000"/>
        <rFont val="Aptos Narrow"/>
        <family val="2"/>
        <scheme val="minor"/>
      </rPr>
      <t>/h] AP</t>
    </r>
  </si>
  <si>
    <r>
      <rPr>
        <b/>
        <sz val="11"/>
        <color rgb="FF156082"/>
        <rFont val="Calibri"/>
        <family val="2"/>
      </rPr>
      <t>D</t>
    </r>
    <r>
      <rPr>
        <b/>
        <vertAlign val="subscript"/>
        <sz val="11"/>
        <color rgb="FF156082"/>
        <rFont val="Calibri"/>
        <family val="2"/>
      </rPr>
      <t>bm</t>
    </r>
    <r>
      <rPr>
        <b/>
        <vertAlign val="superscript"/>
        <sz val="11"/>
        <color rgb="FF156082"/>
        <rFont val="Aptos Narrow"/>
        <family val="2"/>
        <scheme val="minor"/>
      </rPr>
      <t>l,b</t>
    </r>
    <r>
      <rPr>
        <b/>
        <sz val="11"/>
        <color rgb="FF156082"/>
        <rFont val="Aptos Narrow"/>
        <family val="2"/>
        <scheme val="minor"/>
      </rPr>
      <t xml:space="preserve"> [m</t>
    </r>
    <r>
      <rPr>
        <b/>
        <vertAlign val="superscript"/>
        <sz val="11"/>
        <color rgb="FF156082"/>
        <rFont val="Aptos Narrow"/>
        <family val="2"/>
        <scheme val="minor"/>
      </rPr>
      <t>2</t>
    </r>
    <r>
      <rPr>
        <b/>
        <sz val="11"/>
        <color rgb="FF156082"/>
        <rFont val="Aptos Narrow"/>
        <family val="2"/>
        <scheme val="minor"/>
      </rPr>
      <t>/h] AP</t>
    </r>
  </si>
  <si>
    <r>
      <rPr>
        <b/>
        <sz val="11"/>
        <color rgb="FFC00000"/>
        <rFont val="Calibri"/>
        <family val="2"/>
      </rPr>
      <t>D</t>
    </r>
    <r>
      <rPr>
        <b/>
        <vertAlign val="subscript"/>
        <sz val="11"/>
        <color rgb="FFC00000"/>
        <rFont val="Calibri"/>
        <family val="2"/>
      </rPr>
      <t>bm</t>
    </r>
    <r>
      <rPr>
        <b/>
        <vertAlign val="superscript"/>
        <sz val="11"/>
        <color rgb="FFC00000"/>
        <rFont val="Aptos Narrow"/>
        <family val="2"/>
        <scheme val="minor"/>
      </rPr>
      <t>g,b</t>
    </r>
    <r>
      <rPr>
        <b/>
        <sz val="11"/>
        <color rgb="FFC00000"/>
        <rFont val="Aptos Narrow"/>
        <family val="2"/>
        <scheme val="minor"/>
      </rPr>
      <t xml:space="preserve"> [m</t>
    </r>
    <r>
      <rPr>
        <b/>
        <vertAlign val="superscript"/>
        <sz val="11"/>
        <color rgb="FFC00000"/>
        <rFont val="Aptos Narrow"/>
        <family val="2"/>
        <scheme val="minor"/>
      </rPr>
      <t>2</t>
    </r>
    <r>
      <rPr>
        <b/>
        <sz val="11"/>
        <color rgb="FFC00000"/>
        <rFont val="Aptos Narrow"/>
        <family val="2"/>
        <scheme val="minor"/>
      </rPr>
      <t>/h] ACM</t>
    </r>
  </si>
  <si>
    <r>
      <rPr>
        <b/>
        <sz val="11"/>
        <color rgb="FF156082"/>
        <rFont val="Calibri"/>
        <family val="2"/>
      </rPr>
      <t>D</t>
    </r>
    <r>
      <rPr>
        <b/>
        <vertAlign val="subscript"/>
        <sz val="11"/>
        <color rgb="FF156082"/>
        <rFont val="Calibri"/>
        <family val="2"/>
      </rPr>
      <t>bm</t>
    </r>
    <r>
      <rPr>
        <b/>
        <vertAlign val="superscript"/>
        <sz val="11"/>
        <color rgb="FF156082"/>
        <rFont val="Aptos Narrow"/>
        <family val="2"/>
        <scheme val="minor"/>
      </rPr>
      <t>l,b</t>
    </r>
    <r>
      <rPr>
        <b/>
        <sz val="11"/>
        <color rgb="FF156082"/>
        <rFont val="Aptos Narrow"/>
        <family val="2"/>
        <scheme val="minor"/>
      </rPr>
      <t xml:space="preserve"> [m</t>
    </r>
    <r>
      <rPr>
        <b/>
        <vertAlign val="superscript"/>
        <sz val="11"/>
        <color rgb="FF156082"/>
        <rFont val="Aptos Narrow"/>
        <family val="2"/>
        <scheme val="minor"/>
      </rPr>
      <t>2</t>
    </r>
    <r>
      <rPr>
        <b/>
        <sz val="11"/>
        <color rgb="FF156082"/>
        <rFont val="Aptos Narrow"/>
        <family val="2"/>
        <scheme val="minor"/>
      </rPr>
      <t>/h] ACM</t>
    </r>
  </si>
  <si>
    <r>
      <t>C</t>
    </r>
    <r>
      <rPr>
        <b/>
        <vertAlign val="subscript"/>
        <sz val="11"/>
        <color rgb="FFC00000"/>
        <rFont val="Aptos Narrow"/>
        <family val="2"/>
        <scheme val="minor"/>
      </rPr>
      <t>p</t>
    </r>
    <r>
      <rPr>
        <b/>
        <vertAlign val="superscript"/>
        <sz val="11"/>
        <color rgb="FFC00000"/>
        <rFont val="Aptos Narrow"/>
        <family val="2"/>
        <scheme val="minor"/>
      </rPr>
      <t>g,b</t>
    </r>
    <r>
      <rPr>
        <b/>
        <sz val="11"/>
        <color rgb="FFC00000"/>
        <rFont val="Aptos Narrow"/>
        <family val="2"/>
        <scheme val="minor"/>
      </rPr>
      <t xml:space="preserve"> [kJ/kmol·K] ACM</t>
    </r>
  </si>
  <si>
    <r>
      <t>C</t>
    </r>
    <r>
      <rPr>
        <b/>
        <vertAlign val="subscript"/>
        <sz val="11"/>
        <color rgb="FF156082"/>
        <rFont val="Aptos Narrow"/>
        <family val="2"/>
        <scheme val="minor"/>
      </rPr>
      <t>p</t>
    </r>
    <r>
      <rPr>
        <b/>
        <vertAlign val="superscript"/>
        <sz val="11"/>
        <color rgb="FF156082"/>
        <rFont val="Aptos Narrow"/>
        <family val="2"/>
        <scheme val="minor"/>
      </rPr>
      <t>l,b</t>
    </r>
    <r>
      <rPr>
        <b/>
        <sz val="11"/>
        <color rgb="FF156082"/>
        <rFont val="Aptos Narrow"/>
        <family val="2"/>
        <scheme val="minor"/>
      </rPr>
      <t xml:space="preserve"> [kJ/kmol·K] ACM</t>
    </r>
  </si>
  <si>
    <r>
      <rPr>
        <b/>
        <sz val="11"/>
        <color rgb="FFC00000"/>
        <rFont val="Aptos Narrow"/>
        <family val="2"/>
      </rPr>
      <t>κ</t>
    </r>
    <r>
      <rPr>
        <b/>
        <vertAlign val="superscript"/>
        <sz val="11"/>
        <color rgb="FFC00000"/>
        <rFont val="Aptos Narrow"/>
        <family val="2"/>
        <scheme val="minor"/>
      </rPr>
      <t>g,b</t>
    </r>
    <r>
      <rPr>
        <b/>
        <sz val="11"/>
        <color rgb="FFC00000"/>
        <rFont val="Aptos Narrow"/>
        <family val="2"/>
        <scheme val="minor"/>
      </rPr>
      <t xml:space="preserve"> [kJ/h·m·K] ACM</t>
    </r>
  </si>
  <si>
    <r>
      <t>κ</t>
    </r>
    <r>
      <rPr>
        <b/>
        <vertAlign val="superscript"/>
        <sz val="11"/>
        <color rgb="FF156082"/>
        <rFont val="Aptos Narrow"/>
        <family val="2"/>
        <scheme val="minor"/>
      </rPr>
      <t>l,b</t>
    </r>
    <r>
      <rPr>
        <b/>
        <sz val="11"/>
        <color rgb="FF156082"/>
        <rFont val="Aptos Narrow"/>
        <family val="2"/>
        <scheme val="minor"/>
      </rPr>
      <t xml:space="preserve"> [kJ/h·m·K] ACM</t>
    </r>
  </si>
  <si>
    <r>
      <rPr>
        <b/>
        <sz val="11"/>
        <color rgb="FFC00000"/>
        <rFont val="Calibri"/>
        <family val="2"/>
      </rPr>
      <t>μ</t>
    </r>
    <r>
      <rPr>
        <b/>
        <vertAlign val="superscript"/>
        <sz val="11"/>
        <color rgb="FFC00000"/>
        <rFont val="Aptos Narrow"/>
        <family val="2"/>
        <scheme val="minor"/>
      </rPr>
      <t>g,b</t>
    </r>
    <r>
      <rPr>
        <b/>
        <sz val="11"/>
        <color rgb="FFC00000"/>
        <rFont val="Aptos Narrow"/>
        <family val="2"/>
        <scheme val="minor"/>
      </rPr>
      <t xml:space="preserve"> [kg/h·m] ACM</t>
    </r>
  </si>
  <si>
    <r>
      <rPr>
        <b/>
        <sz val="11"/>
        <color rgb="FF156082"/>
        <rFont val="Calibri"/>
        <family val="2"/>
      </rPr>
      <t>μ</t>
    </r>
    <r>
      <rPr>
        <b/>
        <vertAlign val="superscript"/>
        <sz val="11"/>
        <color rgb="FF156082"/>
        <rFont val="Aptos Narrow"/>
        <family val="2"/>
        <scheme val="minor"/>
      </rPr>
      <t>l,b</t>
    </r>
    <r>
      <rPr>
        <b/>
        <sz val="11"/>
        <color rgb="FF156082"/>
        <rFont val="Aptos Narrow"/>
        <family val="2"/>
        <scheme val="minor"/>
      </rPr>
      <t xml:space="preserve"> [kg/h·m] ACM</t>
    </r>
  </si>
  <si>
    <r>
      <rPr>
        <b/>
        <sz val="11"/>
        <color rgb="FF156082"/>
        <rFont val="Aptos Narrow"/>
        <family val="2"/>
      </rPr>
      <t>σ</t>
    </r>
    <r>
      <rPr>
        <b/>
        <vertAlign val="superscript"/>
        <sz val="11"/>
        <color rgb="FF156082"/>
        <rFont val="Aptos Narrow"/>
        <family val="2"/>
        <scheme val="minor"/>
      </rPr>
      <t>l,b</t>
    </r>
    <r>
      <rPr>
        <b/>
        <sz val="11"/>
        <color rgb="FF156082"/>
        <rFont val="Aptos Narrow"/>
        <family val="2"/>
        <scheme val="minor"/>
      </rPr>
      <t xml:space="preserve"> [kg/h</t>
    </r>
    <r>
      <rPr>
        <b/>
        <vertAlign val="superscript"/>
        <sz val="11"/>
        <color rgb="FF156082"/>
        <rFont val="Aptos Narrow"/>
        <family val="2"/>
        <scheme val="minor"/>
      </rPr>
      <t>2</t>
    </r>
    <r>
      <rPr>
        <b/>
        <sz val="11"/>
        <color rgb="FF156082"/>
        <rFont val="Aptos Narrow"/>
        <family val="2"/>
        <scheme val="minor"/>
      </rPr>
      <t>] ACM</t>
    </r>
  </si>
  <si>
    <r>
      <t>U</t>
    </r>
    <r>
      <rPr>
        <b/>
        <vertAlign val="subscript"/>
        <sz val="11"/>
        <color rgb="FFC00000"/>
        <rFont val="Aptos Narrow"/>
        <family val="2"/>
        <scheme val="minor"/>
      </rPr>
      <t>sp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[m/h] ACM</t>
    </r>
  </si>
  <si>
    <r>
      <t>U</t>
    </r>
    <r>
      <rPr>
        <b/>
        <vertAlign val="subscript"/>
        <sz val="11"/>
        <color rgb="FF156082"/>
        <rFont val="Aptos Narrow"/>
        <family val="2"/>
        <scheme val="minor"/>
      </rPr>
      <t>sp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[m/h] ACM</t>
    </r>
  </si>
  <si>
    <r>
      <t>Sc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AP</t>
    </r>
  </si>
  <si>
    <r>
      <t>Sc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AP</t>
    </r>
  </si>
  <si>
    <r>
      <t>Sc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ACM</t>
    </r>
  </si>
  <si>
    <r>
      <t>Sc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ACM</t>
    </r>
  </si>
  <si>
    <r>
      <t>4</t>
    </r>
    <r>
      <rPr>
        <b/>
        <sz val="11"/>
        <color rgb="FFC00000"/>
        <rFont val="Aptos Narrow"/>
        <family val="2"/>
      </rPr>
      <t>ε</t>
    </r>
    <r>
      <rPr>
        <b/>
        <sz val="11"/>
        <color rgb="FFC00000"/>
        <rFont val="Aptos Narrow"/>
        <family val="2"/>
        <scheme val="minor"/>
      </rPr>
      <t>Re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AP</t>
    </r>
  </si>
  <si>
    <r>
      <t>4εRe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AP</t>
    </r>
  </si>
  <si>
    <r>
      <t>Re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ACM</t>
    </r>
  </si>
  <si>
    <r>
      <t>Re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ACM</t>
    </r>
  </si>
  <si>
    <r>
      <t>4εWe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AP</t>
    </r>
  </si>
  <si>
    <r>
      <t>We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ACM</t>
    </r>
  </si>
  <si>
    <r>
      <t>Fr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>/(4ε) AP</t>
    </r>
  </si>
  <si>
    <r>
      <t>Fr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ACM</t>
    </r>
  </si>
  <si>
    <r>
      <t>k</t>
    </r>
    <r>
      <rPr>
        <b/>
        <vertAlign val="subscript"/>
        <sz val="11"/>
        <color rgb="FFC00000"/>
        <rFont val="Aptos Narrow"/>
        <family val="2"/>
        <scheme val="minor"/>
      </rPr>
      <t>bm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[m/h] ACM</t>
    </r>
  </si>
  <si>
    <r>
      <t>k</t>
    </r>
    <r>
      <rPr>
        <b/>
        <vertAlign val="subscript"/>
        <sz val="11"/>
        <color rgb="FF156082"/>
        <rFont val="Aptos Narrow"/>
        <family val="2"/>
        <scheme val="minor"/>
      </rPr>
      <t>bm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[m/h] ACM</t>
    </r>
  </si>
  <si>
    <r>
      <t>k</t>
    </r>
    <r>
      <rPr>
        <b/>
        <vertAlign val="subscript"/>
        <sz val="11"/>
        <color rgb="FFC00000"/>
        <rFont val="Aptos Narrow"/>
        <family val="2"/>
        <scheme val="minor"/>
      </rPr>
      <t>h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[kJ/h·m</t>
    </r>
    <r>
      <rPr>
        <b/>
        <vertAlign val="superscript"/>
        <sz val="11"/>
        <color rgb="FFC00000"/>
        <rFont val="Aptos Narrow"/>
        <family val="2"/>
        <scheme val="minor"/>
      </rPr>
      <t>2</t>
    </r>
    <r>
      <rPr>
        <b/>
        <sz val="11"/>
        <color rgb="FFC00000"/>
        <rFont val="Aptos Narrow"/>
        <family val="2"/>
      </rPr>
      <t>·°C</t>
    </r>
    <r>
      <rPr>
        <b/>
        <sz val="11"/>
        <color rgb="FFC00000"/>
        <rFont val="Aptos Narrow"/>
        <family val="2"/>
        <scheme val="minor"/>
      </rPr>
      <t>] ACM</t>
    </r>
  </si>
  <si>
    <r>
      <t>k</t>
    </r>
    <r>
      <rPr>
        <b/>
        <vertAlign val="subscript"/>
        <sz val="11"/>
        <color rgb="FF156082"/>
        <rFont val="Aptos Narrow"/>
        <family val="2"/>
        <scheme val="minor"/>
      </rPr>
      <t>h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[kJ/h·m</t>
    </r>
    <r>
      <rPr>
        <b/>
        <vertAlign val="superscript"/>
        <sz val="11"/>
        <color rgb="FF156082"/>
        <rFont val="Aptos Narrow"/>
        <family val="2"/>
        <scheme val="minor"/>
      </rPr>
      <t>2</t>
    </r>
    <r>
      <rPr>
        <b/>
        <sz val="11"/>
        <color rgb="FF156082"/>
        <rFont val="Aptos Narrow"/>
        <family val="2"/>
      </rPr>
      <t>·°C</t>
    </r>
    <r>
      <rPr>
        <b/>
        <sz val="11"/>
        <color rgb="FF156082"/>
        <rFont val="Aptos Narrow"/>
        <family val="2"/>
        <scheme val="minor"/>
      </rPr>
      <t>] ACM</t>
    </r>
  </si>
  <si>
    <r>
      <t>a</t>
    </r>
    <r>
      <rPr>
        <b/>
        <vertAlign val="subscript"/>
        <sz val="11"/>
        <color theme="1"/>
        <rFont val="Aptos Narrow"/>
        <family val="2"/>
        <scheme val="minor"/>
      </rPr>
      <t>ef</t>
    </r>
    <r>
      <rPr>
        <b/>
        <sz val="11"/>
        <color theme="1"/>
        <rFont val="Aptos Narrow"/>
        <family val="2"/>
        <scheme val="minor"/>
      </rPr>
      <t xml:space="preserve"> [m</t>
    </r>
    <r>
      <rPr>
        <b/>
        <vertAlign val="superscript"/>
        <sz val="11"/>
        <color theme="1"/>
        <rFont val="Aptos Narrow"/>
        <family val="2"/>
        <scheme val="minor"/>
      </rPr>
      <t>2</t>
    </r>
    <r>
      <rPr>
        <b/>
        <sz val="11"/>
        <color theme="1"/>
        <rFont val="Aptos Narrow"/>
        <family val="2"/>
        <scheme val="minor"/>
      </rPr>
      <t>/m</t>
    </r>
    <r>
      <rPr>
        <b/>
        <vertAlign val="superscript"/>
        <sz val="11"/>
        <color theme="1"/>
        <rFont val="Aptos Narrow"/>
        <family val="2"/>
        <scheme val="minor"/>
      </rPr>
      <t>3</t>
    </r>
    <r>
      <rPr>
        <b/>
        <sz val="11"/>
        <color theme="1"/>
        <rFont val="Aptos Narrow"/>
        <family val="2"/>
        <scheme val="minor"/>
      </rPr>
      <t>] AP</t>
    </r>
  </si>
  <si>
    <r>
      <t>a</t>
    </r>
    <r>
      <rPr>
        <b/>
        <vertAlign val="subscript"/>
        <sz val="11"/>
        <color theme="1"/>
        <rFont val="Aptos Narrow"/>
        <family val="2"/>
        <scheme val="minor"/>
      </rPr>
      <t>ef</t>
    </r>
    <r>
      <rPr>
        <b/>
        <sz val="11"/>
        <color theme="1"/>
        <rFont val="Aptos Narrow"/>
        <family val="2"/>
        <scheme val="minor"/>
      </rPr>
      <t xml:space="preserve"> [m</t>
    </r>
    <r>
      <rPr>
        <b/>
        <vertAlign val="superscript"/>
        <sz val="11"/>
        <color theme="1"/>
        <rFont val="Aptos Narrow"/>
        <family val="2"/>
        <scheme val="minor"/>
      </rPr>
      <t>2</t>
    </r>
    <r>
      <rPr>
        <b/>
        <sz val="11"/>
        <color theme="1"/>
        <rFont val="Aptos Narrow"/>
        <family val="2"/>
        <scheme val="minor"/>
      </rPr>
      <t>/m</t>
    </r>
    <r>
      <rPr>
        <b/>
        <vertAlign val="superscript"/>
        <sz val="11"/>
        <color theme="1"/>
        <rFont val="Aptos Narrow"/>
        <family val="2"/>
        <scheme val="minor"/>
      </rPr>
      <t>3</t>
    </r>
    <r>
      <rPr>
        <b/>
        <sz val="11"/>
        <color theme="1"/>
        <rFont val="Aptos Narrow"/>
        <family val="2"/>
        <scheme val="minor"/>
      </rPr>
      <t>] ACM</t>
    </r>
  </si>
  <si>
    <r>
      <t>u</t>
    </r>
    <r>
      <rPr>
        <b/>
        <vertAlign val="superscript"/>
        <sz val="11"/>
        <color rgb="FFC00000"/>
        <rFont val="Aptos Narrow"/>
        <family val="2"/>
        <scheme val="minor"/>
      </rPr>
      <t>g,b</t>
    </r>
    <r>
      <rPr>
        <b/>
        <sz val="11"/>
        <color rgb="FFC00000"/>
        <rFont val="Aptos Narrow"/>
        <family val="2"/>
        <scheme val="minor"/>
      </rPr>
      <t xml:space="preserve"> [kJ/kmol]</t>
    </r>
  </si>
  <si>
    <r>
      <t>u</t>
    </r>
    <r>
      <rPr>
        <b/>
        <vertAlign val="superscript"/>
        <sz val="11"/>
        <color rgb="FF156082"/>
        <rFont val="Aptos Narrow"/>
        <family val="2"/>
        <scheme val="minor"/>
      </rPr>
      <t>l,b</t>
    </r>
    <r>
      <rPr>
        <b/>
        <sz val="11"/>
        <color rgb="FF156082"/>
        <rFont val="Aptos Narrow"/>
        <family val="2"/>
        <scheme val="minor"/>
      </rPr>
      <t xml:space="preserve"> [kJ/kmol]</t>
    </r>
  </si>
  <si>
    <r>
      <t>ĥ</t>
    </r>
    <r>
      <rPr>
        <b/>
        <vertAlign val="subscript"/>
        <sz val="11"/>
        <color rgb="FFC00000"/>
        <rFont val="Aptos Narrow"/>
        <family val="2"/>
      </rPr>
      <t>a</t>
    </r>
    <r>
      <rPr>
        <b/>
        <vertAlign val="superscript"/>
        <sz val="11"/>
        <color rgb="FFC00000"/>
        <rFont val="Aptos Narrow"/>
        <family val="2"/>
      </rPr>
      <t>g,b</t>
    </r>
    <r>
      <rPr>
        <b/>
        <sz val="11"/>
        <color rgb="FFC00000"/>
        <rFont val="Aptos Narrow"/>
        <family val="2"/>
      </rPr>
      <t xml:space="preserve"> [kJ/kmol]</t>
    </r>
  </si>
  <si>
    <r>
      <t>ĥ</t>
    </r>
    <r>
      <rPr>
        <b/>
        <vertAlign val="subscript"/>
        <sz val="11"/>
        <color rgb="FFC00000"/>
        <rFont val="Aptos Narrow"/>
        <family val="2"/>
      </rPr>
      <t>w</t>
    </r>
    <r>
      <rPr>
        <b/>
        <vertAlign val="superscript"/>
        <sz val="11"/>
        <color rgb="FFC00000"/>
        <rFont val="Aptos Narrow"/>
        <family val="2"/>
      </rPr>
      <t>g,b</t>
    </r>
    <r>
      <rPr>
        <b/>
        <sz val="11"/>
        <color rgb="FFC00000"/>
        <rFont val="Aptos Narrow"/>
        <family val="2"/>
      </rPr>
      <t xml:space="preserve"> [kJ/kmol]</t>
    </r>
  </si>
  <si>
    <r>
      <t>ĥ</t>
    </r>
    <r>
      <rPr>
        <b/>
        <vertAlign val="subscript"/>
        <sz val="11"/>
        <color rgb="FF156082"/>
        <rFont val="Aptos Narrow"/>
        <family val="2"/>
      </rPr>
      <t>a</t>
    </r>
    <r>
      <rPr>
        <b/>
        <vertAlign val="superscript"/>
        <sz val="11"/>
        <color rgb="FF156082"/>
        <rFont val="Aptos Narrow"/>
        <family val="2"/>
      </rPr>
      <t>l,b</t>
    </r>
    <r>
      <rPr>
        <b/>
        <sz val="11"/>
        <color rgb="FF156082"/>
        <rFont val="Aptos Narrow"/>
        <family val="2"/>
      </rPr>
      <t xml:space="preserve"> [kJ/kmol]</t>
    </r>
  </si>
  <si>
    <r>
      <t>ĥ</t>
    </r>
    <r>
      <rPr>
        <b/>
        <vertAlign val="subscript"/>
        <sz val="11"/>
        <color rgb="FF156082"/>
        <rFont val="Aptos Narrow"/>
        <family val="2"/>
      </rPr>
      <t>w</t>
    </r>
    <r>
      <rPr>
        <b/>
        <vertAlign val="superscript"/>
        <sz val="11"/>
        <color rgb="FF156082"/>
        <rFont val="Aptos Narrow"/>
        <family val="2"/>
      </rPr>
      <t>l,b</t>
    </r>
    <r>
      <rPr>
        <b/>
        <sz val="11"/>
        <color rgb="FF156082"/>
        <rFont val="Aptos Narrow"/>
        <family val="2"/>
      </rPr>
      <t xml:space="preserve"> [kJ/kmol]</t>
    </r>
  </si>
  <si>
    <t>ΔP [bar]</t>
  </si>
  <si>
    <t>TT2 [°C]</t>
  </si>
  <si>
    <t>TT3 [°C]</t>
  </si>
  <si>
    <t>TT4 [°C]</t>
  </si>
  <si>
    <t>TT5 [°C]</t>
  </si>
  <si>
    <t>Rectificación</t>
  </si>
  <si>
    <t>Agotamiento</t>
  </si>
  <si>
    <t>Simbología</t>
  </si>
  <si>
    <t>Transferencia de masa</t>
  </si>
  <si>
    <r>
      <t>N</t>
    </r>
    <r>
      <rPr>
        <b/>
        <vertAlign val="subscript"/>
        <sz val="11"/>
        <rFont val="Aptos Narrow"/>
        <family val="2"/>
        <scheme val="minor"/>
      </rPr>
      <t>a</t>
    </r>
    <r>
      <rPr>
        <b/>
        <sz val="11"/>
        <rFont val="Aptos Narrow"/>
        <family val="2"/>
        <scheme val="minor"/>
      </rPr>
      <t xml:space="preserve"> [kmol/h]</t>
    </r>
  </si>
  <si>
    <t>l-v</t>
  </si>
  <si>
    <r>
      <t>N</t>
    </r>
    <r>
      <rPr>
        <b/>
        <vertAlign val="subscript"/>
        <sz val="11"/>
        <rFont val="Aptos Narrow"/>
        <family val="2"/>
        <scheme val="minor"/>
      </rPr>
      <t>w</t>
    </r>
    <r>
      <rPr>
        <b/>
        <sz val="11"/>
        <rFont val="Aptos Narrow"/>
        <family val="2"/>
        <scheme val="minor"/>
      </rPr>
      <t xml:space="preserve"> [kmol/h]</t>
    </r>
  </si>
  <si>
    <t>v-l</t>
  </si>
  <si>
    <r>
      <t>N</t>
    </r>
    <r>
      <rPr>
        <b/>
        <vertAlign val="subscript"/>
        <sz val="11"/>
        <rFont val="Aptos Narrow"/>
        <family val="2"/>
        <scheme val="minor"/>
      </rPr>
      <t>t</t>
    </r>
    <r>
      <rPr>
        <b/>
        <sz val="11"/>
        <rFont val="Aptos Narrow"/>
        <family val="2"/>
        <scheme val="minor"/>
      </rPr>
      <t xml:space="preserve"> [kmol/h]</t>
    </r>
  </si>
  <si>
    <r>
      <t>J</t>
    </r>
    <r>
      <rPr>
        <b/>
        <vertAlign val="subscript"/>
        <sz val="11"/>
        <rFont val="Aptos Narrow"/>
        <family val="2"/>
        <scheme val="minor"/>
      </rPr>
      <t>a</t>
    </r>
    <r>
      <rPr>
        <b/>
        <vertAlign val="superscript"/>
        <sz val="11"/>
        <rFont val="Aptos Narrow"/>
        <family val="2"/>
        <scheme val="minor"/>
      </rPr>
      <t>g</t>
    </r>
    <r>
      <rPr>
        <b/>
        <sz val="11"/>
        <rFont val="Aptos Narrow"/>
        <family val="2"/>
        <scheme val="minor"/>
      </rPr>
      <t xml:space="preserve"> [kmol/h]</t>
    </r>
  </si>
  <si>
    <t>AP - Aspen Plus</t>
  </si>
  <si>
    <r>
      <t>N</t>
    </r>
    <r>
      <rPr>
        <b/>
        <vertAlign val="subscript"/>
        <sz val="11"/>
        <rFont val="Aptos Narrow"/>
        <family val="2"/>
        <scheme val="minor"/>
      </rPr>
      <t>t</t>
    </r>
    <r>
      <rPr>
        <b/>
        <sz val="11"/>
        <rFont val="Aptos Narrow"/>
        <family val="2"/>
        <scheme val="minor"/>
      </rPr>
      <t>y</t>
    </r>
    <r>
      <rPr>
        <b/>
        <vertAlign val="subscript"/>
        <sz val="11"/>
        <rFont val="Aptos Narrow"/>
        <family val="2"/>
        <scheme val="minor"/>
      </rPr>
      <t>a</t>
    </r>
    <r>
      <rPr>
        <b/>
        <vertAlign val="superscript"/>
        <sz val="11"/>
        <rFont val="Aptos Narrow"/>
        <family val="2"/>
        <scheme val="minor"/>
      </rPr>
      <t>b</t>
    </r>
    <r>
      <rPr>
        <b/>
        <sz val="11"/>
        <rFont val="Aptos Narrow"/>
        <family val="2"/>
        <scheme val="minor"/>
      </rPr>
      <t xml:space="preserve"> [kmol/h]</t>
    </r>
  </si>
  <si>
    <t>ACM - Aspen Custom Modeler</t>
  </si>
  <si>
    <r>
      <t>J</t>
    </r>
    <r>
      <rPr>
        <b/>
        <vertAlign val="subscript"/>
        <sz val="11"/>
        <rFont val="Aptos Narrow"/>
        <family val="2"/>
        <scheme val="minor"/>
      </rPr>
      <t>a</t>
    </r>
    <r>
      <rPr>
        <b/>
        <vertAlign val="superscript"/>
        <sz val="11"/>
        <rFont val="Aptos Narrow"/>
        <family val="2"/>
        <scheme val="minor"/>
      </rPr>
      <t>l</t>
    </r>
    <r>
      <rPr>
        <b/>
        <sz val="11"/>
        <rFont val="Aptos Narrow"/>
        <family val="2"/>
        <scheme val="minor"/>
      </rPr>
      <t xml:space="preserve"> [kmol/h]</t>
    </r>
  </si>
  <si>
    <r>
      <t>N</t>
    </r>
    <r>
      <rPr>
        <b/>
        <vertAlign val="subscript"/>
        <sz val="11"/>
        <rFont val="Aptos Narrow"/>
        <family val="2"/>
        <scheme val="minor"/>
      </rPr>
      <t>t</t>
    </r>
    <r>
      <rPr>
        <b/>
        <sz val="11"/>
        <rFont val="Aptos Narrow"/>
        <family val="2"/>
        <scheme val="minor"/>
      </rPr>
      <t>x</t>
    </r>
    <r>
      <rPr>
        <b/>
        <vertAlign val="subscript"/>
        <sz val="11"/>
        <rFont val="Aptos Narrow"/>
        <family val="2"/>
        <scheme val="minor"/>
      </rPr>
      <t>a</t>
    </r>
    <r>
      <rPr>
        <b/>
        <vertAlign val="superscript"/>
        <sz val="11"/>
        <rFont val="Aptos Narrow"/>
        <family val="2"/>
        <scheme val="minor"/>
      </rPr>
      <t>b</t>
    </r>
    <r>
      <rPr>
        <b/>
        <sz val="11"/>
        <rFont val="Aptos Narrow"/>
        <family val="2"/>
        <scheme val="minor"/>
      </rPr>
      <t xml:space="preserve"> [kmol/h]</t>
    </r>
  </si>
  <si>
    <t>Transferencia de energía</t>
  </si>
  <si>
    <r>
      <t>Q</t>
    </r>
    <r>
      <rPr>
        <b/>
        <vertAlign val="superscript"/>
        <sz val="11"/>
        <rFont val="Aptos Narrow"/>
        <family val="2"/>
        <scheme val="minor"/>
      </rPr>
      <t>g</t>
    </r>
    <r>
      <rPr>
        <b/>
        <sz val="11"/>
        <rFont val="Aptos Narrow"/>
        <family val="2"/>
        <scheme val="minor"/>
      </rPr>
      <t xml:space="preserve"> [kJ/h]</t>
    </r>
  </si>
  <si>
    <r>
      <t>ΣN</t>
    </r>
    <r>
      <rPr>
        <b/>
        <vertAlign val="subscript"/>
        <sz val="11"/>
        <rFont val="Aptos Narrow"/>
        <family val="2"/>
      </rPr>
      <t>i</t>
    </r>
    <r>
      <rPr>
        <b/>
        <sz val="11"/>
        <rFont val="Aptos Narrow"/>
        <family val="2"/>
      </rPr>
      <t>ĥ</t>
    </r>
    <r>
      <rPr>
        <b/>
        <vertAlign val="subscript"/>
        <sz val="11"/>
        <rFont val="Aptos Narrow"/>
        <family val="2"/>
      </rPr>
      <t>i</t>
    </r>
    <r>
      <rPr>
        <b/>
        <vertAlign val="superscript"/>
        <sz val="11"/>
        <rFont val="Aptos Narrow"/>
        <family val="2"/>
      </rPr>
      <t>g,b</t>
    </r>
    <r>
      <rPr>
        <b/>
        <sz val="11"/>
        <rFont val="Aptos Narrow"/>
        <family val="2"/>
      </rPr>
      <t xml:space="preserve"> [kJ/h]</t>
    </r>
  </si>
  <si>
    <r>
      <t>Q</t>
    </r>
    <r>
      <rPr>
        <b/>
        <vertAlign val="superscript"/>
        <sz val="11"/>
        <rFont val="Aptos Narrow"/>
        <family val="2"/>
        <scheme val="minor"/>
      </rPr>
      <t>l</t>
    </r>
    <r>
      <rPr>
        <b/>
        <sz val="11"/>
        <rFont val="Aptos Narrow"/>
        <family val="2"/>
        <scheme val="minor"/>
      </rPr>
      <t xml:space="preserve"> [kJ/h]</t>
    </r>
  </si>
  <si>
    <r>
      <t>ΣN</t>
    </r>
    <r>
      <rPr>
        <b/>
        <vertAlign val="subscript"/>
        <sz val="11"/>
        <rFont val="Aptos Narrow"/>
        <family val="2"/>
      </rPr>
      <t>i</t>
    </r>
    <r>
      <rPr>
        <b/>
        <sz val="11"/>
        <rFont val="Aptos Narrow"/>
        <family val="2"/>
      </rPr>
      <t>ĥ</t>
    </r>
    <r>
      <rPr>
        <b/>
        <vertAlign val="subscript"/>
        <sz val="11"/>
        <rFont val="Aptos Narrow"/>
        <family val="2"/>
      </rPr>
      <t>i</t>
    </r>
    <r>
      <rPr>
        <b/>
        <vertAlign val="superscript"/>
        <sz val="11"/>
        <rFont val="Aptos Narrow"/>
        <family val="2"/>
      </rPr>
      <t>l,b</t>
    </r>
    <r>
      <rPr>
        <b/>
        <sz val="11"/>
        <rFont val="Aptos Narrow"/>
        <family val="2"/>
      </rPr>
      <t xml:space="preserve"> [kJ/h]</t>
    </r>
  </si>
  <si>
    <t>ΔP [bar] en C-1</t>
  </si>
  <si>
    <r>
      <t>P</t>
    </r>
    <r>
      <rPr>
        <b/>
        <vertAlign val="superscript"/>
        <sz val="11"/>
        <color rgb="FF156082"/>
        <rFont val="Aptos Narrow"/>
        <family val="2"/>
        <scheme val="minor"/>
      </rPr>
      <t xml:space="preserve">l </t>
    </r>
    <r>
      <rPr>
        <b/>
        <sz val="11"/>
        <color rgb="FF156082"/>
        <rFont val="Aptos Narrow"/>
        <family val="2"/>
        <scheme val="minor"/>
      </rPr>
      <t>Fría [kmol/h]=</t>
    </r>
  </si>
  <si>
    <r>
      <t>L</t>
    </r>
    <r>
      <rPr>
        <b/>
        <vertAlign val="subscript"/>
        <sz val="11"/>
        <color rgb="FFC00000"/>
        <rFont val="Aptos Narrow"/>
        <family val="2"/>
        <scheme val="minor"/>
      </rPr>
      <t>1</t>
    </r>
    <r>
      <rPr>
        <b/>
        <sz val="11"/>
        <color rgb="FFC00000"/>
        <rFont val="Aptos Narrow"/>
        <family val="2"/>
        <scheme val="minor"/>
      </rPr>
      <t xml:space="preserve"> [kmol/h]=</t>
    </r>
  </si>
  <si>
    <r>
      <t>F</t>
    </r>
    <r>
      <rPr>
        <b/>
        <vertAlign val="superscript"/>
        <sz val="11"/>
        <color rgb="FF156082"/>
        <rFont val="Aptos Narrow"/>
        <family val="2"/>
        <scheme val="minor"/>
      </rPr>
      <t xml:space="preserve">l </t>
    </r>
    <r>
      <rPr>
        <b/>
        <sz val="11"/>
        <color rgb="FF156082"/>
        <rFont val="Aptos Narrow"/>
        <family val="2"/>
        <scheme val="minor"/>
      </rPr>
      <t>Fría [kmol/h]=</t>
    </r>
  </si>
  <si>
    <t>LV-1</t>
  </si>
  <si>
    <t>% Apertura</t>
  </si>
  <si>
    <r>
      <t>L</t>
    </r>
    <r>
      <rPr>
        <b/>
        <vertAlign val="subscript"/>
        <sz val="11"/>
        <color rgb="FFC00000"/>
        <rFont val="Aptos Narrow"/>
        <family val="2"/>
        <scheme val="minor"/>
      </rPr>
      <t>1</t>
    </r>
    <r>
      <rPr>
        <b/>
        <sz val="11"/>
        <color rgb="FFC00000"/>
        <rFont val="Aptos Narrow"/>
        <family val="2"/>
        <scheme val="minor"/>
      </rPr>
      <t>-P</t>
    </r>
    <r>
      <rPr>
        <b/>
        <vertAlign val="superscript"/>
        <sz val="11"/>
        <color rgb="FFC00000"/>
        <rFont val="Aptos Narrow"/>
        <family val="2"/>
        <scheme val="minor"/>
      </rPr>
      <t>l</t>
    </r>
    <r>
      <rPr>
        <b/>
        <sz val="11"/>
        <color rgb="FFC00000"/>
        <rFont val="Aptos Narrow"/>
        <family val="2"/>
        <scheme val="minor"/>
      </rPr>
      <t xml:space="preserve"> [kmol/h]=</t>
    </r>
  </si>
  <si>
    <r>
      <t>q̇ [m</t>
    </r>
    <r>
      <rPr>
        <b/>
        <vertAlign val="superscript"/>
        <sz val="11"/>
        <color theme="1"/>
        <rFont val="Aptos Narrow"/>
        <family val="2"/>
        <scheme val="minor"/>
      </rPr>
      <t>3</t>
    </r>
    <r>
      <rPr>
        <b/>
        <sz val="11"/>
        <color theme="1"/>
        <rFont val="Aptos Narrow"/>
        <family val="2"/>
        <scheme val="minor"/>
      </rPr>
      <t>/h]</t>
    </r>
  </si>
  <si>
    <t>Factor de corrección  F</t>
  </si>
  <si>
    <r>
      <t>ḣ</t>
    </r>
    <r>
      <rPr>
        <vertAlign val="subscript"/>
        <sz val="11"/>
        <color theme="1"/>
        <rFont val="Aptos Narrow"/>
        <family val="2"/>
        <scheme val="minor"/>
      </rPr>
      <t>int</t>
    </r>
    <r>
      <rPr>
        <b/>
        <sz val="11"/>
        <color theme="1"/>
        <rFont val="Aptos Narrow"/>
        <family val="2"/>
        <scheme val="minor"/>
      </rPr>
      <t xml:space="preserve"> [kJ/h·m</t>
    </r>
    <r>
      <rPr>
        <b/>
        <vertAlign val="superscript"/>
        <sz val="11"/>
        <color theme="1"/>
        <rFont val="Aptos Narrow"/>
        <family val="2"/>
        <scheme val="minor"/>
      </rPr>
      <t>2</t>
    </r>
    <r>
      <rPr>
        <b/>
        <sz val="11"/>
        <color theme="1"/>
        <rFont val="Aptos Narrow"/>
        <family val="2"/>
        <scheme val="minor"/>
      </rPr>
      <t>·K]</t>
    </r>
  </si>
  <si>
    <r>
      <t>ḣ</t>
    </r>
    <r>
      <rPr>
        <vertAlign val="subscript"/>
        <sz val="11"/>
        <color theme="1"/>
        <rFont val="Aptos Narrow"/>
        <family val="2"/>
        <scheme val="minor"/>
      </rPr>
      <t>ext</t>
    </r>
    <r>
      <rPr>
        <b/>
        <sz val="11"/>
        <color theme="1"/>
        <rFont val="Aptos Narrow"/>
        <family val="2"/>
        <scheme val="minor"/>
      </rPr>
      <t xml:space="preserve"> [kJ/h·m</t>
    </r>
    <r>
      <rPr>
        <b/>
        <vertAlign val="superscript"/>
        <sz val="11"/>
        <color theme="1"/>
        <rFont val="Aptos Narrow"/>
        <family val="2"/>
        <scheme val="minor"/>
      </rPr>
      <t>2</t>
    </r>
    <r>
      <rPr>
        <b/>
        <sz val="11"/>
        <color theme="1"/>
        <rFont val="Aptos Narrow"/>
        <family val="2"/>
        <scheme val="minor"/>
      </rPr>
      <t>·K]</t>
    </r>
  </si>
  <si>
    <t>Factor de corrección F</t>
  </si>
  <si>
    <t>PV-2</t>
  </si>
  <si>
    <t>Corriente fría de Condensador</t>
  </si>
  <si>
    <t>MIXED</t>
  </si>
  <si>
    <t>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</si>
</sst>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5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vertAlign val="subscript"/>
      <sz val="11"/>
      <color theme="1"/>
      <name val="Aptos Narrow"/>
      <family val="2"/>
      <scheme val="minor"/>
    </font>
    <font>
      <b/>
      <vertAlign val="superscript"/>
      <sz val="11"/>
      <color theme="1"/>
      <name val="Aptos Narrow"/>
      <family val="2"/>
      <scheme val="minor"/>
    </font>
    <font>
      <b/>
      <sz val="11"/>
      <color rgb="FFC00000"/>
      <name val="Aptos Narrow"/>
      <family val="2"/>
      <scheme val="minor"/>
    </font>
    <font>
      <b/>
      <vertAlign val="superscript"/>
      <sz val="11"/>
      <color rgb="FFC00000"/>
      <name val="Aptos Narrow"/>
      <family val="2"/>
      <scheme val="minor"/>
    </font>
    <font>
      <sz val="11"/>
      <color rgb="FFC00000"/>
      <name val="Aptos Narrow"/>
      <family val="2"/>
      <scheme val="minor"/>
    </font>
    <font>
      <b/>
      <sz val="11"/>
      <color rgb="FF156082"/>
      <name val="Aptos Narrow"/>
      <family val="2"/>
      <scheme val="minor"/>
    </font>
    <font>
      <b/>
      <vertAlign val="superscript"/>
      <sz val="11"/>
      <color rgb="FF156082"/>
      <name val="Aptos Narrow"/>
      <family val="2"/>
      <scheme val="minor"/>
    </font>
    <font>
      <sz val="11"/>
      <color rgb="FF156082"/>
      <name val="Aptos Narrow"/>
      <family val="2"/>
      <scheme val="minor"/>
    </font>
    <font>
      <b/>
      <sz val="11"/>
      <name val="Aptos Narrow"/>
      <family val="2"/>
      <scheme val="minor"/>
    </font>
    <font>
      <b/>
      <vertAlign val="subscript"/>
      <sz val="11"/>
      <color rgb="FFC00000"/>
      <name val="Aptos Narrow"/>
      <family val="2"/>
      <scheme val="minor"/>
    </font>
    <font>
      <b/>
      <vertAlign val="subscript"/>
      <sz val="11"/>
      <color rgb="FF156082"/>
      <name val="Aptos Narrow"/>
      <family val="2"/>
      <scheme val="minor"/>
    </font>
    <font>
      <b/>
      <sz val="11"/>
      <color theme="8"/>
      <name val="Aptos Narrow"/>
      <family val="2"/>
      <scheme val="minor"/>
    </font>
    <font>
      <b/>
      <sz val="11"/>
      <color rgb="FFA02B93"/>
      <name val="Aptos Narrow"/>
      <family val="2"/>
      <scheme val="minor"/>
    </font>
    <font>
      <sz val="11"/>
      <color rgb="FFA02B93"/>
      <name val="Aptos Narrow"/>
      <family val="2"/>
      <scheme val="minor"/>
    </font>
    <font>
      <b/>
      <sz val="11"/>
      <color theme="4"/>
      <name val="Aptos Narrow"/>
      <family val="2"/>
      <scheme val="minor"/>
    </font>
    <font>
      <sz val="11"/>
      <name val="Aptos Narrow"/>
      <family val="2"/>
      <scheme val="minor"/>
    </font>
    <font>
      <b/>
      <vertAlign val="superscript"/>
      <sz val="11"/>
      <color rgb="FFA02B93"/>
      <name val="Aptos Narrow"/>
      <family val="2"/>
      <scheme val="minor"/>
    </font>
    <font>
      <b/>
      <vertAlign val="subscript"/>
      <sz val="11"/>
      <name val="Aptos Narrow"/>
      <family val="2"/>
      <scheme val="minor"/>
    </font>
    <font>
      <b/>
      <vertAlign val="subscript"/>
      <sz val="11"/>
      <color rgb="FFA02B93"/>
      <name val="Aptos Narrow"/>
      <family val="2"/>
      <scheme val="minor"/>
    </font>
    <font>
      <b/>
      <sz val="11"/>
      <color theme="1"/>
      <name val="Aptos Narrow"/>
      <family val="2"/>
    </font>
    <font>
      <b/>
      <vertAlign val="subscript"/>
      <sz val="11"/>
      <color theme="4"/>
      <name val="Aptos Narrow"/>
      <family val="2"/>
      <scheme val="minor"/>
    </font>
    <font>
      <b/>
      <vertAlign val="superscript"/>
      <sz val="11"/>
      <color theme="4"/>
      <name val="Aptos Narrow"/>
      <family val="2"/>
      <scheme val="minor"/>
    </font>
    <font>
      <sz val="11"/>
      <color theme="4"/>
      <name val="Aptos Narrow"/>
      <family val="2"/>
      <scheme val="minor"/>
    </font>
    <font>
      <b/>
      <vertAlign val="superscript"/>
      <sz val="11"/>
      <name val="Aptos Narrow"/>
      <family val="2"/>
      <scheme val="minor"/>
    </font>
    <font>
      <b/>
      <vertAlign val="subscript"/>
      <sz val="11"/>
      <color rgb="FFC00000"/>
      <name val="Aptos Narrow"/>
      <family val="2"/>
    </font>
    <font>
      <b/>
      <sz val="11"/>
      <color rgb="FFC00000"/>
      <name val="Aptos Narrow"/>
      <family val="2"/>
    </font>
    <font>
      <b/>
      <vertAlign val="superscript"/>
      <sz val="11"/>
      <color rgb="FFC00000"/>
      <name val="Aptos Narrow"/>
      <family val="2"/>
    </font>
    <font>
      <b/>
      <vertAlign val="superscript"/>
      <sz val="9.35"/>
      <color theme="1"/>
      <name val="Aptos Narrow"/>
      <family val="2"/>
    </font>
    <font>
      <b/>
      <vertAlign val="subscript"/>
      <sz val="11"/>
      <color rgb="FF156082"/>
      <name val="Aptos Narrow"/>
      <family val="2"/>
    </font>
    <font>
      <b/>
      <sz val="11"/>
      <color rgb="FF156082"/>
      <name val="Aptos Narrow"/>
      <family val="2"/>
    </font>
    <font>
      <b/>
      <vertAlign val="superscript"/>
      <sz val="11"/>
      <color rgb="FF156082"/>
      <name val="Aptos Narrow"/>
      <family val="2"/>
    </font>
    <font>
      <b/>
      <vertAlign val="subscript"/>
      <sz val="11"/>
      <color theme="4"/>
      <name val="Aptos Narrow"/>
      <family val="2"/>
    </font>
    <font>
      <b/>
      <sz val="11"/>
      <color theme="4"/>
      <name val="Aptos Narrow"/>
      <family val="2"/>
    </font>
    <font>
      <b/>
      <vertAlign val="superscript"/>
      <sz val="11"/>
      <color theme="4"/>
      <name val="Aptos Narrow"/>
      <family val="2"/>
    </font>
    <font>
      <b/>
      <sz val="11"/>
      <color rgb="FF156082"/>
      <name val="Calibri"/>
      <family val="2"/>
    </font>
    <font>
      <b/>
      <sz val="11"/>
      <color theme="1"/>
      <name val="Abadi Extra Light"/>
      <family val="2"/>
    </font>
    <font>
      <u/>
      <sz val="11"/>
      <color theme="10"/>
      <name val="Aptos Narrow"/>
      <family val="2"/>
      <scheme val="minor"/>
    </font>
    <font>
      <sz val="11"/>
      <color theme="1"/>
      <name val="Aptos Narrow"/>
      <family val="2"/>
    </font>
    <font>
      <b/>
      <vertAlign val="subscript"/>
      <sz val="11"/>
      <color theme="1"/>
      <name val="Aptos Narrow"/>
      <family val="2"/>
    </font>
    <font>
      <b/>
      <vertAlign val="superscript"/>
      <sz val="11"/>
      <color theme="1"/>
      <name val="Aptos Narrow"/>
      <family val="2"/>
    </font>
    <font>
      <b/>
      <vertAlign val="superscript"/>
      <sz val="9.35"/>
      <color rgb="FFC00000"/>
      <name val="Aptos Mono"/>
      <family val="3"/>
    </font>
    <font>
      <b/>
      <vertAlign val="superscript"/>
      <sz val="11"/>
      <color rgb="FFC00000"/>
      <name val="Aptos Mono"/>
      <family val="3"/>
    </font>
    <font>
      <b/>
      <vertAlign val="superscript"/>
      <sz val="9.35"/>
      <color rgb="FF156082"/>
      <name val="Aptos Narrow"/>
      <family val="2"/>
    </font>
    <font>
      <b/>
      <sz val="11"/>
      <color rgb="FFC00000"/>
      <name val="Calibri"/>
      <family val="2"/>
    </font>
    <font>
      <b/>
      <vertAlign val="subscript"/>
      <sz val="11"/>
      <color rgb="FFC00000"/>
      <name val="Calibri"/>
      <family val="2"/>
    </font>
    <font>
      <b/>
      <vertAlign val="subscript"/>
      <sz val="11"/>
      <color rgb="FF156082"/>
      <name val="Calibri"/>
      <family val="2"/>
    </font>
    <font>
      <b/>
      <vertAlign val="subscript"/>
      <sz val="11"/>
      <name val="Aptos Narrow"/>
      <family val="2"/>
    </font>
    <font>
      <b/>
      <sz val="11"/>
      <name val="Aptos Narrow"/>
      <family val="2"/>
    </font>
    <font>
      <b/>
      <vertAlign val="superscript"/>
      <sz val="11"/>
      <name val="Aptos Narrow"/>
      <family val="2"/>
    </font>
    <font>
      <vertAlign val="subscript"/>
      <sz val="11"/>
      <color theme="1"/>
      <name val="Aptos Narrow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2CEEF"/>
        <bgColor indexed="64"/>
      </patternFill>
    </fill>
    <fill>
      <patternFill patternType="solid">
        <fgColor rgb="FFFFCECE"/>
        <bgColor indexed="64"/>
      </patternFill>
    </fill>
    <fill>
      <patternFill patternType="solid">
        <fgColor rgb="FFC1E5F5"/>
        <bgColor indexed="64"/>
      </patternFill>
    </fill>
    <fill>
      <patternFill patternType="solid">
        <fgColor rgb="FF83CBEB"/>
        <bgColor indexed="64"/>
      </patternFill>
    </fill>
  </fills>
  <borders count="46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rgb="FFC00000"/>
      </left>
      <right/>
      <top style="medium">
        <color rgb="FFC00000"/>
      </top>
      <bottom/>
      <diagonal/>
    </border>
    <border>
      <left/>
      <right/>
      <top style="medium">
        <color rgb="FFC00000"/>
      </top>
      <bottom/>
      <diagonal/>
    </border>
    <border>
      <left/>
      <right style="medium">
        <color auto="1"/>
      </right>
      <top style="medium">
        <color rgb="FFC00000"/>
      </top>
      <bottom/>
      <diagonal/>
    </border>
    <border>
      <left style="medium">
        <color auto="1"/>
      </left>
      <right/>
      <top style="medium">
        <color rgb="FF156082"/>
      </top>
      <bottom/>
      <diagonal/>
    </border>
    <border>
      <left/>
      <right/>
      <top style="medium">
        <color rgb="FF156082"/>
      </top>
      <bottom/>
      <diagonal/>
    </border>
    <border>
      <left/>
      <right style="medium">
        <color rgb="FF156082"/>
      </right>
      <top style="medium">
        <color rgb="FF156082"/>
      </top>
      <bottom/>
      <diagonal/>
    </border>
    <border>
      <left style="medium">
        <color rgb="FFC00000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/>
      <diagonal/>
    </border>
    <border>
      <left/>
      <right style="medium">
        <color rgb="FF156082"/>
      </right>
      <top/>
      <bottom/>
      <diagonal/>
    </border>
    <border>
      <left style="medium">
        <color rgb="FFC00000"/>
      </left>
      <right/>
      <top/>
      <bottom style="medium">
        <color rgb="FFC00000"/>
      </bottom>
      <diagonal/>
    </border>
    <border>
      <left/>
      <right/>
      <top/>
      <bottom style="medium">
        <color rgb="FFC00000"/>
      </bottom>
      <diagonal/>
    </border>
    <border>
      <left/>
      <right style="medium">
        <color auto="1"/>
      </right>
      <top/>
      <bottom style="medium">
        <color rgb="FFC00000"/>
      </bottom>
      <diagonal/>
    </border>
    <border>
      <left style="medium">
        <color auto="1"/>
      </left>
      <right/>
      <top/>
      <bottom style="medium">
        <color rgb="FF156082"/>
      </bottom>
      <diagonal/>
    </border>
    <border>
      <left/>
      <right/>
      <top/>
      <bottom style="medium">
        <color rgb="FF156082"/>
      </bottom>
      <diagonal/>
    </border>
    <border>
      <left/>
      <right style="medium">
        <color rgb="FF156082"/>
      </right>
      <top/>
      <bottom style="medium">
        <color rgb="FF156082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38" fillId="0" borderId="0" applyNumberFormat="0" applyFill="0" applyBorder="0" applyAlignment="0" applyProtection="0"/>
  </cellStyleXfs>
  <cellXfs count="130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0" fontId="1" fillId="0" borderId="0" xfId="0" applyFont="1" applyAlignment="1">
      <alignment vertical="center"/>
    </xf>
    <xf numFmtId="0" fontId="1" fillId="2" borderId="5" xfId="0" applyFont="1" applyFill="1" applyBorder="1" applyAlignment="1">
      <alignment horizontal="center" vertical="center"/>
    </xf>
    <xf numFmtId="0" fontId="1" fillId="2" borderId="6" xfId="0" applyFont="1" applyFill="1" applyBorder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1" fillId="2" borderId="7" xfId="0" applyFont="1" applyFill="1" applyBorder="1" applyAlignment="1">
      <alignment horizontal="center" vertical="center"/>
    </xf>
    <xf numFmtId="0" fontId="1" fillId="2" borderId="8" xfId="0" applyFont="1" applyFill="1" applyBorder="1" applyAlignment="1">
      <alignment horizontal="center" vertical="center"/>
    </xf>
    <xf numFmtId="0" fontId="1" fillId="2" borderId="9" xfId="0" applyFont="1" applyFill="1" applyBorder="1" applyAlignment="1">
      <alignment horizontal="center" vertical="center"/>
    </xf>
    <xf numFmtId="0" fontId="1" fillId="2" borderId="10" xfId="0" applyFont="1" applyFill="1" applyBorder="1" applyAlignment="1">
      <alignment horizontal="center" vertical="center" wrapText="1"/>
    </xf>
    <xf numFmtId="0" fontId="4" fillId="0" borderId="0" xfId="0" applyFont="1" applyAlignment="1">
      <alignment horizontal="right" vertical="center"/>
    </xf>
    <xf numFmtId="0" fontId="6" fillId="0" borderId="0" xfId="0" applyFont="1" applyAlignment="1">
      <alignment horizontal="left" vertical="center"/>
    </xf>
    <xf numFmtId="0" fontId="7" fillId="0" borderId="0" xfId="0" applyFont="1" applyAlignment="1">
      <alignment horizontal="right" vertical="center"/>
    </xf>
    <xf numFmtId="0" fontId="9" fillId="0" borderId="0" xfId="0" applyFont="1" applyAlignment="1">
      <alignment horizontal="left" vertical="center"/>
    </xf>
    <xf numFmtId="0" fontId="10" fillId="2" borderId="0" xfId="0" applyFont="1" applyFill="1" applyAlignment="1">
      <alignment horizontal="left" vertical="center"/>
    </xf>
    <xf numFmtId="164" fontId="0" fillId="0" borderId="0" xfId="0" applyNumberFormat="1" applyAlignment="1">
      <alignment horizontal="center" vertical="center"/>
    </xf>
    <xf numFmtId="0" fontId="6" fillId="0" borderId="0" xfId="0" applyFont="1"/>
    <xf numFmtId="0" fontId="13" fillId="0" borderId="0" xfId="0" applyFont="1" applyAlignment="1">
      <alignment horizontal="center" vertical="center"/>
    </xf>
    <xf numFmtId="0" fontId="0" fillId="0" borderId="0" xfId="0" quotePrefix="1" applyAlignment="1">
      <alignment horizontal="center" vertical="center"/>
    </xf>
    <xf numFmtId="0" fontId="1" fillId="2" borderId="11" xfId="0" applyFont="1" applyFill="1" applyBorder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0" fillId="3" borderId="12" xfId="0" applyFill="1" applyBorder="1" applyAlignment="1">
      <alignment horizontal="center" vertical="center"/>
    </xf>
    <xf numFmtId="0" fontId="0" fillId="3" borderId="13" xfId="0" applyFill="1" applyBorder="1" applyAlignment="1">
      <alignment horizontal="center" vertical="center"/>
    </xf>
    <xf numFmtId="0" fontId="1" fillId="3" borderId="14" xfId="0" applyFont="1" applyFill="1" applyBorder="1" applyAlignment="1">
      <alignment horizontal="right" vertical="center"/>
    </xf>
    <xf numFmtId="0" fontId="17" fillId="4" borderId="15" xfId="0" applyFont="1" applyFill="1" applyBorder="1" applyAlignment="1">
      <alignment horizontal="left" vertical="center"/>
    </xf>
    <xf numFmtId="0" fontId="9" fillId="4" borderId="16" xfId="0" applyFont="1" applyFill="1" applyBorder="1" applyAlignment="1">
      <alignment horizontal="center" vertical="center"/>
    </xf>
    <xf numFmtId="0" fontId="9" fillId="4" borderId="17" xfId="0" applyFont="1" applyFill="1" applyBorder="1" applyAlignment="1">
      <alignment horizontal="center" vertical="center"/>
    </xf>
    <xf numFmtId="0" fontId="10" fillId="2" borderId="8" xfId="0" applyFont="1" applyFill="1" applyBorder="1" applyAlignment="1">
      <alignment horizontal="center" vertical="center"/>
    </xf>
    <xf numFmtId="0" fontId="4" fillId="3" borderId="18" xfId="0" applyFont="1" applyFill="1" applyBorder="1" applyAlignment="1">
      <alignment horizontal="right" vertical="center"/>
    </xf>
    <xf numFmtId="0" fontId="6" fillId="3" borderId="0" xfId="0" applyFont="1" applyFill="1" applyAlignment="1">
      <alignment horizontal="left" vertical="center"/>
    </xf>
    <xf numFmtId="0" fontId="1" fillId="3" borderId="19" xfId="0" applyFont="1" applyFill="1" applyBorder="1" applyAlignment="1">
      <alignment horizontal="right" vertical="center"/>
    </xf>
    <xf numFmtId="0" fontId="17" fillId="4" borderId="20" xfId="0" applyFont="1" applyFill="1" applyBorder="1" applyAlignment="1">
      <alignment horizontal="left" vertical="center"/>
    </xf>
    <xf numFmtId="0" fontId="7" fillId="4" borderId="0" xfId="0" applyFont="1" applyFill="1" applyAlignment="1">
      <alignment horizontal="right" vertical="center"/>
    </xf>
    <xf numFmtId="0" fontId="9" fillId="4" borderId="21" xfId="0" applyFont="1" applyFill="1" applyBorder="1" applyAlignment="1">
      <alignment horizontal="left" vertical="center"/>
    </xf>
    <xf numFmtId="0" fontId="14" fillId="0" borderId="0" xfId="0" applyFont="1" applyAlignment="1">
      <alignment horizontal="right" vertical="center"/>
    </xf>
    <xf numFmtId="0" fontId="15" fillId="0" borderId="0" xfId="0" applyFont="1" applyAlignment="1">
      <alignment horizontal="left" vertical="center"/>
    </xf>
    <xf numFmtId="0" fontId="10" fillId="3" borderId="19" xfId="0" applyFont="1" applyFill="1" applyBorder="1" applyAlignment="1">
      <alignment horizontal="right" vertical="center"/>
    </xf>
    <xf numFmtId="0" fontId="0" fillId="3" borderId="18" xfId="0" applyFill="1" applyBorder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9" fillId="4" borderId="0" xfId="0" applyFont="1" applyFill="1" applyAlignment="1">
      <alignment horizontal="center" vertical="center"/>
    </xf>
    <xf numFmtId="0" fontId="9" fillId="4" borderId="21" xfId="0" applyFont="1" applyFill="1" applyBorder="1" applyAlignment="1">
      <alignment horizontal="center" vertical="center"/>
    </xf>
    <xf numFmtId="0" fontId="0" fillId="3" borderId="22" xfId="0" applyFill="1" applyBorder="1" applyAlignment="1">
      <alignment horizontal="center" vertical="center"/>
    </xf>
    <xf numFmtId="0" fontId="0" fillId="3" borderId="23" xfId="0" applyFill="1" applyBorder="1" applyAlignment="1">
      <alignment horizontal="center" vertical="center"/>
    </xf>
    <xf numFmtId="0" fontId="10" fillId="3" borderId="24" xfId="0" applyFont="1" applyFill="1" applyBorder="1" applyAlignment="1">
      <alignment horizontal="right" vertical="center"/>
    </xf>
    <xf numFmtId="0" fontId="17" fillId="4" borderId="25" xfId="0" applyFont="1" applyFill="1" applyBorder="1" applyAlignment="1">
      <alignment horizontal="left" vertical="center"/>
    </xf>
    <xf numFmtId="0" fontId="9" fillId="4" borderId="26" xfId="0" applyFont="1" applyFill="1" applyBorder="1" applyAlignment="1">
      <alignment horizontal="center" vertical="center"/>
    </xf>
    <xf numFmtId="0" fontId="9" fillId="4" borderId="27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quotePrefix="1" applyAlignment="1">
      <alignment horizontal="center"/>
    </xf>
    <xf numFmtId="0" fontId="6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14" fillId="0" borderId="28" xfId="0" applyFont="1" applyBorder="1" applyAlignment="1">
      <alignment horizontal="center" vertical="center"/>
    </xf>
    <xf numFmtId="0" fontId="10" fillId="2" borderId="29" xfId="0" applyFont="1" applyFill="1" applyBorder="1" applyAlignment="1">
      <alignment horizontal="center" vertical="center"/>
    </xf>
    <xf numFmtId="0" fontId="10" fillId="2" borderId="30" xfId="0" applyFont="1" applyFill="1" applyBorder="1" applyAlignment="1">
      <alignment horizontal="center" vertical="center"/>
    </xf>
    <xf numFmtId="0" fontId="10" fillId="2" borderId="31" xfId="0" applyFont="1" applyFill="1" applyBorder="1" applyAlignment="1">
      <alignment horizontal="center" vertical="center"/>
    </xf>
    <xf numFmtId="0" fontId="10" fillId="2" borderId="32" xfId="0" applyFont="1" applyFill="1" applyBorder="1" applyAlignment="1">
      <alignment horizontal="center" vertical="center"/>
    </xf>
    <xf numFmtId="0" fontId="0" fillId="0" borderId="33" xfId="0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10" fillId="2" borderId="2" xfId="0" applyFont="1" applyFill="1" applyBorder="1" applyAlignment="1">
      <alignment horizontal="center" vertical="center"/>
    </xf>
    <xf numFmtId="0" fontId="10" fillId="2" borderId="4" xfId="0" applyFont="1" applyFill="1" applyBorder="1" applyAlignment="1">
      <alignment horizontal="center" vertical="center"/>
    </xf>
    <xf numFmtId="0" fontId="4" fillId="0" borderId="35" xfId="0" applyFont="1" applyBorder="1" applyAlignment="1">
      <alignment horizontal="right" vertical="center"/>
    </xf>
    <xf numFmtId="0" fontId="6" fillId="0" borderId="36" xfId="0" applyFont="1" applyBorder="1" applyAlignment="1">
      <alignment horizontal="left" vertical="center"/>
    </xf>
    <xf numFmtId="0" fontId="0" fillId="0" borderId="37" xfId="0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0" fontId="7" fillId="0" borderId="39" xfId="0" applyFont="1" applyBorder="1" applyAlignment="1">
      <alignment horizontal="right" vertical="center"/>
    </xf>
    <xf numFmtId="0" fontId="9" fillId="0" borderId="40" xfId="0" applyFont="1" applyBorder="1" applyAlignment="1">
      <alignment horizontal="left" vertical="center"/>
    </xf>
    <xf numFmtId="0" fontId="16" fillId="0" borderId="39" xfId="0" applyFont="1" applyBorder="1" applyAlignment="1">
      <alignment horizontal="right" vertical="center"/>
    </xf>
    <xf numFmtId="0" fontId="24" fillId="0" borderId="40" xfId="0" applyFont="1" applyBorder="1" applyAlignment="1">
      <alignment horizontal="left" vertical="center"/>
    </xf>
    <xf numFmtId="0" fontId="10" fillId="2" borderId="0" xfId="0" applyFont="1" applyFill="1" applyAlignment="1">
      <alignment horizontal="left" vertical="center" wrapText="1"/>
    </xf>
    <xf numFmtId="0" fontId="4" fillId="0" borderId="39" xfId="0" applyFont="1" applyBorder="1" applyAlignment="1">
      <alignment horizontal="right" vertical="center"/>
    </xf>
    <xf numFmtId="0" fontId="6" fillId="0" borderId="40" xfId="0" applyFont="1" applyBorder="1" applyAlignment="1">
      <alignment horizontal="left" vertical="center"/>
    </xf>
    <xf numFmtId="0" fontId="14" fillId="0" borderId="0" xfId="0" applyFont="1" applyAlignment="1">
      <alignment horizontal="right" vertical="center" wrapText="1"/>
    </xf>
    <xf numFmtId="0" fontId="1" fillId="2" borderId="7" xfId="0" applyFont="1" applyFill="1" applyBorder="1" applyAlignment="1">
      <alignment horizontal="center" vertical="center" wrapText="1"/>
    </xf>
    <xf numFmtId="0" fontId="0" fillId="0" borderId="0" xfId="0" applyAlignment="1">
      <alignment vertical="top"/>
    </xf>
    <xf numFmtId="0" fontId="7" fillId="0" borderId="41" xfId="0" applyFont="1" applyBorder="1" applyAlignment="1">
      <alignment horizontal="right" vertical="center"/>
    </xf>
    <xf numFmtId="0" fontId="9" fillId="0" borderId="42" xfId="0" applyFont="1" applyBorder="1" applyAlignment="1">
      <alignment horizontal="left" vertical="center"/>
    </xf>
    <xf numFmtId="0" fontId="16" fillId="0" borderId="41" xfId="0" applyFont="1" applyBorder="1" applyAlignment="1">
      <alignment horizontal="right" vertical="center"/>
    </xf>
    <xf numFmtId="0" fontId="24" fillId="0" borderId="42" xfId="0" applyFont="1" applyBorder="1" applyAlignment="1">
      <alignment horizontal="left" vertical="center"/>
    </xf>
    <xf numFmtId="0" fontId="14" fillId="0" borderId="0" xfId="0" applyFont="1" applyAlignment="1">
      <alignment vertical="center" wrapText="1"/>
    </xf>
    <xf numFmtId="0" fontId="1" fillId="0" borderId="0" xfId="0" applyFont="1" applyAlignment="1">
      <alignment horizontal="center" vertical="center" textRotation="90"/>
    </xf>
    <xf numFmtId="0" fontId="1" fillId="2" borderId="31" xfId="0" applyFont="1" applyFill="1" applyBorder="1" applyAlignment="1">
      <alignment horizontal="center" vertical="center"/>
    </xf>
    <xf numFmtId="0" fontId="1" fillId="2" borderId="28" xfId="0" applyFont="1" applyFill="1" applyBorder="1" applyAlignment="1">
      <alignment horizontal="center" vertical="center"/>
    </xf>
    <xf numFmtId="0" fontId="1" fillId="2" borderId="32" xfId="0" applyFont="1" applyFill="1" applyBorder="1" applyAlignment="1">
      <alignment horizontal="center" vertical="center"/>
    </xf>
    <xf numFmtId="0" fontId="10" fillId="2" borderId="3" xfId="0" applyFont="1" applyFill="1" applyBorder="1" applyAlignment="1">
      <alignment horizontal="center" vertical="center"/>
    </xf>
    <xf numFmtId="0" fontId="1" fillId="2" borderId="0" xfId="0" applyFont="1" applyFill="1" applyAlignment="1">
      <alignment horizontal="left" vertical="top" wrapText="1"/>
    </xf>
    <xf numFmtId="0" fontId="17" fillId="0" borderId="0" xfId="0" applyFont="1" applyAlignment="1">
      <alignment horizontal="center" vertical="center"/>
    </xf>
    <xf numFmtId="0" fontId="17" fillId="0" borderId="0" xfId="0" quotePrefix="1" applyFont="1" applyAlignment="1">
      <alignment horizontal="center" vertical="center"/>
    </xf>
    <xf numFmtId="0" fontId="37" fillId="0" borderId="0" xfId="0" applyFont="1" applyAlignment="1">
      <alignment horizontal="center" vertical="center"/>
    </xf>
    <xf numFmtId="0" fontId="1" fillId="2" borderId="0" xfId="0" applyFont="1" applyFill="1" applyAlignment="1">
      <alignment horizontal="left" vertical="top"/>
    </xf>
    <xf numFmtId="0" fontId="17" fillId="0" borderId="0" xfId="1" applyFont="1" applyFill="1" applyAlignment="1">
      <alignment horizontal="center" vertical="center"/>
    </xf>
    <xf numFmtId="0" fontId="7" fillId="0" borderId="0" xfId="0" applyFont="1" applyAlignment="1">
      <alignment horizontal="center"/>
    </xf>
    <xf numFmtId="0" fontId="1" fillId="2" borderId="6" xfId="0" applyFont="1" applyFill="1" applyBorder="1" applyAlignment="1">
      <alignment horizontal="center" vertical="center"/>
    </xf>
    <xf numFmtId="0" fontId="21" fillId="2" borderId="6" xfId="0" applyFont="1" applyFill="1" applyBorder="1" applyAlignment="1">
      <alignment horizontal="center" vertical="center"/>
    </xf>
    <xf numFmtId="0" fontId="39" fillId="0" borderId="0" xfId="0" applyFont="1" applyAlignment="1">
      <alignment horizontal="center" vertical="center"/>
    </xf>
    <xf numFmtId="0" fontId="1" fillId="2" borderId="6" xfId="0" applyFont="1" applyFill="1" applyBorder="1" applyAlignment="1">
      <alignment horizontal="center" vertical="center"/>
    </xf>
    <xf numFmtId="0" fontId="1" fillId="2" borderId="43" xfId="0" applyFont="1" applyFill="1" applyBorder="1" applyAlignment="1">
      <alignment horizontal="center" vertical="center"/>
    </xf>
    <xf numFmtId="0" fontId="1" fillId="2" borderId="38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1" fillId="2" borderId="7" xfId="0" applyFont="1" applyFill="1" applyBorder="1" applyAlignment="1">
      <alignment horizontal="center" vertical="center"/>
    </xf>
    <xf numFmtId="0" fontId="1" fillId="2" borderId="44" xfId="0" applyFont="1" applyFill="1" applyBorder="1" applyAlignment="1">
      <alignment horizontal="center" vertical="center"/>
    </xf>
    <xf numFmtId="0" fontId="1" fillId="2" borderId="45" xfId="0" applyFont="1" applyFill="1" applyBorder="1" applyAlignment="1">
      <alignment horizontal="center" vertical="center"/>
    </xf>
    <xf numFmtId="0" fontId="1" fillId="2" borderId="34" xfId="0" applyFont="1" applyFill="1" applyBorder="1" applyAlignment="1">
      <alignment horizontal="center" vertical="center"/>
    </xf>
    <xf numFmtId="0" fontId="1" fillId="2" borderId="31" xfId="0" applyFont="1" applyFill="1" applyBorder="1" applyAlignment="1">
      <alignment horizontal="center"/>
    </xf>
    <xf numFmtId="0" fontId="1" fillId="2" borderId="28" xfId="0" applyFont="1" applyFill="1" applyBorder="1" applyAlignment="1">
      <alignment horizontal="center"/>
    </xf>
    <xf numFmtId="0" fontId="1" fillId="2" borderId="32" xfId="0" applyFont="1" applyFill="1" applyBorder="1" applyAlignment="1">
      <alignment horizontal="center"/>
    </xf>
    <xf numFmtId="0" fontId="1" fillId="2" borderId="31" xfId="0" applyFont="1" applyFill="1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27" fillId="0" borderId="0" xfId="0" applyFont="1" applyAlignment="1">
      <alignment horizontal="center" vertical="center"/>
    </xf>
    <xf numFmtId="0" fontId="31" fillId="0" borderId="0" xfId="0" applyFont="1" applyAlignment="1">
      <alignment horizontal="center" vertical="center"/>
    </xf>
    <xf numFmtId="0" fontId="4" fillId="0" borderId="0" xfId="0" applyFont="1" applyAlignment="1">
      <alignment horizontal="center"/>
    </xf>
    <xf numFmtId="0" fontId="1" fillId="2" borderId="4" xfId="0" applyFont="1" applyFill="1" applyBorder="1" applyAlignment="1">
      <alignment horizontal="center" vertical="center"/>
    </xf>
    <xf numFmtId="0" fontId="1" fillId="0" borderId="0" xfId="0" applyFont="1" applyAlignment="1">
      <alignment horizontal="center"/>
    </xf>
    <xf numFmtId="0" fontId="1" fillId="2" borderId="29" xfId="0" applyFont="1" applyFill="1" applyBorder="1" applyAlignment="1">
      <alignment horizontal="center" vertical="center" wrapText="1"/>
    </xf>
    <xf numFmtId="0" fontId="4" fillId="3" borderId="0" xfId="0" applyFont="1" applyFill="1" applyAlignment="1">
      <alignment horizontal="center"/>
    </xf>
    <xf numFmtId="0" fontId="1" fillId="2" borderId="20" xfId="0" applyFont="1" applyFill="1" applyBorder="1" applyAlignment="1">
      <alignment horizontal="center" vertical="center" wrapText="1"/>
    </xf>
    <xf numFmtId="0" fontId="7" fillId="5" borderId="0" xfId="0" applyFont="1" applyFill="1" applyAlignment="1">
      <alignment horizontal="center"/>
    </xf>
    <xf numFmtId="0" fontId="1" fillId="2" borderId="31" xfId="0" applyFont="1" applyFill="1" applyBorder="1" applyAlignment="1">
      <alignment horizontal="center" vertical="center" wrapText="1"/>
    </xf>
    <xf numFmtId="0" fontId="10" fillId="2" borderId="0" xfId="0" applyFont="1" applyFill="1" applyAlignment="1">
      <alignment horizontal="left" vertical="center"/>
    </xf>
    <xf numFmtId="0" fontId="17" fillId="0" borderId="0" xfId="0" applyFont="1" applyAlignment="1">
      <alignment horizontal="center" vertical="center" wrapText="1"/>
    </xf>
    <xf numFmtId="0" fontId="10" fillId="0" borderId="0" xfId="0" applyFont="1" applyAlignment="1">
      <alignment vertical="center" wrapText="1"/>
    </xf>
  </cellXfs>
  <cellStyles count="2">
    <cellStyle name="Hipervínculo" xfId="1" builtinId="8"/>
    <cellStyle name="Normal" xfId="0" builtinId="0"/>
  </cellStyles>
  <dxfs count="20">
    <dxf>
      <font>
        <b/>
        <i val="0"/>
        <strike val="0"/>
        <color rgb="FFC00000"/>
      </font>
      <fill>
        <patternFill>
          <fgColor rgb="FFFFCECE"/>
          <bgColor rgb="FFFFCECE"/>
        </patternFill>
      </fill>
    </dxf>
    <dxf>
      <font>
        <b/>
        <i val="0"/>
        <strike val="0"/>
        <color rgb="FF156082"/>
      </font>
      <fill>
        <patternFill patternType="solid">
          <fgColor rgb="FF83CBEB"/>
          <bgColor rgb="FF83CBEB"/>
        </patternFill>
      </fill>
    </dxf>
    <dxf>
      <font>
        <b/>
        <i val="0"/>
        <strike val="0"/>
        <color rgb="FFC00000"/>
      </font>
      <fill>
        <patternFill>
          <fgColor rgb="FFFFCECE"/>
          <bgColor rgb="FFFFCECE"/>
        </patternFill>
      </fill>
    </dxf>
    <dxf>
      <font>
        <b/>
        <i val="0"/>
        <strike val="0"/>
        <color rgb="FF156082"/>
      </font>
      <fill>
        <patternFill patternType="solid">
          <fgColor rgb="FF83CBEB"/>
          <bgColor rgb="FF83CBEB"/>
        </patternFill>
      </fill>
    </dxf>
    <dxf>
      <font>
        <b/>
        <i val="0"/>
        <strike val="0"/>
        <color rgb="FFC00000"/>
      </font>
      <fill>
        <patternFill>
          <fgColor rgb="FFFFCECE"/>
          <bgColor rgb="FFFFCECE"/>
        </patternFill>
      </fill>
    </dxf>
    <dxf>
      <font>
        <b/>
        <i val="0"/>
        <strike val="0"/>
        <color rgb="FF156082"/>
      </font>
      <fill>
        <patternFill patternType="solid">
          <fgColor rgb="FF83CBEB"/>
          <bgColor rgb="FF83CBEB"/>
        </patternFill>
      </fill>
    </dxf>
    <dxf>
      <font>
        <b/>
        <i val="0"/>
        <strike val="0"/>
        <color rgb="FFC00000"/>
      </font>
      <fill>
        <patternFill>
          <fgColor rgb="FFFFCECE"/>
          <bgColor rgb="FFFFCECE"/>
        </patternFill>
      </fill>
    </dxf>
    <dxf>
      <font>
        <b/>
        <i val="0"/>
        <strike val="0"/>
        <color rgb="FF156082"/>
      </font>
      <fill>
        <patternFill patternType="solid">
          <fgColor rgb="FF83CBEB"/>
          <bgColor rgb="FF83CBEB"/>
        </patternFill>
      </fill>
    </dxf>
    <dxf>
      <font>
        <b/>
        <i val="0"/>
        <strike val="0"/>
        <color rgb="FFC00000"/>
      </font>
      <fill>
        <patternFill>
          <fgColor rgb="FFFFCECE"/>
          <bgColor rgb="FFFFCECE"/>
        </patternFill>
      </fill>
    </dxf>
    <dxf>
      <font>
        <b/>
        <i val="0"/>
        <strike val="0"/>
        <color rgb="FF156082"/>
      </font>
      <fill>
        <patternFill patternType="solid">
          <fgColor rgb="FF83CBEB"/>
          <bgColor rgb="FF83CBEB"/>
        </patternFill>
      </fill>
    </dxf>
    <dxf>
      <font>
        <b/>
        <i val="0"/>
        <strike val="0"/>
        <color rgb="FFC00000"/>
      </font>
      <fill>
        <patternFill>
          <fgColor rgb="FFFFCECE"/>
          <bgColor rgb="FFFFCECE"/>
        </patternFill>
      </fill>
    </dxf>
    <dxf>
      <font>
        <b/>
        <i val="0"/>
        <strike val="0"/>
        <color rgb="FF156082"/>
      </font>
      <fill>
        <patternFill patternType="solid">
          <fgColor rgb="FF83CBEB"/>
          <bgColor rgb="FF83CBEB"/>
        </patternFill>
      </fill>
    </dxf>
    <dxf>
      <font>
        <b/>
        <i val="0"/>
        <strike val="0"/>
        <color rgb="FFC00000"/>
      </font>
      <fill>
        <patternFill>
          <fgColor rgb="FFFFCECE"/>
          <bgColor rgb="FFFFCECE"/>
        </patternFill>
      </fill>
    </dxf>
    <dxf>
      <font>
        <b/>
        <i val="0"/>
        <strike val="0"/>
        <color rgb="FF156082"/>
      </font>
      <fill>
        <patternFill patternType="solid">
          <fgColor rgb="FF83CBEB"/>
          <bgColor rgb="FF83CBEB"/>
        </patternFill>
      </fill>
    </dxf>
    <dxf>
      <font>
        <b/>
        <i val="0"/>
        <strike val="0"/>
        <color rgb="FFC00000"/>
      </font>
      <fill>
        <patternFill>
          <fgColor rgb="FFFFCECE"/>
          <bgColor rgb="FFFFCECE"/>
        </patternFill>
      </fill>
    </dxf>
    <dxf>
      <font>
        <b/>
        <i val="0"/>
        <strike val="0"/>
        <color rgb="FF156082"/>
      </font>
      <fill>
        <patternFill patternType="solid">
          <fgColor rgb="FF83CBEB"/>
          <bgColor rgb="FF83CBEB"/>
        </patternFill>
      </fill>
    </dxf>
    <dxf>
      <font>
        <b/>
        <i val="0"/>
        <strike val="0"/>
        <color rgb="FFC00000"/>
      </font>
      <fill>
        <patternFill>
          <fgColor rgb="FFFFCECE"/>
          <bgColor rgb="FFFFCECE"/>
        </patternFill>
      </fill>
    </dxf>
    <dxf>
      <font>
        <b/>
        <i val="0"/>
        <strike val="0"/>
        <color rgb="FF156082"/>
      </font>
      <fill>
        <patternFill patternType="solid">
          <fgColor rgb="FF83CBEB"/>
          <bgColor rgb="FF83CBEB"/>
        </patternFill>
      </fill>
    </dxf>
    <dxf>
      <font>
        <b/>
        <i val="0"/>
        <strike val="0"/>
        <color rgb="FFC00000"/>
      </font>
      <fill>
        <patternFill>
          <fgColor rgb="FFFFCECE"/>
          <bgColor rgb="FFFFCECE"/>
        </patternFill>
      </fill>
    </dxf>
    <dxf>
      <font>
        <b/>
        <i val="0"/>
        <strike val="0"/>
        <color rgb="FF156082"/>
      </font>
      <fill>
        <patternFill patternType="solid">
          <fgColor rgb="FF83CBEB"/>
          <bgColor rgb="FF83CBEB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theme" Target="theme/theme1.xml"/><Relationship Id="rId7" Type="http://schemas.microsoft.com/office/2017/06/relationships/rdRichValue" Target="richData/rdrichvalue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10" Type="http://schemas.openxmlformats.org/officeDocument/2006/relationships/calcChain" Target="calcChain.xml"/><Relationship Id="rId4" Type="http://schemas.openxmlformats.org/officeDocument/2006/relationships/styles" Target="styles.xml"/><Relationship Id="rId9" Type="http://schemas.microsoft.com/office/2017/06/relationships/rdRichValueTypes" Target="richData/rdRichValueTyp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13" Type="http://schemas.openxmlformats.org/officeDocument/2006/relationships/image" Target="../media/image13.png"/><Relationship Id="rId3" Type="http://schemas.openxmlformats.org/officeDocument/2006/relationships/image" Target="../media/image3.emf"/><Relationship Id="rId7" Type="http://schemas.openxmlformats.org/officeDocument/2006/relationships/image" Target="../media/image7.emf"/><Relationship Id="rId12" Type="http://schemas.openxmlformats.org/officeDocument/2006/relationships/image" Target="../media/image12.png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11" Type="http://schemas.openxmlformats.org/officeDocument/2006/relationships/image" Target="../media/image11.png"/><Relationship Id="rId5" Type="http://schemas.openxmlformats.org/officeDocument/2006/relationships/image" Target="../media/image5.emf"/><Relationship Id="rId10" Type="http://schemas.openxmlformats.org/officeDocument/2006/relationships/image" Target="../media/image10.png"/><Relationship Id="rId4" Type="http://schemas.openxmlformats.org/officeDocument/2006/relationships/image" Target="../media/image4.emf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13" Type="http://schemas.openxmlformats.org/officeDocument/2006/relationships/image" Target="../media/image19.png"/><Relationship Id="rId3" Type="http://schemas.openxmlformats.org/officeDocument/2006/relationships/image" Target="../media/image3.emf"/><Relationship Id="rId7" Type="http://schemas.openxmlformats.org/officeDocument/2006/relationships/image" Target="../media/image7.emf"/><Relationship Id="rId12" Type="http://schemas.openxmlformats.org/officeDocument/2006/relationships/image" Target="../media/image18.png"/><Relationship Id="rId2" Type="http://schemas.openxmlformats.org/officeDocument/2006/relationships/image" Target="../media/image2.emf"/><Relationship Id="rId16" Type="http://schemas.openxmlformats.org/officeDocument/2006/relationships/image" Target="../media/image22.png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11" Type="http://schemas.openxmlformats.org/officeDocument/2006/relationships/image" Target="../media/image17.png"/><Relationship Id="rId5" Type="http://schemas.openxmlformats.org/officeDocument/2006/relationships/image" Target="../media/image5.emf"/><Relationship Id="rId15" Type="http://schemas.openxmlformats.org/officeDocument/2006/relationships/image" Target="../media/image21.png"/><Relationship Id="rId10" Type="http://schemas.openxmlformats.org/officeDocument/2006/relationships/image" Target="../media/image16.png"/><Relationship Id="rId4" Type="http://schemas.openxmlformats.org/officeDocument/2006/relationships/image" Target="../media/image4.emf"/><Relationship Id="rId9" Type="http://schemas.openxmlformats.org/officeDocument/2006/relationships/image" Target="../media/image15.png"/><Relationship Id="rId14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420063</xdr:colOff>
      <xdr:row>7</xdr:row>
      <xdr:rowOff>78760</xdr:rowOff>
    </xdr:from>
    <xdr:to>
      <xdr:col>16</xdr:col>
      <xdr:colOff>2370</xdr:colOff>
      <xdr:row>12</xdr:row>
      <xdr:rowOff>183136</xdr:rowOff>
    </xdr:to>
    <xdr:grpSp>
      <xdr:nvGrpSpPr>
        <xdr:cNvPr id="2" name="Grupo 1">
          <a:extLst>
            <a:ext uri="{FF2B5EF4-FFF2-40B4-BE49-F238E27FC236}">
              <a16:creationId xmlns:a16="http://schemas.microsoft.com/office/drawing/2014/main" id="{38CB336B-ADFB-4F24-A67F-32E89B847D35}"/>
            </a:ext>
          </a:extLst>
        </xdr:cNvPr>
        <xdr:cNvGrpSpPr/>
      </xdr:nvGrpSpPr>
      <xdr:grpSpPr>
        <a:xfrm>
          <a:off x="16612563" y="1457980"/>
          <a:ext cx="2119767" cy="1148316"/>
          <a:chOff x="4607856" y="1308846"/>
          <a:chExt cx="2321859" cy="1039907"/>
        </a:xfrm>
      </xdr:grpSpPr>
      <xdr:pic>
        <xdr:nvPicPr>
          <xdr:cNvPr id="3" name="Imagen 2">
            <a:extLst>
              <a:ext uri="{FF2B5EF4-FFF2-40B4-BE49-F238E27FC236}">
                <a16:creationId xmlns:a16="http://schemas.microsoft.com/office/drawing/2014/main" id="{7C4DC8EF-CD51-535B-57E1-04E50337FBF9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b="40983"/>
          <a:stretch/>
        </xdr:blipFill>
        <xdr:spPr bwMode="auto">
          <a:xfrm>
            <a:off x="4607856" y="1308846"/>
            <a:ext cx="2321859" cy="1039907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4" name="Imagen 3">
            <a:extLst>
              <a:ext uri="{FF2B5EF4-FFF2-40B4-BE49-F238E27FC236}">
                <a16:creationId xmlns:a16="http://schemas.microsoft.com/office/drawing/2014/main" id="{CD6FB756-9338-BF71-58ED-A606DBFD8CB2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9317" t="66038" r="36155" b="11321"/>
          <a:stretch/>
        </xdr:blipFill>
        <xdr:spPr bwMode="auto">
          <a:xfrm>
            <a:off x="5396751" y="1630222"/>
            <a:ext cx="457201" cy="322731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5</xdr:col>
      <xdr:colOff>42904</xdr:colOff>
      <xdr:row>7</xdr:row>
      <xdr:rowOff>63776</xdr:rowOff>
    </xdr:from>
    <xdr:to>
      <xdr:col>6</xdr:col>
      <xdr:colOff>1183342</xdr:colOff>
      <xdr:row>12</xdr:row>
      <xdr:rowOff>157975</xdr:rowOff>
    </xdr:to>
    <xdr:grpSp>
      <xdr:nvGrpSpPr>
        <xdr:cNvPr id="5" name="Grupo 4">
          <a:extLst>
            <a:ext uri="{FF2B5EF4-FFF2-40B4-BE49-F238E27FC236}">
              <a16:creationId xmlns:a16="http://schemas.microsoft.com/office/drawing/2014/main" id="{1C734A60-44EE-4E33-86AB-95307E780C94}"/>
            </a:ext>
          </a:extLst>
        </xdr:cNvPr>
        <xdr:cNvGrpSpPr/>
      </xdr:nvGrpSpPr>
      <xdr:grpSpPr>
        <a:xfrm>
          <a:off x="5445484" y="1442996"/>
          <a:ext cx="2222478" cy="1138139"/>
          <a:chOff x="5398299" y="1217963"/>
          <a:chExt cx="2227884" cy="1049551"/>
        </a:xfrm>
      </xdr:grpSpPr>
      <xdr:pic>
        <xdr:nvPicPr>
          <xdr:cNvPr id="6" name="Imagen 5">
            <a:extLst>
              <a:ext uri="{FF2B5EF4-FFF2-40B4-BE49-F238E27FC236}">
                <a16:creationId xmlns:a16="http://schemas.microsoft.com/office/drawing/2014/main" id="{69372446-FE21-0817-F2FA-BDAF9246C23B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398299" y="1217963"/>
            <a:ext cx="2227884" cy="1049551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7" name="Imagen 6">
            <a:extLst>
              <a:ext uri="{FF2B5EF4-FFF2-40B4-BE49-F238E27FC236}">
                <a16:creationId xmlns:a16="http://schemas.microsoft.com/office/drawing/2014/main" id="{6759D015-2275-B736-E77D-AE4284901BBA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410047" y="1280716"/>
            <a:ext cx="646416" cy="572814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5</xdr:col>
      <xdr:colOff>990379</xdr:colOff>
      <xdr:row>11</xdr:row>
      <xdr:rowOff>79057</xdr:rowOff>
    </xdr:from>
    <xdr:to>
      <xdr:col>5</xdr:col>
      <xdr:colOff>990379</xdr:colOff>
      <xdr:row>16</xdr:row>
      <xdr:rowOff>95141</xdr:rowOff>
    </xdr:to>
    <xdr:cxnSp macro="">
      <xdr:nvCxnSpPr>
        <xdr:cNvPr id="8" name="Conector recto de flecha 7">
          <a:extLst>
            <a:ext uri="{FF2B5EF4-FFF2-40B4-BE49-F238E27FC236}">
              <a16:creationId xmlns:a16="http://schemas.microsoft.com/office/drawing/2014/main" id="{61458807-70B3-4108-9FF7-89C9DC6F1941}"/>
            </a:ext>
          </a:extLst>
        </xdr:cNvPr>
        <xdr:cNvCxnSpPr/>
      </xdr:nvCxnSpPr>
      <xdr:spPr>
        <a:xfrm flipV="1">
          <a:off x="6392959" y="2296477"/>
          <a:ext cx="0" cy="1052404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997999</xdr:colOff>
      <xdr:row>3</xdr:row>
      <xdr:rowOff>134137</xdr:rowOff>
    </xdr:from>
    <xdr:to>
      <xdr:col>5</xdr:col>
      <xdr:colOff>997999</xdr:colOff>
      <xdr:row>8</xdr:row>
      <xdr:rowOff>181226</xdr:rowOff>
    </xdr:to>
    <xdr:cxnSp macro="">
      <xdr:nvCxnSpPr>
        <xdr:cNvPr id="9" name="Conector recto de flecha 8">
          <a:extLst>
            <a:ext uri="{FF2B5EF4-FFF2-40B4-BE49-F238E27FC236}">
              <a16:creationId xmlns:a16="http://schemas.microsoft.com/office/drawing/2014/main" id="{64D40B35-E2B7-4B44-9D69-726EE8941F84}"/>
            </a:ext>
          </a:extLst>
        </xdr:cNvPr>
        <xdr:cNvCxnSpPr/>
      </xdr:nvCxnSpPr>
      <xdr:spPr>
        <a:xfrm flipV="1">
          <a:off x="6400579" y="720877"/>
          <a:ext cx="0" cy="1052929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1062695</xdr:colOff>
      <xdr:row>3</xdr:row>
      <xdr:rowOff>134137</xdr:rowOff>
    </xdr:from>
    <xdr:to>
      <xdr:col>5</xdr:col>
      <xdr:colOff>1062695</xdr:colOff>
      <xdr:row>8</xdr:row>
      <xdr:rowOff>181226</xdr:rowOff>
    </xdr:to>
    <xdr:cxnSp macro="">
      <xdr:nvCxnSpPr>
        <xdr:cNvPr id="10" name="Conector recto de flecha 9">
          <a:extLst>
            <a:ext uri="{FF2B5EF4-FFF2-40B4-BE49-F238E27FC236}">
              <a16:creationId xmlns:a16="http://schemas.microsoft.com/office/drawing/2014/main" id="{3CA3158D-E6F2-4FAD-B68B-14FB275B3224}"/>
            </a:ext>
          </a:extLst>
        </xdr:cNvPr>
        <xdr:cNvCxnSpPr/>
      </xdr:nvCxnSpPr>
      <xdr:spPr>
        <a:xfrm>
          <a:off x="6465275" y="720877"/>
          <a:ext cx="0" cy="1052929"/>
        </a:xfrm>
        <a:prstGeom prst="straightConnector1">
          <a:avLst/>
        </a:prstGeom>
        <a:ln>
          <a:solidFill>
            <a:srgbClr val="156082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1050971</xdr:colOff>
      <xdr:row>11</xdr:row>
      <xdr:rowOff>79057</xdr:rowOff>
    </xdr:from>
    <xdr:to>
      <xdr:col>5</xdr:col>
      <xdr:colOff>1050971</xdr:colOff>
      <xdr:row>16</xdr:row>
      <xdr:rowOff>95141</xdr:rowOff>
    </xdr:to>
    <xdr:cxnSp macro="">
      <xdr:nvCxnSpPr>
        <xdr:cNvPr id="11" name="Conector recto de flecha 10">
          <a:extLst>
            <a:ext uri="{FF2B5EF4-FFF2-40B4-BE49-F238E27FC236}">
              <a16:creationId xmlns:a16="http://schemas.microsoft.com/office/drawing/2014/main" id="{23C31204-8FE9-48CE-90F5-FB407544A636}"/>
            </a:ext>
          </a:extLst>
        </xdr:cNvPr>
        <xdr:cNvCxnSpPr/>
      </xdr:nvCxnSpPr>
      <xdr:spPr>
        <a:xfrm>
          <a:off x="6453551" y="2296477"/>
          <a:ext cx="0" cy="1052404"/>
        </a:xfrm>
        <a:prstGeom prst="straightConnector1">
          <a:avLst/>
        </a:prstGeom>
        <a:ln>
          <a:solidFill>
            <a:srgbClr val="156082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9625</xdr:colOff>
      <xdr:row>3</xdr:row>
      <xdr:rowOff>113684</xdr:rowOff>
    </xdr:from>
    <xdr:to>
      <xdr:col>15</xdr:col>
      <xdr:colOff>9625</xdr:colOff>
      <xdr:row>8</xdr:row>
      <xdr:rowOff>160773</xdr:rowOff>
    </xdr:to>
    <xdr:cxnSp macro="">
      <xdr:nvCxnSpPr>
        <xdr:cNvPr id="12" name="Conector recto de flecha 11">
          <a:extLst>
            <a:ext uri="{FF2B5EF4-FFF2-40B4-BE49-F238E27FC236}">
              <a16:creationId xmlns:a16="http://schemas.microsoft.com/office/drawing/2014/main" id="{A12A57F6-0003-437D-8E0D-86E0A70FA07D}"/>
            </a:ext>
          </a:extLst>
        </xdr:cNvPr>
        <xdr:cNvCxnSpPr/>
      </xdr:nvCxnSpPr>
      <xdr:spPr>
        <a:xfrm>
          <a:off x="17497525" y="700424"/>
          <a:ext cx="0" cy="1052929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0</xdr:colOff>
      <xdr:row>11</xdr:row>
      <xdr:rowOff>48577</xdr:rowOff>
    </xdr:from>
    <xdr:to>
      <xdr:col>15</xdr:col>
      <xdr:colOff>0</xdr:colOff>
      <xdr:row>17</xdr:row>
      <xdr:rowOff>110359</xdr:rowOff>
    </xdr:to>
    <xdr:cxnSp macro="">
      <xdr:nvCxnSpPr>
        <xdr:cNvPr id="13" name="Conector recto de flecha 12">
          <a:extLst>
            <a:ext uri="{FF2B5EF4-FFF2-40B4-BE49-F238E27FC236}">
              <a16:creationId xmlns:a16="http://schemas.microsoft.com/office/drawing/2014/main" id="{4FC40143-639B-43A7-9570-0F4610F4A29C}"/>
            </a:ext>
          </a:extLst>
        </xdr:cNvPr>
        <xdr:cNvCxnSpPr/>
      </xdr:nvCxnSpPr>
      <xdr:spPr>
        <a:xfrm flipH="1">
          <a:off x="17487900" y="2265997"/>
          <a:ext cx="0" cy="1296222"/>
        </a:xfrm>
        <a:prstGeom prst="straightConnector1">
          <a:avLst/>
        </a:prstGeom>
        <a:ln>
          <a:solidFill>
            <a:srgbClr val="156082"/>
          </a:solidFill>
          <a:tailEnd type="non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17585</xdr:colOff>
      <xdr:row>17</xdr:row>
      <xdr:rowOff>117230</xdr:rowOff>
    </xdr:from>
    <xdr:to>
      <xdr:col>15</xdr:col>
      <xdr:colOff>1241474</xdr:colOff>
      <xdr:row>17</xdr:row>
      <xdr:rowOff>121920</xdr:rowOff>
    </xdr:to>
    <xdr:cxnSp macro="">
      <xdr:nvCxnSpPr>
        <xdr:cNvPr id="14" name="Conector recto de flecha 13">
          <a:extLst>
            <a:ext uri="{FF2B5EF4-FFF2-40B4-BE49-F238E27FC236}">
              <a16:creationId xmlns:a16="http://schemas.microsoft.com/office/drawing/2014/main" id="{7216436F-DCB2-4E7A-B80D-8DACB11DD047}"/>
            </a:ext>
          </a:extLst>
        </xdr:cNvPr>
        <xdr:cNvCxnSpPr/>
      </xdr:nvCxnSpPr>
      <xdr:spPr>
        <a:xfrm flipH="1">
          <a:off x="16210085" y="3569090"/>
          <a:ext cx="2519289" cy="4690"/>
        </a:xfrm>
        <a:prstGeom prst="straightConnector1">
          <a:avLst/>
        </a:prstGeom>
        <a:ln>
          <a:solidFill>
            <a:srgbClr val="156082"/>
          </a:solidFill>
          <a:headEnd type="triangle"/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8965</xdr:colOff>
      <xdr:row>2</xdr:row>
      <xdr:rowOff>13643</xdr:rowOff>
    </xdr:from>
    <xdr:to>
      <xdr:col>25</xdr:col>
      <xdr:colOff>8965</xdr:colOff>
      <xdr:row>7</xdr:row>
      <xdr:rowOff>24874</xdr:rowOff>
    </xdr:to>
    <xdr:cxnSp macro="">
      <xdr:nvCxnSpPr>
        <xdr:cNvPr id="15" name="Conector recto de flecha 14">
          <a:extLst>
            <a:ext uri="{FF2B5EF4-FFF2-40B4-BE49-F238E27FC236}">
              <a16:creationId xmlns:a16="http://schemas.microsoft.com/office/drawing/2014/main" id="{39B3D568-5682-4F21-856D-1D9BA510CF58}"/>
            </a:ext>
          </a:extLst>
        </xdr:cNvPr>
        <xdr:cNvCxnSpPr/>
      </xdr:nvCxnSpPr>
      <xdr:spPr>
        <a:xfrm rot="10800000" flipH="1">
          <a:off x="29589805" y="394643"/>
          <a:ext cx="0" cy="1009451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17930</xdr:colOff>
      <xdr:row>14</xdr:row>
      <xdr:rowOff>1</xdr:rowOff>
    </xdr:from>
    <xdr:to>
      <xdr:col>25</xdr:col>
      <xdr:colOff>17930</xdr:colOff>
      <xdr:row>18</xdr:row>
      <xdr:rowOff>190525</xdr:rowOff>
    </xdr:to>
    <xdr:cxnSp macro="">
      <xdr:nvCxnSpPr>
        <xdr:cNvPr id="16" name="Conector recto de flecha 15">
          <a:extLst>
            <a:ext uri="{FF2B5EF4-FFF2-40B4-BE49-F238E27FC236}">
              <a16:creationId xmlns:a16="http://schemas.microsoft.com/office/drawing/2014/main" id="{A8F49839-7D30-441B-840C-28FE664DB464}"/>
            </a:ext>
          </a:extLst>
        </xdr:cNvPr>
        <xdr:cNvCxnSpPr/>
      </xdr:nvCxnSpPr>
      <xdr:spPr>
        <a:xfrm rot="10800000" flipH="1">
          <a:off x="29598770" y="2842261"/>
          <a:ext cx="0" cy="998244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8965</xdr:colOff>
      <xdr:row>2</xdr:row>
      <xdr:rowOff>8966</xdr:rowOff>
    </xdr:from>
    <xdr:to>
      <xdr:col>27</xdr:col>
      <xdr:colOff>8965</xdr:colOff>
      <xdr:row>7</xdr:row>
      <xdr:rowOff>20197</xdr:rowOff>
    </xdr:to>
    <xdr:cxnSp macro="">
      <xdr:nvCxnSpPr>
        <xdr:cNvPr id="17" name="Conector recto de flecha 16">
          <a:extLst>
            <a:ext uri="{FF2B5EF4-FFF2-40B4-BE49-F238E27FC236}">
              <a16:creationId xmlns:a16="http://schemas.microsoft.com/office/drawing/2014/main" id="{5D1D8E23-3076-44D1-B112-58060E72A911}"/>
            </a:ext>
          </a:extLst>
        </xdr:cNvPr>
        <xdr:cNvCxnSpPr/>
      </xdr:nvCxnSpPr>
      <xdr:spPr>
        <a:xfrm>
          <a:off x="32188225" y="389966"/>
          <a:ext cx="0" cy="1009451"/>
        </a:xfrm>
        <a:prstGeom prst="straightConnector1">
          <a:avLst/>
        </a:prstGeom>
        <a:ln>
          <a:solidFill>
            <a:srgbClr val="156082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7813</xdr:colOff>
      <xdr:row>14</xdr:row>
      <xdr:rowOff>16522</xdr:rowOff>
    </xdr:from>
    <xdr:to>
      <xdr:col>27</xdr:col>
      <xdr:colOff>7813</xdr:colOff>
      <xdr:row>19</xdr:row>
      <xdr:rowOff>14834</xdr:rowOff>
    </xdr:to>
    <xdr:cxnSp macro="">
      <xdr:nvCxnSpPr>
        <xdr:cNvPr id="18" name="Conector recto de flecha 17">
          <a:extLst>
            <a:ext uri="{FF2B5EF4-FFF2-40B4-BE49-F238E27FC236}">
              <a16:creationId xmlns:a16="http://schemas.microsoft.com/office/drawing/2014/main" id="{19E71580-54AB-48A6-B0CC-3F15DD9DB0EE}"/>
            </a:ext>
          </a:extLst>
        </xdr:cNvPr>
        <xdr:cNvCxnSpPr/>
      </xdr:nvCxnSpPr>
      <xdr:spPr>
        <a:xfrm>
          <a:off x="32187073" y="2858782"/>
          <a:ext cx="0" cy="1011772"/>
        </a:xfrm>
        <a:prstGeom prst="straightConnector1">
          <a:avLst/>
        </a:prstGeom>
        <a:ln>
          <a:solidFill>
            <a:schemeClr val="accent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57</xdr:col>
      <xdr:colOff>4522</xdr:colOff>
      <xdr:row>14</xdr:row>
      <xdr:rowOff>3810</xdr:rowOff>
    </xdr:from>
    <xdr:to>
      <xdr:col>57</xdr:col>
      <xdr:colOff>4522</xdr:colOff>
      <xdr:row>19</xdr:row>
      <xdr:rowOff>3834</xdr:rowOff>
    </xdr:to>
    <xdr:cxnSp macro="">
      <xdr:nvCxnSpPr>
        <xdr:cNvPr id="19" name="Conector recto de flecha 18">
          <a:extLst>
            <a:ext uri="{FF2B5EF4-FFF2-40B4-BE49-F238E27FC236}">
              <a16:creationId xmlns:a16="http://schemas.microsoft.com/office/drawing/2014/main" id="{0354E5FF-F0C5-4456-BE72-E0930085B635}"/>
            </a:ext>
          </a:extLst>
        </xdr:cNvPr>
        <xdr:cNvCxnSpPr/>
      </xdr:nvCxnSpPr>
      <xdr:spPr>
        <a:xfrm rot="10800000" flipH="1">
          <a:off x="63943942" y="2846070"/>
          <a:ext cx="0" cy="1013484"/>
        </a:xfrm>
        <a:prstGeom prst="straightConnector1">
          <a:avLst/>
        </a:prstGeom>
        <a:ln>
          <a:solidFill>
            <a:srgbClr val="A02B93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74</xdr:col>
      <xdr:colOff>60906</xdr:colOff>
      <xdr:row>10</xdr:row>
      <xdr:rowOff>59097</xdr:rowOff>
    </xdr:from>
    <xdr:to>
      <xdr:col>74</xdr:col>
      <xdr:colOff>744279</xdr:colOff>
      <xdr:row>21</xdr:row>
      <xdr:rowOff>73567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07279DDA-5F2A-41A1-A6EF-14CD92EE08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496346" y="2070777"/>
          <a:ext cx="683373" cy="22318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74</xdr:col>
      <xdr:colOff>175064</xdr:colOff>
      <xdr:row>10</xdr:row>
      <xdr:rowOff>100870</xdr:rowOff>
    </xdr:from>
    <xdr:to>
      <xdr:col>74</xdr:col>
      <xdr:colOff>662088</xdr:colOff>
      <xdr:row>12</xdr:row>
      <xdr:rowOff>152046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7C60520A-437D-4883-8D56-FD099D9D14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610504" y="2112550"/>
          <a:ext cx="487024" cy="4626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71</xdr:col>
      <xdr:colOff>99215</xdr:colOff>
      <xdr:row>8</xdr:row>
      <xdr:rowOff>29309</xdr:rowOff>
    </xdr:from>
    <xdr:to>
      <xdr:col>72</xdr:col>
      <xdr:colOff>715765</xdr:colOff>
      <xdr:row>17</xdr:row>
      <xdr:rowOff>130803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E4DAA622-3E4F-4DDF-AD2F-6FA3E014822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t="65967"/>
        <a:stretch/>
      </xdr:blipFill>
      <xdr:spPr bwMode="auto">
        <a:xfrm>
          <a:off x="81252215" y="1621889"/>
          <a:ext cx="1652870" cy="19607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71</xdr:col>
      <xdr:colOff>597559</xdr:colOff>
      <xdr:row>13</xdr:row>
      <xdr:rowOff>41409</xdr:rowOff>
    </xdr:from>
    <xdr:to>
      <xdr:col>72</xdr:col>
      <xdr:colOff>160020</xdr:colOff>
      <xdr:row>15</xdr:row>
      <xdr:rowOff>157961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63428209-203E-49AB-8839-7AFBF6844F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750559" y="2670309"/>
          <a:ext cx="598781" cy="5432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71</xdr:col>
      <xdr:colOff>746758</xdr:colOff>
      <xdr:row>17</xdr:row>
      <xdr:rowOff>89683</xdr:rowOff>
    </xdr:from>
    <xdr:to>
      <xdr:col>74</xdr:col>
      <xdr:colOff>446214</xdr:colOff>
      <xdr:row>23</xdr:row>
      <xdr:rowOff>4903</xdr:rowOff>
    </xdr:to>
    <xdr:grpSp>
      <xdr:nvGrpSpPr>
        <xdr:cNvPr id="24" name="Grupo 23">
          <a:extLst>
            <a:ext uri="{FF2B5EF4-FFF2-40B4-BE49-F238E27FC236}">
              <a16:creationId xmlns:a16="http://schemas.microsoft.com/office/drawing/2014/main" id="{E2A8E129-6E76-44B4-965F-6AA5E813EFFC}"/>
            </a:ext>
          </a:extLst>
        </xdr:cNvPr>
        <xdr:cNvGrpSpPr/>
      </xdr:nvGrpSpPr>
      <xdr:grpSpPr>
        <a:xfrm>
          <a:off x="81899758" y="3541543"/>
          <a:ext cx="3981896" cy="1119180"/>
          <a:chOff x="76321920" y="3472962"/>
          <a:chExt cx="2076918" cy="1244707"/>
        </a:xfrm>
      </xdr:grpSpPr>
      <xdr:cxnSp macro="">
        <xdr:nvCxnSpPr>
          <xdr:cNvPr id="25" name="Conector recto de flecha 24">
            <a:extLst>
              <a:ext uri="{FF2B5EF4-FFF2-40B4-BE49-F238E27FC236}">
                <a16:creationId xmlns:a16="http://schemas.microsoft.com/office/drawing/2014/main" id="{F92071A3-32F8-ACDF-94D1-994F0AC458CD}"/>
              </a:ext>
            </a:extLst>
          </xdr:cNvPr>
          <xdr:cNvCxnSpPr/>
        </xdr:nvCxnSpPr>
        <xdr:spPr>
          <a:xfrm>
            <a:off x="76321920" y="3472962"/>
            <a:ext cx="0" cy="1240018"/>
          </a:xfrm>
          <a:prstGeom prst="straightConnector1">
            <a:avLst/>
          </a:prstGeom>
          <a:ln>
            <a:solidFill>
              <a:srgbClr val="156082"/>
            </a:solidFill>
            <a:tailEnd type="triangle"/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" name="Conector recto de flecha 25">
            <a:extLst>
              <a:ext uri="{FF2B5EF4-FFF2-40B4-BE49-F238E27FC236}">
                <a16:creationId xmlns:a16="http://schemas.microsoft.com/office/drawing/2014/main" id="{8697FC22-E2D5-B390-EBB4-12F6988B1706}"/>
              </a:ext>
            </a:extLst>
          </xdr:cNvPr>
          <xdr:cNvCxnSpPr/>
        </xdr:nvCxnSpPr>
        <xdr:spPr>
          <a:xfrm flipH="1">
            <a:off x="76380305" y="4712150"/>
            <a:ext cx="2018533" cy="25"/>
          </a:xfrm>
          <a:prstGeom prst="straightConnector1">
            <a:avLst/>
          </a:prstGeom>
          <a:ln>
            <a:solidFill>
              <a:srgbClr val="156082"/>
            </a:solidFill>
            <a:tailEnd type="none"/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" name="Conector recto de flecha 26">
            <a:extLst>
              <a:ext uri="{FF2B5EF4-FFF2-40B4-BE49-F238E27FC236}">
                <a16:creationId xmlns:a16="http://schemas.microsoft.com/office/drawing/2014/main" id="{EDBB29C5-2E53-28A1-5FA0-E81DC29728B9}"/>
              </a:ext>
            </a:extLst>
          </xdr:cNvPr>
          <xdr:cNvCxnSpPr/>
        </xdr:nvCxnSpPr>
        <xdr:spPr>
          <a:xfrm flipH="1" flipV="1">
            <a:off x="78391932" y="4282757"/>
            <a:ext cx="0" cy="430918"/>
          </a:xfrm>
          <a:prstGeom prst="straightConnector1">
            <a:avLst/>
          </a:prstGeom>
          <a:ln>
            <a:solidFill>
              <a:srgbClr val="156082"/>
            </a:solidFill>
            <a:tailEnd type="triangle"/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" name="Conector recto de flecha 27">
            <a:extLst>
              <a:ext uri="{FF2B5EF4-FFF2-40B4-BE49-F238E27FC236}">
                <a16:creationId xmlns:a16="http://schemas.microsoft.com/office/drawing/2014/main" id="{9788EA75-3C26-AFD1-6573-248FA3353431}"/>
              </a:ext>
            </a:extLst>
          </xdr:cNvPr>
          <xdr:cNvCxnSpPr/>
        </xdr:nvCxnSpPr>
        <xdr:spPr>
          <a:xfrm>
            <a:off x="76376432" y="3477651"/>
            <a:ext cx="0" cy="1240018"/>
          </a:xfrm>
          <a:prstGeom prst="straightConnector1">
            <a:avLst/>
          </a:prstGeom>
          <a:ln>
            <a:solidFill>
              <a:srgbClr val="156082"/>
            </a:solidFill>
            <a:tailEnd type="none"/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74</xdr:col>
      <xdr:colOff>396362</xdr:colOff>
      <xdr:row>8</xdr:row>
      <xdr:rowOff>117231</xdr:rowOff>
    </xdr:from>
    <xdr:to>
      <xdr:col>74</xdr:col>
      <xdr:colOff>396362</xdr:colOff>
      <xdr:row>10</xdr:row>
      <xdr:rowOff>86166</xdr:rowOff>
    </xdr:to>
    <xdr:cxnSp macro="">
      <xdr:nvCxnSpPr>
        <xdr:cNvPr id="29" name="Conector recto de flecha 28">
          <a:extLst>
            <a:ext uri="{FF2B5EF4-FFF2-40B4-BE49-F238E27FC236}">
              <a16:creationId xmlns:a16="http://schemas.microsoft.com/office/drawing/2014/main" id="{976EC0D1-F0F2-46FC-A79F-398BA21A581C}"/>
            </a:ext>
          </a:extLst>
        </xdr:cNvPr>
        <xdr:cNvCxnSpPr/>
      </xdr:nvCxnSpPr>
      <xdr:spPr>
        <a:xfrm flipH="1">
          <a:off x="85831802" y="1709811"/>
          <a:ext cx="0" cy="388035"/>
        </a:xfrm>
        <a:prstGeom prst="straightConnector1">
          <a:avLst/>
        </a:prstGeom>
        <a:ln>
          <a:solidFill>
            <a:srgbClr val="C00000"/>
          </a:solidFill>
          <a:tailEnd type="non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72</xdr:col>
      <xdr:colOff>404446</xdr:colOff>
      <xdr:row>8</xdr:row>
      <xdr:rowOff>115614</xdr:rowOff>
    </xdr:from>
    <xdr:to>
      <xdr:col>74</xdr:col>
      <xdr:colOff>394138</xdr:colOff>
      <xdr:row>8</xdr:row>
      <xdr:rowOff>117230</xdr:rowOff>
    </xdr:to>
    <xdr:cxnSp macro="">
      <xdr:nvCxnSpPr>
        <xdr:cNvPr id="30" name="Conector recto de flecha 29">
          <a:extLst>
            <a:ext uri="{FF2B5EF4-FFF2-40B4-BE49-F238E27FC236}">
              <a16:creationId xmlns:a16="http://schemas.microsoft.com/office/drawing/2014/main" id="{67870503-D782-4D8E-8044-401CEC94E3E3}"/>
            </a:ext>
          </a:extLst>
        </xdr:cNvPr>
        <xdr:cNvCxnSpPr/>
      </xdr:nvCxnSpPr>
      <xdr:spPr>
        <a:xfrm flipH="1">
          <a:off x="82593766" y="1708194"/>
          <a:ext cx="3235812" cy="1616"/>
        </a:xfrm>
        <a:prstGeom prst="straightConnector1">
          <a:avLst/>
        </a:prstGeom>
        <a:ln>
          <a:solidFill>
            <a:srgbClr val="C00000"/>
          </a:solidFill>
          <a:tailEnd type="non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72</xdr:col>
      <xdr:colOff>403860</xdr:colOff>
      <xdr:row>7</xdr:row>
      <xdr:rowOff>68580</xdr:rowOff>
    </xdr:from>
    <xdr:to>
      <xdr:col>72</xdr:col>
      <xdr:colOff>404445</xdr:colOff>
      <xdr:row>8</xdr:row>
      <xdr:rowOff>122640</xdr:rowOff>
    </xdr:to>
    <xdr:cxnSp macro="">
      <xdr:nvCxnSpPr>
        <xdr:cNvPr id="31" name="Conector recto de flecha 30">
          <a:extLst>
            <a:ext uri="{FF2B5EF4-FFF2-40B4-BE49-F238E27FC236}">
              <a16:creationId xmlns:a16="http://schemas.microsoft.com/office/drawing/2014/main" id="{1A6D4F0E-80EC-43D6-9CAF-C036082D6580}"/>
            </a:ext>
          </a:extLst>
        </xdr:cNvPr>
        <xdr:cNvCxnSpPr/>
      </xdr:nvCxnSpPr>
      <xdr:spPr>
        <a:xfrm flipH="1" flipV="1">
          <a:off x="82593180" y="1447800"/>
          <a:ext cx="585" cy="267420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72</xdr:col>
      <xdr:colOff>46895</xdr:colOff>
      <xdr:row>3</xdr:row>
      <xdr:rowOff>0</xdr:rowOff>
    </xdr:from>
    <xdr:to>
      <xdr:col>72</xdr:col>
      <xdr:colOff>46895</xdr:colOff>
      <xdr:row>8</xdr:row>
      <xdr:rowOff>58163</xdr:rowOff>
    </xdr:to>
    <xdr:cxnSp macro="">
      <xdr:nvCxnSpPr>
        <xdr:cNvPr id="32" name="Conector recto de flecha 31">
          <a:extLst>
            <a:ext uri="{FF2B5EF4-FFF2-40B4-BE49-F238E27FC236}">
              <a16:creationId xmlns:a16="http://schemas.microsoft.com/office/drawing/2014/main" id="{013C0B8B-8BF5-45D4-85EA-B4E74494E148}"/>
            </a:ext>
          </a:extLst>
        </xdr:cNvPr>
        <xdr:cNvCxnSpPr/>
      </xdr:nvCxnSpPr>
      <xdr:spPr>
        <a:xfrm flipH="1" flipV="1">
          <a:off x="82236215" y="586740"/>
          <a:ext cx="0" cy="1064003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71</xdr:col>
      <xdr:colOff>738553</xdr:colOff>
      <xdr:row>3</xdr:row>
      <xdr:rowOff>17584</xdr:rowOff>
    </xdr:from>
    <xdr:to>
      <xdr:col>71</xdr:col>
      <xdr:colOff>744415</xdr:colOff>
      <xdr:row>8</xdr:row>
      <xdr:rowOff>87335</xdr:rowOff>
    </xdr:to>
    <xdr:cxnSp macro="">
      <xdr:nvCxnSpPr>
        <xdr:cNvPr id="33" name="Conector recto de flecha 32">
          <a:extLst>
            <a:ext uri="{FF2B5EF4-FFF2-40B4-BE49-F238E27FC236}">
              <a16:creationId xmlns:a16="http://schemas.microsoft.com/office/drawing/2014/main" id="{576BC13D-92D3-4B08-B72E-9547515752F0}"/>
            </a:ext>
          </a:extLst>
        </xdr:cNvPr>
        <xdr:cNvCxnSpPr/>
      </xdr:nvCxnSpPr>
      <xdr:spPr>
        <a:xfrm flipH="1">
          <a:off x="81891553" y="604324"/>
          <a:ext cx="5862" cy="1075591"/>
        </a:xfrm>
        <a:prstGeom prst="straightConnector1">
          <a:avLst/>
        </a:prstGeom>
        <a:ln>
          <a:solidFill>
            <a:srgbClr val="156082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8</xdr:col>
      <xdr:colOff>30480</xdr:colOff>
      <xdr:row>2</xdr:row>
      <xdr:rowOff>201930</xdr:rowOff>
    </xdr:from>
    <xdr:ext cx="1812997" cy="17306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4" name="CuadroTexto 33">
              <a:extLst>
                <a:ext uri="{FF2B5EF4-FFF2-40B4-BE49-F238E27FC236}">
                  <a16:creationId xmlns:a16="http://schemas.microsoft.com/office/drawing/2014/main" id="{37123F3A-4CF0-4C65-B900-8A1DA4D13C05}"/>
                </a:ext>
              </a:extLst>
            </xdr:cNvPr>
            <xdr:cNvSpPr txBox="1"/>
          </xdr:nvSpPr>
          <xdr:spPr>
            <a:xfrm>
              <a:off x="9509760" y="582930"/>
              <a:ext cx="1812997" cy="1730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𝐅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𝐟𝐫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í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𝐚</m:t>
                        </m:r>
                      </m:sub>
                      <m:sup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𝐥</m:t>
                        </m:r>
                      </m:sup>
                    </m:sSubSup>
                    <m:r>
                      <a:rPr lang="es-MX" sz="1000" b="1" i="0">
                        <a:latin typeface="Cambria Math" panose="02040503050406030204" pitchFamily="18" charset="0"/>
                      </a:rPr>
                      <m:t>+</m:t>
                    </m:r>
                    <m:sSubSup>
                      <m:sSubSup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𝐅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𝐜𝐚𝐥𝐢𝐞𝐧𝐭𝐞</m:t>
                        </m:r>
                      </m:sub>
                      <m:sup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𝐥</m:t>
                        </m:r>
                      </m:sup>
                    </m:sSubSup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𝐏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𝐟𝐫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í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𝐚</m:t>
                        </m:r>
                      </m:sub>
                      <m:sup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𝐥</m:t>
                        </m:r>
                      </m:sup>
                    </m:sSubSup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Sup>
                      <m:sSubSup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𝐏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𝐜𝐚𝐥𝐢𝐞𝐧𝐭𝐞</m:t>
                        </m:r>
                      </m:sub>
                      <m:sup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𝐥</m:t>
                        </m:r>
                      </m:sup>
                    </m:sSubSup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34" name="CuadroTexto 33">
              <a:extLst>
                <a:ext uri="{FF2B5EF4-FFF2-40B4-BE49-F238E27FC236}">
                  <a16:creationId xmlns:a16="http://schemas.microsoft.com/office/drawing/2014/main" id="{37123F3A-4CF0-4C65-B900-8A1DA4D13C05}"/>
                </a:ext>
              </a:extLst>
            </xdr:cNvPr>
            <xdr:cNvSpPr txBox="1"/>
          </xdr:nvSpPr>
          <xdr:spPr>
            <a:xfrm>
              <a:off x="9509760" y="582930"/>
              <a:ext cx="1812997" cy="1730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𝐅_𝐟𝐫í𝐚^𝐥+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𝐅_𝐜𝐚𝐥𝐢𝐞𝐧𝐭𝐞^𝐥</a:t>
              </a:r>
              <a:r>
                <a:rPr lang="es-MX" sz="1000" b="1" i="0">
                  <a:latin typeface="Cambria Math" panose="02040503050406030204" pitchFamily="18" charset="0"/>
                </a:rPr>
                <a:t>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𝐏_𝐟𝐫í𝐚^𝐥+𝐏_𝐜𝐚𝐥𝐢𝐞𝐧𝐭𝐞^𝐥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8</xdr:col>
      <xdr:colOff>0</xdr:colOff>
      <xdr:row>7</xdr:row>
      <xdr:rowOff>11430</xdr:rowOff>
    </xdr:from>
    <xdr:ext cx="3299460" cy="20193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5" name="CuadroTexto 34">
              <a:extLst>
                <a:ext uri="{FF2B5EF4-FFF2-40B4-BE49-F238E27FC236}">
                  <a16:creationId xmlns:a16="http://schemas.microsoft.com/office/drawing/2014/main" id="{08F49F67-DC7E-48D4-8CF8-A23A94EDF4BA}"/>
                </a:ext>
              </a:extLst>
            </xdr:cNvPr>
            <xdr:cNvSpPr txBox="1"/>
          </xdr:nvSpPr>
          <xdr:spPr>
            <a:xfrm>
              <a:off x="9479280" y="1390650"/>
              <a:ext cx="3299460" cy="2019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𝐚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𝐟𝐫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í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𝐚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𝐚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𝐜𝐚𝐥𝐢𝐞𝐧𝐭𝐞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𝐚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𝐟𝐫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í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𝐚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𝐚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𝐜𝐚𝐥𝐢𝐞𝐧𝐭𝐞</m:t>
                        </m:r>
                      </m:sub>
                    </m:sSub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35" name="CuadroTexto 34">
              <a:extLst>
                <a:ext uri="{FF2B5EF4-FFF2-40B4-BE49-F238E27FC236}">
                  <a16:creationId xmlns:a16="http://schemas.microsoft.com/office/drawing/2014/main" id="{08F49F67-DC7E-48D4-8CF8-A23A94EDF4BA}"/>
                </a:ext>
              </a:extLst>
            </xdr:cNvPr>
            <xdr:cNvSpPr txBox="1"/>
          </xdr:nvSpPr>
          <xdr:spPr>
            <a:xfrm>
              <a:off x="9479280" y="1390650"/>
              <a:ext cx="3299460" cy="2019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𝐅^𝐥 𝐱_(𝐚,𝐅) )_</a:t>
              </a:r>
              <a:r>
                <a:rPr lang="es-MX" sz="1000" b="1" i="0">
                  <a:latin typeface="Cambria Math" panose="02040503050406030204" pitchFamily="18" charset="0"/>
                </a:rPr>
                <a:t>𝐟𝐫í𝐚+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(𝐅^𝐥 𝐱_(𝐚,𝐅) )_𝐜𝐚𝐥𝐢𝐞𝐧𝐭𝐞</a:t>
              </a:r>
              <a:r>
                <a:rPr lang="es-MX" sz="1000" b="1" i="0">
                  <a:latin typeface="Cambria Math" panose="02040503050406030204" pitchFamily="18" charset="0"/>
                </a:rPr>
                <a:t>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(𝐏^𝐥 𝐱_(𝐚,𝐏) )_𝐟𝐫í𝐚+(𝐏^𝐥 𝐱_(𝐚,𝐏) )_𝐜𝐚𝐥𝐢𝐞𝐧𝐭𝐞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8</xdr:col>
      <xdr:colOff>30480</xdr:colOff>
      <xdr:row>10</xdr:row>
      <xdr:rowOff>194310</xdr:rowOff>
    </xdr:from>
    <xdr:ext cx="1509772" cy="21525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6" name="CuadroTexto 35">
              <a:extLst>
                <a:ext uri="{FF2B5EF4-FFF2-40B4-BE49-F238E27FC236}">
                  <a16:creationId xmlns:a16="http://schemas.microsoft.com/office/drawing/2014/main" id="{85340B0D-2CB2-41D2-B375-F83038601130}"/>
                </a:ext>
              </a:extLst>
            </xdr:cNvPr>
            <xdr:cNvSpPr txBox="1"/>
          </xdr:nvSpPr>
          <xdr:spPr>
            <a:xfrm>
              <a:off x="9509760" y="2205990"/>
              <a:ext cx="1509772" cy="21525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̇"/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𝐐</m:t>
                        </m:r>
                      </m:e>
                    </m:acc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sSub>
                          <m:sSub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dPr>
                              <m:e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𝐏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𝐥</m:t>
                                    </m:r>
                                  </m:sup>
                                </m:sSup>
                                <m:sSub>
                                  <m:sSub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b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𝐡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𝐏</m:t>
                                    </m:r>
                                  </m:sub>
                                </m:sSub>
                              </m:e>
                            </m:d>
                          </m:e>
                          <m: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𝐟𝐫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í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𝐚</m:t>
                            </m:r>
                          </m:sub>
                        </m:s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𝐡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𝐟𝐫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í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𝐚</m:t>
                        </m:r>
                      </m:sub>
                    </m:sSub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36" name="CuadroTexto 35">
              <a:extLst>
                <a:ext uri="{FF2B5EF4-FFF2-40B4-BE49-F238E27FC236}">
                  <a16:creationId xmlns:a16="http://schemas.microsoft.com/office/drawing/2014/main" id="{85340B0D-2CB2-41D2-B375-F83038601130}"/>
                </a:ext>
              </a:extLst>
            </xdr:cNvPr>
            <xdr:cNvSpPr txBox="1"/>
          </xdr:nvSpPr>
          <xdr:spPr>
            <a:xfrm>
              <a:off x="9509760" y="2205990"/>
              <a:ext cx="1509772" cy="21525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𝐐 ̇=〖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(𝐏^𝐥 𝐡_𝐏 )_𝐟𝐫í𝐚−(𝐅^𝐥 𝐡_𝐅 )〗_</a:t>
              </a:r>
              <a:r>
                <a:rPr lang="es-MX" sz="1000" b="1" i="0">
                  <a:latin typeface="Cambria Math" panose="02040503050406030204" pitchFamily="18" charset="0"/>
                </a:rPr>
                <a:t>𝐟𝐫í𝐚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8</xdr:col>
      <xdr:colOff>30480</xdr:colOff>
      <xdr:row>12</xdr:row>
      <xdr:rowOff>11430</xdr:rowOff>
    </xdr:from>
    <xdr:ext cx="1894108" cy="19454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7" name="CuadroTexto 36">
              <a:extLst>
                <a:ext uri="{FF2B5EF4-FFF2-40B4-BE49-F238E27FC236}">
                  <a16:creationId xmlns:a16="http://schemas.microsoft.com/office/drawing/2014/main" id="{2793FAD7-8DD3-4CC7-96B6-16053B8329EA}"/>
                </a:ext>
              </a:extLst>
            </xdr:cNvPr>
            <xdr:cNvSpPr txBox="1"/>
          </xdr:nvSpPr>
          <xdr:spPr>
            <a:xfrm>
              <a:off x="9509760" y="2434590"/>
              <a:ext cx="1894108" cy="1945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̇"/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acc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𝐐</m:t>
                        </m:r>
                      </m:e>
                    </m:acc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𝐡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𝐜𝐚𝐥𝐢𝐞𝐧𝐭𝐞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𝐡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𝐜𝐚𝐥𝐢𝐞𝐧𝐭𝐞</m:t>
                        </m:r>
                      </m:sub>
                    </m:sSub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37" name="CuadroTexto 36">
              <a:extLst>
                <a:ext uri="{FF2B5EF4-FFF2-40B4-BE49-F238E27FC236}">
                  <a16:creationId xmlns:a16="http://schemas.microsoft.com/office/drawing/2014/main" id="{2793FAD7-8DD3-4CC7-96B6-16053B8329EA}"/>
                </a:ext>
              </a:extLst>
            </xdr:cNvPr>
            <xdr:cNvSpPr txBox="1"/>
          </xdr:nvSpPr>
          <xdr:spPr>
            <a:xfrm>
              <a:off x="9509760" y="2434590"/>
              <a:ext cx="1894108" cy="1945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𝐐 ̇</a:t>
              </a:r>
              <a:r>
                <a:rPr lang="es-MX" sz="1000" b="1" i="0">
                  <a:latin typeface="Cambria Math" panose="02040503050406030204" pitchFamily="18" charset="0"/>
                </a:rPr>
                <a:t>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(𝐅^𝐥 𝐡_𝐅 )_𝐜𝐚𝐥𝐢𝐞𝐧𝐭𝐞−(𝐏^𝐥 𝐡_𝐏 )_𝐜𝐚𝐥𝐢𝐞𝐧𝐭𝐞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17</xdr:col>
      <xdr:colOff>15240</xdr:colOff>
      <xdr:row>3</xdr:row>
      <xdr:rowOff>7620</xdr:rowOff>
    </xdr:from>
    <xdr:ext cx="456984" cy="15799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8" name="CuadroTexto 37">
              <a:extLst>
                <a:ext uri="{FF2B5EF4-FFF2-40B4-BE49-F238E27FC236}">
                  <a16:creationId xmlns:a16="http://schemas.microsoft.com/office/drawing/2014/main" id="{CE5B1D60-FC66-4618-9169-FE1CCFBF95AC}"/>
                </a:ext>
              </a:extLst>
            </xdr:cNvPr>
            <xdr:cNvSpPr txBox="1"/>
          </xdr:nvSpPr>
          <xdr:spPr>
            <a:xfrm>
              <a:off x="20246340" y="594360"/>
              <a:ext cx="456984" cy="1579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𝐕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𝐋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𝟏</m:t>
                        </m:r>
                      </m:sub>
                    </m:sSub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38" name="CuadroTexto 37">
              <a:extLst>
                <a:ext uri="{FF2B5EF4-FFF2-40B4-BE49-F238E27FC236}">
                  <a16:creationId xmlns:a16="http://schemas.microsoft.com/office/drawing/2014/main" id="{CE5B1D60-FC66-4618-9169-FE1CCFBF95AC}"/>
                </a:ext>
              </a:extLst>
            </xdr:cNvPr>
            <xdr:cNvSpPr txBox="1"/>
          </xdr:nvSpPr>
          <xdr:spPr>
            <a:xfrm>
              <a:off x="20246340" y="594360"/>
              <a:ext cx="456984" cy="1579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𝐕_𝟐=𝐋_𝟏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17</xdr:col>
      <xdr:colOff>15240</xdr:colOff>
      <xdr:row>7</xdr:row>
      <xdr:rowOff>22860</xdr:rowOff>
    </xdr:from>
    <xdr:ext cx="929998" cy="15799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9" name="CuadroTexto 38">
              <a:extLst>
                <a:ext uri="{FF2B5EF4-FFF2-40B4-BE49-F238E27FC236}">
                  <a16:creationId xmlns:a16="http://schemas.microsoft.com/office/drawing/2014/main" id="{8262D517-E2FD-4B1F-BEE8-FF7147C94695}"/>
                </a:ext>
              </a:extLst>
            </xdr:cNvPr>
            <xdr:cNvSpPr txBox="1"/>
          </xdr:nvSpPr>
          <xdr:spPr>
            <a:xfrm>
              <a:off x="20246340" y="1402080"/>
              <a:ext cx="929998" cy="1579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</a:rPr>
                              <m:t>𝐕</m:t>
                            </m:r>
                            <m:sSub>
                              <m:sSubPr>
                                <m:ctrlPr>
                                  <a:rPr lang="es-MX" sz="1000" b="1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latin typeface="Cambria Math" panose="02040503050406030204" pitchFamily="18" charset="0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latin typeface="Cambria Math" panose="02040503050406030204" pitchFamily="18" charset="0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</a:rPr>
                              <m:t>𝐋</m:t>
                            </m:r>
                            <m:sSub>
                              <m:sSubPr>
                                <m:ctrlPr>
                                  <a:rPr lang="es-MX" sz="1000" b="1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latin typeface="Cambria Math" panose="02040503050406030204" pitchFamily="18" charset="0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latin typeface="Cambria Math" panose="02040503050406030204" pitchFamily="18" charset="0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𝟏</m:t>
                        </m:r>
                      </m:sub>
                    </m:sSub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39" name="CuadroTexto 38">
              <a:extLst>
                <a:ext uri="{FF2B5EF4-FFF2-40B4-BE49-F238E27FC236}">
                  <a16:creationId xmlns:a16="http://schemas.microsoft.com/office/drawing/2014/main" id="{8262D517-E2FD-4B1F-BEE8-FF7147C94695}"/>
                </a:ext>
              </a:extLst>
            </xdr:cNvPr>
            <xdr:cNvSpPr txBox="1"/>
          </xdr:nvSpPr>
          <xdr:spPr>
            <a:xfrm>
              <a:off x="20246340" y="1402080"/>
              <a:ext cx="929998" cy="1579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(𝐕𝐲_𝐚 )_𝟐=(𝐋𝐱_𝐚 )_𝟏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17</xdr:col>
      <xdr:colOff>22860</xdr:colOff>
      <xdr:row>11</xdr:row>
      <xdr:rowOff>22860</xdr:rowOff>
    </xdr:from>
    <xdr:ext cx="1081770" cy="167354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0" name="CuadroTexto 39">
              <a:extLst>
                <a:ext uri="{FF2B5EF4-FFF2-40B4-BE49-F238E27FC236}">
                  <a16:creationId xmlns:a16="http://schemas.microsoft.com/office/drawing/2014/main" id="{BD973D4F-B752-4BF4-8FBB-360B98B5F344}"/>
                </a:ext>
              </a:extLst>
            </xdr:cNvPr>
            <xdr:cNvSpPr txBox="1"/>
          </xdr:nvSpPr>
          <xdr:spPr>
            <a:xfrm>
              <a:off x="20253960" y="2240280"/>
              <a:ext cx="1081770" cy="16735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̇"/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acc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𝐐</m:t>
                        </m:r>
                      </m:e>
                    </m:acc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𝐕𝐡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</a:rPr>
                              <m:t>𝐋𝐡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𝟏</m:t>
                        </m:r>
                      </m:sub>
                    </m:sSub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40" name="CuadroTexto 39">
              <a:extLst>
                <a:ext uri="{FF2B5EF4-FFF2-40B4-BE49-F238E27FC236}">
                  <a16:creationId xmlns:a16="http://schemas.microsoft.com/office/drawing/2014/main" id="{BD973D4F-B752-4BF4-8FBB-360B98B5F344}"/>
                </a:ext>
              </a:extLst>
            </xdr:cNvPr>
            <xdr:cNvSpPr txBox="1"/>
          </xdr:nvSpPr>
          <xdr:spPr>
            <a:xfrm>
              <a:off x="20253960" y="2240280"/>
              <a:ext cx="1081770" cy="16735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𝐐 ̇</a:t>
              </a:r>
              <a:r>
                <a:rPr lang="es-MX" sz="1000" b="1" i="0">
                  <a:latin typeface="Cambria Math" panose="02040503050406030204" pitchFamily="18" charset="0"/>
                </a:rPr>
                <a:t>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(𝐕𝐡)_𝟐−</a:t>
              </a:r>
              <a:r>
                <a:rPr lang="es-MX" sz="1000" b="1" i="0">
                  <a:latin typeface="Cambria Math" panose="02040503050406030204" pitchFamily="18" charset="0"/>
                </a:rPr>
                <a:t>(𝐋𝐡)_𝟏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17</xdr:col>
      <xdr:colOff>30480</xdr:colOff>
      <xdr:row>15</xdr:row>
      <xdr:rowOff>38100</xdr:rowOff>
    </xdr:from>
    <xdr:ext cx="947952" cy="36484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1" name="CuadroTexto 40">
              <a:extLst>
                <a:ext uri="{FF2B5EF4-FFF2-40B4-BE49-F238E27FC236}">
                  <a16:creationId xmlns:a16="http://schemas.microsoft.com/office/drawing/2014/main" id="{0D3A308F-B8C6-487C-9D65-4CAA863AAF51}"/>
                </a:ext>
              </a:extLst>
            </xdr:cNvPr>
            <xdr:cNvSpPr txBox="1"/>
          </xdr:nvSpPr>
          <xdr:spPr>
            <a:xfrm>
              <a:off x="20261580" y="3093720"/>
              <a:ext cx="947952" cy="364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000" b="1" i="0">
                        <a:latin typeface="Cambria Math" panose="02040503050406030204" pitchFamily="18" charset="0"/>
                      </a:rPr>
                      <m:t>𝐑𝐑</m:t>
                    </m:r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es-MX" sz="1000" b="1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</a:rPr>
                              <m:t>𝐋</m:t>
                            </m:r>
                          </m:e>
                          <m:sub>
                            <m:r>
                              <a:rPr lang="es-MX" sz="1000" b="1" i="0">
                                <a:latin typeface="Cambria Math" panose="02040503050406030204" pitchFamily="18" charset="0"/>
                              </a:rPr>
                              <m:t>𝟏</m:t>
                            </m:r>
                          </m:sub>
                        </m:s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−</m:t>
                        </m:r>
                        <m:sSub>
                          <m:sSub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d>
                              <m:dPr>
                                <m:ctrlPr>
                                  <a:rPr lang="es-MX" sz="1000" b="1" i="1">
                                    <a:latin typeface="Cambria Math" panose="02040503050406030204" pitchFamily="18" charset="0"/>
                                  </a:rPr>
                                </m:ctrlPr>
                              </m:dPr>
                              <m:e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𝐏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𝐥</m:t>
                                    </m:r>
                                  </m:sup>
                                </m:sSup>
                              </m:e>
                            </m:d>
                          </m:e>
                          <m:sub>
                            <m: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𝟏</m:t>
                            </m:r>
                          </m:sub>
                        </m:sSub>
                      </m:num>
                      <m:den>
                        <m:sSub>
                          <m:sSub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dPr>
                              <m:e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𝐏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𝐥</m:t>
                                    </m:r>
                                  </m:sup>
                                </m:sSup>
                              </m:e>
                            </m:d>
                          </m:e>
                          <m:sub>
                            <m: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𝟏</m:t>
                            </m:r>
                          </m:sub>
                        </m:sSub>
                      </m:den>
                    </m:f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41" name="CuadroTexto 40">
              <a:extLst>
                <a:ext uri="{FF2B5EF4-FFF2-40B4-BE49-F238E27FC236}">
                  <a16:creationId xmlns:a16="http://schemas.microsoft.com/office/drawing/2014/main" id="{0D3A308F-B8C6-487C-9D65-4CAA863AAF51}"/>
                </a:ext>
              </a:extLst>
            </xdr:cNvPr>
            <xdr:cNvSpPr txBox="1"/>
          </xdr:nvSpPr>
          <xdr:spPr>
            <a:xfrm>
              <a:off x="20261580" y="3093720"/>
              <a:ext cx="947952" cy="364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𝐑𝐑=(𝐋_𝟏−(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𝐏^𝐥 )_𝟏)/(𝐏^𝐥 )_𝟏 </a:t>
              </a:r>
              <a:endParaRPr lang="es-MX" sz="1000" b="1" i="0"/>
            </a:p>
          </xdr:txBody>
        </xdr:sp>
      </mc:Fallback>
    </mc:AlternateContent>
    <xdr:clientData/>
  </xdr:oneCellAnchor>
  <xdr:twoCellAnchor>
    <xdr:from>
      <xdr:col>25</xdr:col>
      <xdr:colOff>1051475</xdr:colOff>
      <xdr:row>12</xdr:row>
      <xdr:rowOff>15671</xdr:rowOff>
    </xdr:from>
    <xdr:to>
      <xdr:col>26</xdr:col>
      <xdr:colOff>339922</xdr:colOff>
      <xdr:row>12</xdr:row>
      <xdr:rowOff>15671</xdr:rowOff>
    </xdr:to>
    <xdr:cxnSp macro="">
      <xdr:nvCxnSpPr>
        <xdr:cNvPr id="42" name="Conector recto de flecha 41">
          <a:extLst>
            <a:ext uri="{FF2B5EF4-FFF2-40B4-BE49-F238E27FC236}">
              <a16:creationId xmlns:a16="http://schemas.microsoft.com/office/drawing/2014/main" id="{EAE48D27-C84C-4A0E-A1CA-D7328472EB47}"/>
            </a:ext>
          </a:extLst>
        </xdr:cNvPr>
        <xdr:cNvCxnSpPr/>
      </xdr:nvCxnSpPr>
      <xdr:spPr>
        <a:xfrm flipV="1">
          <a:off x="30632315" y="2438831"/>
          <a:ext cx="538127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1047218</xdr:colOff>
      <xdr:row>13</xdr:row>
      <xdr:rowOff>21285</xdr:rowOff>
    </xdr:from>
    <xdr:to>
      <xdr:col>26</xdr:col>
      <xdr:colOff>335665</xdr:colOff>
      <xdr:row>13</xdr:row>
      <xdr:rowOff>21285</xdr:rowOff>
    </xdr:to>
    <xdr:cxnSp macro="">
      <xdr:nvCxnSpPr>
        <xdr:cNvPr id="43" name="Conector recto de flecha 42">
          <a:extLst>
            <a:ext uri="{FF2B5EF4-FFF2-40B4-BE49-F238E27FC236}">
              <a16:creationId xmlns:a16="http://schemas.microsoft.com/office/drawing/2014/main" id="{F6AA721F-138B-4152-92EC-5C98BFD6ECD0}"/>
            </a:ext>
          </a:extLst>
        </xdr:cNvPr>
        <xdr:cNvCxnSpPr/>
      </xdr:nvCxnSpPr>
      <xdr:spPr>
        <a:xfrm>
          <a:off x="30628058" y="2650185"/>
          <a:ext cx="538127" cy="0"/>
        </a:xfrm>
        <a:prstGeom prst="straightConnector1">
          <a:avLst/>
        </a:prstGeom>
        <a:ln>
          <a:prstDash val="dash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25</xdr:col>
      <xdr:colOff>313973</xdr:colOff>
      <xdr:row>2</xdr:row>
      <xdr:rowOff>147008</xdr:rowOff>
    </xdr:from>
    <xdr:ext cx="2036391" cy="19601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4" name="CuadroTexto 43">
              <a:extLst>
                <a:ext uri="{FF2B5EF4-FFF2-40B4-BE49-F238E27FC236}">
                  <a16:creationId xmlns:a16="http://schemas.microsoft.com/office/drawing/2014/main" id="{DD07DFDB-7C54-4171-8F1A-6E7086628AE4}"/>
                </a:ext>
              </a:extLst>
            </xdr:cNvPr>
            <xdr:cNvSpPr txBox="1"/>
          </xdr:nvSpPr>
          <xdr:spPr>
            <a:xfrm>
              <a:off x="29894813" y="528008"/>
              <a:ext cx="2036391" cy="1960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𝚪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𝛒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𝐛𝐦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𝐲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b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𝐲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b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44" name="CuadroTexto 43">
              <a:extLst>
                <a:ext uri="{FF2B5EF4-FFF2-40B4-BE49-F238E27FC236}">
                  <a16:creationId xmlns:a16="http://schemas.microsoft.com/office/drawing/2014/main" id="{DD07DFDB-7C54-4171-8F1A-6E7086628AE4}"/>
                </a:ext>
              </a:extLst>
            </xdr:cNvPr>
            <xdr:cNvSpPr txBox="1"/>
          </xdr:nvSpPr>
          <xdr:spPr>
            <a:xfrm>
              <a:off x="29894813" y="528008"/>
              <a:ext cx="2036391" cy="1960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𝐉_𝐚^𝐠=𝚪^(𝐠,𝐛) 𝛒^(𝐠,𝐛) 𝐤_𝐛𝐦^𝐠 𝐚_𝐞𝐟 𝐀_𝐭𝐫 𝐙(𝐲_𝐚^𝐛−𝐲_𝐚^𝐈 )]_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𝟐</a:t>
              </a:r>
            </a:p>
          </xdr:txBody>
        </xdr:sp>
      </mc:Fallback>
    </mc:AlternateContent>
    <xdr:clientData/>
  </xdr:oneCellAnchor>
  <xdr:oneCellAnchor>
    <xdr:from>
      <xdr:col>25</xdr:col>
      <xdr:colOff>764788</xdr:colOff>
      <xdr:row>1</xdr:row>
      <xdr:rowOff>183331</xdr:rowOff>
    </xdr:from>
    <xdr:ext cx="972574" cy="15036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5" name="CuadroTexto 44">
              <a:extLst>
                <a:ext uri="{FF2B5EF4-FFF2-40B4-BE49-F238E27FC236}">
                  <a16:creationId xmlns:a16="http://schemas.microsoft.com/office/drawing/2014/main" id="{B8E7E1F7-C268-44C2-9240-6E2C689AFAC7}"/>
                </a:ext>
              </a:extLst>
            </xdr:cNvPr>
            <xdr:cNvSpPr txBox="1"/>
          </xdr:nvSpPr>
          <xdr:spPr>
            <a:xfrm>
              <a:off x="30345628" y="373831"/>
              <a:ext cx="972574" cy="1503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+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𝐰</m:t>
                                </m:r>
                              </m:sub>
                            </m:sSub>
                            <m:r>
                              <m:rPr>
                                <m:nor/>
                              </m:rPr>
                              <a:rPr lang="es-MX" sz="1000" b="1" i="0"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 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45" name="CuadroTexto 44">
              <a:extLst>
                <a:ext uri="{FF2B5EF4-FFF2-40B4-BE49-F238E27FC236}">
                  <a16:creationId xmlns:a16="http://schemas.microsoft.com/office/drawing/2014/main" id="{B8E7E1F7-C268-44C2-9240-6E2C689AFAC7}"/>
                </a:ext>
              </a:extLst>
            </xdr:cNvPr>
            <xdr:cNvSpPr txBox="1"/>
          </xdr:nvSpPr>
          <xdr:spPr>
            <a:xfrm>
              <a:off x="30345628" y="373831"/>
              <a:ext cx="972574" cy="1503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𝐍_𝐭=𝐍_𝐚+𝐍_𝐰 "</a:t>
              </a:r>
              <a:r>
                <a:rPr lang="es-MX" sz="1000" b="1" i="0">
                  <a:effectLst/>
                  <a:latin typeface="Cambria Math" panose="02040503050406030204" pitchFamily="18" charset="0"/>
                  <a:ea typeface="Cambria Math" panose="02040503050406030204" pitchFamily="18" charset="0"/>
                </a:rPr>
                <a:t> " ]_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𝟐</a:t>
              </a:r>
            </a:p>
          </xdr:txBody>
        </xdr:sp>
      </mc:Fallback>
    </mc:AlternateContent>
    <xdr:clientData/>
  </xdr:oneCellAnchor>
  <xdr:twoCellAnchor>
    <xdr:from>
      <xdr:col>27</xdr:col>
      <xdr:colOff>8965</xdr:colOff>
      <xdr:row>14</xdr:row>
      <xdr:rowOff>8966</xdr:rowOff>
    </xdr:from>
    <xdr:to>
      <xdr:col>27</xdr:col>
      <xdr:colOff>8965</xdr:colOff>
      <xdr:row>19</xdr:row>
      <xdr:rowOff>20197</xdr:rowOff>
    </xdr:to>
    <xdr:cxnSp macro="">
      <xdr:nvCxnSpPr>
        <xdr:cNvPr id="46" name="Conector recto de flecha 45">
          <a:extLst>
            <a:ext uri="{FF2B5EF4-FFF2-40B4-BE49-F238E27FC236}">
              <a16:creationId xmlns:a16="http://schemas.microsoft.com/office/drawing/2014/main" id="{B19740AD-2CAD-43F0-8B79-97445447E85F}"/>
            </a:ext>
          </a:extLst>
        </xdr:cNvPr>
        <xdr:cNvCxnSpPr/>
      </xdr:nvCxnSpPr>
      <xdr:spPr>
        <a:xfrm>
          <a:off x="32188225" y="2851226"/>
          <a:ext cx="0" cy="1024691"/>
        </a:xfrm>
        <a:prstGeom prst="straightConnector1">
          <a:avLst/>
        </a:prstGeom>
        <a:ln>
          <a:solidFill>
            <a:srgbClr val="156082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25</xdr:col>
      <xdr:colOff>335614</xdr:colOff>
      <xdr:row>3</xdr:row>
      <xdr:rowOff>132385</xdr:rowOff>
    </xdr:from>
    <xdr:ext cx="2002984" cy="19768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7" name="CuadroTexto 46">
              <a:extLst>
                <a:ext uri="{FF2B5EF4-FFF2-40B4-BE49-F238E27FC236}">
                  <a16:creationId xmlns:a16="http://schemas.microsoft.com/office/drawing/2014/main" id="{4CA46179-E394-49D1-A0CF-1C27ED6C03AF}"/>
                </a:ext>
              </a:extLst>
            </xdr:cNvPr>
            <xdr:cNvSpPr txBox="1"/>
          </xdr:nvSpPr>
          <xdr:spPr>
            <a:xfrm>
              <a:off x="29916454" y="719125"/>
              <a:ext cx="2002984" cy="19768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𝚪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𝛒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𝐛𝐦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𝐱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b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𝐱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b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47" name="CuadroTexto 46">
              <a:extLst>
                <a:ext uri="{FF2B5EF4-FFF2-40B4-BE49-F238E27FC236}">
                  <a16:creationId xmlns:a16="http://schemas.microsoft.com/office/drawing/2014/main" id="{4CA46179-E394-49D1-A0CF-1C27ED6C03AF}"/>
                </a:ext>
              </a:extLst>
            </xdr:cNvPr>
            <xdr:cNvSpPr txBox="1"/>
          </xdr:nvSpPr>
          <xdr:spPr>
            <a:xfrm>
              <a:off x="29916454" y="719125"/>
              <a:ext cx="2002984" cy="19768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𝐉_𝐚^𝐥=𝚪^(𝐥,𝐛) 𝛒^(𝐥,𝐛) 𝐤_𝐛𝐦^𝐥 𝐚_𝐞𝐟 𝐀_𝐭𝐫 𝐙(𝐱_𝐚^𝐈−𝐱_𝐚^𝐛 )]_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𝟐</a:t>
              </a:r>
            </a:p>
          </xdr:txBody>
        </xdr:sp>
      </mc:Fallback>
    </mc:AlternateContent>
    <xdr:clientData/>
  </xdr:oneCellAnchor>
  <xdr:oneCellAnchor>
    <xdr:from>
      <xdr:col>25</xdr:col>
      <xdr:colOff>456752</xdr:colOff>
      <xdr:row>4</xdr:row>
      <xdr:rowOff>165838</xdr:rowOff>
    </xdr:from>
    <xdr:ext cx="1673600" cy="19531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8" name="CuadroTexto 47">
              <a:extLst>
                <a:ext uri="{FF2B5EF4-FFF2-40B4-BE49-F238E27FC236}">
                  <a16:creationId xmlns:a16="http://schemas.microsoft.com/office/drawing/2014/main" id="{53F76F42-1732-4325-BB02-85DC667AD711}"/>
                </a:ext>
              </a:extLst>
            </xdr:cNvPr>
            <xdr:cNvSpPr txBox="1"/>
          </xdr:nvSpPr>
          <xdr:spPr>
            <a:xfrm>
              <a:off x="30037592" y="958318"/>
              <a:ext cx="1673600" cy="19531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𝐡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𝐠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,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48" name="CuadroTexto 47">
              <a:extLst>
                <a:ext uri="{FF2B5EF4-FFF2-40B4-BE49-F238E27FC236}">
                  <a16:creationId xmlns:a16="http://schemas.microsoft.com/office/drawing/2014/main" id="{53F76F42-1732-4325-BB02-85DC667AD711}"/>
                </a:ext>
              </a:extLst>
            </xdr:cNvPr>
            <xdr:cNvSpPr txBox="1"/>
          </xdr:nvSpPr>
          <xdr:spPr>
            <a:xfrm>
              <a:off x="30037592" y="958318"/>
              <a:ext cx="1673600" cy="19531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𝐐^𝐠=𝐤_𝐡^𝐠 𝐚_𝐞𝐟 𝐀_𝐭𝐫 𝐙(𝐓^(𝐠,𝐛)−𝐓^𝐈 )]_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𝟐</a:t>
              </a:r>
            </a:p>
          </xdr:txBody>
        </xdr:sp>
      </mc:Fallback>
    </mc:AlternateContent>
    <xdr:clientData/>
  </xdr:oneCellAnchor>
  <xdr:oneCellAnchor>
    <xdr:from>
      <xdr:col>25</xdr:col>
      <xdr:colOff>479867</xdr:colOff>
      <xdr:row>5</xdr:row>
      <xdr:rowOff>182403</xdr:rowOff>
    </xdr:from>
    <xdr:ext cx="1632948" cy="19768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9" name="CuadroTexto 48">
              <a:extLst>
                <a:ext uri="{FF2B5EF4-FFF2-40B4-BE49-F238E27FC236}">
                  <a16:creationId xmlns:a16="http://schemas.microsoft.com/office/drawing/2014/main" id="{B5232D7E-E464-4E1A-B464-EFFF019B7483}"/>
                </a:ext>
              </a:extLst>
            </xdr:cNvPr>
            <xdr:cNvSpPr txBox="1"/>
          </xdr:nvSpPr>
          <xdr:spPr>
            <a:xfrm>
              <a:off x="30060707" y="1157763"/>
              <a:ext cx="1632948" cy="19768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𝐡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𝐥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,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49" name="CuadroTexto 48">
              <a:extLst>
                <a:ext uri="{FF2B5EF4-FFF2-40B4-BE49-F238E27FC236}">
                  <a16:creationId xmlns:a16="http://schemas.microsoft.com/office/drawing/2014/main" id="{B5232D7E-E464-4E1A-B464-EFFF019B7483}"/>
                </a:ext>
              </a:extLst>
            </xdr:cNvPr>
            <xdr:cNvSpPr txBox="1"/>
          </xdr:nvSpPr>
          <xdr:spPr>
            <a:xfrm>
              <a:off x="30060707" y="1157763"/>
              <a:ext cx="1632948" cy="19768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𝐐^𝐥=𝐤_𝐡^𝐥 𝐚_𝐞𝐟 𝐀_𝐭𝐫 𝐙(𝐓^𝐈−𝐓^(𝐥,𝐛) )]_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𝟐</a:t>
              </a:r>
            </a:p>
          </xdr:txBody>
        </xdr:sp>
      </mc:Fallback>
    </mc:AlternateContent>
    <xdr:clientData/>
  </xdr:oneCellAnchor>
  <xdr:oneCellAnchor>
    <xdr:from>
      <xdr:col>30</xdr:col>
      <xdr:colOff>7620</xdr:colOff>
      <xdr:row>2</xdr:row>
      <xdr:rowOff>202738</xdr:rowOff>
    </xdr:from>
    <xdr:ext cx="2071465" cy="19447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0" name="CuadroTexto 49">
              <a:extLst>
                <a:ext uri="{FF2B5EF4-FFF2-40B4-BE49-F238E27FC236}">
                  <a16:creationId xmlns:a16="http://schemas.microsoft.com/office/drawing/2014/main" id="{91A3C288-13B0-4F52-A39B-C4D8630F40C2}"/>
                </a:ext>
              </a:extLst>
            </xdr:cNvPr>
            <xdr:cNvSpPr txBox="1"/>
          </xdr:nvSpPr>
          <xdr:spPr>
            <a:xfrm>
              <a:off x="35227260" y="583738"/>
              <a:ext cx="2071465" cy="19447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𝐕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𝐕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𝐋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𝐋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𝟏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−</m:t>
                            </m:r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𝐏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𝐄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50" name="CuadroTexto 49">
              <a:extLst>
                <a:ext uri="{FF2B5EF4-FFF2-40B4-BE49-F238E27FC236}">
                  <a16:creationId xmlns:a16="http://schemas.microsoft.com/office/drawing/2014/main" id="{91A3C288-13B0-4F52-A39B-C4D8630F40C2}"/>
                </a:ext>
              </a:extLst>
            </xdr:cNvPr>
            <xdr:cNvSpPr txBox="1"/>
          </xdr:nvSpPr>
          <xdr:spPr>
            <a:xfrm>
              <a:off x="35227260" y="583738"/>
              <a:ext cx="2071465" cy="19447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𝐍_𝐭 )_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𝟐=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𝐕_𝟑−𝐕_𝟐=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𝐋_𝟐−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(𝐋_𝟏−𝐏^𝐥 )_(𝐄−𝟑)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29</xdr:col>
      <xdr:colOff>830580</xdr:colOff>
      <xdr:row>7</xdr:row>
      <xdr:rowOff>12237</xdr:rowOff>
    </xdr:from>
    <xdr:ext cx="3013646" cy="19447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1" name="CuadroTexto 50">
              <a:extLst>
                <a:ext uri="{FF2B5EF4-FFF2-40B4-BE49-F238E27FC236}">
                  <a16:creationId xmlns:a16="http://schemas.microsoft.com/office/drawing/2014/main" id="{60953612-3E36-490B-BC37-3F69DE1A301D}"/>
                </a:ext>
              </a:extLst>
            </xdr:cNvPr>
            <xdr:cNvSpPr txBox="1"/>
          </xdr:nvSpPr>
          <xdr:spPr>
            <a:xfrm>
              <a:off x="35204400" y="1391457"/>
              <a:ext cx="3013646" cy="19447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𝐕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𝐕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𝐋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b>
                                  <m:sSub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𝐋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𝟏</m:t>
                                    </m:r>
                                  </m:sub>
                                </m:s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𝐏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𝐥</m:t>
                                    </m:r>
                                  </m:sup>
                                </m:sSup>
                              </m:e>
                            </m:d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𝐄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51" name="CuadroTexto 50">
              <a:extLst>
                <a:ext uri="{FF2B5EF4-FFF2-40B4-BE49-F238E27FC236}">
                  <a16:creationId xmlns:a16="http://schemas.microsoft.com/office/drawing/2014/main" id="{60953612-3E36-490B-BC37-3F69DE1A301D}"/>
                </a:ext>
              </a:extLst>
            </xdr:cNvPr>
            <xdr:cNvSpPr txBox="1"/>
          </xdr:nvSpPr>
          <xdr:spPr>
            <a:xfrm>
              <a:off x="35204400" y="1391457"/>
              <a:ext cx="3013646" cy="19447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𝐍_𝐚 )_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𝟐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=(𝐕𝐲_𝐚 )_𝟑−(𝐕𝐲_𝐚 )_𝟐=(𝐋𝐱_𝐚 )_𝟐−[(𝐋_𝟏−𝐏^𝐥 ) 𝐱_𝐚 ]_(𝐄−𝟑)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30</xdr:col>
      <xdr:colOff>30480</xdr:colOff>
      <xdr:row>13</xdr:row>
      <xdr:rowOff>19857</xdr:rowOff>
    </xdr:from>
    <xdr:ext cx="2653355" cy="19447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2" name="CuadroTexto 51">
              <a:extLst>
                <a:ext uri="{FF2B5EF4-FFF2-40B4-BE49-F238E27FC236}">
                  <a16:creationId xmlns:a16="http://schemas.microsoft.com/office/drawing/2014/main" id="{6C61BC26-D5C3-4142-9C1B-9EC7135CA046}"/>
                </a:ext>
              </a:extLst>
            </xdr:cNvPr>
            <xdr:cNvSpPr txBox="1"/>
          </xdr:nvSpPr>
          <xdr:spPr>
            <a:xfrm>
              <a:off x="35250120" y="2648757"/>
              <a:ext cx="2653355" cy="19447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𝐄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𝐕𝐡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𝐕𝐡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𝐋𝐡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b>
                                  <m:sSub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𝐋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𝟏</m:t>
                                    </m:r>
                                  </m:sub>
                                </m:s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𝐏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𝐥</m:t>
                                    </m:r>
                                  </m:sup>
                                </m:sSup>
                              </m:e>
                            </m:d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𝐄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52" name="CuadroTexto 51">
              <a:extLst>
                <a:ext uri="{FF2B5EF4-FFF2-40B4-BE49-F238E27FC236}">
                  <a16:creationId xmlns:a16="http://schemas.microsoft.com/office/drawing/2014/main" id="{6C61BC26-D5C3-4142-9C1B-9EC7135CA046}"/>
                </a:ext>
              </a:extLst>
            </xdr:cNvPr>
            <xdr:cNvSpPr txBox="1"/>
          </xdr:nvSpPr>
          <xdr:spPr>
            <a:xfrm>
              <a:off x="35250120" y="2648757"/>
              <a:ext cx="2653355" cy="19447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𝐄_𝟐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=(𝐕𝐡)_𝟑−(𝐕𝐡)_𝟐=(𝐋𝐡)_𝟐−[(𝐋_𝟏−𝐏^𝐥 )𝐡]_(𝐄−𝟑)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29</xdr:col>
      <xdr:colOff>815340</xdr:colOff>
      <xdr:row>8</xdr:row>
      <xdr:rowOff>27638</xdr:rowOff>
    </xdr:from>
    <xdr:ext cx="2425344" cy="1941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3" name="CuadroTexto 52">
              <a:extLst>
                <a:ext uri="{FF2B5EF4-FFF2-40B4-BE49-F238E27FC236}">
                  <a16:creationId xmlns:a16="http://schemas.microsoft.com/office/drawing/2014/main" id="{6654C985-9E4A-46D6-87A8-A8B8B223DB53}"/>
                </a:ext>
              </a:extLst>
            </xdr:cNvPr>
            <xdr:cNvSpPr txBox="1"/>
          </xdr:nvSpPr>
          <xdr:spPr>
            <a:xfrm>
              <a:off x="35189160" y="1620218"/>
              <a:ext cx="2425344" cy="1941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53" name="CuadroTexto 52">
              <a:extLst>
                <a:ext uri="{FF2B5EF4-FFF2-40B4-BE49-F238E27FC236}">
                  <a16:creationId xmlns:a16="http://schemas.microsoft.com/office/drawing/2014/main" id="{6654C985-9E4A-46D6-87A8-A8B8B223DB53}"/>
                </a:ext>
              </a:extLst>
            </xdr:cNvPr>
            <xdr:cNvSpPr txBox="1"/>
          </xdr:nvSpPr>
          <xdr:spPr>
            <a:xfrm>
              <a:off x="35189160" y="1620218"/>
              <a:ext cx="2425344" cy="1941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𝐍_𝐚 )_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𝟐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=(𝐉_𝐚^𝐠 )_𝟐+(𝐍_𝐭 𝐲_𝐚^𝐛 )_𝟐=(𝐉_𝐚^𝐥 )_𝟐+(𝐍_𝐭 𝐱_𝐚^𝐛 )_𝟐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30</xdr:col>
      <xdr:colOff>29487</xdr:colOff>
      <xdr:row>14</xdr:row>
      <xdr:rowOff>3277</xdr:rowOff>
    </xdr:from>
    <xdr:ext cx="2579681" cy="25039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4" name="CuadroTexto 53">
              <a:extLst>
                <a:ext uri="{FF2B5EF4-FFF2-40B4-BE49-F238E27FC236}">
                  <a16:creationId xmlns:a16="http://schemas.microsoft.com/office/drawing/2014/main" id="{68721DE1-4D65-4693-A745-560E4A01682E}"/>
                </a:ext>
              </a:extLst>
            </xdr:cNvPr>
            <xdr:cNvSpPr txBox="1"/>
          </xdr:nvSpPr>
          <xdr:spPr>
            <a:xfrm>
              <a:off x="35249127" y="2845537"/>
              <a:ext cx="2579681" cy="2503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𝐄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l-GR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𝚺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𝐡</m:t>
                                    </m:r>
                                  </m:e>
                                </m:acc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l-GR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𝚺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𝐡</m:t>
                                    </m:r>
                                  </m:e>
                                </m:acc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54" name="CuadroTexto 53">
              <a:extLst>
                <a:ext uri="{FF2B5EF4-FFF2-40B4-BE49-F238E27FC236}">
                  <a16:creationId xmlns:a16="http://schemas.microsoft.com/office/drawing/2014/main" id="{68721DE1-4D65-4693-A745-560E4A01682E}"/>
                </a:ext>
              </a:extLst>
            </xdr:cNvPr>
            <xdr:cNvSpPr txBox="1"/>
          </xdr:nvSpPr>
          <xdr:spPr>
            <a:xfrm>
              <a:off x="35249127" y="2845537"/>
              <a:ext cx="2579681" cy="2503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𝐄_𝟐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=(𝐐^𝐠 )_𝟐+(</a:t>
              </a:r>
              <a:r>
                <a:rPr lang="el-GR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𝚺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𝐍_𝐢 𝐡 ̂_𝐢^(𝐠,𝐛) )_𝟐=(𝐐^𝐥 )_𝟐+(</a:t>
              </a:r>
              <a:r>
                <a:rPr lang="el-GR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𝚺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𝐍_𝐢 𝐡 ̂_𝐢^(𝐥,𝐛) )_𝟐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twoCellAnchor>
    <xdr:from>
      <xdr:col>41</xdr:col>
      <xdr:colOff>8965</xdr:colOff>
      <xdr:row>2</xdr:row>
      <xdr:rowOff>13643</xdr:rowOff>
    </xdr:from>
    <xdr:to>
      <xdr:col>41</xdr:col>
      <xdr:colOff>8965</xdr:colOff>
      <xdr:row>7</xdr:row>
      <xdr:rowOff>24874</xdr:rowOff>
    </xdr:to>
    <xdr:cxnSp macro="">
      <xdr:nvCxnSpPr>
        <xdr:cNvPr id="55" name="Conector recto de flecha 54">
          <a:extLst>
            <a:ext uri="{FF2B5EF4-FFF2-40B4-BE49-F238E27FC236}">
              <a16:creationId xmlns:a16="http://schemas.microsoft.com/office/drawing/2014/main" id="{FF77DFDD-E0F4-438E-87CD-946C89504F51}"/>
            </a:ext>
          </a:extLst>
        </xdr:cNvPr>
        <xdr:cNvCxnSpPr/>
      </xdr:nvCxnSpPr>
      <xdr:spPr>
        <a:xfrm rot="10800000" flipH="1">
          <a:off x="47153905" y="394643"/>
          <a:ext cx="0" cy="1009451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17930</xdr:colOff>
      <xdr:row>14</xdr:row>
      <xdr:rowOff>1</xdr:rowOff>
    </xdr:from>
    <xdr:to>
      <xdr:col>41</xdr:col>
      <xdr:colOff>17930</xdr:colOff>
      <xdr:row>18</xdr:row>
      <xdr:rowOff>190525</xdr:rowOff>
    </xdr:to>
    <xdr:cxnSp macro="">
      <xdr:nvCxnSpPr>
        <xdr:cNvPr id="56" name="Conector recto de flecha 55">
          <a:extLst>
            <a:ext uri="{FF2B5EF4-FFF2-40B4-BE49-F238E27FC236}">
              <a16:creationId xmlns:a16="http://schemas.microsoft.com/office/drawing/2014/main" id="{466B717E-C8BA-4487-8E01-F433FA876011}"/>
            </a:ext>
          </a:extLst>
        </xdr:cNvPr>
        <xdr:cNvCxnSpPr/>
      </xdr:nvCxnSpPr>
      <xdr:spPr>
        <a:xfrm rot="10800000" flipH="1">
          <a:off x="47162870" y="2842261"/>
          <a:ext cx="0" cy="998244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8965</xdr:colOff>
      <xdr:row>2</xdr:row>
      <xdr:rowOff>8966</xdr:rowOff>
    </xdr:from>
    <xdr:to>
      <xdr:col>43</xdr:col>
      <xdr:colOff>8965</xdr:colOff>
      <xdr:row>7</xdr:row>
      <xdr:rowOff>20197</xdr:rowOff>
    </xdr:to>
    <xdr:cxnSp macro="">
      <xdr:nvCxnSpPr>
        <xdr:cNvPr id="57" name="Conector recto de flecha 56">
          <a:extLst>
            <a:ext uri="{FF2B5EF4-FFF2-40B4-BE49-F238E27FC236}">
              <a16:creationId xmlns:a16="http://schemas.microsoft.com/office/drawing/2014/main" id="{0A279AD8-BC16-4C58-9A4A-F71AAD13888D}"/>
            </a:ext>
          </a:extLst>
        </xdr:cNvPr>
        <xdr:cNvCxnSpPr/>
      </xdr:nvCxnSpPr>
      <xdr:spPr>
        <a:xfrm>
          <a:off x="49302745" y="389966"/>
          <a:ext cx="0" cy="1009451"/>
        </a:xfrm>
        <a:prstGeom prst="straightConnector1">
          <a:avLst/>
        </a:prstGeom>
        <a:ln>
          <a:solidFill>
            <a:srgbClr val="156082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7813</xdr:colOff>
      <xdr:row>14</xdr:row>
      <xdr:rowOff>16522</xdr:rowOff>
    </xdr:from>
    <xdr:to>
      <xdr:col>43</xdr:col>
      <xdr:colOff>7813</xdr:colOff>
      <xdr:row>19</xdr:row>
      <xdr:rowOff>14834</xdr:rowOff>
    </xdr:to>
    <xdr:cxnSp macro="">
      <xdr:nvCxnSpPr>
        <xdr:cNvPr id="58" name="Conector recto de flecha 57">
          <a:extLst>
            <a:ext uri="{FF2B5EF4-FFF2-40B4-BE49-F238E27FC236}">
              <a16:creationId xmlns:a16="http://schemas.microsoft.com/office/drawing/2014/main" id="{A629400B-476D-42CE-965A-B105D4377547}"/>
            </a:ext>
          </a:extLst>
        </xdr:cNvPr>
        <xdr:cNvCxnSpPr/>
      </xdr:nvCxnSpPr>
      <xdr:spPr>
        <a:xfrm>
          <a:off x="49301593" y="2858782"/>
          <a:ext cx="0" cy="1011772"/>
        </a:xfrm>
        <a:prstGeom prst="straightConnector1">
          <a:avLst/>
        </a:prstGeom>
        <a:ln>
          <a:solidFill>
            <a:schemeClr val="accent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1051475</xdr:colOff>
      <xdr:row>12</xdr:row>
      <xdr:rowOff>15671</xdr:rowOff>
    </xdr:from>
    <xdr:to>
      <xdr:col>42</xdr:col>
      <xdr:colOff>339922</xdr:colOff>
      <xdr:row>12</xdr:row>
      <xdr:rowOff>15671</xdr:rowOff>
    </xdr:to>
    <xdr:cxnSp macro="">
      <xdr:nvCxnSpPr>
        <xdr:cNvPr id="59" name="Conector recto de flecha 58">
          <a:extLst>
            <a:ext uri="{FF2B5EF4-FFF2-40B4-BE49-F238E27FC236}">
              <a16:creationId xmlns:a16="http://schemas.microsoft.com/office/drawing/2014/main" id="{8F1FC82B-0BDC-41D7-A008-D818DB57195B}"/>
            </a:ext>
          </a:extLst>
        </xdr:cNvPr>
        <xdr:cNvCxnSpPr/>
      </xdr:nvCxnSpPr>
      <xdr:spPr>
        <a:xfrm flipV="1">
          <a:off x="48196415" y="2438831"/>
          <a:ext cx="355247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1047218</xdr:colOff>
      <xdr:row>13</xdr:row>
      <xdr:rowOff>21285</xdr:rowOff>
    </xdr:from>
    <xdr:to>
      <xdr:col>42</xdr:col>
      <xdr:colOff>335665</xdr:colOff>
      <xdr:row>13</xdr:row>
      <xdr:rowOff>21285</xdr:rowOff>
    </xdr:to>
    <xdr:cxnSp macro="">
      <xdr:nvCxnSpPr>
        <xdr:cNvPr id="60" name="Conector recto de flecha 59">
          <a:extLst>
            <a:ext uri="{FF2B5EF4-FFF2-40B4-BE49-F238E27FC236}">
              <a16:creationId xmlns:a16="http://schemas.microsoft.com/office/drawing/2014/main" id="{DFA23A58-28E8-4595-AB40-9BED230FB0CE}"/>
            </a:ext>
          </a:extLst>
        </xdr:cNvPr>
        <xdr:cNvCxnSpPr/>
      </xdr:nvCxnSpPr>
      <xdr:spPr>
        <a:xfrm>
          <a:off x="48192158" y="2650185"/>
          <a:ext cx="355247" cy="0"/>
        </a:xfrm>
        <a:prstGeom prst="straightConnector1">
          <a:avLst/>
        </a:prstGeom>
        <a:ln>
          <a:prstDash val="dash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41</xdr:col>
      <xdr:colOff>62513</xdr:colOff>
      <xdr:row>2</xdr:row>
      <xdr:rowOff>161895</xdr:rowOff>
    </xdr:from>
    <xdr:ext cx="2024785" cy="19672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1" name="CuadroTexto 60">
              <a:extLst>
                <a:ext uri="{FF2B5EF4-FFF2-40B4-BE49-F238E27FC236}">
                  <a16:creationId xmlns:a16="http://schemas.microsoft.com/office/drawing/2014/main" id="{ED5F887D-B7C8-464C-A0A9-0075B30B73E2}"/>
                </a:ext>
              </a:extLst>
            </xdr:cNvPr>
            <xdr:cNvSpPr txBox="1"/>
          </xdr:nvSpPr>
          <xdr:spPr>
            <a:xfrm>
              <a:off x="47207453" y="542895"/>
              <a:ext cx="2024785" cy="1967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𝚪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𝛒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𝐛𝐦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𝐲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b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𝐲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b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61" name="CuadroTexto 60">
              <a:extLst>
                <a:ext uri="{FF2B5EF4-FFF2-40B4-BE49-F238E27FC236}">
                  <a16:creationId xmlns:a16="http://schemas.microsoft.com/office/drawing/2014/main" id="{ED5F887D-B7C8-464C-A0A9-0075B30B73E2}"/>
                </a:ext>
              </a:extLst>
            </xdr:cNvPr>
            <xdr:cNvSpPr txBox="1"/>
          </xdr:nvSpPr>
          <xdr:spPr>
            <a:xfrm>
              <a:off x="47207453" y="542895"/>
              <a:ext cx="2024785" cy="1967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𝐉_𝐚^𝐠=𝚪^(𝐠,𝐛) 𝛒^(𝐠,𝐛) 𝐤_𝐛𝐦^𝐠 𝐚_𝐞𝐟 𝐀_𝐭𝐫 𝐙(𝐲_𝐚^𝐛−𝐲_𝐚^𝐈 )]_𝐬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twoCellAnchor>
    <xdr:from>
      <xdr:col>43</xdr:col>
      <xdr:colOff>8965</xdr:colOff>
      <xdr:row>14</xdr:row>
      <xdr:rowOff>8966</xdr:rowOff>
    </xdr:from>
    <xdr:to>
      <xdr:col>43</xdr:col>
      <xdr:colOff>8965</xdr:colOff>
      <xdr:row>19</xdr:row>
      <xdr:rowOff>20197</xdr:rowOff>
    </xdr:to>
    <xdr:cxnSp macro="">
      <xdr:nvCxnSpPr>
        <xdr:cNvPr id="62" name="Conector recto de flecha 61">
          <a:extLst>
            <a:ext uri="{FF2B5EF4-FFF2-40B4-BE49-F238E27FC236}">
              <a16:creationId xmlns:a16="http://schemas.microsoft.com/office/drawing/2014/main" id="{41756E2F-B4B3-4684-A27E-48F47E1F3395}"/>
            </a:ext>
          </a:extLst>
        </xdr:cNvPr>
        <xdr:cNvCxnSpPr/>
      </xdr:nvCxnSpPr>
      <xdr:spPr>
        <a:xfrm>
          <a:off x="49302745" y="2851226"/>
          <a:ext cx="0" cy="1024691"/>
        </a:xfrm>
        <a:prstGeom prst="straightConnector1">
          <a:avLst/>
        </a:prstGeom>
        <a:ln>
          <a:solidFill>
            <a:srgbClr val="156082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41</xdr:col>
      <xdr:colOff>84154</xdr:colOff>
      <xdr:row>3</xdr:row>
      <xdr:rowOff>144259</xdr:rowOff>
    </xdr:from>
    <xdr:ext cx="2064411" cy="204415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3" name="CuadroTexto 62">
              <a:extLst>
                <a:ext uri="{FF2B5EF4-FFF2-40B4-BE49-F238E27FC236}">
                  <a16:creationId xmlns:a16="http://schemas.microsoft.com/office/drawing/2014/main" id="{11C64C48-56E3-47DC-84E2-A86709ACF9F0}"/>
                </a:ext>
              </a:extLst>
            </xdr:cNvPr>
            <xdr:cNvSpPr txBox="1"/>
          </xdr:nvSpPr>
          <xdr:spPr>
            <a:xfrm>
              <a:off x="47229094" y="730999"/>
              <a:ext cx="2064411" cy="2044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𝚪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𝛒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𝐛𝐦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𝐱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b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𝐱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b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63" name="CuadroTexto 62">
              <a:extLst>
                <a:ext uri="{FF2B5EF4-FFF2-40B4-BE49-F238E27FC236}">
                  <a16:creationId xmlns:a16="http://schemas.microsoft.com/office/drawing/2014/main" id="{11C64C48-56E3-47DC-84E2-A86709ACF9F0}"/>
                </a:ext>
              </a:extLst>
            </xdr:cNvPr>
            <xdr:cNvSpPr txBox="1"/>
          </xdr:nvSpPr>
          <xdr:spPr>
            <a:xfrm>
              <a:off x="47229094" y="730999"/>
              <a:ext cx="2064411" cy="2044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𝐉_𝐚^𝐥=𝚪^(𝐥,𝐛) 𝛒^(𝐥,𝐛) 𝐤_𝐛𝐦^𝐥 𝐚_𝐞𝐟 𝐀_𝐭𝐫 𝐙(𝐱_𝐚^𝐈−𝐱_𝐚^𝐛 )]_𝐬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41</xdr:col>
      <xdr:colOff>205292</xdr:colOff>
      <xdr:row>4</xdr:row>
      <xdr:rowOff>178480</xdr:rowOff>
    </xdr:from>
    <xdr:ext cx="1712072" cy="200504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4" name="CuadroTexto 63">
              <a:extLst>
                <a:ext uri="{FF2B5EF4-FFF2-40B4-BE49-F238E27FC236}">
                  <a16:creationId xmlns:a16="http://schemas.microsoft.com/office/drawing/2014/main" id="{09D226F0-E90C-4DE3-9BEB-1FADD7B98122}"/>
                </a:ext>
              </a:extLst>
            </xdr:cNvPr>
            <xdr:cNvSpPr txBox="1"/>
          </xdr:nvSpPr>
          <xdr:spPr>
            <a:xfrm>
              <a:off x="47350232" y="970960"/>
              <a:ext cx="1712072" cy="2005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𝐡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𝐠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,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64" name="CuadroTexto 63">
              <a:extLst>
                <a:ext uri="{FF2B5EF4-FFF2-40B4-BE49-F238E27FC236}">
                  <a16:creationId xmlns:a16="http://schemas.microsoft.com/office/drawing/2014/main" id="{09D226F0-E90C-4DE3-9BEB-1FADD7B98122}"/>
                </a:ext>
              </a:extLst>
            </xdr:cNvPr>
            <xdr:cNvSpPr txBox="1"/>
          </xdr:nvSpPr>
          <xdr:spPr>
            <a:xfrm>
              <a:off x="47350232" y="970960"/>
              <a:ext cx="1712072" cy="2005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𝐐^𝐠=𝐤_𝐡^𝐠 𝐚_𝐞𝐟 𝐀_𝐭𝐫 𝐙(𝐓^(𝐠,𝐛)−𝐓^𝐈 )]_𝐬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41</xdr:col>
      <xdr:colOff>228407</xdr:colOff>
      <xdr:row>5</xdr:row>
      <xdr:rowOff>194277</xdr:rowOff>
    </xdr:from>
    <xdr:ext cx="1650387" cy="204415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5" name="CuadroTexto 64">
              <a:extLst>
                <a:ext uri="{FF2B5EF4-FFF2-40B4-BE49-F238E27FC236}">
                  <a16:creationId xmlns:a16="http://schemas.microsoft.com/office/drawing/2014/main" id="{BC774715-15B7-4A22-9963-86F3ED12E86D}"/>
                </a:ext>
              </a:extLst>
            </xdr:cNvPr>
            <xdr:cNvSpPr txBox="1"/>
          </xdr:nvSpPr>
          <xdr:spPr>
            <a:xfrm>
              <a:off x="47373347" y="1169637"/>
              <a:ext cx="1650387" cy="2044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𝐡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𝐥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,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65" name="CuadroTexto 64">
              <a:extLst>
                <a:ext uri="{FF2B5EF4-FFF2-40B4-BE49-F238E27FC236}">
                  <a16:creationId xmlns:a16="http://schemas.microsoft.com/office/drawing/2014/main" id="{BC774715-15B7-4A22-9963-86F3ED12E86D}"/>
                </a:ext>
              </a:extLst>
            </xdr:cNvPr>
            <xdr:cNvSpPr txBox="1"/>
          </xdr:nvSpPr>
          <xdr:spPr>
            <a:xfrm>
              <a:off x="47373347" y="1169637"/>
              <a:ext cx="1650387" cy="2044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𝐐^𝐥=𝐤_𝐡^𝐥 𝐚_𝐞𝐟 𝐀_𝐭𝐫 𝐙(𝐓^𝐈−𝐓^(𝐥,𝐛) )]_𝐬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46</xdr:col>
      <xdr:colOff>15240</xdr:colOff>
      <xdr:row>3</xdr:row>
      <xdr:rowOff>14406</xdr:rowOff>
    </xdr:from>
    <xdr:ext cx="1954509" cy="159659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6" name="CuadroTexto 65">
              <a:extLst>
                <a:ext uri="{FF2B5EF4-FFF2-40B4-BE49-F238E27FC236}">
                  <a16:creationId xmlns:a16="http://schemas.microsoft.com/office/drawing/2014/main" id="{401D66BF-060A-4385-8B83-598C65A09031}"/>
                </a:ext>
              </a:extLst>
            </xdr:cNvPr>
            <xdr:cNvSpPr txBox="1"/>
          </xdr:nvSpPr>
          <xdr:spPr>
            <a:xfrm>
              <a:off x="52684680" y="601146"/>
              <a:ext cx="1954509" cy="1596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𝐕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𝟏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𝐕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𝐋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𝐋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  <m: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𝟏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Sup>
                      <m:sSubSup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Sup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𝐅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  <m:sup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𝐥</m:t>
                        </m:r>
                      </m:sup>
                    </m:sSubSup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66" name="CuadroTexto 65">
              <a:extLst>
                <a:ext uri="{FF2B5EF4-FFF2-40B4-BE49-F238E27FC236}">
                  <a16:creationId xmlns:a16="http://schemas.microsoft.com/office/drawing/2014/main" id="{401D66BF-060A-4385-8B83-598C65A09031}"/>
                </a:ext>
              </a:extLst>
            </xdr:cNvPr>
            <xdr:cNvSpPr txBox="1"/>
          </xdr:nvSpPr>
          <xdr:spPr>
            <a:xfrm>
              <a:off x="52684680" y="601146"/>
              <a:ext cx="1954509" cy="1596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𝐍_𝐭 )_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𝐬=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𝐕_(𝐬+𝟏)−𝐕_𝐬=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𝐋_𝐬−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𝐋_(𝐬−𝟏)−𝐅_𝐬^𝐥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46</xdr:col>
      <xdr:colOff>30034</xdr:colOff>
      <xdr:row>7</xdr:row>
      <xdr:rowOff>19857</xdr:rowOff>
    </xdr:from>
    <xdr:ext cx="3209533" cy="19447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7" name="CuadroTexto 66">
              <a:extLst>
                <a:ext uri="{FF2B5EF4-FFF2-40B4-BE49-F238E27FC236}">
                  <a16:creationId xmlns:a16="http://schemas.microsoft.com/office/drawing/2014/main" id="{1E4EE789-4818-458D-98AC-7ADF856841D9}"/>
                </a:ext>
              </a:extLst>
            </xdr:cNvPr>
            <xdr:cNvSpPr txBox="1"/>
          </xdr:nvSpPr>
          <xdr:spPr>
            <a:xfrm>
              <a:off x="52699474" y="1399077"/>
              <a:ext cx="3209533" cy="19447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𝐕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𝟏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𝐕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𝐋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𝐋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𝟏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𝐅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67" name="CuadroTexto 66">
              <a:extLst>
                <a:ext uri="{FF2B5EF4-FFF2-40B4-BE49-F238E27FC236}">
                  <a16:creationId xmlns:a16="http://schemas.microsoft.com/office/drawing/2014/main" id="{1E4EE789-4818-458D-98AC-7ADF856841D9}"/>
                </a:ext>
              </a:extLst>
            </xdr:cNvPr>
            <xdr:cNvSpPr txBox="1"/>
          </xdr:nvSpPr>
          <xdr:spPr>
            <a:xfrm>
              <a:off x="52699474" y="1399077"/>
              <a:ext cx="3209533" cy="19447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𝐍_𝐚 )_𝐬=(𝐕𝐲_𝐚 )_(𝐬+𝟏)−(𝐕𝐲_𝐚 )_𝐬=(𝐋𝐱_𝐚 )_𝐬−(𝐋𝐱_𝐚 )_(𝐬−𝟏)−(𝐅^𝐥 𝐱_𝐚 )_𝐬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46</xdr:col>
      <xdr:colOff>33170</xdr:colOff>
      <xdr:row>13</xdr:row>
      <xdr:rowOff>19857</xdr:rowOff>
    </xdr:from>
    <xdr:ext cx="2799421" cy="19447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8" name="CuadroTexto 67">
              <a:extLst>
                <a:ext uri="{FF2B5EF4-FFF2-40B4-BE49-F238E27FC236}">
                  <a16:creationId xmlns:a16="http://schemas.microsoft.com/office/drawing/2014/main" id="{617F05D1-7C70-4298-89C0-3ADF510C24BD}"/>
                </a:ext>
              </a:extLst>
            </xdr:cNvPr>
            <xdr:cNvSpPr txBox="1"/>
          </xdr:nvSpPr>
          <xdr:spPr>
            <a:xfrm>
              <a:off x="52702610" y="2648757"/>
              <a:ext cx="2799421" cy="19447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𝐄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𝐕𝐡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𝟏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𝐕𝐡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𝐋𝐡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𝐋𝐡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  <m: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𝟏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𝐅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68" name="CuadroTexto 67">
              <a:extLst>
                <a:ext uri="{FF2B5EF4-FFF2-40B4-BE49-F238E27FC236}">
                  <a16:creationId xmlns:a16="http://schemas.microsoft.com/office/drawing/2014/main" id="{617F05D1-7C70-4298-89C0-3ADF510C24BD}"/>
                </a:ext>
              </a:extLst>
            </xdr:cNvPr>
            <xdr:cNvSpPr txBox="1"/>
          </xdr:nvSpPr>
          <xdr:spPr>
            <a:xfrm>
              <a:off x="52702610" y="2648757"/>
              <a:ext cx="2799421" cy="19447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𝐄_𝐬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=(𝐕𝐡)_(𝐬+𝟏)−(𝐕𝐡)_𝐬=(𝐋𝐡)_𝐬−(𝐋𝐡)_(𝐬−𝟏)−(𝐅^𝐥 𝐡)_𝐬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45</xdr:col>
      <xdr:colOff>1021080</xdr:colOff>
      <xdr:row>8</xdr:row>
      <xdr:rowOff>35450</xdr:rowOff>
    </xdr:from>
    <xdr:ext cx="2454775" cy="19377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9" name="CuadroTexto 68">
              <a:extLst>
                <a:ext uri="{FF2B5EF4-FFF2-40B4-BE49-F238E27FC236}">
                  <a16:creationId xmlns:a16="http://schemas.microsoft.com/office/drawing/2014/main" id="{9AA2BE8F-3141-4CEE-84AF-18237995D737}"/>
                </a:ext>
              </a:extLst>
            </xdr:cNvPr>
            <xdr:cNvSpPr txBox="1"/>
          </xdr:nvSpPr>
          <xdr:spPr>
            <a:xfrm>
              <a:off x="52654200" y="1628030"/>
              <a:ext cx="2454775" cy="19377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69" name="CuadroTexto 68">
              <a:extLst>
                <a:ext uri="{FF2B5EF4-FFF2-40B4-BE49-F238E27FC236}">
                  <a16:creationId xmlns:a16="http://schemas.microsoft.com/office/drawing/2014/main" id="{9AA2BE8F-3141-4CEE-84AF-18237995D737}"/>
                </a:ext>
              </a:extLst>
            </xdr:cNvPr>
            <xdr:cNvSpPr txBox="1"/>
          </xdr:nvSpPr>
          <xdr:spPr>
            <a:xfrm>
              <a:off x="52654200" y="1628030"/>
              <a:ext cx="2454775" cy="19377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𝐍_𝐚 )_𝐬=(𝐉_𝐚^𝐠 )_𝐬+(𝐍_𝐭 𝐲_𝐚^𝐛 )_𝐬=(𝐉_𝐚^𝐥 )_𝐬+(𝐍_𝐭 𝐱_𝐚^𝐛 )_𝐬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46</xdr:col>
      <xdr:colOff>37107</xdr:colOff>
      <xdr:row>14</xdr:row>
      <xdr:rowOff>2925</xdr:rowOff>
    </xdr:from>
    <xdr:ext cx="2521652" cy="251094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0" name="CuadroTexto 69">
              <a:extLst>
                <a:ext uri="{FF2B5EF4-FFF2-40B4-BE49-F238E27FC236}">
                  <a16:creationId xmlns:a16="http://schemas.microsoft.com/office/drawing/2014/main" id="{FFEFB064-DE8B-455E-A809-4C137A82381E}"/>
                </a:ext>
              </a:extLst>
            </xdr:cNvPr>
            <xdr:cNvSpPr txBox="1"/>
          </xdr:nvSpPr>
          <xdr:spPr>
            <a:xfrm>
              <a:off x="52706547" y="2845185"/>
              <a:ext cx="2521652" cy="2510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𝐄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l-GR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𝚺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𝐡</m:t>
                                    </m:r>
                                  </m:e>
                                </m:acc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l-GR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𝚺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𝐡</m:t>
                                    </m:r>
                                  </m:e>
                                </m:acc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70" name="CuadroTexto 69">
              <a:extLst>
                <a:ext uri="{FF2B5EF4-FFF2-40B4-BE49-F238E27FC236}">
                  <a16:creationId xmlns:a16="http://schemas.microsoft.com/office/drawing/2014/main" id="{FFEFB064-DE8B-455E-A809-4C137A82381E}"/>
                </a:ext>
              </a:extLst>
            </xdr:cNvPr>
            <xdr:cNvSpPr txBox="1"/>
          </xdr:nvSpPr>
          <xdr:spPr>
            <a:xfrm>
              <a:off x="52706547" y="2845185"/>
              <a:ext cx="2521652" cy="2510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𝐄_𝐬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=(𝐐^𝐠 )_𝐬+(</a:t>
              </a:r>
              <a:r>
                <a:rPr lang="el-GR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𝚺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𝐍_𝐢 𝐡 ̂_𝐢^(𝐠,𝐛) )_𝐬=(𝐐^𝐥 )_𝐬+(</a:t>
              </a:r>
              <a:r>
                <a:rPr lang="el-GR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𝚺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𝐍_𝐢 𝐡 ̂_𝐢^(𝐥,𝐛) )_𝐬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41</xdr:col>
      <xdr:colOff>502920</xdr:colOff>
      <xdr:row>2</xdr:row>
      <xdr:rowOff>3815</xdr:rowOff>
    </xdr:from>
    <xdr:ext cx="960519" cy="15036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1" name="CuadroTexto 70">
              <a:extLst>
                <a:ext uri="{FF2B5EF4-FFF2-40B4-BE49-F238E27FC236}">
                  <a16:creationId xmlns:a16="http://schemas.microsoft.com/office/drawing/2014/main" id="{B4FA6CF0-65D5-4B25-BD02-6EF07139EC82}"/>
                </a:ext>
              </a:extLst>
            </xdr:cNvPr>
            <xdr:cNvSpPr txBox="1"/>
          </xdr:nvSpPr>
          <xdr:spPr>
            <a:xfrm>
              <a:off x="47647860" y="384815"/>
              <a:ext cx="960519" cy="1503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+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𝐰</m:t>
                                </m:r>
                              </m:sub>
                            </m:sSub>
                            <m:r>
                              <m:rPr>
                                <m:nor/>
                              </m:rPr>
                              <a:rPr lang="es-MX" sz="1000" b="1" i="0"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 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𝐬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71" name="CuadroTexto 70">
              <a:extLst>
                <a:ext uri="{FF2B5EF4-FFF2-40B4-BE49-F238E27FC236}">
                  <a16:creationId xmlns:a16="http://schemas.microsoft.com/office/drawing/2014/main" id="{B4FA6CF0-65D5-4B25-BD02-6EF07139EC82}"/>
                </a:ext>
              </a:extLst>
            </xdr:cNvPr>
            <xdr:cNvSpPr txBox="1"/>
          </xdr:nvSpPr>
          <xdr:spPr>
            <a:xfrm>
              <a:off x="47647860" y="384815"/>
              <a:ext cx="960519" cy="1503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𝐍_𝐭=𝐍_𝐚+𝐍_𝐰 "</a:t>
              </a:r>
              <a:r>
                <a:rPr lang="es-MX" sz="1000" b="1" i="0">
                  <a:effectLst/>
                  <a:latin typeface="Cambria Math" panose="02040503050406030204" pitchFamily="18" charset="0"/>
                  <a:ea typeface="Cambria Math" panose="02040503050406030204" pitchFamily="18" charset="0"/>
                </a:rPr>
                <a:t> " ]_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𝐬</a:t>
              </a:r>
            </a:p>
          </xdr:txBody>
        </xdr:sp>
      </mc:Fallback>
    </mc:AlternateContent>
    <xdr:clientData/>
  </xdr:oneCellAnchor>
  <xdr:twoCellAnchor>
    <xdr:from>
      <xdr:col>56</xdr:col>
      <xdr:colOff>854785</xdr:colOff>
      <xdr:row>2</xdr:row>
      <xdr:rowOff>13643</xdr:rowOff>
    </xdr:from>
    <xdr:to>
      <xdr:col>56</xdr:col>
      <xdr:colOff>854785</xdr:colOff>
      <xdr:row>7</xdr:row>
      <xdr:rowOff>24874</xdr:rowOff>
    </xdr:to>
    <xdr:cxnSp macro="">
      <xdr:nvCxnSpPr>
        <xdr:cNvPr id="72" name="Conector recto de flecha 71">
          <a:extLst>
            <a:ext uri="{FF2B5EF4-FFF2-40B4-BE49-F238E27FC236}">
              <a16:creationId xmlns:a16="http://schemas.microsoft.com/office/drawing/2014/main" id="{547D694D-2F8D-4C3E-B137-5FAE8CCF9F23}"/>
            </a:ext>
          </a:extLst>
        </xdr:cNvPr>
        <xdr:cNvCxnSpPr/>
      </xdr:nvCxnSpPr>
      <xdr:spPr>
        <a:xfrm rot="10800000" flipH="1">
          <a:off x="63879805" y="394643"/>
          <a:ext cx="0" cy="1009451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56</xdr:col>
      <xdr:colOff>848510</xdr:colOff>
      <xdr:row>14</xdr:row>
      <xdr:rowOff>1</xdr:rowOff>
    </xdr:from>
    <xdr:to>
      <xdr:col>56</xdr:col>
      <xdr:colOff>848510</xdr:colOff>
      <xdr:row>19</xdr:row>
      <xdr:rowOff>25</xdr:rowOff>
    </xdr:to>
    <xdr:cxnSp macro="">
      <xdr:nvCxnSpPr>
        <xdr:cNvPr id="73" name="Conector recto de flecha 72">
          <a:extLst>
            <a:ext uri="{FF2B5EF4-FFF2-40B4-BE49-F238E27FC236}">
              <a16:creationId xmlns:a16="http://schemas.microsoft.com/office/drawing/2014/main" id="{3149458B-CFDD-4841-AD5F-5781010CA5DB}"/>
            </a:ext>
          </a:extLst>
        </xdr:cNvPr>
        <xdr:cNvCxnSpPr/>
      </xdr:nvCxnSpPr>
      <xdr:spPr>
        <a:xfrm rot="10800000" flipH="1">
          <a:off x="63873530" y="2842261"/>
          <a:ext cx="0" cy="1013484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59</xdr:col>
      <xdr:colOff>8965</xdr:colOff>
      <xdr:row>2</xdr:row>
      <xdr:rowOff>8966</xdr:rowOff>
    </xdr:from>
    <xdr:to>
      <xdr:col>59</xdr:col>
      <xdr:colOff>8965</xdr:colOff>
      <xdr:row>7</xdr:row>
      <xdr:rowOff>20197</xdr:rowOff>
    </xdr:to>
    <xdr:cxnSp macro="">
      <xdr:nvCxnSpPr>
        <xdr:cNvPr id="74" name="Conector recto de flecha 73">
          <a:extLst>
            <a:ext uri="{FF2B5EF4-FFF2-40B4-BE49-F238E27FC236}">
              <a16:creationId xmlns:a16="http://schemas.microsoft.com/office/drawing/2014/main" id="{3DCF7D5E-85E7-481F-A6A9-96378EF65092}"/>
            </a:ext>
          </a:extLst>
        </xdr:cNvPr>
        <xdr:cNvCxnSpPr/>
      </xdr:nvCxnSpPr>
      <xdr:spPr>
        <a:xfrm>
          <a:off x="66973525" y="389966"/>
          <a:ext cx="0" cy="1009451"/>
        </a:xfrm>
        <a:prstGeom prst="straightConnector1">
          <a:avLst/>
        </a:prstGeom>
        <a:ln>
          <a:solidFill>
            <a:srgbClr val="156082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59</xdr:col>
      <xdr:colOff>7813</xdr:colOff>
      <xdr:row>14</xdr:row>
      <xdr:rowOff>16522</xdr:rowOff>
    </xdr:from>
    <xdr:to>
      <xdr:col>59</xdr:col>
      <xdr:colOff>7813</xdr:colOff>
      <xdr:row>19</xdr:row>
      <xdr:rowOff>14834</xdr:rowOff>
    </xdr:to>
    <xdr:cxnSp macro="">
      <xdr:nvCxnSpPr>
        <xdr:cNvPr id="75" name="Conector recto de flecha 74">
          <a:extLst>
            <a:ext uri="{FF2B5EF4-FFF2-40B4-BE49-F238E27FC236}">
              <a16:creationId xmlns:a16="http://schemas.microsoft.com/office/drawing/2014/main" id="{4A5EAB84-F541-457E-A0E4-F28561889322}"/>
            </a:ext>
          </a:extLst>
        </xdr:cNvPr>
        <xdr:cNvCxnSpPr/>
      </xdr:nvCxnSpPr>
      <xdr:spPr>
        <a:xfrm>
          <a:off x="66972373" y="2858782"/>
          <a:ext cx="0" cy="1011772"/>
        </a:xfrm>
        <a:prstGeom prst="straightConnector1">
          <a:avLst/>
        </a:prstGeom>
        <a:ln>
          <a:solidFill>
            <a:schemeClr val="accent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57</xdr:col>
      <xdr:colOff>1051475</xdr:colOff>
      <xdr:row>12</xdr:row>
      <xdr:rowOff>15671</xdr:rowOff>
    </xdr:from>
    <xdr:to>
      <xdr:col>58</xdr:col>
      <xdr:colOff>339922</xdr:colOff>
      <xdr:row>12</xdr:row>
      <xdr:rowOff>15671</xdr:rowOff>
    </xdr:to>
    <xdr:cxnSp macro="">
      <xdr:nvCxnSpPr>
        <xdr:cNvPr id="76" name="Conector recto de flecha 75">
          <a:extLst>
            <a:ext uri="{FF2B5EF4-FFF2-40B4-BE49-F238E27FC236}">
              <a16:creationId xmlns:a16="http://schemas.microsoft.com/office/drawing/2014/main" id="{0A61CD1C-BD8E-4EE7-B288-777F213DBCE4}"/>
            </a:ext>
          </a:extLst>
        </xdr:cNvPr>
        <xdr:cNvCxnSpPr/>
      </xdr:nvCxnSpPr>
      <xdr:spPr>
        <a:xfrm flipV="1">
          <a:off x="64990895" y="2438831"/>
          <a:ext cx="1025807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57</xdr:col>
      <xdr:colOff>1047218</xdr:colOff>
      <xdr:row>13</xdr:row>
      <xdr:rowOff>21285</xdr:rowOff>
    </xdr:from>
    <xdr:to>
      <xdr:col>58</xdr:col>
      <xdr:colOff>335665</xdr:colOff>
      <xdr:row>13</xdr:row>
      <xdr:rowOff>21285</xdr:rowOff>
    </xdr:to>
    <xdr:cxnSp macro="">
      <xdr:nvCxnSpPr>
        <xdr:cNvPr id="77" name="Conector recto de flecha 76">
          <a:extLst>
            <a:ext uri="{FF2B5EF4-FFF2-40B4-BE49-F238E27FC236}">
              <a16:creationId xmlns:a16="http://schemas.microsoft.com/office/drawing/2014/main" id="{5F606F0D-5DB0-43BD-B5B7-FEA5E73B3375}"/>
            </a:ext>
          </a:extLst>
        </xdr:cNvPr>
        <xdr:cNvCxnSpPr/>
      </xdr:nvCxnSpPr>
      <xdr:spPr>
        <a:xfrm>
          <a:off x="64986638" y="2650185"/>
          <a:ext cx="1025807" cy="0"/>
        </a:xfrm>
        <a:prstGeom prst="straightConnector1">
          <a:avLst/>
        </a:prstGeom>
        <a:ln>
          <a:prstDash val="dash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57</xdr:col>
      <xdr:colOff>32033</xdr:colOff>
      <xdr:row>2</xdr:row>
      <xdr:rowOff>137198</xdr:rowOff>
    </xdr:from>
    <xdr:ext cx="2487796" cy="21563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8" name="CuadroTexto 77">
              <a:extLst>
                <a:ext uri="{FF2B5EF4-FFF2-40B4-BE49-F238E27FC236}">
                  <a16:creationId xmlns:a16="http://schemas.microsoft.com/office/drawing/2014/main" id="{C47C1F80-DCF8-4A3F-8ECA-DBD4CF0233A9}"/>
                </a:ext>
              </a:extLst>
            </xdr:cNvPr>
            <xdr:cNvSpPr txBox="1"/>
          </xdr:nvSpPr>
          <xdr:spPr>
            <a:xfrm>
              <a:off x="63971453" y="518198"/>
              <a:ext cx="2487796" cy="21563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𝚪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𝛒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𝐛𝐦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𝐲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b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𝐲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b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𝐩𝐬𝟏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+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𝐩𝐬𝟐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−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78" name="CuadroTexto 77">
              <a:extLst>
                <a:ext uri="{FF2B5EF4-FFF2-40B4-BE49-F238E27FC236}">
                  <a16:creationId xmlns:a16="http://schemas.microsoft.com/office/drawing/2014/main" id="{C47C1F80-DCF8-4A3F-8ECA-DBD4CF0233A9}"/>
                </a:ext>
              </a:extLst>
            </xdr:cNvPr>
            <xdr:cNvSpPr txBox="1"/>
          </xdr:nvSpPr>
          <xdr:spPr>
            <a:xfrm>
              <a:off x="63971453" y="518198"/>
              <a:ext cx="2487796" cy="21563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𝐉_𝐚^𝐠=𝚪^(𝐠,𝐛) 𝛒^(𝐠,𝐛) 𝐤_𝐛𝐦^𝐠 𝐚_𝐞𝐟 𝐀_𝐭𝐫 𝐙(𝐲_𝐚^𝐛−𝐲_𝐚^𝐈 )]_(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𝐩𝐬𝟏+𝐩𝐬𝟐−𝟑)</a:t>
              </a:r>
            </a:p>
          </xdr:txBody>
        </xdr:sp>
      </mc:Fallback>
    </mc:AlternateContent>
    <xdr:clientData/>
  </xdr:oneCellAnchor>
  <xdr:oneCellAnchor>
    <xdr:from>
      <xdr:col>57</xdr:col>
      <xdr:colOff>482848</xdr:colOff>
      <xdr:row>1</xdr:row>
      <xdr:rowOff>174675</xdr:rowOff>
    </xdr:from>
    <xdr:ext cx="1418915" cy="167675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9" name="CuadroTexto 78">
              <a:extLst>
                <a:ext uri="{FF2B5EF4-FFF2-40B4-BE49-F238E27FC236}">
                  <a16:creationId xmlns:a16="http://schemas.microsoft.com/office/drawing/2014/main" id="{B0030576-6D90-4338-808B-7651EBAEA1F0}"/>
                </a:ext>
              </a:extLst>
            </xdr:cNvPr>
            <xdr:cNvSpPr txBox="1"/>
          </xdr:nvSpPr>
          <xdr:spPr>
            <a:xfrm>
              <a:off x="64422268" y="365175"/>
              <a:ext cx="1418915" cy="1676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+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𝐰</m:t>
                                </m:r>
                              </m:sub>
                            </m:sSub>
                            <m:r>
                              <m:rPr>
                                <m:nor/>
                              </m:rPr>
                              <a:rPr lang="es-MX" sz="1000" b="1" i="0"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 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𝐩𝐬𝟏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+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𝐩𝐬𝟐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−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79" name="CuadroTexto 78">
              <a:extLst>
                <a:ext uri="{FF2B5EF4-FFF2-40B4-BE49-F238E27FC236}">
                  <a16:creationId xmlns:a16="http://schemas.microsoft.com/office/drawing/2014/main" id="{B0030576-6D90-4338-808B-7651EBAEA1F0}"/>
                </a:ext>
              </a:extLst>
            </xdr:cNvPr>
            <xdr:cNvSpPr txBox="1"/>
          </xdr:nvSpPr>
          <xdr:spPr>
            <a:xfrm>
              <a:off x="64422268" y="365175"/>
              <a:ext cx="1418915" cy="1676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𝐍_𝐭=𝐍_𝐚+𝐍_𝐰 "</a:t>
              </a:r>
              <a:r>
                <a:rPr lang="es-MX" sz="1000" b="1" i="0">
                  <a:effectLst/>
                  <a:latin typeface="Cambria Math" panose="02040503050406030204" pitchFamily="18" charset="0"/>
                  <a:ea typeface="Cambria Math" panose="02040503050406030204" pitchFamily="18" charset="0"/>
                </a:rPr>
                <a:t> " ]_(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𝐩𝐬𝟏+𝐩𝐬𝟐−𝟑)</a:t>
              </a:r>
            </a:p>
          </xdr:txBody>
        </xdr:sp>
      </mc:Fallback>
    </mc:AlternateContent>
    <xdr:clientData/>
  </xdr:oneCellAnchor>
  <xdr:twoCellAnchor>
    <xdr:from>
      <xdr:col>59</xdr:col>
      <xdr:colOff>8965</xdr:colOff>
      <xdr:row>14</xdr:row>
      <xdr:rowOff>8966</xdr:rowOff>
    </xdr:from>
    <xdr:to>
      <xdr:col>59</xdr:col>
      <xdr:colOff>8965</xdr:colOff>
      <xdr:row>19</xdr:row>
      <xdr:rowOff>20197</xdr:rowOff>
    </xdr:to>
    <xdr:cxnSp macro="">
      <xdr:nvCxnSpPr>
        <xdr:cNvPr id="80" name="Conector recto de flecha 79">
          <a:extLst>
            <a:ext uri="{FF2B5EF4-FFF2-40B4-BE49-F238E27FC236}">
              <a16:creationId xmlns:a16="http://schemas.microsoft.com/office/drawing/2014/main" id="{713DD9FA-ECD9-47AE-8C9E-1DCBEE97058A}"/>
            </a:ext>
          </a:extLst>
        </xdr:cNvPr>
        <xdr:cNvCxnSpPr/>
      </xdr:nvCxnSpPr>
      <xdr:spPr>
        <a:xfrm>
          <a:off x="66973525" y="2851226"/>
          <a:ext cx="0" cy="1024691"/>
        </a:xfrm>
        <a:prstGeom prst="straightConnector1">
          <a:avLst/>
        </a:prstGeom>
        <a:ln>
          <a:solidFill>
            <a:srgbClr val="156082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57</xdr:col>
      <xdr:colOff>53674</xdr:colOff>
      <xdr:row>3</xdr:row>
      <xdr:rowOff>122574</xdr:rowOff>
    </xdr:from>
    <xdr:ext cx="2454390" cy="217304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1" name="CuadroTexto 80">
              <a:extLst>
                <a:ext uri="{FF2B5EF4-FFF2-40B4-BE49-F238E27FC236}">
                  <a16:creationId xmlns:a16="http://schemas.microsoft.com/office/drawing/2014/main" id="{094BD8B6-129A-4F90-B75E-5286746ADA8F}"/>
                </a:ext>
              </a:extLst>
            </xdr:cNvPr>
            <xdr:cNvSpPr txBox="1"/>
          </xdr:nvSpPr>
          <xdr:spPr>
            <a:xfrm>
              <a:off x="63993094" y="709314"/>
              <a:ext cx="2454390" cy="217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𝚪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𝛒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𝐛𝐦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𝐱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b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𝐱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b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𝐩𝐬𝟏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+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𝐩𝐬𝟐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−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81" name="CuadroTexto 80">
              <a:extLst>
                <a:ext uri="{FF2B5EF4-FFF2-40B4-BE49-F238E27FC236}">
                  <a16:creationId xmlns:a16="http://schemas.microsoft.com/office/drawing/2014/main" id="{094BD8B6-129A-4F90-B75E-5286746ADA8F}"/>
                </a:ext>
              </a:extLst>
            </xdr:cNvPr>
            <xdr:cNvSpPr txBox="1"/>
          </xdr:nvSpPr>
          <xdr:spPr>
            <a:xfrm>
              <a:off x="63993094" y="709314"/>
              <a:ext cx="2454390" cy="217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𝐉_𝐚^𝐥=𝚪^(𝐥,𝐛) 𝛒^(𝐥,𝐛) 𝐤_𝐛𝐦^𝐥 𝐚_𝐞𝐟 𝐀_𝐭𝐫 𝐙(𝐱_𝐚^𝐈−𝐱_𝐚^𝐛 )]_(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𝐩𝐬𝟏+𝐩𝐬𝟐−𝟑)</a:t>
              </a:r>
            </a:p>
          </xdr:txBody>
        </xdr:sp>
      </mc:Fallback>
    </mc:AlternateContent>
    <xdr:clientData/>
  </xdr:oneCellAnchor>
  <xdr:oneCellAnchor>
    <xdr:from>
      <xdr:col>57</xdr:col>
      <xdr:colOff>174812</xdr:colOff>
      <xdr:row>4</xdr:row>
      <xdr:rowOff>153784</xdr:rowOff>
    </xdr:from>
    <xdr:ext cx="2142381" cy="219419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2" name="CuadroTexto 81">
              <a:extLst>
                <a:ext uri="{FF2B5EF4-FFF2-40B4-BE49-F238E27FC236}">
                  <a16:creationId xmlns:a16="http://schemas.microsoft.com/office/drawing/2014/main" id="{3B0F4A45-1EE0-4247-BF3F-B2EFCF9128DC}"/>
                </a:ext>
              </a:extLst>
            </xdr:cNvPr>
            <xdr:cNvSpPr txBox="1"/>
          </xdr:nvSpPr>
          <xdr:spPr>
            <a:xfrm>
              <a:off x="64114232" y="946264"/>
              <a:ext cx="2142381" cy="21941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𝐡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𝐠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,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𝐩𝐬𝟏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+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𝐩𝐬𝟐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−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82" name="CuadroTexto 81">
              <a:extLst>
                <a:ext uri="{FF2B5EF4-FFF2-40B4-BE49-F238E27FC236}">
                  <a16:creationId xmlns:a16="http://schemas.microsoft.com/office/drawing/2014/main" id="{3B0F4A45-1EE0-4247-BF3F-B2EFCF9128DC}"/>
                </a:ext>
              </a:extLst>
            </xdr:cNvPr>
            <xdr:cNvSpPr txBox="1"/>
          </xdr:nvSpPr>
          <xdr:spPr>
            <a:xfrm>
              <a:off x="64114232" y="946264"/>
              <a:ext cx="2142381" cy="21941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𝐐^𝐠=𝐤_𝐡^𝐠 𝐚_𝐞𝐟 𝐀_𝐭𝐫 𝐙(𝐓^(𝐠,𝐛)−𝐓^𝐈 )]_(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𝐩𝐬𝟏+𝐩𝐬𝟐−𝟑)</a:t>
              </a:r>
            </a:p>
          </xdr:txBody>
        </xdr:sp>
      </mc:Fallback>
    </mc:AlternateContent>
    <xdr:clientData/>
  </xdr:oneCellAnchor>
  <xdr:oneCellAnchor>
    <xdr:from>
      <xdr:col>57</xdr:col>
      <xdr:colOff>197927</xdr:colOff>
      <xdr:row>5</xdr:row>
      <xdr:rowOff>169579</xdr:rowOff>
    </xdr:from>
    <xdr:ext cx="2080698" cy="22333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3" name="CuadroTexto 82">
              <a:extLst>
                <a:ext uri="{FF2B5EF4-FFF2-40B4-BE49-F238E27FC236}">
                  <a16:creationId xmlns:a16="http://schemas.microsoft.com/office/drawing/2014/main" id="{F858D658-175E-4BD1-B3F1-D5BA50620F50}"/>
                </a:ext>
              </a:extLst>
            </xdr:cNvPr>
            <xdr:cNvSpPr txBox="1"/>
          </xdr:nvSpPr>
          <xdr:spPr>
            <a:xfrm>
              <a:off x="64137347" y="1144939"/>
              <a:ext cx="2080698" cy="2233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𝐡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𝐥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,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𝐩𝐬𝟏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+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𝐩𝐬𝟐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−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83" name="CuadroTexto 82">
              <a:extLst>
                <a:ext uri="{FF2B5EF4-FFF2-40B4-BE49-F238E27FC236}">
                  <a16:creationId xmlns:a16="http://schemas.microsoft.com/office/drawing/2014/main" id="{F858D658-175E-4BD1-B3F1-D5BA50620F50}"/>
                </a:ext>
              </a:extLst>
            </xdr:cNvPr>
            <xdr:cNvSpPr txBox="1"/>
          </xdr:nvSpPr>
          <xdr:spPr>
            <a:xfrm>
              <a:off x="64137347" y="1144939"/>
              <a:ext cx="2080698" cy="2233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𝐐^𝐥=𝐤_𝐡^𝐥 𝐚_𝐞𝐟 𝐀_𝐭𝐫 𝐙(𝐓^𝐈−𝐓^(𝐥,𝐛) )]_(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𝐩𝐬𝟏+𝐩𝐬𝟐−𝟑)</a:t>
              </a:r>
            </a:p>
          </xdr:txBody>
        </xdr:sp>
      </mc:Fallback>
    </mc:AlternateContent>
    <xdr:clientData/>
  </xdr:oneCellAnchor>
  <xdr:oneCellAnchor>
    <xdr:from>
      <xdr:col>61</xdr:col>
      <xdr:colOff>1125966</xdr:colOff>
      <xdr:row>3</xdr:row>
      <xdr:rowOff>719</xdr:rowOff>
    </xdr:from>
    <xdr:ext cx="5337872" cy="19633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4" name="CuadroTexto 83">
              <a:extLst>
                <a:ext uri="{FF2B5EF4-FFF2-40B4-BE49-F238E27FC236}">
                  <a16:creationId xmlns:a16="http://schemas.microsoft.com/office/drawing/2014/main" id="{A21301BA-0EFF-4AE4-B862-E68DBF1098BF}"/>
                </a:ext>
              </a:extLst>
            </xdr:cNvPr>
            <xdr:cNvSpPr txBox="1"/>
          </xdr:nvSpPr>
          <xdr:spPr>
            <a:xfrm>
              <a:off x="70246986" y="587459"/>
              <a:ext cx="5337872" cy="19633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𝐕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𝐕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Sup>
                      <m:sSubSup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Sup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𝐅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  <m:sup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𝐠</m:t>
                        </m:r>
                      </m:sup>
                    </m:sSubSup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𝐋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𝐋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𝟒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Sup>
                      <m:sSubSup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𝐅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𝟑</m:t>
                        </m:r>
                      </m:sub>
                      <m:sup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𝐥</m:t>
                        </m:r>
                      </m:sup>
                    </m:sSubSup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84" name="CuadroTexto 83">
              <a:extLst>
                <a:ext uri="{FF2B5EF4-FFF2-40B4-BE49-F238E27FC236}">
                  <a16:creationId xmlns:a16="http://schemas.microsoft.com/office/drawing/2014/main" id="{A21301BA-0EFF-4AE4-B862-E68DBF1098BF}"/>
                </a:ext>
              </a:extLst>
            </xdr:cNvPr>
            <xdr:cNvSpPr txBox="1"/>
          </xdr:nvSpPr>
          <xdr:spPr>
            <a:xfrm>
              <a:off x="70246986" y="587459"/>
              <a:ext cx="5337872" cy="19633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𝐍_𝐭 )_(𝐩𝐬𝟏+𝐩𝐬𝟐−𝟑)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𝐕_(𝐩𝐬𝟏+𝐩𝐬𝟐−𝟐)−𝐕_(𝐩𝐬𝟏+𝐩𝐬𝟐−𝟑)+𝐅_(𝐩𝐬𝟏+𝐩𝐬𝟐−𝟑)^𝐠=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𝐋_(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𝐩𝐬𝟏+𝐩𝐬𝟐−𝟑)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−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𝐋_(𝐩𝐬𝟏+𝐩𝐬𝟐−𝟒)−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𝐅_(𝐩𝐬𝟏+𝐩𝐬𝟐−𝟑)^𝐥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61</xdr:col>
      <xdr:colOff>1080246</xdr:colOff>
      <xdr:row>6</xdr:row>
      <xdr:rowOff>203903</xdr:rowOff>
    </xdr:from>
    <xdr:ext cx="6945299" cy="21339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5" name="CuadroTexto 84">
              <a:extLst>
                <a:ext uri="{FF2B5EF4-FFF2-40B4-BE49-F238E27FC236}">
                  <a16:creationId xmlns:a16="http://schemas.microsoft.com/office/drawing/2014/main" id="{3C927045-F338-4C3F-B673-F621D2A7D20D}"/>
                </a:ext>
              </a:extLst>
            </xdr:cNvPr>
            <xdr:cNvSpPr txBox="1"/>
          </xdr:nvSpPr>
          <xdr:spPr>
            <a:xfrm>
              <a:off x="70201266" y="1377383"/>
              <a:ext cx="6945299" cy="2133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𝐕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𝐕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𝐅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𝐋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𝐋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𝟒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85" name="CuadroTexto 84">
              <a:extLst>
                <a:ext uri="{FF2B5EF4-FFF2-40B4-BE49-F238E27FC236}">
                  <a16:creationId xmlns:a16="http://schemas.microsoft.com/office/drawing/2014/main" id="{3C927045-F338-4C3F-B673-F621D2A7D20D}"/>
                </a:ext>
              </a:extLst>
            </xdr:cNvPr>
            <xdr:cNvSpPr txBox="1"/>
          </xdr:nvSpPr>
          <xdr:spPr>
            <a:xfrm>
              <a:off x="70201266" y="1377383"/>
              <a:ext cx="6945299" cy="2133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𝐍_𝐚 )_(𝐩𝐬𝟏+𝐩𝐬𝟐−𝟑)=(𝐕𝐲_𝐚 )_(𝐩𝐬𝟏+𝐩𝐬𝟐−𝟐)−(𝐕𝐲_𝐚 )_(𝐩𝐬𝟏+𝐩𝐬𝟐−𝟑)+(𝐅^𝐠 𝐲_𝐚 )_(𝐩𝐬𝟏+𝐩𝐬𝟐−𝟑)=(𝐋𝐱_𝐚 )_(𝐩𝐬𝟏+𝐩𝐬𝟐−𝟑)−(𝐋𝐱_𝐚 )_(𝐩𝐬𝟏+𝐩𝐬𝟐−𝟒)−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(𝐅^𝐥 𝐱_𝐚 )_(𝐩𝐬𝟏+𝐩𝐬𝟐−𝟑)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62</xdr:col>
      <xdr:colOff>13446</xdr:colOff>
      <xdr:row>8</xdr:row>
      <xdr:rowOff>13211</xdr:rowOff>
    </xdr:from>
    <xdr:ext cx="4696349" cy="21377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6" name="CuadroTexto 85">
              <a:extLst>
                <a:ext uri="{FF2B5EF4-FFF2-40B4-BE49-F238E27FC236}">
                  <a16:creationId xmlns:a16="http://schemas.microsoft.com/office/drawing/2014/main" id="{769801AF-3272-4B89-A36C-13773A3119CC}"/>
                </a:ext>
              </a:extLst>
            </xdr:cNvPr>
            <xdr:cNvSpPr txBox="1"/>
          </xdr:nvSpPr>
          <xdr:spPr>
            <a:xfrm>
              <a:off x="70277466" y="1605791"/>
              <a:ext cx="4696349" cy="2137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86" name="CuadroTexto 85">
              <a:extLst>
                <a:ext uri="{FF2B5EF4-FFF2-40B4-BE49-F238E27FC236}">
                  <a16:creationId xmlns:a16="http://schemas.microsoft.com/office/drawing/2014/main" id="{769801AF-3272-4B89-A36C-13773A3119CC}"/>
                </a:ext>
              </a:extLst>
            </xdr:cNvPr>
            <xdr:cNvSpPr txBox="1"/>
          </xdr:nvSpPr>
          <xdr:spPr>
            <a:xfrm>
              <a:off x="70277466" y="1605791"/>
              <a:ext cx="4696349" cy="2137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𝐍_𝐚 )_(𝐩𝐬𝟏+𝐩𝐬𝟐−𝟑)=(𝐉_𝐚^𝐠 )_(𝐩𝐬𝟏+𝐩𝐬𝟐−𝟑)+(𝐍_𝐭 𝐲_𝐚^𝐛 )_(𝐩𝐬𝟏+𝐩𝐬𝟐−𝟑)=(𝐉_𝐚^𝐥 )_(𝐩𝐬𝟏+𝐩𝐬𝟐−𝟑)+(𝐍_𝐭 𝐱_𝐚^𝐛 )_(𝐩𝐬𝟏+𝐩𝐬𝟐−𝟑)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62</xdr:col>
      <xdr:colOff>13446</xdr:colOff>
      <xdr:row>12</xdr:row>
      <xdr:rowOff>196283</xdr:rowOff>
    </xdr:from>
    <xdr:ext cx="6415795" cy="21339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7" name="CuadroTexto 86">
              <a:extLst>
                <a:ext uri="{FF2B5EF4-FFF2-40B4-BE49-F238E27FC236}">
                  <a16:creationId xmlns:a16="http://schemas.microsoft.com/office/drawing/2014/main" id="{BED4344F-5147-400B-A1C5-1FFFB43B86E5}"/>
                </a:ext>
              </a:extLst>
            </xdr:cNvPr>
            <xdr:cNvSpPr txBox="1"/>
          </xdr:nvSpPr>
          <xdr:spPr>
            <a:xfrm>
              <a:off x="70277466" y="2619443"/>
              <a:ext cx="6415795" cy="2133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𝐄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𝐕𝐡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𝐕𝐡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𝐅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𝐋𝐡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𝐋𝐡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𝟒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87" name="CuadroTexto 86">
              <a:extLst>
                <a:ext uri="{FF2B5EF4-FFF2-40B4-BE49-F238E27FC236}">
                  <a16:creationId xmlns:a16="http://schemas.microsoft.com/office/drawing/2014/main" id="{BED4344F-5147-400B-A1C5-1FFFB43B86E5}"/>
                </a:ext>
              </a:extLst>
            </xdr:cNvPr>
            <xdr:cNvSpPr txBox="1"/>
          </xdr:nvSpPr>
          <xdr:spPr>
            <a:xfrm>
              <a:off x="70277466" y="2619443"/>
              <a:ext cx="6415795" cy="2133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𝐄_(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𝐩𝐬𝟏+𝐩𝐬𝟐−𝟑)=(𝐕𝐡)_(𝐩𝐬𝟏+𝐩𝐬𝟐−𝟐)−(𝐕𝐡)_(𝐩𝐬𝟏+𝐩𝐬𝟐−𝟑)+(𝐅^𝐠 𝐡)_(𝐩𝐬𝟏+𝐩𝐬𝟐−𝟑)=(𝐋𝐡)_(𝐩𝐬𝟏+𝐩𝐬𝟐−𝟑)−(𝐋𝐡)_(𝐩𝐬𝟏+𝐩𝐬𝟐−𝟒)−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(𝐅^𝐥 𝐡)_(𝐩𝐬𝟏+𝐩𝐬𝟐−𝟑)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62</xdr:col>
      <xdr:colOff>29487</xdr:colOff>
      <xdr:row>13</xdr:row>
      <xdr:rowOff>186970</xdr:rowOff>
    </xdr:from>
    <xdr:ext cx="4855304" cy="27001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8" name="CuadroTexto 87">
              <a:extLst>
                <a:ext uri="{FF2B5EF4-FFF2-40B4-BE49-F238E27FC236}">
                  <a16:creationId xmlns:a16="http://schemas.microsoft.com/office/drawing/2014/main" id="{732654FC-6DC2-42AB-94B4-B9CED5A75CC7}"/>
                </a:ext>
              </a:extLst>
            </xdr:cNvPr>
            <xdr:cNvSpPr txBox="1"/>
          </xdr:nvSpPr>
          <xdr:spPr>
            <a:xfrm>
              <a:off x="70293507" y="2815870"/>
              <a:ext cx="4855304" cy="27001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𝐄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l-GR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𝚺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𝐡</m:t>
                                    </m:r>
                                  </m:e>
                                </m:acc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l-GR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𝚺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𝐡</m:t>
                                    </m:r>
                                  </m:e>
                                </m:acc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88" name="CuadroTexto 87">
              <a:extLst>
                <a:ext uri="{FF2B5EF4-FFF2-40B4-BE49-F238E27FC236}">
                  <a16:creationId xmlns:a16="http://schemas.microsoft.com/office/drawing/2014/main" id="{732654FC-6DC2-42AB-94B4-B9CED5A75CC7}"/>
                </a:ext>
              </a:extLst>
            </xdr:cNvPr>
            <xdr:cNvSpPr txBox="1"/>
          </xdr:nvSpPr>
          <xdr:spPr>
            <a:xfrm>
              <a:off x="70293507" y="2815870"/>
              <a:ext cx="4855304" cy="27001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𝐄_(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𝐩𝐬𝟏+𝐩𝐬𝟐−𝟑)=(𝐐^𝐠 )_(𝐩𝐬𝟏+𝐩𝐬𝟐−𝟑)+(</a:t>
              </a:r>
              <a:r>
                <a:rPr lang="el-GR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𝚺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𝐍_𝐢 𝐡 ̂_𝐢^(𝐠,𝐛) )_(𝐩𝐬𝟏+𝐩𝐬𝟐−𝟑)=(𝐐^𝐥 )_(𝐩𝐬𝟏+𝐩𝐬𝟐−𝟑)+(</a:t>
              </a:r>
              <a:r>
                <a:rPr lang="el-GR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𝚺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𝐍_𝐢 𝐡 ̂_𝐢^(𝐥,𝐛) )_(𝐩𝐬𝟏+𝐩𝐬𝟐−𝟑)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76</xdr:col>
      <xdr:colOff>15240</xdr:colOff>
      <xdr:row>3</xdr:row>
      <xdr:rowOff>0</xdr:rowOff>
    </xdr:from>
    <xdr:ext cx="2840585" cy="196079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9" name="CuadroTexto 88">
              <a:extLst>
                <a:ext uri="{FF2B5EF4-FFF2-40B4-BE49-F238E27FC236}">
                  <a16:creationId xmlns:a16="http://schemas.microsoft.com/office/drawing/2014/main" id="{8C322117-C30A-42B1-9040-3D15CE7F6D05}"/>
                </a:ext>
              </a:extLst>
            </xdr:cNvPr>
            <xdr:cNvSpPr txBox="1"/>
          </xdr:nvSpPr>
          <xdr:spPr>
            <a:xfrm>
              <a:off x="87226140" y="586740"/>
              <a:ext cx="2840585" cy="19607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𝐋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𝐩𝐬𝟏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+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𝐩𝐬𝟐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𝐏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𝟐</m:t>
                        </m:r>
                      </m:sub>
                      <m:sup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𝐠</m:t>
                        </m:r>
                      </m:sup>
                    </m:sSubSup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Sup>
                      <m:sSubSup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𝐏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𝟐</m:t>
                        </m:r>
                      </m:sub>
                      <m:sup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𝐥</m:t>
                        </m:r>
                      </m:sup>
                    </m:sSubSup>
                    <m:r>
                      <a:rPr lang="es-MX" sz="1000" b="1" i="0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𝐕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𝟐</m:t>
                        </m:r>
                      </m:sub>
                    </m:sSub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89" name="CuadroTexto 88">
              <a:extLst>
                <a:ext uri="{FF2B5EF4-FFF2-40B4-BE49-F238E27FC236}">
                  <a16:creationId xmlns:a16="http://schemas.microsoft.com/office/drawing/2014/main" id="{8C322117-C30A-42B1-9040-3D15CE7F6D05}"/>
                </a:ext>
              </a:extLst>
            </xdr:cNvPr>
            <xdr:cNvSpPr txBox="1"/>
          </xdr:nvSpPr>
          <xdr:spPr>
            <a:xfrm>
              <a:off x="87226140" y="586740"/>
              <a:ext cx="2840585" cy="19607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𝐋_(𝐩𝐬𝟏+𝐩𝐬𝟐−𝟑)=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𝐏_(𝐩𝐬𝟏+𝐩𝐬𝟐−𝟐)^𝐠+𝐏_(𝐩𝐬𝟏+𝐩𝐬𝟐−𝟐)^𝐥</a:t>
              </a:r>
              <a:r>
                <a:rPr lang="es-MX" sz="1000" b="1" i="0">
                  <a:latin typeface="Cambria Math" panose="02040503050406030204" pitchFamily="18" charset="0"/>
                </a:rPr>
                <a:t>+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𝐕_(𝐩𝐬𝟏+𝐩𝐬𝟐−𝟐)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76</xdr:col>
      <xdr:colOff>30480</xdr:colOff>
      <xdr:row>21</xdr:row>
      <xdr:rowOff>0</xdr:rowOff>
    </xdr:from>
    <xdr:ext cx="946861" cy="402418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90" name="CuadroTexto 89">
              <a:extLst>
                <a:ext uri="{FF2B5EF4-FFF2-40B4-BE49-F238E27FC236}">
                  <a16:creationId xmlns:a16="http://schemas.microsoft.com/office/drawing/2014/main" id="{96750742-A06E-4EA8-8DCD-ECCB0220A025}"/>
                </a:ext>
              </a:extLst>
            </xdr:cNvPr>
            <xdr:cNvSpPr txBox="1"/>
          </xdr:nvSpPr>
          <xdr:spPr>
            <a:xfrm>
              <a:off x="87241380" y="4229100"/>
              <a:ext cx="946861" cy="40241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000" b="1" i="0">
                        <a:latin typeface="Cambria Math" panose="02040503050406030204" pitchFamily="18" charset="0"/>
                      </a:rPr>
                      <m:t>𝐁𝐑</m:t>
                    </m:r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Sup>
                          <m:sSubSup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Sup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𝐏</m:t>
                            </m:r>
                          </m:e>
                          <m: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𝐩𝐬𝟏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+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𝐩𝐬𝟐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𝟐</m:t>
                            </m:r>
                          </m:sub>
                          <m: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𝐠</m:t>
                            </m:r>
                          </m:sup>
                        </m:sSubSup>
                      </m:num>
                      <m:den>
                        <m:sSubSup>
                          <m:sSubSup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Sup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𝐏</m:t>
                            </m:r>
                          </m:e>
                          <m: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𝐩𝐬𝟏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+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𝐩𝐬𝟐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𝟐</m:t>
                            </m:r>
                          </m:sub>
                          <m: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𝐥</m:t>
                            </m:r>
                          </m:sup>
                        </m:sSubSup>
                      </m:den>
                    </m:f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90" name="CuadroTexto 89">
              <a:extLst>
                <a:ext uri="{FF2B5EF4-FFF2-40B4-BE49-F238E27FC236}">
                  <a16:creationId xmlns:a16="http://schemas.microsoft.com/office/drawing/2014/main" id="{96750742-A06E-4EA8-8DCD-ECCB0220A025}"/>
                </a:ext>
              </a:extLst>
            </xdr:cNvPr>
            <xdr:cNvSpPr txBox="1"/>
          </xdr:nvSpPr>
          <xdr:spPr>
            <a:xfrm>
              <a:off x="87241380" y="4229100"/>
              <a:ext cx="946861" cy="40241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𝐁𝐑=(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𝐏_(𝐩𝐬𝟏+𝐩𝐬𝟐−𝟐)^𝐠)/(𝐏_(𝐩𝐬𝟏+𝐩𝐬𝟐−𝟐)^𝐥 )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76</xdr:col>
      <xdr:colOff>32958</xdr:colOff>
      <xdr:row>4</xdr:row>
      <xdr:rowOff>8860</xdr:rowOff>
    </xdr:from>
    <xdr:ext cx="1851854" cy="21377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91" name="CuadroTexto 90">
              <a:extLst>
                <a:ext uri="{FF2B5EF4-FFF2-40B4-BE49-F238E27FC236}">
                  <a16:creationId xmlns:a16="http://schemas.microsoft.com/office/drawing/2014/main" id="{6EEC3D21-83E0-4310-AB62-DEE40EED5937}"/>
                </a:ext>
              </a:extLst>
            </xdr:cNvPr>
            <xdr:cNvSpPr txBox="1"/>
          </xdr:nvSpPr>
          <xdr:spPr>
            <a:xfrm>
              <a:off x="87243858" y="801340"/>
              <a:ext cx="1851854" cy="2137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sSub>
                          <m:sSubPr>
                            <m:ctrlPr>
                              <a:rPr lang="es-MX" sz="1000" b="1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</a:rPr>
                              <m:t>𝐟</m:t>
                            </m:r>
                          </m:e>
                          <m:sub>
                            <m:r>
                              <a:rPr lang="es-MX" sz="1000" b="1" i="0">
                                <a:latin typeface="Cambria Math" panose="02040503050406030204" pitchFamily="18" charset="0"/>
                              </a:rPr>
                              <m:t>𝐯</m:t>
                            </m:r>
                          </m:sub>
                        </m:sSub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𝐋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𝐩𝐬𝟏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+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𝐩𝐬𝟐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𝐏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𝟐</m:t>
                        </m:r>
                      </m:sub>
                      <m:sup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𝐠</m:t>
                        </m:r>
                      </m:sup>
                    </m:sSubSup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91" name="CuadroTexto 90">
              <a:extLst>
                <a:ext uri="{FF2B5EF4-FFF2-40B4-BE49-F238E27FC236}">
                  <a16:creationId xmlns:a16="http://schemas.microsoft.com/office/drawing/2014/main" id="{6EEC3D21-83E0-4310-AB62-DEE40EED5937}"/>
                </a:ext>
              </a:extLst>
            </xdr:cNvPr>
            <xdr:cNvSpPr txBox="1"/>
          </xdr:nvSpPr>
          <xdr:spPr>
            <a:xfrm>
              <a:off x="87243858" y="801340"/>
              <a:ext cx="1851854" cy="2137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〖𝐟_𝐯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(𝐋−𝐏^𝐥 )〗_(</a:t>
              </a:r>
              <a:r>
                <a:rPr lang="es-MX" sz="1000" b="1" i="0">
                  <a:latin typeface="Cambria Math" panose="02040503050406030204" pitchFamily="18" charset="0"/>
                </a:rPr>
                <a:t>𝐩𝐬𝟏+𝐩𝐬𝟐−𝟐)=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𝐏_(𝐩𝐬𝟏+𝐩𝐬𝟐−𝟐)^𝐠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76</xdr:col>
      <xdr:colOff>15240</xdr:colOff>
      <xdr:row>9</xdr:row>
      <xdr:rowOff>22860</xdr:rowOff>
    </xdr:from>
    <xdr:ext cx="4014497" cy="21339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92" name="CuadroTexto 91">
              <a:extLst>
                <a:ext uri="{FF2B5EF4-FFF2-40B4-BE49-F238E27FC236}">
                  <a16:creationId xmlns:a16="http://schemas.microsoft.com/office/drawing/2014/main" id="{56D3D7D4-668D-4331-BBAF-46BB3EAB0124}"/>
                </a:ext>
              </a:extLst>
            </xdr:cNvPr>
            <xdr:cNvSpPr txBox="1"/>
          </xdr:nvSpPr>
          <xdr:spPr>
            <a:xfrm>
              <a:off x="87226140" y="1821180"/>
              <a:ext cx="4014497" cy="2133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</a:rPr>
                              <m:t>𝐋</m:t>
                            </m:r>
                            <m:sSub>
                              <m:sSubPr>
                                <m:ctrlPr>
                                  <a:rPr lang="es-MX" sz="1000" b="1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latin typeface="Cambria Math" panose="02040503050406030204" pitchFamily="18" charset="0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latin typeface="Cambria Math" panose="02040503050406030204" pitchFamily="18" charset="0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𝐩𝐬𝟏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+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𝐩𝐬𝟐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𝐕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𝟐</m:t>
                        </m:r>
                      </m:sub>
                    </m:sSub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92" name="CuadroTexto 91">
              <a:extLst>
                <a:ext uri="{FF2B5EF4-FFF2-40B4-BE49-F238E27FC236}">
                  <a16:creationId xmlns:a16="http://schemas.microsoft.com/office/drawing/2014/main" id="{56D3D7D4-668D-4331-BBAF-46BB3EAB0124}"/>
                </a:ext>
              </a:extLst>
            </xdr:cNvPr>
            <xdr:cNvSpPr txBox="1"/>
          </xdr:nvSpPr>
          <xdr:spPr>
            <a:xfrm>
              <a:off x="87226140" y="1821180"/>
              <a:ext cx="4014497" cy="2133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(𝐋𝐱_𝐚 )_(𝐩𝐬𝟏+𝐩𝐬𝟐−𝟑)=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(𝐏^𝐠 𝐲_𝐚 )_(𝐩𝐬𝟏+𝐩𝐬𝟐−𝟐)+(𝐏^𝐥 𝐲_𝐚 )_(𝐩𝐬𝟏+𝐩𝐬𝟐−𝟐)</a:t>
              </a:r>
              <a:r>
                <a:rPr lang="es-MX" sz="1000" b="1" i="0">
                  <a:latin typeface="Cambria Math" panose="02040503050406030204" pitchFamily="18" charset="0"/>
                </a:rPr>
                <a:t>+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(𝐕𝐲_𝐚 )_(𝐩𝐬𝟏+𝐩𝐬𝟐−𝟐)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76</xdr:col>
      <xdr:colOff>30480</xdr:colOff>
      <xdr:row>15</xdr:row>
      <xdr:rowOff>22860</xdr:rowOff>
    </xdr:from>
    <xdr:ext cx="3965957" cy="22910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93" name="CuadroTexto 92">
              <a:extLst>
                <a:ext uri="{FF2B5EF4-FFF2-40B4-BE49-F238E27FC236}">
                  <a16:creationId xmlns:a16="http://schemas.microsoft.com/office/drawing/2014/main" id="{0A8F1BAE-63BE-4944-B134-129856EF1B72}"/>
                </a:ext>
              </a:extLst>
            </xdr:cNvPr>
            <xdr:cNvSpPr txBox="1"/>
          </xdr:nvSpPr>
          <xdr:spPr>
            <a:xfrm>
              <a:off x="87241380" y="3078480"/>
              <a:ext cx="3965957" cy="22910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</a:rPr>
                              <m:t>𝐋𝐡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𝐩𝐬𝟏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+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𝐩𝐬𝟐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𝐕𝐡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−</m:t>
                    </m:r>
                    <m:acc>
                      <m:accPr>
                        <m:chr m:val="̇"/>
                        <m:ctrlPr>
                          <a:rPr lang="es-MX" sz="11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accPr>
                      <m:e>
                        <m:r>
                          <a:rPr lang="es-MX" sz="11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𝐐</m:t>
                        </m:r>
                      </m:e>
                    </m:acc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93" name="CuadroTexto 92">
              <a:extLst>
                <a:ext uri="{FF2B5EF4-FFF2-40B4-BE49-F238E27FC236}">
                  <a16:creationId xmlns:a16="http://schemas.microsoft.com/office/drawing/2014/main" id="{0A8F1BAE-63BE-4944-B134-129856EF1B72}"/>
                </a:ext>
              </a:extLst>
            </xdr:cNvPr>
            <xdr:cNvSpPr txBox="1"/>
          </xdr:nvSpPr>
          <xdr:spPr>
            <a:xfrm>
              <a:off x="87241380" y="3078480"/>
              <a:ext cx="3965957" cy="22910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(𝐋𝐡)_(𝐩𝐬𝟏+𝐩𝐬𝟐−𝟑)=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(𝐏^𝐠 𝐡)_(𝐩𝐬𝟏+𝐩𝐬𝟐−𝟐)+(𝐏^𝐥 𝐡)_(𝐩𝐬𝟏+𝐩𝐬𝟐−𝟐)</a:t>
              </a:r>
              <a:r>
                <a:rPr lang="es-MX" sz="1000" b="1" i="0">
                  <a:latin typeface="Cambria Math" panose="02040503050406030204" pitchFamily="18" charset="0"/>
                </a:rPr>
                <a:t>+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(𝐕𝐡)_(𝐩𝐬𝟏+𝐩𝐬𝟐−𝟐)−</a:t>
              </a:r>
              <a:r>
                <a:rPr lang="es-MX" sz="11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𝐐 ̇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76</xdr:col>
      <xdr:colOff>73720</xdr:colOff>
      <xdr:row>10</xdr:row>
      <xdr:rowOff>22860</xdr:rowOff>
    </xdr:from>
    <xdr:ext cx="3905813" cy="21339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94" name="CuadroTexto 93">
              <a:extLst>
                <a:ext uri="{FF2B5EF4-FFF2-40B4-BE49-F238E27FC236}">
                  <a16:creationId xmlns:a16="http://schemas.microsoft.com/office/drawing/2014/main" id="{D70DC4C5-A745-48AF-8B97-DA27F130BD67}"/>
                </a:ext>
              </a:extLst>
            </xdr:cNvPr>
            <xdr:cNvSpPr txBox="1"/>
          </xdr:nvSpPr>
          <xdr:spPr>
            <a:xfrm>
              <a:off x="87284620" y="2034540"/>
              <a:ext cx="3905813" cy="2133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𝐋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𝐏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𝐥</m:t>
                                    </m:r>
                                  </m:sup>
                                </m:sSup>
                              </m:e>
                            </m:d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𝐩𝐬𝟏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+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𝐩𝐬𝟐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−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𝐏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𝐋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𝐏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𝐥</m:t>
                                    </m:r>
                                  </m:sup>
                                </m:s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𝐏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𝐠</m:t>
                                    </m:r>
                                  </m:sup>
                                </m:sSup>
                              </m:e>
                            </m:d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94" name="CuadroTexto 93">
              <a:extLst>
                <a:ext uri="{FF2B5EF4-FFF2-40B4-BE49-F238E27FC236}">
                  <a16:creationId xmlns:a16="http://schemas.microsoft.com/office/drawing/2014/main" id="{D70DC4C5-A745-48AF-8B97-DA27F130BD67}"/>
                </a:ext>
              </a:extLst>
            </xdr:cNvPr>
            <xdr:cNvSpPr txBox="1"/>
          </xdr:nvSpPr>
          <xdr:spPr>
            <a:xfrm>
              <a:off x="87284620" y="2034540"/>
              <a:ext cx="3905813" cy="2133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(𝐋−𝐏^𝐥 ) 𝐱_𝐚 ]_(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𝐩𝐬𝟏+𝐩𝐬𝟐−𝟐)=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(𝐏^𝐠 𝐲_𝐚 )_(𝐩𝐬𝟏+𝐩𝐬𝟐−𝟐)+[(𝐋−𝐏^𝐥−𝐏^𝐠 ) 𝐱_𝐚 ]_(𝐩𝐬𝟏+𝐩𝐬𝟐−𝟐)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77</xdr:col>
      <xdr:colOff>563880</xdr:colOff>
      <xdr:row>20</xdr:row>
      <xdr:rowOff>205740</xdr:rowOff>
    </xdr:from>
    <xdr:ext cx="1262910" cy="38440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95" name="CuadroTexto 94">
              <a:extLst>
                <a:ext uri="{FF2B5EF4-FFF2-40B4-BE49-F238E27FC236}">
                  <a16:creationId xmlns:a16="http://schemas.microsoft.com/office/drawing/2014/main" id="{F38F3C7D-2E7E-4628-A403-BB7DE9568558}"/>
                </a:ext>
              </a:extLst>
            </xdr:cNvPr>
            <xdr:cNvSpPr txBox="1"/>
          </xdr:nvSpPr>
          <xdr:spPr>
            <a:xfrm>
              <a:off x="88567260" y="4229100"/>
              <a:ext cx="1262910" cy="38440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𝐟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𝐯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Sup>
                          <m:sSubSup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Sup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𝐏</m:t>
                            </m:r>
                          </m:e>
                          <m: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𝐩𝐬𝟏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+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𝐩𝐬𝟐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𝟐</m:t>
                            </m:r>
                          </m:sub>
                          <m: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𝐠</m:t>
                            </m:r>
                          </m:sup>
                        </m:sSubSup>
                      </m:num>
                      <m:den>
                        <m:sSub>
                          <m:sSub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d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𝐋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𝐏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𝐥</m:t>
                                    </m:r>
                                  </m:sup>
                                </m:sSup>
                              </m:e>
                            </m:d>
                          </m:e>
                          <m: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𝐩𝐬𝟏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+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𝐩𝐬𝟐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𝟐</m:t>
                            </m:r>
                          </m:sub>
                        </m:sSub>
                      </m:den>
                    </m:f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95" name="CuadroTexto 94">
              <a:extLst>
                <a:ext uri="{FF2B5EF4-FFF2-40B4-BE49-F238E27FC236}">
                  <a16:creationId xmlns:a16="http://schemas.microsoft.com/office/drawing/2014/main" id="{F38F3C7D-2E7E-4628-A403-BB7DE9568558}"/>
                </a:ext>
              </a:extLst>
            </xdr:cNvPr>
            <xdr:cNvSpPr txBox="1"/>
          </xdr:nvSpPr>
          <xdr:spPr>
            <a:xfrm>
              <a:off x="88567260" y="4229100"/>
              <a:ext cx="1262910" cy="38440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𝐟_𝐯=(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𝐏_(𝐩𝐬𝟏+𝐩𝐬𝟐−𝟐)^𝐠)/(𝐋−𝐏^𝐥 )_(𝐩𝐬𝟏+𝐩𝐬𝟐−𝟐) </a:t>
              </a:r>
              <a:endParaRPr lang="es-MX" sz="1000" b="1" i="0"/>
            </a:p>
          </xdr:txBody>
        </xdr:sp>
      </mc:Fallback>
    </mc:AlternateContent>
    <xdr:clientData/>
  </xdr:oneCellAnchor>
  <xdr:twoCellAnchor>
    <xdr:from>
      <xdr:col>72</xdr:col>
      <xdr:colOff>405457</xdr:colOff>
      <xdr:row>8</xdr:row>
      <xdr:rowOff>115412</xdr:rowOff>
    </xdr:from>
    <xdr:to>
      <xdr:col>72</xdr:col>
      <xdr:colOff>405457</xdr:colOff>
      <xdr:row>11</xdr:row>
      <xdr:rowOff>128192</xdr:rowOff>
    </xdr:to>
    <xdr:cxnSp macro="">
      <xdr:nvCxnSpPr>
        <xdr:cNvPr id="96" name="Conector recto de flecha 95">
          <a:extLst>
            <a:ext uri="{FF2B5EF4-FFF2-40B4-BE49-F238E27FC236}">
              <a16:creationId xmlns:a16="http://schemas.microsoft.com/office/drawing/2014/main" id="{5607443C-D827-41DF-AB60-AF0D9A50807F}"/>
            </a:ext>
          </a:extLst>
        </xdr:cNvPr>
        <xdr:cNvCxnSpPr/>
      </xdr:nvCxnSpPr>
      <xdr:spPr>
        <a:xfrm>
          <a:off x="82594777" y="1707992"/>
          <a:ext cx="0" cy="637620"/>
        </a:xfrm>
        <a:prstGeom prst="straightConnector1">
          <a:avLst/>
        </a:prstGeom>
        <a:ln>
          <a:solidFill>
            <a:srgbClr val="156082"/>
          </a:solidFill>
          <a:prstDash val="sysDash"/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1421118</xdr:colOff>
      <xdr:row>13</xdr:row>
      <xdr:rowOff>57162</xdr:rowOff>
    </xdr:from>
    <xdr:to>
      <xdr:col>38</xdr:col>
      <xdr:colOff>902982</xdr:colOff>
      <xdr:row>13</xdr:row>
      <xdr:rowOff>57162</xdr:rowOff>
    </xdr:to>
    <xdr:cxnSp macro="">
      <xdr:nvCxnSpPr>
        <xdr:cNvPr id="97" name="Conector recto de flecha 96">
          <a:extLst>
            <a:ext uri="{FF2B5EF4-FFF2-40B4-BE49-F238E27FC236}">
              <a16:creationId xmlns:a16="http://schemas.microsoft.com/office/drawing/2014/main" id="{C5F1BAB8-18A0-4AC5-90E3-1AD730DF6E84}"/>
            </a:ext>
          </a:extLst>
        </xdr:cNvPr>
        <xdr:cNvCxnSpPr/>
      </xdr:nvCxnSpPr>
      <xdr:spPr>
        <a:xfrm rot="16200000" flipH="1">
          <a:off x="44477940" y="2179320"/>
          <a:ext cx="0" cy="1013484"/>
        </a:xfrm>
        <a:prstGeom prst="straightConnector1">
          <a:avLst/>
        </a:prstGeom>
        <a:ln>
          <a:solidFill>
            <a:srgbClr val="A02B93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1405878</xdr:colOff>
      <xdr:row>13</xdr:row>
      <xdr:rowOff>34302</xdr:rowOff>
    </xdr:from>
    <xdr:to>
      <xdr:col>54</xdr:col>
      <xdr:colOff>887742</xdr:colOff>
      <xdr:row>13</xdr:row>
      <xdr:rowOff>34302</xdr:rowOff>
    </xdr:to>
    <xdr:cxnSp macro="">
      <xdr:nvCxnSpPr>
        <xdr:cNvPr id="98" name="Conector recto de flecha 97">
          <a:extLst>
            <a:ext uri="{FF2B5EF4-FFF2-40B4-BE49-F238E27FC236}">
              <a16:creationId xmlns:a16="http://schemas.microsoft.com/office/drawing/2014/main" id="{3D5FC238-AF46-4C55-87B8-D780F7651C36}"/>
            </a:ext>
          </a:extLst>
        </xdr:cNvPr>
        <xdr:cNvCxnSpPr/>
      </xdr:nvCxnSpPr>
      <xdr:spPr>
        <a:xfrm rot="16200000" flipH="1">
          <a:off x="61348620" y="2156460"/>
          <a:ext cx="0" cy="1013484"/>
        </a:xfrm>
        <a:prstGeom prst="straightConnector1">
          <a:avLst/>
        </a:prstGeom>
        <a:ln>
          <a:solidFill>
            <a:srgbClr val="A02B93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75</xdr:col>
      <xdr:colOff>68580</xdr:colOff>
      <xdr:row>36</xdr:row>
      <xdr:rowOff>55406</xdr:rowOff>
    </xdr:from>
    <xdr:ext cx="657681" cy="314125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99" name="CuadroTexto 98">
              <a:extLst>
                <a:ext uri="{FF2B5EF4-FFF2-40B4-BE49-F238E27FC236}">
                  <a16:creationId xmlns:a16="http://schemas.microsoft.com/office/drawing/2014/main" id="{98A7B6A3-FDA8-46CD-BACF-7CF593EEA0A2}"/>
                </a:ext>
              </a:extLst>
            </xdr:cNvPr>
            <xdr:cNvSpPr txBox="1"/>
          </xdr:nvSpPr>
          <xdr:spPr>
            <a:xfrm>
              <a:off x="86403180" y="7317266"/>
              <a:ext cx="657681" cy="31412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𝐔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𝐬𝐩</m:t>
                        </m:r>
                      </m:sub>
                      <m:sup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𝐥</m:t>
                        </m:r>
                      </m:sup>
                    </m:sSubSup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𝐋</m:t>
                        </m:r>
                      </m:num>
                      <m:den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𝛒</m:t>
                        </m:r>
                        <m:sSub>
                          <m:sSub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𝐀</m:t>
                            </m:r>
                          </m:e>
                          <m:sub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𝐭𝐫</m:t>
                            </m:r>
                          </m:sub>
                        </m:sSub>
                      </m:den>
                    </m:f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99" name="CuadroTexto 98">
              <a:extLst>
                <a:ext uri="{FF2B5EF4-FFF2-40B4-BE49-F238E27FC236}">
                  <a16:creationId xmlns:a16="http://schemas.microsoft.com/office/drawing/2014/main" id="{98A7B6A3-FDA8-46CD-BACF-7CF593EEA0A2}"/>
                </a:ext>
              </a:extLst>
            </xdr:cNvPr>
            <xdr:cNvSpPr txBox="1"/>
          </xdr:nvSpPr>
          <xdr:spPr>
            <a:xfrm>
              <a:off x="86403180" y="7317266"/>
              <a:ext cx="657681" cy="31412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𝐔_𝐬𝐩^𝐥=𝐋/(𝛒𝐀_𝐭𝐫 )</a:t>
              </a:r>
            </a:p>
          </xdr:txBody>
        </xdr:sp>
      </mc:Fallback>
    </mc:AlternateContent>
    <xdr:clientData/>
  </xdr:oneCellAnchor>
  <xdr:oneCellAnchor>
    <xdr:from>
      <xdr:col>74</xdr:col>
      <xdr:colOff>53340</xdr:colOff>
      <xdr:row>36</xdr:row>
      <xdr:rowOff>40199</xdr:rowOff>
    </xdr:from>
    <xdr:ext cx="642162" cy="31406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00" name="CuadroTexto 99">
              <a:extLst>
                <a:ext uri="{FF2B5EF4-FFF2-40B4-BE49-F238E27FC236}">
                  <a16:creationId xmlns:a16="http://schemas.microsoft.com/office/drawing/2014/main" id="{08669FF6-D5DD-40DF-83F2-99254668E6D9}"/>
                </a:ext>
              </a:extLst>
            </xdr:cNvPr>
            <xdr:cNvSpPr txBox="1"/>
          </xdr:nvSpPr>
          <xdr:spPr>
            <a:xfrm>
              <a:off x="85488780" y="7302059"/>
              <a:ext cx="642162" cy="3140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𝐔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𝐬𝐩</m:t>
                        </m:r>
                      </m:sub>
                      <m:sup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𝐠</m:t>
                        </m:r>
                      </m:sup>
                    </m:sSubSup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𝐕</m:t>
                        </m:r>
                      </m:num>
                      <m:den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𝛒</m:t>
                        </m:r>
                        <m:sSub>
                          <m:sSub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𝐀</m:t>
                            </m:r>
                          </m:e>
                          <m:sub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𝐭𝐫</m:t>
                            </m:r>
                          </m:sub>
                        </m:sSub>
                      </m:den>
                    </m:f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100" name="CuadroTexto 99">
              <a:extLst>
                <a:ext uri="{FF2B5EF4-FFF2-40B4-BE49-F238E27FC236}">
                  <a16:creationId xmlns:a16="http://schemas.microsoft.com/office/drawing/2014/main" id="{08669FF6-D5DD-40DF-83F2-99254668E6D9}"/>
                </a:ext>
              </a:extLst>
            </xdr:cNvPr>
            <xdr:cNvSpPr txBox="1"/>
          </xdr:nvSpPr>
          <xdr:spPr>
            <a:xfrm>
              <a:off x="85488780" y="7302059"/>
              <a:ext cx="642162" cy="3140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𝐔_𝐬𝐩^𝐠=𝐕/(𝛒𝐀_𝐭𝐫 )</a:t>
              </a:r>
            </a:p>
          </xdr:txBody>
        </xdr:sp>
      </mc:Fallback>
    </mc:AlternateContent>
    <xdr:clientData/>
  </xdr:oneCellAnchor>
  <xdr:oneCellAnchor>
    <xdr:from>
      <xdr:col>77</xdr:col>
      <xdr:colOff>1211580</xdr:colOff>
      <xdr:row>36</xdr:row>
      <xdr:rowOff>67076</xdr:rowOff>
    </xdr:from>
    <xdr:ext cx="657231" cy="290785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01" name="CuadroTexto 100">
              <a:extLst>
                <a:ext uri="{FF2B5EF4-FFF2-40B4-BE49-F238E27FC236}">
                  <a16:creationId xmlns:a16="http://schemas.microsoft.com/office/drawing/2014/main" id="{CA882688-FFAF-4DF3-B475-6EA0EA7C3EE7}"/>
                </a:ext>
              </a:extLst>
            </xdr:cNvPr>
            <xdr:cNvSpPr txBox="1"/>
          </xdr:nvSpPr>
          <xdr:spPr>
            <a:xfrm>
              <a:off x="89214960" y="7328936"/>
              <a:ext cx="657231" cy="29078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𝐒𝐜</m:t>
                    </m:r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𝛍</m:t>
                        </m:r>
                      </m:num>
                      <m:den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𝛒</m:t>
                        </m:r>
                        <m:sSub>
                          <m:sSub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𝐃</m:t>
                            </m:r>
                          </m:e>
                          <m:sub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𝐛𝐦</m:t>
                            </m:r>
                          </m:sub>
                        </m:sSub>
                      </m:den>
                    </m:f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101" name="CuadroTexto 100">
              <a:extLst>
                <a:ext uri="{FF2B5EF4-FFF2-40B4-BE49-F238E27FC236}">
                  <a16:creationId xmlns:a16="http://schemas.microsoft.com/office/drawing/2014/main" id="{CA882688-FFAF-4DF3-B475-6EA0EA7C3EE7}"/>
                </a:ext>
              </a:extLst>
            </xdr:cNvPr>
            <xdr:cNvSpPr txBox="1"/>
          </xdr:nvSpPr>
          <xdr:spPr>
            <a:xfrm>
              <a:off x="89214960" y="7328936"/>
              <a:ext cx="657231" cy="29078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𝐒𝐜=𝛍/(𝛒𝐃_𝐛𝐦 )</a:t>
              </a:r>
            </a:p>
          </xdr:txBody>
        </xdr:sp>
      </mc:Fallback>
    </mc:AlternateContent>
    <xdr:clientData/>
  </xdr:oneCellAnchor>
  <xdr:oneCellAnchor>
    <xdr:from>
      <xdr:col>82</xdr:col>
      <xdr:colOff>342900</xdr:colOff>
      <xdr:row>36</xdr:row>
      <xdr:rowOff>36160</xdr:rowOff>
    </xdr:from>
    <xdr:ext cx="784894" cy="322139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02" name="CuadroTexto 101">
              <a:extLst>
                <a:ext uri="{FF2B5EF4-FFF2-40B4-BE49-F238E27FC236}">
                  <a16:creationId xmlns:a16="http://schemas.microsoft.com/office/drawing/2014/main" id="{9320374F-B9A7-4D2C-9BB3-7DAB2862C154}"/>
                </a:ext>
              </a:extLst>
            </xdr:cNvPr>
            <xdr:cNvSpPr txBox="1"/>
          </xdr:nvSpPr>
          <xdr:spPr>
            <a:xfrm>
              <a:off x="93139260" y="7298020"/>
              <a:ext cx="784894" cy="32213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𝐑𝐞</m:t>
                    </m:r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𝐝</m:t>
                            </m:r>
                          </m:e>
                          <m:sub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𝐡</m:t>
                            </m:r>
                          </m:sub>
                        </m:s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𝛒</m:t>
                        </m:r>
                        <m:sSub>
                          <m:sSub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𝐔</m:t>
                            </m:r>
                          </m:e>
                          <m:sub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𝐬𝐩</m:t>
                            </m:r>
                          </m:sub>
                        </m:sSub>
                      </m:num>
                      <m:den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𝛍</m:t>
                        </m:r>
                      </m:den>
                    </m:f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102" name="CuadroTexto 101">
              <a:extLst>
                <a:ext uri="{FF2B5EF4-FFF2-40B4-BE49-F238E27FC236}">
                  <a16:creationId xmlns:a16="http://schemas.microsoft.com/office/drawing/2014/main" id="{9320374F-B9A7-4D2C-9BB3-7DAB2862C154}"/>
                </a:ext>
              </a:extLst>
            </xdr:cNvPr>
            <xdr:cNvSpPr txBox="1"/>
          </xdr:nvSpPr>
          <xdr:spPr>
            <a:xfrm>
              <a:off x="93139260" y="7298020"/>
              <a:ext cx="784894" cy="32213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𝐑𝐞=(𝐝_𝐡 𝛒𝐔_𝐬𝐩)/𝛍</a:t>
              </a:r>
            </a:p>
          </xdr:txBody>
        </xdr:sp>
      </mc:Fallback>
    </mc:AlternateContent>
    <xdr:clientData/>
  </xdr:oneCellAnchor>
  <xdr:oneCellAnchor>
    <xdr:from>
      <xdr:col>85</xdr:col>
      <xdr:colOff>76200</xdr:colOff>
      <xdr:row>36</xdr:row>
      <xdr:rowOff>49059</xdr:rowOff>
    </xdr:from>
    <xdr:ext cx="820801" cy="32682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03" name="CuadroTexto 102">
              <a:extLst>
                <a:ext uri="{FF2B5EF4-FFF2-40B4-BE49-F238E27FC236}">
                  <a16:creationId xmlns:a16="http://schemas.microsoft.com/office/drawing/2014/main" id="{D5BB89BF-E05D-4A73-BDE5-0B2EA4984C78}"/>
                </a:ext>
              </a:extLst>
            </xdr:cNvPr>
            <xdr:cNvSpPr txBox="1"/>
          </xdr:nvSpPr>
          <xdr:spPr>
            <a:xfrm>
              <a:off x="95341440" y="7310919"/>
              <a:ext cx="820801" cy="3268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𝐖𝐞</m:t>
                    </m:r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𝐝</m:t>
                            </m:r>
                          </m:e>
                          <m:sub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𝐡</m:t>
                            </m:r>
                          </m:sub>
                        </m:s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𝛒</m:t>
                        </m:r>
                        <m:sSubSup>
                          <m:sSubSupPr>
                            <m:ctrlPr>
                              <a:rPr lang="es-MX" sz="11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SupPr>
                          <m:e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𝐔</m:t>
                            </m:r>
                          </m:e>
                          <m:sub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𝐬𝐩</m:t>
                            </m:r>
                          </m:sub>
                          <m:sup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𝟐</m:t>
                            </m:r>
                          </m:sup>
                        </m:sSubSup>
                      </m:num>
                      <m:den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𝛔</m:t>
                        </m:r>
                      </m:den>
                    </m:f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103" name="CuadroTexto 102">
              <a:extLst>
                <a:ext uri="{FF2B5EF4-FFF2-40B4-BE49-F238E27FC236}">
                  <a16:creationId xmlns:a16="http://schemas.microsoft.com/office/drawing/2014/main" id="{D5BB89BF-E05D-4A73-BDE5-0B2EA4984C78}"/>
                </a:ext>
              </a:extLst>
            </xdr:cNvPr>
            <xdr:cNvSpPr txBox="1"/>
          </xdr:nvSpPr>
          <xdr:spPr>
            <a:xfrm>
              <a:off x="95341440" y="7310919"/>
              <a:ext cx="820801" cy="3268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𝐖𝐞=(𝐝_𝐡 𝛒</a:t>
              </a:r>
              <a:r>
                <a:rPr lang="es-MX" sz="11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𝐔_𝐬𝐩^𝟐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)/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𝛔</a:t>
              </a:r>
            </a:p>
          </xdr:txBody>
        </xdr:sp>
      </mc:Fallback>
    </mc:AlternateContent>
    <xdr:clientData/>
  </xdr:oneCellAnchor>
  <xdr:oneCellAnchor>
    <xdr:from>
      <xdr:col>87</xdr:col>
      <xdr:colOff>91440</xdr:colOff>
      <xdr:row>36</xdr:row>
      <xdr:rowOff>9186</xdr:rowOff>
    </xdr:from>
    <xdr:ext cx="594330" cy="34560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04" name="CuadroTexto 103">
              <a:extLst>
                <a:ext uri="{FF2B5EF4-FFF2-40B4-BE49-F238E27FC236}">
                  <a16:creationId xmlns:a16="http://schemas.microsoft.com/office/drawing/2014/main" id="{14EBE1A0-67E8-415A-BE3E-A0FE2F99F9A6}"/>
                </a:ext>
              </a:extLst>
            </xdr:cNvPr>
            <xdr:cNvSpPr txBox="1"/>
          </xdr:nvSpPr>
          <xdr:spPr>
            <a:xfrm>
              <a:off x="97155000" y="7271046"/>
              <a:ext cx="594330" cy="3456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𝐅𝐫</m:t>
                    </m:r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fPr>
                      <m:num>
                        <m:sSubSup>
                          <m:sSubSup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bSup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𝐔</m:t>
                            </m:r>
                          </m:e>
                          <m:sub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𝐬𝐩</m:t>
                            </m:r>
                          </m:sub>
                          <m:sup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𝟐</m:t>
                            </m:r>
                          </m:sup>
                        </m:sSubSup>
                      </m:num>
                      <m:den>
                        <m:sSub>
                          <m:sSub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𝐠</m:t>
                            </m:r>
                          </m:e>
                          <m:sub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𝐜</m:t>
                            </m:r>
                          </m:sub>
                        </m:sSub>
                        <m:sSub>
                          <m:sSub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𝐝</m:t>
                            </m:r>
                          </m:e>
                          <m:sub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𝐡</m:t>
                            </m:r>
                          </m:sub>
                        </m:sSub>
                      </m:den>
                    </m:f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104" name="CuadroTexto 103">
              <a:extLst>
                <a:ext uri="{FF2B5EF4-FFF2-40B4-BE49-F238E27FC236}">
                  <a16:creationId xmlns:a16="http://schemas.microsoft.com/office/drawing/2014/main" id="{14EBE1A0-67E8-415A-BE3E-A0FE2F99F9A6}"/>
                </a:ext>
              </a:extLst>
            </xdr:cNvPr>
            <xdr:cNvSpPr txBox="1"/>
          </xdr:nvSpPr>
          <xdr:spPr>
            <a:xfrm>
              <a:off x="97155000" y="7271046"/>
              <a:ext cx="594330" cy="3456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𝐅𝐫=(𝐔_𝐬𝐩^𝟐)/(𝐠_𝐜 𝐝_𝐡 )</a:t>
              </a:r>
            </a:p>
          </xdr:txBody>
        </xdr:sp>
      </mc:Fallback>
    </mc:AlternateContent>
    <xdr:clientData/>
  </xdr:oneCellAnchor>
  <xdr:oneCellAnchor>
    <xdr:from>
      <xdr:col>71</xdr:col>
      <xdr:colOff>129540</xdr:colOff>
      <xdr:row>36</xdr:row>
      <xdr:rowOff>30549</xdr:rowOff>
    </xdr:from>
    <xdr:ext cx="484876" cy="33336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05" name="CuadroTexto 104">
              <a:extLst>
                <a:ext uri="{FF2B5EF4-FFF2-40B4-BE49-F238E27FC236}">
                  <a16:creationId xmlns:a16="http://schemas.microsoft.com/office/drawing/2014/main" id="{08F36543-3645-4E96-B966-5DAC7FACC69D}"/>
                </a:ext>
              </a:extLst>
            </xdr:cNvPr>
            <xdr:cNvSpPr txBox="1"/>
          </xdr:nvSpPr>
          <xdr:spPr>
            <a:xfrm>
              <a:off x="81282540" y="7292409"/>
              <a:ext cx="484876" cy="3333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𝐝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𝐡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𝟒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𝛜</m:t>
                        </m:r>
                      </m:num>
                      <m:den>
                        <m:sSub>
                          <m:sSub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𝐚</m:t>
                            </m:r>
                          </m:e>
                          <m:sub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𝐩</m:t>
                            </m:r>
                          </m:sub>
                        </m:sSub>
                      </m:den>
                    </m:f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105" name="CuadroTexto 104">
              <a:extLst>
                <a:ext uri="{FF2B5EF4-FFF2-40B4-BE49-F238E27FC236}">
                  <a16:creationId xmlns:a16="http://schemas.microsoft.com/office/drawing/2014/main" id="{08F36543-3645-4E96-B966-5DAC7FACC69D}"/>
                </a:ext>
              </a:extLst>
            </xdr:cNvPr>
            <xdr:cNvSpPr txBox="1"/>
          </xdr:nvSpPr>
          <xdr:spPr>
            <a:xfrm>
              <a:off x="81282540" y="7292409"/>
              <a:ext cx="484876" cy="3333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𝐝_𝐡=𝟒𝛜/𝐚_𝐩 </a:t>
              </a:r>
            </a:p>
          </xdr:txBody>
        </xdr:sp>
      </mc:Fallback>
    </mc:AlternateContent>
    <xdr:clientData/>
  </xdr:oneCellAnchor>
  <xdr:oneCellAnchor>
    <xdr:from>
      <xdr:col>80</xdr:col>
      <xdr:colOff>350520</xdr:colOff>
      <xdr:row>36</xdr:row>
      <xdr:rowOff>5029</xdr:rowOff>
    </xdr:from>
    <xdr:ext cx="637932" cy="33868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06" name="CuadroTexto 105">
              <a:extLst>
                <a:ext uri="{FF2B5EF4-FFF2-40B4-BE49-F238E27FC236}">
                  <a16:creationId xmlns:a16="http://schemas.microsoft.com/office/drawing/2014/main" id="{A3566685-C196-4F55-A891-748B756AC383}"/>
                </a:ext>
              </a:extLst>
            </xdr:cNvPr>
            <xdr:cNvSpPr txBox="1"/>
          </xdr:nvSpPr>
          <xdr:spPr>
            <a:xfrm>
              <a:off x="91561920" y="7266889"/>
              <a:ext cx="637932" cy="33868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𝐑𝐞</m:t>
                    </m:r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𝛒</m:t>
                        </m:r>
                        <m:sSub>
                          <m:sSub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𝐔</m:t>
                            </m:r>
                          </m:e>
                          <m:sub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𝐬𝐩</m:t>
                            </m:r>
                          </m:sub>
                        </m:sSub>
                      </m:num>
                      <m:den>
                        <m:sSub>
                          <m:sSub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𝐚</m:t>
                            </m:r>
                          </m:e>
                          <m:sub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𝐩</m:t>
                            </m:r>
                          </m:sub>
                        </m:s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𝛍</m:t>
                        </m:r>
                      </m:den>
                    </m:f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106" name="CuadroTexto 105">
              <a:extLst>
                <a:ext uri="{FF2B5EF4-FFF2-40B4-BE49-F238E27FC236}">
                  <a16:creationId xmlns:a16="http://schemas.microsoft.com/office/drawing/2014/main" id="{A3566685-C196-4F55-A891-748B756AC383}"/>
                </a:ext>
              </a:extLst>
            </xdr:cNvPr>
            <xdr:cNvSpPr txBox="1"/>
          </xdr:nvSpPr>
          <xdr:spPr>
            <a:xfrm>
              <a:off x="91561920" y="7266889"/>
              <a:ext cx="637932" cy="33868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𝐑𝐞=(𝛒𝐔_𝐬𝐩)/(𝐚_𝐩 𝛍)</a:t>
              </a:r>
            </a:p>
          </xdr:txBody>
        </xdr:sp>
      </mc:Fallback>
    </mc:AlternateContent>
    <xdr:clientData/>
  </xdr:oneCellAnchor>
  <xdr:oneCellAnchor>
    <xdr:from>
      <xdr:col>84</xdr:col>
      <xdr:colOff>76200</xdr:colOff>
      <xdr:row>35</xdr:row>
      <xdr:rowOff>162784</xdr:rowOff>
    </xdr:from>
    <xdr:ext cx="694484" cy="37369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07" name="CuadroTexto 106">
              <a:extLst>
                <a:ext uri="{FF2B5EF4-FFF2-40B4-BE49-F238E27FC236}">
                  <a16:creationId xmlns:a16="http://schemas.microsoft.com/office/drawing/2014/main" id="{E93D813C-DD89-4AA5-BF2A-10A415B4FA8E}"/>
                </a:ext>
              </a:extLst>
            </xdr:cNvPr>
            <xdr:cNvSpPr txBox="1"/>
          </xdr:nvSpPr>
          <xdr:spPr>
            <a:xfrm>
              <a:off x="94457520" y="7241764"/>
              <a:ext cx="694484" cy="373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𝐖𝐞</m:t>
                    </m:r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𝛒</m:t>
                        </m:r>
                        <m:sSubSup>
                          <m:sSubSupPr>
                            <m:ctrlPr>
                              <a:rPr lang="es-MX" sz="11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SupPr>
                          <m:e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𝐔</m:t>
                            </m:r>
                          </m:e>
                          <m:sub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𝐬𝐩</m:t>
                            </m:r>
                          </m:sub>
                          <m:sup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𝟐</m:t>
                            </m:r>
                          </m:sup>
                        </m:sSubSup>
                      </m:num>
                      <m:den>
                        <m:sSub>
                          <m:sSubPr>
                            <m:ctrlPr>
                              <a:rPr lang="es-MX" sz="11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𝐚</m:t>
                            </m:r>
                          </m:e>
                          <m:sub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𝐩</m:t>
                            </m:r>
                          </m:sub>
                        </m:s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𝛔</m:t>
                        </m:r>
                      </m:den>
                    </m:f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107" name="CuadroTexto 106">
              <a:extLst>
                <a:ext uri="{FF2B5EF4-FFF2-40B4-BE49-F238E27FC236}">
                  <a16:creationId xmlns:a16="http://schemas.microsoft.com/office/drawing/2014/main" id="{E93D813C-DD89-4AA5-BF2A-10A415B4FA8E}"/>
                </a:ext>
              </a:extLst>
            </xdr:cNvPr>
            <xdr:cNvSpPr txBox="1"/>
          </xdr:nvSpPr>
          <xdr:spPr>
            <a:xfrm>
              <a:off x="94457520" y="7241764"/>
              <a:ext cx="694484" cy="373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𝐖𝐞=(𝛒</a:t>
              </a:r>
              <a:r>
                <a:rPr lang="es-MX" sz="11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𝐔_𝐬𝐩^𝟐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)/(</a:t>
              </a:r>
              <a:r>
                <a:rPr lang="es-MX" sz="11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𝐚_𝐩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𝛔)</a:t>
              </a:r>
            </a:p>
          </xdr:txBody>
        </xdr:sp>
      </mc:Fallback>
    </mc:AlternateContent>
    <xdr:clientData/>
  </xdr:oneCellAnchor>
  <xdr:oneCellAnchor>
    <xdr:from>
      <xdr:col>86</xdr:col>
      <xdr:colOff>60960</xdr:colOff>
      <xdr:row>36</xdr:row>
      <xdr:rowOff>16806</xdr:rowOff>
    </xdr:from>
    <xdr:ext cx="657168" cy="34560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08" name="CuadroTexto 107">
              <a:extLst>
                <a:ext uri="{FF2B5EF4-FFF2-40B4-BE49-F238E27FC236}">
                  <a16:creationId xmlns:a16="http://schemas.microsoft.com/office/drawing/2014/main" id="{9796FC15-94B4-4860-AF10-2DD9A505405A}"/>
                </a:ext>
              </a:extLst>
            </xdr:cNvPr>
            <xdr:cNvSpPr txBox="1"/>
          </xdr:nvSpPr>
          <xdr:spPr>
            <a:xfrm>
              <a:off x="96332040" y="7278666"/>
              <a:ext cx="657168" cy="3456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𝐅𝐫</m:t>
                    </m:r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𝐚</m:t>
                            </m:r>
                          </m:e>
                          <m:sub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𝐩</m:t>
                            </m:r>
                          </m:sub>
                        </m:sSub>
                        <m:sSubSup>
                          <m:sSubSup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bSup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𝐔</m:t>
                            </m:r>
                          </m:e>
                          <m:sub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𝐬𝐩</m:t>
                            </m:r>
                          </m:sub>
                          <m:sup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𝟐</m:t>
                            </m:r>
                          </m:sup>
                        </m:sSubSup>
                      </m:num>
                      <m:den>
                        <m:sSub>
                          <m:sSub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𝐠</m:t>
                            </m:r>
                          </m:e>
                          <m:sub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𝐜</m:t>
                            </m:r>
                          </m:sub>
                        </m:sSub>
                      </m:den>
                    </m:f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108" name="CuadroTexto 107">
              <a:extLst>
                <a:ext uri="{FF2B5EF4-FFF2-40B4-BE49-F238E27FC236}">
                  <a16:creationId xmlns:a16="http://schemas.microsoft.com/office/drawing/2014/main" id="{9796FC15-94B4-4860-AF10-2DD9A505405A}"/>
                </a:ext>
              </a:extLst>
            </xdr:cNvPr>
            <xdr:cNvSpPr txBox="1"/>
          </xdr:nvSpPr>
          <xdr:spPr>
            <a:xfrm>
              <a:off x="96332040" y="7278666"/>
              <a:ext cx="657168" cy="3456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𝐅𝐫=(𝐚_𝐩 𝐔_𝐬𝐩^𝟐)/𝐠_𝐜 </a:t>
              </a:r>
            </a:p>
          </xdr:txBody>
        </xdr:sp>
      </mc:Fallback>
    </mc:AlternateContent>
    <xdr:clientData/>
  </xdr:oneCellAnchor>
  <xdr:oneCellAnchor>
    <xdr:from>
      <xdr:col>76</xdr:col>
      <xdr:colOff>45720</xdr:colOff>
      <xdr:row>16</xdr:row>
      <xdr:rowOff>15240</xdr:rowOff>
    </xdr:from>
    <xdr:ext cx="4008661" cy="21339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09" name="CuadroTexto 108">
              <a:extLst>
                <a:ext uri="{FF2B5EF4-FFF2-40B4-BE49-F238E27FC236}">
                  <a16:creationId xmlns:a16="http://schemas.microsoft.com/office/drawing/2014/main" id="{6A932600-D1BA-4592-AD91-937C441C1B6D}"/>
                </a:ext>
              </a:extLst>
            </xdr:cNvPr>
            <xdr:cNvSpPr txBox="1"/>
          </xdr:nvSpPr>
          <xdr:spPr>
            <a:xfrm>
              <a:off x="87256620" y="3268980"/>
              <a:ext cx="4008661" cy="2133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̇"/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acc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𝐐</m:t>
                        </m:r>
                      </m:e>
                    </m:acc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𝐏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𝐋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𝐏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𝐥</m:t>
                                    </m:r>
                                  </m:sup>
                                </m:sSup>
                              </m:e>
                            </m:d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𝐋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𝐏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𝐥</m:t>
                                    </m:r>
                                  </m:sup>
                                </m:s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𝐏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𝐠</m:t>
                                    </m:r>
                                  </m:sup>
                                </m:sSup>
                              </m:e>
                            </m:d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109" name="CuadroTexto 108">
              <a:extLst>
                <a:ext uri="{FF2B5EF4-FFF2-40B4-BE49-F238E27FC236}">
                  <a16:creationId xmlns:a16="http://schemas.microsoft.com/office/drawing/2014/main" id="{6A932600-D1BA-4592-AD91-937C441C1B6D}"/>
                </a:ext>
              </a:extLst>
            </xdr:cNvPr>
            <xdr:cNvSpPr txBox="1"/>
          </xdr:nvSpPr>
          <xdr:spPr>
            <a:xfrm>
              <a:off x="87256620" y="3268980"/>
              <a:ext cx="4008661" cy="2133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𝐐 ̇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(𝐏^𝐠 𝐡)_(𝐩𝐬𝟏+𝐩𝐬𝟐−𝟐)−[(𝐋−𝐏^𝐥 )𝐡]_(𝐩𝐬𝟏+𝐩𝐬𝟐−𝟐)+[(𝐋−𝐏^𝐥−𝐏^𝐠 )𝐡]_(𝐩𝐬𝟏+𝐩𝐬𝟐−𝟐)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72</xdr:col>
      <xdr:colOff>1668780</xdr:colOff>
      <xdr:row>25</xdr:row>
      <xdr:rowOff>0</xdr:rowOff>
    </xdr:from>
    <xdr:ext cx="2446888" cy="191078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10" name="CuadroTexto 109">
              <a:extLst>
                <a:ext uri="{FF2B5EF4-FFF2-40B4-BE49-F238E27FC236}">
                  <a16:creationId xmlns:a16="http://schemas.microsoft.com/office/drawing/2014/main" id="{C7B1F95C-1E17-48CC-A04F-0726B663C28D}"/>
                </a:ext>
              </a:extLst>
            </xdr:cNvPr>
            <xdr:cNvSpPr txBox="1"/>
          </xdr:nvSpPr>
          <xdr:spPr>
            <a:xfrm>
              <a:off x="83858100" y="5082540"/>
              <a:ext cx="2446888" cy="19107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acc>
                      <m:accPr>
                        <m:chr m:val="̇"/>
                        <m:ctrlPr>
                          <a:rPr lang="es-MX" sz="11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accPr>
                      <m:e>
                        <m:r>
                          <a:rPr lang="es-MX" sz="11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𝐐</m:t>
                        </m:r>
                      </m:e>
                    </m:acc>
                    <m:r>
                      <a:rPr lang="es-MX" sz="11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1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acc>
                          <m:accPr>
                            <m:chr m:val="̅"/>
                            <m:ctrlPr>
                              <a:rPr lang="es-MX" sz="11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𝐋</m:t>
                            </m:r>
                          </m:e>
                        </m:acc>
                      </m:e>
                      <m:sub>
                        <m:r>
                          <a:rPr lang="es-MX" sz="11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𝐭𝟔𝟔</m:t>
                        </m:r>
                      </m:sub>
                    </m:sSub>
                    <m:d>
                      <m:dPr>
                        <m:begChr m:val="["/>
                        <m:endChr m:val="]"/>
                        <m:ctrlPr>
                          <a:rPr lang="es-MX" sz="11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sSub>
                          <m:sSubPr>
                            <m:ctrlPr>
                              <a:rPr lang="es-MX" sz="11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acc>
                              <m:accPr>
                                <m:chr m:val="̅"/>
                                <m:ctrlPr>
                                  <a:rPr lang="es-MX" sz="11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accPr>
                              <m:e>
                                <m:r>
                                  <a:rPr lang="es-MX" sz="11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𝐡</m:t>
                                </m:r>
                              </m:e>
                            </m:acc>
                          </m:e>
                          <m:sub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𝐭𝟔𝟔</m:t>
                            </m:r>
                          </m:sub>
                        </m:sSub>
                        <m:d>
                          <m:dPr>
                            <m:ctrlPr>
                              <a:rPr lang="es-MX" sz="11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𝐓𝐓</m:t>
                            </m:r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𝟔</m:t>
                            </m:r>
                          </m:e>
                        </m:d>
                        <m:r>
                          <a:rPr lang="es-MX" sz="11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sSub>
                          <m:sSubPr>
                            <m:ctrlPr>
                              <a:rPr lang="es-MX" sz="11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acc>
                              <m:accPr>
                                <m:chr m:val="̅"/>
                                <m:ctrlPr>
                                  <a:rPr lang="es-MX" sz="11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accPr>
                              <m:e>
                                <m:r>
                                  <a:rPr lang="es-MX" sz="11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𝐡</m:t>
                                </m:r>
                              </m:e>
                            </m:acc>
                          </m:e>
                          <m:sub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𝐭𝟔𝟔</m:t>
                            </m:r>
                          </m:sub>
                        </m:sSub>
                        <m:d>
                          <m:dPr>
                            <m:ctrlPr>
                              <a:rPr lang="es-MX" sz="11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𝐓𝐓</m:t>
                            </m:r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𝟕</m:t>
                            </m:r>
                          </m:e>
                        </m:d>
                      </m:e>
                    </m:d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110" name="CuadroTexto 109">
              <a:extLst>
                <a:ext uri="{FF2B5EF4-FFF2-40B4-BE49-F238E27FC236}">
                  <a16:creationId xmlns:a16="http://schemas.microsoft.com/office/drawing/2014/main" id="{C7B1F95C-1E17-48CC-A04F-0726B663C28D}"/>
                </a:ext>
              </a:extLst>
            </xdr:cNvPr>
            <xdr:cNvSpPr txBox="1"/>
          </xdr:nvSpPr>
          <xdr:spPr>
            <a:xfrm>
              <a:off x="83858100" y="5082540"/>
              <a:ext cx="2446888" cy="19107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𝐐 ̇=𝐋 ̅_𝐭𝟔𝟔 [𝐡 ̅_𝐭𝟔𝟔 (𝐓𝐓−𝟔)−𝐡 ̅_𝐭𝟔𝟔 (𝐓𝐓−𝟕)]</a:t>
              </a:r>
              <a:endParaRPr lang="es-MX" sz="1000" b="1" i="0"/>
            </a:p>
          </xdr:txBody>
        </xdr:sp>
      </mc:Fallback>
    </mc:AlternateContent>
    <xdr:clientData/>
  </xdr:oneCellAnchor>
  <xdr:twoCellAnchor editAs="oneCell">
    <xdr:from>
      <xdr:col>51</xdr:col>
      <xdr:colOff>792479</xdr:colOff>
      <xdr:row>62</xdr:row>
      <xdr:rowOff>0</xdr:rowOff>
    </xdr:from>
    <xdr:to>
      <xdr:col>57</xdr:col>
      <xdr:colOff>355102</xdr:colOff>
      <xdr:row>104</xdr:row>
      <xdr:rowOff>13731</xdr:rowOff>
    </xdr:to>
    <xdr:pic>
      <xdr:nvPicPr>
        <xdr:cNvPr id="112" name="Imagen 111">
          <a:extLst>
            <a:ext uri="{FF2B5EF4-FFF2-40B4-BE49-F238E27FC236}">
              <a16:creationId xmlns:a16="http://schemas.microsoft.com/office/drawing/2014/main" id="{EC6D2190-D1F3-9ABB-7332-D49EC9DAB3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552079" y="12382500"/>
          <a:ext cx="5742443" cy="7694691"/>
        </a:xfrm>
        <a:prstGeom prst="rect">
          <a:avLst/>
        </a:prstGeom>
      </xdr:spPr>
    </xdr:pic>
    <xdr:clientData/>
  </xdr:twoCellAnchor>
  <xdr:twoCellAnchor editAs="oneCell">
    <xdr:from>
      <xdr:col>51</xdr:col>
      <xdr:colOff>792479</xdr:colOff>
      <xdr:row>106</xdr:row>
      <xdr:rowOff>0</xdr:rowOff>
    </xdr:from>
    <xdr:to>
      <xdr:col>57</xdr:col>
      <xdr:colOff>473975</xdr:colOff>
      <xdr:row>148</xdr:row>
      <xdr:rowOff>18303</xdr:rowOff>
    </xdr:to>
    <xdr:pic>
      <xdr:nvPicPr>
        <xdr:cNvPr id="114" name="Imagen 113">
          <a:extLst>
            <a:ext uri="{FF2B5EF4-FFF2-40B4-BE49-F238E27FC236}">
              <a16:creationId xmlns:a16="http://schemas.microsoft.com/office/drawing/2014/main" id="{1833758B-7AFF-DFB2-3520-FE5CC00BA4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552079" y="20429220"/>
          <a:ext cx="5861316" cy="7699263"/>
        </a:xfrm>
        <a:prstGeom prst="rect">
          <a:avLst/>
        </a:prstGeom>
      </xdr:spPr>
    </xdr:pic>
    <xdr:clientData/>
  </xdr:twoCellAnchor>
  <xdr:twoCellAnchor editAs="oneCell">
    <xdr:from>
      <xdr:col>51</xdr:col>
      <xdr:colOff>792479</xdr:colOff>
      <xdr:row>149</xdr:row>
      <xdr:rowOff>182879</xdr:rowOff>
    </xdr:from>
    <xdr:to>
      <xdr:col>57</xdr:col>
      <xdr:colOff>245374</xdr:colOff>
      <xdr:row>192</xdr:row>
      <xdr:rowOff>13730</xdr:rowOff>
    </xdr:to>
    <xdr:pic>
      <xdr:nvPicPr>
        <xdr:cNvPr id="116" name="Imagen 115">
          <a:extLst>
            <a:ext uri="{FF2B5EF4-FFF2-40B4-BE49-F238E27FC236}">
              <a16:creationId xmlns:a16="http://schemas.microsoft.com/office/drawing/2014/main" id="{8547B531-1B2D-DE52-F00D-6EE9A1C5A3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552079" y="28475939"/>
          <a:ext cx="5632715" cy="7694691"/>
        </a:xfrm>
        <a:prstGeom prst="rect">
          <a:avLst/>
        </a:prstGeom>
      </xdr:spPr>
    </xdr:pic>
    <xdr:clientData/>
  </xdr:twoCellAnchor>
  <xdr:twoCellAnchor editAs="oneCell">
    <xdr:from>
      <xdr:col>51</xdr:col>
      <xdr:colOff>792479</xdr:colOff>
      <xdr:row>194</xdr:row>
      <xdr:rowOff>1</xdr:rowOff>
    </xdr:from>
    <xdr:to>
      <xdr:col>57</xdr:col>
      <xdr:colOff>355102</xdr:colOff>
      <xdr:row>236</xdr:row>
      <xdr:rowOff>22876</xdr:rowOff>
    </xdr:to>
    <xdr:pic>
      <xdr:nvPicPr>
        <xdr:cNvPr id="118" name="Imagen 117">
          <a:extLst>
            <a:ext uri="{FF2B5EF4-FFF2-40B4-BE49-F238E27FC236}">
              <a16:creationId xmlns:a16="http://schemas.microsoft.com/office/drawing/2014/main" id="{7B612ABC-7B98-10B0-5334-69E11CD842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552079" y="36522661"/>
          <a:ext cx="5742443" cy="7703835"/>
        </a:xfrm>
        <a:prstGeom prst="rect">
          <a:avLst/>
        </a:prstGeom>
      </xdr:spPr>
    </xdr:pic>
    <xdr:clientData/>
  </xdr:twoCellAnchor>
  <xdr:twoCellAnchor editAs="oneCell">
    <xdr:from>
      <xdr:col>51</xdr:col>
      <xdr:colOff>792479</xdr:colOff>
      <xdr:row>237</xdr:row>
      <xdr:rowOff>182879</xdr:rowOff>
    </xdr:from>
    <xdr:to>
      <xdr:col>57</xdr:col>
      <xdr:colOff>473975</xdr:colOff>
      <xdr:row>280</xdr:row>
      <xdr:rowOff>32018</xdr:rowOff>
    </xdr:to>
    <xdr:pic>
      <xdr:nvPicPr>
        <xdr:cNvPr id="120" name="Imagen 119">
          <a:extLst>
            <a:ext uri="{FF2B5EF4-FFF2-40B4-BE49-F238E27FC236}">
              <a16:creationId xmlns:a16="http://schemas.microsoft.com/office/drawing/2014/main" id="{9DFBA741-F640-0928-BEE7-6ABD108344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552079" y="44569379"/>
          <a:ext cx="5861316" cy="7712979"/>
        </a:xfrm>
        <a:prstGeom prst="rect">
          <a:avLst/>
        </a:prstGeom>
      </xdr:spPr>
    </xdr:pic>
    <xdr:clientData/>
  </xdr:twoCellAnchor>
  <xdr:twoCellAnchor editAs="oneCell">
    <xdr:from>
      <xdr:col>51</xdr:col>
      <xdr:colOff>792479</xdr:colOff>
      <xdr:row>282</xdr:row>
      <xdr:rowOff>0</xdr:rowOff>
    </xdr:from>
    <xdr:to>
      <xdr:col>57</xdr:col>
      <xdr:colOff>245374</xdr:colOff>
      <xdr:row>324</xdr:row>
      <xdr:rowOff>32019</xdr:rowOff>
    </xdr:to>
    <xdr:pic>
      <xdr:nvPicPr>
        <xdr:cNvPr id="122" name="Imagen 121">
          <a:extLst>
            <a:ext uri="{FF2B5EF4-FFF2-40B4-BE49-F238E27FC236}">
              <a16:creationId xmlns:a16="http://schemas.microsoft.com/office/drawing/2014/main" id="{C08D7283-AB03-1DC8-E09C-09731FCBE7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552079" y="52616100"/>
          <a:ext cx="5632715" cy="771297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420063</xdr:colOff>
      <xdr:row>7</xdr:row>
      <xdr:rowOff>78760</xdr:rowOff>
    </xdr:from>
    <xdr:to>
      <xdr:col>16</xdr:col>
      <xdr:colOff>2370</xdr:colOff>
      <xdr:row>12</xdr:row>
      <xdr:rowOff>129540</xdr:rowOff>
    </xdr:to>
    <xdr:grpSp>
      <xdr:nvGrpSpPr>
        <xdr:cNvPr id="2" name="Grupo 1">
          <a:extLst>
            <a:ext uri="{FF2B5EF4-FFF2-40B4-BE49-F238E27FC236}">
              <a16:creationId xmlns:a16="http://schemas.microsoft.com/office/drawing/2014/main" id="{01E357E3-5AD9-4947-AA30-68A33181905B}"/>
            </a:ext>
          </a:extLst>
        </xdr:cNvPr>
        <xdr:cNvGrpSpPr/>
      </xdr:nvGrpSpPr>
      <xdr:grpSpPr>
        <a:xfrm>
          <a:off x="16886883" y="1457980"/>
          <a:ext cx="2157867" cy="1094720"/>
          <a:chOff x="4607856" y="1308846"/>
          <a:chExt cx="2321859" cy="1039907"/>
        </a:xfrm>
      </xdr:grpSpPr>
      <xdr:pic>
        <xdr:nvPicPr>
          <xdr:cNvPr id="3" name="Imagen 2">
            <a:extLst>
              <a:ext uri="{FF2B5EF4-FFF2-40B4-BE49-F238E27FC236}">
                <a16:creationId xmlns:a16="http://schemas.microsoft.com/office/drawing/2014/main" id="{C7727768-4E8D-3FAA-F2EB-680EFBA731E6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b="40983"/>
          <a:stretch/>
        </xdr:blipFill>
        <xdr:spPr bwMode="auto">
          <a:xfrm>
            <a:off x="4607856" y="1308846"/>
            <a:ext cx="2321859" cy="1039907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4" name="Imagen 3">
            <a:extLst>
              <a:ext uri="{FF2B5EF4-FFF2-40B4-BE49-F238E27FC236}">
                <a16:creationId xmlns:a16="http://schemas.microsoft.com/office/drawing/2014/main" id="{09B4F3D1-B5BC-3ABB-3493-8FB6DBEC55BD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9317" t="66038" r="36155" b="11321"/>
          <a:stretch/>
        </xdr:blipFill>
        <xdr:spPr bwMode="auto">
          <a:xfrm>
            <a:off x="5396751" y="1630222"/>
            <a:ext cx="457201" cy="322731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5</xdr:col>
      <xdr:colOff>42904</xdr:colOff>
      <xdr:row>7</xdr:row>
      <xdr:rowOff>63776</xdr:rowOff>
    </xdr:from>
    <xdr:to>
      <xdr:col>6</xdr:col>
      <xdr:colOff>1183342</xdr:colOff>
      <xdr:row>12</xdr:row>
      <xdr:rowOff>157975</xdr:rowOff>
    </xdr:to>
    <xdr:grpSp>
      <xdr:nvGrpSpPr>
        <xdr:cNvPr id="5" name="Grupo 4">
          <a:extLst>
            <a:ext uri="{FF2B5EF4-FFF2-40B4-BE49-F238E27FC236}">
              <a16:creationId xmlns:a16="http://schemas.microsoft.com/office/drawing/2014/main" id="{55F35150-0298-4A06-9429-8DA48A024DC1}"/>
            </a:ext>
          </a:extLst>
        </xdr:cNvPr>
        <xdr:cNvGrpSpPr/>
      </xdr:nvGrpSpPr>
      <xdr:grpSpPr>
        <a:xfrm>
          <a:off x="5445484" y="1442996"/>
          <a:ext cx="2496798" cy="1138139"/>
          <a:chOff x="5398299" y="1217963"/>
          <a:chExt cx="2227884" cy="1049551"/>
        </a:xfrm>
      </xdr:grpSpPr>
      <xdr:pic>
        <xdr:nvPicPr>
          <xdr:cNvPr id="6" name="Imagen 5">
            <a:extLst>
              <a:ext uri="{FF2B5EF4-FFF2-40B4-BE49-F238E27FC236}">
                <a16:creationId xmlns:a16="http://schemas.microsoft.com/office/drawing/2014/main" id="{54CCF02F-7758-BC9B-E57F-9556DCF11F14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398299" y="1217963"/>
            <a:ext cx="2227884" cy="1049551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7" name="Imagen 6">
            <a:extLst>
              <a:ext uri="{FF2B5EF4-FFF2-40B4-BE49-F238E27FC236}">
                <a16:creationId xmlns:a16="http://schemas.microsoft.com/office/drawing/2014/main" id="{5C9BAFD7-20C0-71D5-E5E1-E48DCBC1B906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410047" y="1280716"/>
            <a:ext cx="646416" cy="572814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5</xdr:col>
      <xdr:colOff>1272319</xdr:colOff>
      <xdr:row>11</xdr:row>
      <xdr:rowOff>63817</xdr:rowOff>
    </xdr:from>
    <xdr:to>
      <xdr:col>5</xdr:col>
      <xdr:colOff>1272319</xdr:colOff>
      <xdr:row>16</xdr:row>
      <xdr:rowOff>79901</xdr:rowOff>
    </xdr:to>
    <xdr:cxnSp macro="">
      <xdr:nvCxnSpPr>
        <xdr:cNvPr id="8" name="Conector recto de flecha 7">
          <a:extLst>
            <a:ext uri="{FF2B5EF4-FFF2-40B4-BE49-F238E27FC236}">
              <a16:creationId xmlns:a16="http://schemas.microsoft.com/office/drawing/2014/main" id="{94F2899E-4094-40E9-B2DE-187C847AFEE9}"/>
            </a:ext>
          </a:extLst>
        </xdr:cNvPr>
        <xdr:cNvCxnSpPr/>
      </xdr:nvCxnSpPr>
      <xdr:spPr>
        <a:xfrm flipV="1">
          <a:off x="6674899" y="2273617"/>
          <a:ext cx="0" cy="1052404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1279939</xdr:colOff>
      <xdr:row>3</xdr:row>
      <xdr:rowOff>118897</xdr:rowOff>
    </xdr:from>
    <xdr:to>
      <xdr:col>5</xdr:col>
      <xdr:colOff>1279939</xdr:colOff>
      <xdr:row>8</xdr:row>
      <xdr:rowOff>165986</xdr:rowOff>
    </xdr:to>
    <xdr:cxnSp macro="">
      <xdr:nvCxnSpPr>
        <xdr:cNvPr id="9" name="Conector recto de flecha 8">
          <a:extLst>
            <a:ext uri="{FF2B5EF4-FFF2-40B4-BE49-F238E27FC236}">
              <a16:creationId xmlns:a16="http://schemas.microsoft.com/office/drawing/2014/main" id="{08597F8F-C016-42C3-8506-4754C56CE781}"/>
            </a:ext>
          </a:extLst>
        </xdr:cNvPr>
        <xdr:cNvCxnSpPr/>
      </xdr:nvCxnSpPr>
      <xdr:spPr>
        <a:xfrm flipV="1">
          <a:off x="6682519" y="705637"/>
          <a:ext cx="0" cy="1052929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1344635</xdr:colOff>
      <xdr:row>3</xdr:row>
      <xdr:rowOff>118897</xdr:rowOff>
    </xdr:from>
    <xdr:to>
      <xdr:col>5</xdr:col>
      <xdr:colOff>1344635</xdr:colOff>
      <xdr:row>8</xdr:row>
      <xdr:rowOff>165986</xdr:rowOff>
    </xdr:to>
    <xdr:cxnSp macro="">
      <xdr:nvCxnSpPr>
        <xdr:cNvPr id="10" name="Conector recto de flecha 9">
          <a:extLst>
            <a:ext uri="{FF2B5EF4-FFF2-40B4-BE49-F238E27FC236}">
              <a16:creationId xmlns:a16="http://schemas.microsoft.com/office/drawing/2014/main" id="{06562C32-A054-4AD5-9927-6CFEBB6BAF49}"/>
            </a:ext>
          </a:extLst>
        </xdr:cNvPr>
        <xdr:cNvCxnSpPr/>
      </xdr:nvCxnSpPr>
      <xdr:spPr>
        <a:xfrm>
          <a:off x="6747215" y="705637"/>
          <a:ext cx="0" cy="1052929"/>
        </a:xfrm>
        <a:prstGeom prst="straightConnector1">
          <a:avLst/>
        </a:prstGeom>
        <a:ln>
          <a:solidFill>
            <a:srgbClr val="156082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1332911</xdr:colOff>
      <xdr:row>11</xdr:row>
      <xdr:rowOff>63817</xdr:rowOff>
    </xdr:from>
    <xdr:to>
      <xdr:col>5</xdr:col>
      <xdr:colOff>1332911</xdr:colOff>
      <xdr:row>16</xdr:row>
      <xdr:rowOff>79901</xdr:rowOff>
    </xdr:to>
    <xdr:cxnSp macro="">
      <xdr:nvCxnSpPr>
        <xdr:cNvPr id="11" name="Conector recto de flecha 10">
          <a:extLst>
            <a:ext uri="{FF2B5EF4-FFF2-40B4-BE49-F238E27FC236}">
              <a16:creationId xmlns:a16="http://schemas.microsoft.com/office/drawing/2014/main" id="{41126B98-EB9D-4155-8ED3-5BE99A9D7FD0}"/>
            </a:ext>
          </a:extLst>
        </xdr:cNvPr>
        <xdr:cNvCxnSpPr/>
      </xdr:nvCxnSpPr>
      <xdr:spPr>
        <a:xfrm>
          <a:off x="6735491" y="2273617"/>
          <a:ext cx="0" cy="1052404"/>
        </a:xfrm>
        <a:prstGeom prst="straightConnector1">
          <a:avLst/>
        </a:prstGeom>
        <a:ln>
          <a:solidFill>
            <a:srgbClr val="156082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9625</xdr:colOff>
      <xdr:row>3</xdr:row>
      <xdr:rowOff>113684</xdr:rowOff>
    </xdr:from>
    <xdr:to>
      <xdr:col>15</xdr:col>
      <xdr:colOff>9625</xdr:colOff>
      <xdr:row>8</xdr:row>
      <xdr:rowOff>160773</xdr:rowOff>
    </xdr:to>
    <xdr:cxnSp macro="">
      <xdr:nvCxnSpPr>
        <xdr:cNvPr id="12" name="Conector recto de flecha 11">
          <a:extLst>
            <a:ext uri="{FF2B5EF4-FFF2-40B4-BE49-F238E27FC236}">
              <a16:creationId xmlns:a16="http://schemas.microsoft.com/office/drawing/2014/main" id="{6B04CE55-EAE8-4206-8008-248FDA82A3C6}"/>
            </a:ext>
          </a:extLst>
        </xdr:cNvPr>
        <xdr:cNvCxnSpPr/>
      </xdr:nvCxnSpPr>
      <xdr:spPr>
        <a:xfrm>
          <a:off x="17809945" y="700424"/>
          <a:ext cx="0" cy="1052929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0</xdr:colOff>
      <xdr:row>11</xdr:row>
      <xdr:rowOff>48577</xdr:rowOff>
    </xdr:from>
    <xdr:to>
      <xdr:col>15</xdr:col>
      <xdr:colOff>0</xdr:colOff>
      <xdr:row>17</xdr:row>
      <xdr:rowOff>110359</xdr:rowOff>
    </xdr:to>
    <xdr:cxnSp macro="">
      <xdr:nvCxnSpPr>
        <xdr:cNvPr id="13" name="Conector recto de flecha 12">
          <a:extLst>
            <a:ext uri="{FF2B5EF4-FFF2-40B4-BE49-F238E27FC236}">
              <a16:creationId xmlns:a16="http://schemas.microsoft.com/office/drawing/2014/main" id="{4D079D5E-8E0B-447D-AA77-85EF39A5338E}"/>
            </a:ext>
          </a:extLst>
        </xdr:cNvPr>
        <xdr:cNvCxnSpPr/>
      </xdr:nvCxnSpPr>
      <xdr:spPr>
        <a:xfrm flipH="1">
          <a:off x="17800320" y="2258377"/>
          <a:ext cx="0" cy="1296222"/>
        </a:xfrm>
        <a:prstGeom prst="straightConnector1">
          <a:avLst/>
        </a:prstGeom>
        <a:ln>
          <a:solidFill>
            <a:srgbClr val="C00000"/>
          </a:solidFill>
          <a:tailEnd type="non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17585</xdr:colOff>
      <xdr:row>17</xdr:row>
      <xdr:rowOff>117230</xdr:rowOff>
    </xdr:from>
    <xdr:to>
      <xdr:col>15</xdr:col>
      <xdr:colOff>1241474</xdr:colOff>
      <xdr:row>17</xdr:row>
      <xdr:rowOff>121920</xdr:rowOff>
    </xdr:to>
    <xdr:cxnSp macro="">
      <xdr:nvCxnSpPr>
        <xdr:cNvPr id="14" name="Conector recto de flecha 13">
          <a:extLst>
            <a:ext uri="{FF2B5EF4-FFF2-40B4-BE49-F238E27FC236}">
              <a16:creationId xmlns:a16="http://schemas.microsoft.com/office/drawing/2014/main" id="{B75E8572-9D3C-4D82-AB99-9CBD6CF9824A}"/>
            </a:ext>
          </a:extLst>
        </xdr:cNvPr>
        <xdr:cNvCxnSpPr/>
      </xdr:nvCxnSpPr>
      <xdr:spPr>
        <a:xfrm flipH="1">
          <a:off x="16484405" y="3561470"/>
          <a:ext cx="2557389" cy="4690"/>
        </a:xfrm>
        <a:prstGeom prst="straightConnector1">
          <a:avLst/>
        </a:prstGeom>
        <a:ln>
          <a:solidFill>
            <a:srgbClr val="C00000"/>
          </a:solidFill>
          <a:headEnd type="triangle"/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8965</xdr:colOff>
      <xdr:row>2</xdr:row>
      <xdr:rowOff>13643</xdr:rowOff>
    </xdr:from>
    <xdr:to>
      <xdr:col>25</xdr:col>
      <xdr:colOff>8965</xdr:colOff>
      <xdr:row>7</xdr:row>
      <xdr:rowOff>24874</xdr:rowOff>
    </xdr:to>
    <xdr:cxnSp macro="">
      <xdr:nvCxnSpPr>
        <xdr:cNvPr id="15" name="Conector recto de flecha 14">
          <a:extLst>
            <a:ext uri="{FF2B5EF4-FFF2-40B4-BE49-F238E27FC236}">
              <a16:creationId xmlns:a16="http://schemas.microsoft.com/office/drawing/2014/main" id="{D4A1AE44-66B6-4F93-AFDA-DC459B310C92}"/>
            </a:ext>
          </a:extLst>
        </xdr:cNvPr>
        <xdr:cNvCxnSpPr/>
      </xdr:nvCxnSpPr>
      <xdr:spPr>
        <a:xfrm rot="10800000" flipH="1">
          <a:off x="29902225" y="394643"/>
          <a:ext cx="0" cy="1009451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17930</xdr:colOff>
      <xdr:row>14</xdr:row>
      <xdr:rowOff>1</xdr:rowOff>
    </xdr:from>
    <xdr:to>
      <xdr:col>25</xdr:col>
      <xdr:colOff>17930</xdr:colOff>
      <xdr:row>18</xdr:row>
      <xdr:rowOff>190525</xdr:rowOff>
    </xdr:to>
    <xdr:cxnSp macro="">
      <xdr:nvCxnSpPr>
        <xdr:cNvPr id="16" name="Conector recto de flecha 15">
          <a:extLst>
            <a:ext uri="{FF2B5EF4-FFF2-40B4-BE49-F238E27FC236}">
              <a16:creationId xmlns:a16="http://schemas.microsoft.com/office/drawing/2014/main" id="{C6D912E1-EC4C-426C-AE2F-F2BAB4C90B2D}"/>
            </a:ext>
          </a:extLst>
        </xdr:cNvPr>
        <xdr:cNvCxnSpPr/>
      </xdr:nvCxnSpPr>
      <xdr:spPr>
        <a:xfrm rot="10800000" flipH="1">
          <a:off x="29911190" y="2842261"/>
          <a:ext cx="0" cy="998244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8965</xdr:colOff>
      <xdr:row>2</xdr:row>
      <xdr:rowOff>8966</xdr:rowOff>
    </xdr:from>
    <xdr:to>
      <xdr:col>27</xdr:col>
      <xdr:colOff>8965</xdr:colOff>
      <xdr:row>7</xdr:row>
      <xdr:rowOff>20197</xdr:rowOff>
    </xdr:to>
    <xdr:cxnSp macro="">
      <xdr:nvCxnSpPr>
        <xdr:cNvPr id="17" name="Conector recto de flecha 16">
          <a:extLst>
            <a:ext uri="{FF2B5EF4-FFF2-40B4-BE49-F238E27FC236}">
              <a16:creationId xmlns:a16="http://schemas.microsoft.com/office/drawing/2014/main" id="{FD26F47A-6C76-4F6E-B5E1-CB7E681F4439}"/>
            </a:ext>
          </a:extLst>
        </xdr:cNvPr>
        <xdr:cNvCxnSpPr/>
      </xdr:nvCxnSpPr>
      <xdr:spPr>
        <a:xfrm>
          <a:off x="32500645" y="389966"/>
          <a:ext cx="0" cy="1009451"/>
        </a:xfrm>
        <a:prstGeom prst="straightConnector1">
          <a:avLst/>
        </a:prstGeom>
        <a:ln>
          <a:solidFill>
            <a:srgbClr val="156082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7813</xdr:colOff>
      <xdr:row>14</xdr:row>
      <xdr:rowOff>16522</xdr:rowOff>
    </xdr:from>
    <xdr:to>
      <xdr:col>27</xdr:col>
      <xdr:colOff>7813</xdr:colOff>
      <xdr:row>19</xdr:row>
      <xdr:rowOff>14834</xdr:rowOff>
    </xdr:to>
    <xdr:cxnSp macro="">
      <xdr:nvCxnSpPr>
        <xdr:cNvPr id="18" name="Conector recto de flecha 17">
          <a:extLst>
            <a:ext uri="{FF2B5EF4-FFF2-40B4-BE49-F238E27FC236}">
              <a16:creationId xmlns:a16="http://schemas.microsoft.com/office/drawing/2014/main" id="{C6D7B26A-0A7D-48F9-9628-A2D32E277B04}"/>
            </a:ext>
          </a:extLst>
        </xdr:cNvPr>
        <xdr:cNvCxnSpPr/>
      </xdr:nvCxnSpPr>
      <xdr:spPr>
        <a:xfrm>
          <a:off x="32499493" y="2858782"/>
          <a:ext cx="0" cy="1019392"/>
        </a:xfrm>
        <a:prstGeom prst="straightConnector1">
          <a:avLst/>
        </a:prstGeom>
        <a:ln>
          <a:solidFill>
            <a:schemeClr val="accent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57</xdr:col>
      <xdr:colOff>4522</xdr:colOff>
      <xdr:row>14</xdr:row>
      <xdr:rowOff>3810</xdr:rowOff>
    </xdr:from>
    <xdr:to>
      <xdr:col>57</xdr:col>
      <xdr:colOff>4522</xdr:colOff>
      <xdr:row>19</xdr:row>
      <xdr:rowOff>3834</xdr:rowOff>
    </xdr:to>
    <xdr:cxnSp macro="">
      <xdr:nvCxnSpPr>
        <xdr:cNvPr id="19" name="Conector recto de flecha 18">
          <a:extLst>
            <a:ext uri="{FF2B5EF4-FFF2-40B4-BE49-F238E27FC236}">
              <a16:creationId xmlns:a16="http://schemas.microsoft.com/office/drawing/2014/main" id="{7B345B51-6201-4A10-A06A-0E8C3E898E76}"/>
            </a:ext>
          </a:extLst>
        </xdr:cNvPr>
        <xdr:cNvCxnSpPr/>
      </xdr:nvCxnSpPr>
      <xdr:spPr>
        <a:xfrm rot="10800000" flipH="1">
          <a:off x="65513662" y="2846070"/>
          <a:ext cx="0" cy="1021104"/>
        </a:xfrm>
        <a:prstGeom prst="straightConnector1">
          <a:avLst/>
        </a:prstGeom>
        <a:ln>
          <a:solidFill>
            <a:srgbClr val="A02B93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74</xdr:col>
      <xdr:colOff>60906</xdr:colOff>
      <xdr:row>10</xdr:row>
      <xdr:rowOff>59097</xdr:rowOff>
    </xdr:from>
    <xdr:to>
      <xdr:col>74</xdr:col>
      <xdr:colOff>744279</xdr:colOff>
      <xdr:row>21</xdr:row>
      <xdr:rowOff>73567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D535CBC4-1905-4C8B-BA5E-C87ED86637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066066" y="2070777"/>
          <a:ext cx="683373" cy="22699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74</xdr:col>
      <xdr:colOff>175064</xdr:colOff>
      <xdr:row>10</xdr:row>
      <xdr:rowOff>100870</xdr:rowOff>
    </xdr:from>
    <xdr:to>
      <xdr:col>74</xdr:col>
      <xdr:colOff>662088</xdr:colOff>
      <xdr:row>12</xdr:row>
      <xdr:rowOff>152046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B4A8CCFF-3A44-4D33-8257-34FEF41103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180224" y="2112550"/>
          <a:ext cx="487024" cy="4626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71</xdr:col>
      <xdr:colOff>99215</xdr:colOff>
      <xdr:row>8</xdr:row>
      <xdr:rowOff>29309</xdr:rowOff>
    </xdr:from>
    <xdr:to>
      <xdr:col>72</xdr:col>
      <xdr:colOff>715765</xdr:colOff>
      <xdr:row>17</xdr:row>
      <xdr:rowOff>130803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A92F88B8-BA6B-49BA-A8A2-DF2E6E12C40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t="65967"/>
        <a:stretch/>
      </xdr:blipFill>
      <xdr:spPr bwMode="auto">
        <a:xfrm>
          <a:off x="82821935" y="1621889"/>
          <a:ext cx="1652870" cy="19531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71</xdr:col>
      <xdr:colOff>597559</xdr:colOff>
      <xdr:row>13</xdr:row>
      <xdr:rowOff>41409</xdr:rowOff>
    </xdr:from>
    <xdr:to>
      <xdr:col>72</xdr:col>
      <xdr:colOff>160020</xdr:colOff>
      <xdr:row>15</xdr:row>
      <xdr:rowOff>157961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747529D5-B753-4AA9-9D5E-46B285A89C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320279" y="2670309"/>
          <a:ext cx="598781" cy="5356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71</xdr:col>
      <xdr:colOff>944880</xdr:colOff>
      <xdr:row>17</xdr:row>
      <xdr:rowOff>89683</xdr:rowOff>
    </xdr:from>
    <xdr:to>
      <xdr:col>74</xdr:col>
      <xdr:colOff>446214</xdr:colOff>
      <xdr:row>23</xdr:row>
      <xdr:rowOff>4903</xdr:rowOff>
    </xdr:to>
    <xdr:grpSp>
      <xdr:nvGrpSpPr>
        <xdr:cNvPr id="24" name="Grupo 23">
          <a:extLst>
            <a:ext uri="{FF2B5EF4-FFF2-40B4-BE49-F238E27FC236}">
              <a16:creationId xmlns:a16="http://schemas.microsoft.com/office/drawing/2014/main" id="{2D212030-1218-41E0-8566-FCD4CC4F2D09}"/>
            </a:ext>
          </a:extLst>
        </xdr:cNvPr>
        <xdr:cNvGrpSpPr/>
      </xdr:nvGrpSpPr>
      <xdr:grpSpPr>
        <a:xfrm>
          <a:off x="83667600" y="3533923"/>
          <a:ext cx="3783774" cy="1164900"/>
          <a:chOff x="76321920" y="3472962"/>
          <a:chExt cx="2076918" cy="1244707"/>
        </a:xfrm>
      </xdr:grpSpPr>
      <xdr:cxnSp macro="">
        <xdr:nvCxnSpPr>
          <xdr:cNvPr id="25" name="Conector recto de flecha 24">
            <a:extLst>
              <a:ext uri="{FF2B5EF4-FFF2-40B4-BE49-F238E27FC236}">
                <a16:creationId xmlns:a16="http://schemas.microsoft.com/office/drawing/2014/main" id="{15548CB2-D434-C9B6-A9C3-69B62F99F101}"/>
              </a:ext>
            </a:extLst>
          </xdr:cNvPr>
          <xdr:cNvCxnSpPr/>
        </xdr:nvCxnSpPr>
        <xdr:spPr>
          <a:xfrm>
            <a:off x="76321920" y="3472962"/>
            <a:ext cx="0" cy="1240018"/>
          </a:xfrm>
          <a:prstGeom prst="straightConnector1">
            <a:avLst/>
          </a:prstGeom>
          <a:ln>
            <a:solidFill>
              <a:srgbClr val="156082"/>
            </a:solidFill>
            <a:tailEnd type="triangle"/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" name="Conector recto de flecha 25">
            <a:extLst>
              <a:ext uri="{FF2B5EF4-FFF2-40B4-BE49-F238E27FC236}">
                <a16:creationId xmlns:a16="http://schemas.microsoft.com/office/drawing/2014/main" id="{FE54F0C1-B710-52EC-FFEE-99A29A7FCBF7}"/>
              </a:ext>
            </a:extLst>
          </xdr:cNvPr>
          <xdr:cNvCxnSpPr/>
        </xdr:nvCxnSpPr>
        <xdr:spPr>
          <a:xfrm flipH="1">
            <a:off x="76380305" y="4712150"/>
            <a:ext cx="2018533" cy="25"/>
          </a:xfrm>
          <a:prstGeom prst="straightConnector1">
            <a:avLst/>
          </a:prstGeom>
          <a:ln>
            <a:solidFill>
              <a:srgbClr val="156082"/>
            </a:solidFill>
            <a:tailEnd type="none"/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" name="Conector recto de flecha 26">
            <a:extLst>
              <a:ext uri="{FF2B5EF4-FFF2-40B4-BE49-F238E27FC236}">
                <a16:creationId xmlns:a16="http://schemas.microsoft.com/office/drawing/2014/main" id="{1E1C0471-13D1-FB23-C26A-D3BB078FD8D2}"/>
              </a:ext>
            </a:extLst>
          </xdr:cNvPr>
          <xdr:cNvCxnSpPr/>
        </xdr:nvCxnSpPr>
        <xdr:spPr>
          <a:xfrm flipH="1" flipV="1">
            <a:off x="78391932" y="4282757"/>
            <a:ext cx="0" cy="430918"/>
          </a:xfrm>
          <a:prstGeom prst="straightConnector1">
            <a:avLst/>
          </a:prstGeom>
          <a:ln>
            <a:solidFill>
              <a:srgbClr val="156082"/>
            </a:solidFill>
            <a:tailEnd type="triangle"/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" name="Conector recto de flecha 27">
            <a:extLst>
              <a:ext uri="{FF2B5EF4-FFF2-40B4-BE49-F238E27FC236}">
                <a16:creationId xmlns:a16="http://schemas.microsoft.com/office/drawing/2014/main" id="{32DEC39C-A30E-2020-E5CE-6EB18E492BF3}"/>
              </a:ext>
            </a:extLst>
          </xdr:cNvPr>
          <xdr:cNvCxnSpPr/>
        </xdr:nvCxnSpPr>
        <xdr:spPr>
          <a:xfrm>
            <a:off x="76376432" y="3477651"/>
            <a:ext cx="0" cy="1240018"/>
          </a:xfrm>
          <a:prstGeom prst="straightConnector1">
            <a:avLst/>
          </a:prstGeom>
          <a:ln>
            <a:solidFill>
              <a:srgbClr val="156082"/>
            </a:solidFill>
            <a:tailEnd type="none"/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74</xdr:col>
      <xdr:colOff>396362</xdr:colOff>
      <xdr:row>8</xdr:row>
      <xdr:rowOff>117231</xdr:rowOff>
    </xdr:from>
    <xdr:to>
      <xdr:col>74</xdr:col>
      <xdr:colOff>396362</xdr:colOff>
      <xdr:row>10</xdr:row>
      <xdr:rowOff>86166</xdr:rowOff>
    </xdr:to>
    <xdr:cxnSp macro="">
      <xdr:nvCxnSpPr>
        <xdr:cNvPr id="29" name="Conector recto de flecha 28">
          <a:extLst>
            <a:ext uri="{FF2B5EF4-FFF2-40B4-BE49-F238E27FC236}">
              <a16:creationId xmlns:a16="http://schemas.microsoft.com/office/drawing/2014/main" id="{6EB6EE91-1723-419F-A38F-BE63BCAE7BB5}"/>
            </a:ext>
          </a:extLst>
        </xdr:cNvPr>
        <xdr:cNvCxnSpPr/>
      </xdr:nvCxnSpPr>
      <xdr:spPr>
        <a:xfrm flipH="1">
          <a:off x="87401522" y="1709811"/>
          <a:ext cx="0" cy="388035"/>
        </a:xfrm>
        <a:prstGeom prst="straightConnector1">
          <a:avLst/>
        </a:prstGeom>
        <a:ln>
          <a:solidFill>
            <a:srgbClr val="C00000"/>
          </a:solidFill>
          <a:tailEnd type="non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72</xdr:col>
      <xdr:colOff>404446</xdr:colOff>
      <xdr:row>8</xdr:row>
      <xdr:rowOff>115614</xdr:rowOff>
    </xdr:from>
    <xdr:to>
      <xdr:col>74</xdr:col>
      <xdr:colOff>394138</xdr:colOff>
      <xdr:row>8</xdr:row>
      <xdr:rowOff>117230</xdr:rowOff>
    </xdr:to>
    <xdr:cxnSp macro="">
      <xdr:nvCxnSpPr>
        <xdr:cNvPr id="30" name="Conector recto de flecha 29">
          <a:extLst>
            <a:ext uri="{FF2B5EF4-FFF2-40B4-BE49-F238E27FC236}">
              <a16:creationId xmlns:a16="http://schemas.microsoft.com/office/drawing/2014/main" id="{3A28BC4A-9657-4C9C-914F-34D819935E46}"/>
            </a:ext>
          </a:extLst>
        </xdr:cNvPr>
        <xdr:cNvCxnSpPr/>
      </xdr:nvCxnSpPr>
      <xdr:spPr>
        <a:xfrm flipH="1">
          <a:off x="84163486" y="1708194"/>
          <a:ext cx="3235812" cy="1616"/>
        </a:xfrm>
        <a:prstGeom prst="straightConnector1">
          <a:avLst/>
        </a:prstGeom>
        <a:ln>
          <a:solidFill>
            <a:srgbClr val="C00000"/>
          </a:solidFill>
          <a:tailEnd type="non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72</xdr:col>
      <xdr:colOff>403860</xdr:colOff>
      <xdr:row>7</xdr:row>
      <xdr:rowOff>68580</xdr:rowOff>
    </xdr:from>
    <xdr:to>
      <xdr:col>72</xdr:col>
      <xdr:colOff>404445</xdr:colOff>
      <xdr:row>8</xdr:row>
      <xdr:rowOff>122640</xdr:rowOff>
    </xdr:to>
    <xdr:cxnSp macro="">
      <xdr:nvCxnSpPr>
        <xdr:cNvPr id="31" name="Conector recto de flecha 30">
          <a:extLst>
            <a:ext uri="{FF2B5EF4-FFF2-40B4-BE49-F238E27FC236}">
              <a16:creationId xmlns:a16="http://schemas.microsoft.com/office/drawing/2014/main" id="{ABFFAD32-3F0D-4795-B198-A1E22A1B9ACD}"/>
            </a:ext>
          </a:extLst>
        </xdr:cNvPr>
        <xdr:cNvCxnSpPr/>
      </xdr:nvCxnSpPr>
      <xdr:spPr>
        <a:xfrm flipH="1" flipV="1">
          <a:off x="84162900" y="1447800"/>
          <a:ext cx="585" cy="267420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72</xdr:col>
      <xdr:colOff>7033</xdr:colOff>
      <xdr:row>2</xdr:row>
      <xdr:rowOff>192844</xdr:rowOff>
    </xdr:from>
    <xdr:to>
      <xdr:col>72</xdr:col>
      <xdr:colOff>12895</xdr:colOff>
      <xdr:row>8</xdr:row>
      <xdr:rowOff>56855</xdr:rowOff>
    </xdr:to>
    <xdr:cxnSp macro="">
      <xdr:nvCxnSpPr>
        <xdr:cNvPr id="32" name="Conector recto de flecha 31">
          <a:extLst>
            <a:ext uri="{FF2B5EF4-FFF2-40B4-BE49-F238E27FC236}">
              <a16:creationId xmlns:a16="http://schemas.microsoft.com/office/drawing/2014/main" id="{EE2D1DC9-9E99-48B5-A575-C9835890A3B8}"/>
            </a:ext>
          </a:extLst>
        </xdr:cNvPr>
        <xdr:cNvCxnSpPr/>
      </xdr:nvCxnSpPr>
      <xdr:spPr>
        <a:xfrm flipH="1">
          <a:off x="83766073" y="573844"/>
          <a:ext cx="5862" cy="1075591"/>
        </a:xfrm>
        <a:prstGeom prst="straightConnector1">
          <a:avLst/>
        </a:prstGeom>
        <a:ln>
          <a:solidFill>
            <a:srgbClr val="156082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8</xdr:col>
      <xdr:colOff>30480</xdr:colOff>
      <xdr:row>2</xdr:row>
      <xdr:rowOff>201930</xdr:rowOff>
    </xdr:from>
    <xdr:ext cx="1812997" cy="17306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3" name="CuadroTexto 32">
              <a:extLst>
                <a:ext uri="{FF2B5EF4-FFF2-40B4-BE49-F238E27FC236}">
                  <a16:creationId xmlns:a16="http://schemas.microsoft.com/office/drawing/2014/main" id="{DFEC840F-CF23-440E-9F09-4B818723B8F3}"/>
                </a:ext>
              </a:extLst>
            </xdr:cNvPr>
            <xdr:cNvSpPr txBox="1"/>
          </xdr:nvSpPr>
          <xdr:spPr>
            <a:xfrm>
              <a:off x="9784080" y="582930"/>
              <a:ext cx="1812997" cy="1730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𝐅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𝐟𝐫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í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𝐚</m:t>
                        </m:r>
                      </m:sub>
                      <m:sup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𝐥</m:t>
                        </m:r>
                      </m:sup>
                    </m:sSubSup>
                    <m:r>
                      <a:rPr lang="es-MX" sz="1000" b="1" i="0">
                        <a:latin typeface="Cambria Math" panose="02040503050406030204" pitchFamily="18" charset="0"/>
                      </a:rPr>
                      <m:t>+</m:t>
                    </m:r>
                    <m:sSubSup>
                      <m:sSubSup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𝐅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𝐜𝐚𝐥𝐢𝐞𝐧𝐭𝐞</m:t>
                        </m:r>
                      </m:sub>
                      <m:sup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𝐥</m:t>
                        </m:r>
                      </m:sup>
                    </m:sSubSup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𝐏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𝐟𝐫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í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𝐚</m:t>
                        </m:r>
                      </m:sub>
                      <m:sup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𝐥</m:t>
                        </m:r>
                      </m:sup>
                    </m:sSubSup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Sup>
                      <m:sSubSup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𝐏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𝐜𝐚𝐥𝐢𝐞𝐧𝐭𝐞</m:t>
                        </m:r>
                      </m:sub>
                      <m:sup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𝐥</m:t>
                        </m:r>
                      </m:sup>
                    </m:sSubSup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33" name="CuadroTexto 32">
              <a:extLst>
                <a:ext uri="{FF2B5EF4-FFF2-40B4-BE49-F238E27FC236}">
                  <a16:creationId xmlns:a16="http://schemas.microsoft.com/office/drawing/2014/main" id="{DFEC840F-CF23-440E-9F09-4B818723B8F3}"/>
                </a:ext>
              </a:extLst>
            </xdr:cNvPr>
            <xdr:cNvSpPr txBox="1"/>
          </xdr:nvSpPr>
          <xdr:spPr>
            <a:xfrm>
              <a:off x="9784080" y="582930"/>
              <a:ext cx="1812997" cy="1730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𝐅_𝐟𝐫í𝐚^𝐥+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𝐅_𝐜𝐚𝐥𝐢𝐞𝐧𝐭𝐞^𝐥</a:t>
              </a:r>
              <a:r>
                <a:rPr lang="es-MX" sz="1000" b="1" i="0">
                  <a:latin typeface="Cambria Math" panose="02040503050406030204" pitchFamily="18" charset="0"/>
                </a:rPr>
                <a:t>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𝐏_𝐟𝐫í𝐚^𝐥+𝐏_𝐜𝐚𝐥𝐢𝐞𝐧𝐭𝐞^𝐥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8</xdr:col>
      <xdr:colOff>0</xdr:colOff>
      <xdr:row>7</xdr:row>
      <xdr:rowOff>11430</xdr:rowOff>
    </xdr:from>
    <xdr:ext cx="3299460" cy="20193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4" name="CuadroTexto 33">
              <a:extLst>
                <a:ext uri="{FF2B5EF4-FFF2-40B4-BE49-F238E27FC236}">
                  <a16:creationId xmlns:a16="http://schemas.microsoft.com/office/drawing/2014/main" id="{39A333BD-160A-4AA5-81D7-1B7C0C689817}"/>
                </a:ext>
              </a:extLst>
            </xdr:cNvPr>
            <xdr:cNvSpPr txBox="1"/>
          </xdr:nvSpPr>
          <xdr:spPr>
            <a:xfrm>
              <a:off x="9753600" y="1390650"/>
              <a:ext cx="3299460" cy="2019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𝐚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𝐟𝐫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í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𝐚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𝐚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𝐜𝐚𝐥𝐢𝐞𝐧𝐭𝐞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𝐚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𝐟𝐫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í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𝐚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𝐚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𝐜𝐚𝐥𝐢𝐞𝐧𝐭𝐞</m:t>
                        </m:r>
                      </m:sub>
                    </m:sSub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34" name="CuadroTexto 33">
              <a:extLst>
                <a:ext uri="{FF2B5EF4-FFF2-40B4-BE49-F238E27FC236}">
                  <a16:creationId xmlns:a16="http://schemas.microsoft.com/office/drawing/2014/main" id="{39A333BD-160A-4AA5-81D7-1B7C0C689817}"/>
                </a:ext>
              </a:extLst>
            </xdr:cNvPr>
            <xdr:cNvSpPr txBox="1"/>
          </xdr:nvSpPr>
          <xdr:spPr>
            <a:xfrm>
              <a:off x="9753600" y="1390650"/>
              <a:ext cx="3299460" cy="2019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𝐅^𝐥 𝐱_(𝐚,𝐅) )_</a:t>
              </a:r>
              <a:r>
                <a:rPr lang="es-MX" sz="1000" b="1" i="0">
                  <a:latin typeface="Cambria Math" panose="02040503050406030204" pitchFamily="18" charset="0"/>
                </a:rPr>
                <a:t>𝐟𝐫í𝐚+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(𝐅^𝐥 𝐱_(𝐚,𝐅) )_𝐜𝐚𝐥𝐢𝐞𝐧𝐭𝐞</a:t>
              </a:r>
              <a:r>
                <a:rPr lang="es-MX" sz="1000" b="1" i="0">
                  <a:latin typeface="Cambria Math" panose="02040503050406030204" pitchFamily="18" charset="0"/>
                </a:rPr>
                <a:t>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(𝐏^𝐥 𝐱_(𝐚,𝐏) )_𝐟𝐫í𝐚+(𝐏^𝐥 𝐱_(𝐚,𝐏) )_𝐜𝐚𝐥𝐢𝐞𝐧𝐭𝐞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8</xdr:col>
      <xdr:colOff>30480</xdr:colOff>
      <xdr:row>10</xdr:row>
      <xdr:rowOff>194310</xdr:rowOff>
    </xdr:from>
    <xdr:ext cx="1509772" cy="21525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5" name="CuadroTexto 34">
              <a:extLst>
                <a:ext uri="{FF2B5EF4-FFF2-40B4-BE49-F238E27FC236}">
                  <a16:creationId xmlns:a16="http://schemas.microsoft.com/office/drawing/2014/main" id="{924E3CEB-370E-4611-AF83-21490BD3F5EA}"/>
                </a:ext>
              </a:extLst>
            </xdr:cNvPr>
            <xdr:cNvSpPr txBox="1"/>
          </xdr:nvSpPr>
          <xdr:spPr>
            <a:xfrm>
              <a:off x="9784080" y="2205990"/>
              <a:ext cx="1509772" cy="21525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̇"/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𝐐</m:t>
                        </m:r>
                      </m:e>
                    </m:acc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sSub>
                          <m:sSub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dPr>
                              <m:e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𝐏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𝐥</m:t>
                                    </m:r>
                                  </m:sup>
                                </m:sSup>
                                <m:sSub>
                                  <m:sSub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b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𝐡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𝐏</m:t>
                                    </m:r>
                                  </m:sub>
                                </m:sSub>
                              </m:e>
                            </m:d>
                          </m:e>
                          <m: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𝐟𝐫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í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𝐚</m:t>
                            </m:r>
                          </m:sub>
                        </m:s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𝐡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𝐟𝐫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í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𝐚</m:t>
                        </m:r>
                      </m:sub>
                    </m:sSub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35" name="CuadroTexto 34">
              <a:extLst>
                <a:ext uri="{FF2B5EF4-FFF2-40B4-BE49-F238E27FC236}">
                  <a16:creationId xmlns:a16="http://schemas.microsoft.com/office/drawing/2014/main" id="{924E3CEB-370E-4611-AF83-21490BD3F5EA}"/>
                </a:ext>
              </a:extLst>
            </xdr:cNvPr>
            <xdr:cNvSpPr txBox="1"/>
          </xdr:nvSpPr>
          <xdr:spPr>
            <a:xfrm>
              <a:off x="9784080" y="2205990"/>
              <a:ext cx="1509772" cy="21525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𝐐 ̇=〖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(𝐏^𝐥 𝐡_𝐏 )_𝐟𝐫í𝐚−(𝐅^𝐥 𝐡_𝐅 )〗_</a:t>
              </a:r>
              <a:r>
                <a:rPr lang="es-MX" sz="1000" b="1" i="0">
                  <a:latin typeface="Cambria Math" panose="02040503050406030204" pitchFamily="18" charset="0"/>
                </a:rPr>
                <a:t>𝐟𝐫í𝐚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8</xdr:col>
      <xdr:colOff>38100</xdr:colOff>
      <xdr:row>12</xdr:row>
      <xdr:rowOff>19050</xdr:rowOff>
    </xdr:from>
    <xdr:ext cx="1894108" cy="19454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6" name="CuadroTexto 35">
              <a:extLst>
                <a:ext uri="{FF2B5EF4-FFF2-40B4-BE49-F238E27FC236}">
                  <a16:creationId xmlns:a16="http://schemas.microsoft.com/office/drawing/2014/main" id="{99922A37-9D7B-477D-A635-6D60769C632A}"/>
                </a:ext>
              </a:extLst>
            </xdr:cNvPr>
            <xdr:cNvSpPr txBox="1"/>
          </xdr:nvSpPr>
          <xdr:spPr>
            <a:xfrm>
              <a:off x="9791700" y="2442210"/>
              <a:ext cx="1894108" cy="1945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̇"/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acc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𝐐</m:t>
                        </m:r>
                      </m:e>
                    </m:acc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𝐡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𝐜𝐚𝐥𝐢𝐞𝐧𝐭𝐞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𝐡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𝐜𝐚𝐥𝐢𝐞𝐧𝐭𝐞</m:t>
                        </m:r>
                      </m:sub>
                    </m:sSub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36" name="CuadroTexto 35">
              <a:extLst>
                <a:ext uri="{FF2B5EF4-FFF2-40B4-BE49-F238E27FC236}">
                  <a16:creationId xmlns:a16="http://schemas.microsoft.com/office/drawing/2014/main" id="{99922A37-9D7B-477D-A635-6D60769C632A}"/>
                </a:ext>
              </a:extLst>
            </xdr:cNvPr>
            <xdr:cNvSpPr txBox="1"/>
          </xdr:nvSpPr>
          <xdr:spPr>
            <a:xfrm>
              <a:off x="9791700" y="2442210"/>
              <a:ext cx="1894108" cy="1945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𝐐 ̇</a:t>
              </a:r>
              <a:r>
                <a:rPr lang="es-MX" sz="1000" b="1" i="0">
                  <a:latin typeface="Cambria Math" panose="02040503050406030204" pitchFamily="18" charset="0"/>
                </a:rPr>
                <a:t>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(𝐅^𝐥 𝐡_𝐅 )_𝐜𝐚𝐥𝐢𝐞𝐧𝐭𝐞−(𝐏^𝐥 𝐡_𝐏 )_𝐜𝐚𝐥𝐢𝐞𝐧𝐭𝐞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17</xdr:col>
      <xdr:colOff>15240</xdr:colOff>
      <xdr:row>3</xdr:row>
      <xdr:rowOff>7620</xdr:rowOff>
    </xdr:from>
    <xdr:ext cx="456984" cy="15799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7" name="CuadroTexto 36">
              <a:extLst>
                <a:ext uri="{FF2B5EF4-FFF2-40B4-BE49-F238E27FC236}">
                  <a16:creationId xmlns:a16="http://schemas.microsoft.com/office/drawing/2014/main" id="{F3D2A95C-96BF-43DB-8B39-548FA3ABCAF9}"/>
                </a:ext>
              </a:extLst>
            </xdr:cNvPr>
            <xdr:cNvSpPr txBox="1"/>
          </xdr:nvSpPr>
          <xdr:spPr>
            <a:xfrm>
              <a:off x="20558760" y="594360"/>
              <a:ext cx="456984" cy="1579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𝐕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𝐋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𝟏</m:t>
                        </m:r>
                      </m:sub>
                    </m:sSub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37" name="CuadroTexto 36">
              <a:extLst>
                <a:ext uri="{FF2B5EF4-FFF2-40B4-BE49-F238E27FC236}">
                  <a16:creationId xmlns:a16="http://schemas.microsoft.com/office/drawing/2014/main" id="{F3D2A95C-96BF-43DB-8B39-548FA3ABCAF9}"/>
                </a:ext>
              </a:extLst>
            </xdr:cNvPr>
            <xdr:cNvSpPr txBox="1"/>
          </xdr:nvSpPr>
          <xdr:spPr>
            <a:xfrm>
              <a:off x="20558760" y="594360"/>
              <a:ext cx="456984" cy="1579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𝐕_𝟐=𝐋_𝟏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17</xdr:col>
      <xdr:colOff>15240</xdr:colOff>
      <xdr:row>9</xdr:row>
      <xdr:rowOff>22860</xdr:rowOff>
    </xdr:from>
    <xdr:ext cx="929998" cy="15799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8" name="CuadroTexto 37">
              <a:extLst>
                <a:ext uri="{FF2B5EF4-FFF2-40B4-BE49-F238E27FC236}">
                  <a16:creationId xmlns:a16="http://schemas.microsoft.com/office/drawing/2014/main" id="{DD4CDF29-E533-4A0E-BBBE-4B61DA2A44A6}"/>
                </a:ext>
              </a:extLst>
            </xdr:cNvPr>
            <xdr:cNvSpPr txBox="1"/>
          </xdr:nvSpPr>
          <xdr:spPr>
            <a:xfrm>
              <a:off x="20558760" y="1821180"/>
              <a:ext cx="929998" cy="1579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</a:rPr>
                              <m:t>𝐕</m:t>
                            </m:r>
                            <m:sSub>
                              <m:sSubPr>
                                <m:ctrlPr>
                                  <a:rPr lang="es-MX" sz="1000" b="1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latin typeface="Cambria Math" panose="02040503050406030204" pitchFamily="18" charset="0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latin typeface="Cambria Math" panose="02040503050406030204" pitchFamily="18" charset="0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</a:rPr>
                              <m:t>𝐋</m:t>
                            </m:r>
                            <m:sSub>
                              <m:sSubPr>
                                <m:ctrlPr>
                                  <a:rPr lang="es-MX" sz="1000" b="1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latin typeface="Cambria Math" panose="02040503050406030204" pitchFamily="18" charset="0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latin typeface="Cambria Math" panose="02040503050406030204" pitchFamily="18" charset="0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𝟏</m:t>
                        </m:r>
                      </m:sub>
                    </m:sSub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38" name="CuadroTexto 37">
              <a:extLst>
                <a:ext uri="{FF2B5EF4-FFF2-40B4-BE49-F238E27FC236}">
                  <a16:creationId xmlns:a16="http://schemas.microsoft.com/office/drawing/2014/main" id="{DD4CDF29-E533-4A0E-BBBE-4B61DA2A44A6}"/>
                </a:ext>
              </a:extLst>
            </xdr:cNvPr>
            <xdr:cNvSpPr txBox="1"/>
          </xdr:nvSpPr>
          <xdr:spPr>
            <a:xfrm>
              <a:off x="20558760" y="1821180"/>
              <a:ext cx="929998" cy="1579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(𝐕𝐲_𝐚 )_𝟐=(𝐋𝐱_𝐚 )_𝟏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17</xdr:col>
      <xdr:colOff>22860</xdr:colOff>
      <xdr:row>15</xdr:row>
      <xdr:rowOff>22860</xdr:rowOff>
    </xdr:from>
    <xdr:ext cx="1081770" cy="167354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9" name="CuadroTexto 38">
              <a:extLst>
                <a:ext uri="{FF2B5EF4-FFF2-40B4-BE49-F238E27FC236}">
                  <a16:creationId xmlns:a16="http://schemas.microsoft.com/office/drawing/2014/main" id="{35E715F4-76B4-4662-8393-2F72E4567EC9}"/>
                </a:ext>
              </a:extLst>
            </xdr:cNvPr>
            <xdr:cNvSpPr txBox="1"/>
          </xdr:nvSpPr>
          <xdr:spPr>
            <a:xfrm>
              <a:off x="20566380" y="3070860"/>
              <a:ext cx="1081770" cy="16735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̇"/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acc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𝐐</m:t>
                        </m:r>
                      </m:e>
                    </m:acc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𝐕𝐡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</a:rPr>
                              <m:t>𝐋𝐡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𝟏</m:t>
                        </m:r>
                      </m:sub>
                    </m:sSub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39" name="CuadroTexto 38">
              <a:extLst>
                <a:ext uri="{FF2B5EF4-FFF2-40B4-BE49-F238E27FC236}">
                  <a16:creationId xmlns:a16="http://schemas.microsoft.com/office/drawing/2014/main" id="{35E715F4-76B4-4662-8393-2F72E4567EC9}"/>
                </a:ext>
              </a:extLst>
            </xdr:cNvPr>
            <xdr:cNvSpPr txBox="1"/>
          </xdr:nvSpPr>
          <xdr:spPr>
            <a:xfrm>
              <a:off x="20566380" y="3070860"/>
              <a:ext cx="1081770" cy="16735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𝐐 ̇</a:t>
              </a:r>
              <a:r>
                <a:rPr lang="es-MX" sz="1000" b="1" i="0">
                  <a:latin typeface="Cambria Math" panose="02040503050406030204" pitchFamily="18" charset="0"/>
                </a:rPr>
                <a:t>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(𝐕𝐡)_𝟐−</a:t>
              </a:r>
              <a:r>
                <a:rPr lang="es-MX" sz="1000" b="1" i="0">
                  <a:latin typeface="Cambria Math" panose="02040503050406030204" pitchFamily="18" charset="0"/>
                </a:rPr>
                <a:t>(𝐋𝐡)_𝟏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17</xdr:col>
      <xdr:colOff>30480</xdr:colOff>
      <xdr:row>21</xdr:row>
      <xdr:rowOff>38100</xdr:rowOff>
    </xdr:from>
    <xdr:ext cx="947952" cy="36484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0" name="CuadroTexto 39">
              <a:extLst>
                <a:ext uri="{FF2B5EF4-FFF2-40B4-BE49-F238E27FC236}">
                  <a16:creationId xmlns:a16="http://schemas.microsoft.com/office/drawing/2014/main" id="{019DAB57-89EE-44B9-9AA3-6F825D8C9571}"/>
                </a:ext>
              </a:extLst>
            </xdr:cNvPr>
            <xdr:cNvSpPr txBox="1"/>
          </xdr:nvSpPr>
          <xdr:spPr>
            <a:xfrm>
              <a:off x="20574000" y="4305300"/>
              <a:ext cx="947952" cy="364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000" b="1" i="0">
                        <a:latin typeface="Cambria Math" panose="02040503050406030204" pitchFamily="18" charset="0"/>
                      </a:rPr>
                      <m:t>𝐑𝐑</m:t>
                    </m:r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es-MX" sz="1000" b="1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</a:rPr>
                              <m:t>𝐋</m:t>
                            </m:r>
                          </m:e>
                          <m:sub>
                            <m:r>
                              <a:rPr lang="es-MX" sz="1000" b="1" i="0">
                                <a:latin typeface="Cambria Math" panose="02040503050406030204" pitchFamily="18" charset="0"/>
                              </a:rPr>
                              <m:t>𝟏</m:t>
                            </m:r>
                          </m:sub>
                        </m:s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−</m:t>
                        </m:r>
                        <m:sSub>
                          <m:sSub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d>
                              <m:dPr>
                                <m:ctrlPr>
                                  <a:rPr lang="es-MX" sz="1000" b="1" i="1">
                                    <a:latin typeface="Cambria Math" panose="02040503050406030204" pitchFamily="18" charset="0"/>
                                  </a:rPr>
                                </m:ctrlPr>
                              </m:dPr>
                              <m:e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𝐏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𝐥</m:t>
                                    </m:r>
                                  </m:sup>
                                </m:sSup>
                              </m:e>
                            </m:d>
                          </m:e>
                          <m:sub>
                            <m: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𝟏</m:t>
                            </m:r>
                          </m:sub>
                        </m:sSub>
                      </m:num>
                      <m:den>
                        <m:sSub>
                          <m:sSub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dPr>
                              <m:e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𝐏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𝐥</m:t>
                                    </m:r>
                                  </m:sup>
                                </m:sSup>
                              </m:e>
                            </m:d>
                          </m:e>
                          <m:sub>
                            <m: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𝟏</m:t>
                            </m:r>
                          </m:sub>
                        </m:sSub>
                      </m:den>
                    </m:f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40" name="CuadroTexto 39">
              <a:extLst>
                <a:ext uri="{FF2B5EF4-FFF2-40B4-BE49-F238E27FC236}">
                  <a16:creationId xmlns:a16="http://schemas.microsoft.com/office/drawing/2014/main" id="{019DAB57-89EE-44B9-9AA3-6F825D8C9571}"/>
                </a:ext>
              </a:extLst>
            </xdr:cNvPr>
            <xdr:cNvSpPr txBox="1"/>
          </xdr:nvSpPr>
          <xdr:spPr>
            <a:xfrm>
              <a:off x="20574000" y="4305300"/>
              <a:ext cx="947952" cy="364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𝐑𝐑=(𝐋_𝟏−(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𝐏^𝐥 )_𝟏)/(𝐏^𝐥 )_𝟏 </a:t>
              </a:r>
              <a:endParaRPr lang="es-MX" sz="1000" b="1" i="0"/>
            </a:p>
          </xdr:txBody>
        </xdr:sp>
      </mc:Fallback>
    </mc:AlternateContent>
    <xdr:clientData/>
  </xdr:oneCellAnchor>
  <xdr:twoCellAnchor>
    <xdr:from>
      <xdr:col>25</xdr:col>
      <xdr:colOff>1051475</xdr:colOff>
      <xdr:row>12</xdr:row>
      <xdr:rowOff>15671</xdr:rowOff>
    </xdr:from>
    <xdr:to>
      <xdr:col>26</xdr:col>
      <xdr:colOff>339922</xdr:colOff>
      <xdr:row>12</xdr:row>
      <xdr:rowOff>15671</xdr:rowOff>
    </xdr:to>
    <xdr:cxnSp macro="">
      <xdr:nvCxnSpPr>
        <xdr:cNvPr id="41" name="Conector recto de flecha 40">
          <a:extLst>
            <a:ext uri="{FF2B5EF4-FFF2-40B4-BE49-F238E27FC236}">
              <a16:creationId xmlns:a16="http://schemas.microsoft.com/office/drawing/2014/main" id="{8380A8CD-E860-4A26-80CC-19FAEB8732B1}"/>
            </a:ext>
          </a:extLst>
        </xdr:cNvPr>
        <xdr:cNvCxnSpPr/>
      </xdr:nvCxnSpPr>
      <xdr:spPr>
        <a:xfrm flipV="1">
          <a:off x="30944735" y="2438831"/>
          <a:ext cx="538127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1047218</xdr:colOff>
      <xdr:row>13</xdr:row>
      <xdr:rowOff>21285</xdr:rowOff>
    </xdr:from>
    <xdr:to>
      <xdr:col>26</xdr:col>
      <xdr:colOff>335665</xdr:colOff>
      <xdr:row>13</xdr:row>
      <xdr:rowOff>21285</xdr:rowOff>
    </xdr:to>
    <xdr:cxnSp macro="">
      <xdr:nvCxnSpPr>
        <xdr:cNvPr id="42" name="Conector recto de flecha 41">
          <a:extLst>
            <a:ext uri="{FF2B5EF4-FFF2-40B4-BE49-F238E27FC236}">
              <a16:creationId xmlns:a16="http://schemas.microsoft.com/office/drawing/2014/main" id="{48D81D5D-ED4C-43C7-BE27-B262EEE401C8}"/>
            </a:ext>
          </a:extLst>
        </xdr:cNvPr>
        <xdr:cNvCxnSpPr/>
      </xdr:nvCxnSpPr>
      <xdr:spPr>
        <a:xfrm>
          <a:off x="30940478" y="2650185"/>
          <a:ext cx="538127" cy="0"/>
        </a:xfrm>
        <a:prstGeom prst="straightConnector1">
          <a:avLst/>
        </a:prstGeom>
        <a:ln>
          <a:prstDash val="dash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25</xdr:col>
      <xdr:colOff>313973</xdr:colOff>
      <xdr:row>2</xdr:row>
      <xdr:rowOff>147008</xdr:rowOff>
    </xdr:from>
    <xdr:ext cx="2036391" cy="19601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3" name="CuadroTexto 42">
              <a:extLst>
                <a:ext uri="{FF2B5EF4-FFF2-40B4-BE49-F238E27FC236}">
                  <a16:creationId xmlns:a16="http://schemas.microsoft.com/office/drawing/2014/main" id="{69CB2647-A594-47FA-814F-C207B9545EE8}"/>
                </a:ext>
              </a:extLst>
            </xdr:cNvPr>
            <xdr:cNvSpPr txBox="1"/>
          </xdr:nvSpPr>
          <xdr:spPr>
            <a:xfrm>
              <a:off x="30207233" y="528008"/>
              <a:ext cx="2036391" cy="1960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𝚪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𝛒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𝐛𝐦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𝐲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b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𝐲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b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43" name="CuadroTexto 42">
              <a:extLst>
                <a:ext uri="{FF2B5EF4-FFF2-40B4-BE49-F238E27FC236}">
                  <a16:creationId xmlns:a16="http://schemas.microsoft.com/office/drawing/2014/main" id="{69CB2647-A594-47FA-814F-C207B9545EE8}"/>
                </a:ext>
              </a:extLst>
            </xdr:cNvPr>
            <xdr:cNvSpPr txBox="1"/>
          </xdr:nvSpPr>
          <xdr:spPr>
            <a:xfrm>
              <a:off x="30207233" y="528008"/>
              <a:ext cx="2036391" cy="1960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𝐉_𝐚^𝐠=𝚪^(𝐠,𝐛) 𝛒^(𝐠,𝐛) 𝐤_𝐛𝐦^𝐠 𝐚_𝐞𝐟 𝐀_𝐭𝐫 𝐙(𝐲_𝐚^𝐛−𝐲_𝐚^𝐈 )]_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𝟐</a:t>
              </a:r>
            </a:p>
          </xdr:txBody>
        </xdr:sp>
      </mc:Fallback>
    </mc:AlternateContent>
    <xdr:clientData/>
  </xdr:oneCellAnchor>
  <xdr:oneCellAnchor>
    <xdr:from>
      <xdr:col>25</xdr:col>
      <xdr:colOff>764788</xdr:colOff>
      <xdr:row>1</xdr:row>
      <xdr:rowOff>183331</xdr:rowOff>
    </xdr:from>
    <xdr:ext cx="972574" cy="15036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4" name="CuadroTexto 43">
              <a:extLst>
                <a:ext uri="{FF2B5EF4-FFF2-40B4-BE49-F238E27FC236}">
                  <a16:creationId xmlns:a16="http://schemas.microsoft.com/office/drawing/2014/main" id="{352C6651-1875-44F8-927F-D259A02E1081}"/>
                </a:ext>
              </a:extLst>
            </xdr:cNvPr>
            <xdr:cNvSpPr txBox="1"/>
          </xdr:nvSpPr>
          <xdr:spPr>
            <a:xfrm>
              <a:off x="30658048" y="373831"/>
              <a:ext cx="972574" cy="1503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+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𝐰</m:t>
                                </m:r>
                              </m:sub>
                            </m:sSub>
                            <m:r>
                              <m:rPr>
                                <m:nor/>
                              </m:rPr>
                              <a:rPr lang="es-MX" sz="1000" b="1" i="0"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 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44" name="CuadroTexto 43">
              <a:extLst>
                <a:ext uri="{FF2B5EF4-FFF2-40B4-BE49-F238E27FC236}">
                  <a16:creationId xmlns:a16="http://schemas.microsoft.com/office/drawing/2014/main" id="{352C6651-1875-44F8-927F-D259A02E1081}"/>
                </a:ext>
              </a:extLst>
            </xdr:cNvPr>
            <xdr:cNvSpPr txBox="1"/>
          </xdr:nvSpPr>
          <xdr:spPr>
            <a:xfrm>
              <a:off x="30658048" y="373831"/>
              <a:ext cx="972574" cy="1503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𝐍_𝐭=𝐍_𝐚+𝐍_𝐰 "</a:t>
              </a:r>
              <a:r>
                <a:rPr lang="es-MX" sz="1000" b="1" i="0">
                  <a:effectLst/>
                  <a:latin typeface="Cambria Math" panose="02040503050406030204" pitchFamily="18" charset="0"/>
                  <a:ea typeface="Cambria Math" panose="02040503050406030204" pitchFamily="18" charset="0"/>
                </a:rPr>
                <a:t> " ]_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𝟐</a:t>
              </a:r>
            </a:p>
          </xdr:txBody>
        </xdr:sp>
      </mc:Fallback>
    </mc:AlternateContent>
    <xdr:clientData/>
  </xdr:oneCellAnchor>
  <xdr:twoCellAnchor>
    <xdr:from>
      <xdr:col>27</xdr:col>
      <xdr:colOff>8965</xdr:colOff>
      <xdr:row>14</xdr:row>
      <xdr:rowOff>8966</xdr:rowOff>
    </xdr:from>
    <xdr:to>
      <xdr:col>27</xdr:col>
      <xdr:colOff>8965</xdr:colOff>
      <xdr:row>19</xdr:row>
      <xdr:rowOff>20197</xdr:rowOff>
    </xdr:to>
    <xdr:cxnSp macro="">
      <xdr:nvCxnSpPr>
        <xdr:cNvPr id="45" name="Conector recto de flecha 44">
          <a:extLst>
            <a:ext uri="{FF2B5EF4-FFF2-40B4-BE49-F238E27FC236}">
              <a16:creationId xmlns:a16="http://schemas.microsoft.com/office/drawing/2014/main" id="{186C87DA-38E8-4089-A889-3B9945EE3AE3}"/>
            </a:ext>
          </a:extLst>
        </xdr:cNvPr>
        <xdr:cNvCxnSpPr/>
      </xdr:nvCxnSpPr>
      <xdr:spPr>
        <a:xfrm>
          <a:off x="32500645" y="2851226"/>
          <a:ext cx="0" cy="1032311"/>
        </a:xfrm>
        <a:prstGeom prst="straightConnector1">
          <a:avLst/>
        </a:prstGeom>
        <a:ln>
          <a:solidFill>
            <a:srgbClr val="156082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25</xdr:col>
      <xdr:colOff>335614</xdr:colOff>
      <xdr:row>3</xdr:row>
      <xdr:rowOff>132385</xdr:rowOff>
    </xdr:from>
    <xdr:ext cx="2002984" cy="19768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6" name="CuadroTexto 45">
              <a:extLst>
                <a:ext uri="{FF2B5EF4-FFF2-40B4-BE49-F238E27FC236}">
                  <a16:creationId xmlns:a16="http://schemas.microsoft.com/office/drawing/2014/main" id="{EA699909-20F1-4912-A965-CEC8817BA5A5}"/>
                </a:ext>
              </a:extLst>
            </xdr:cNvPr>
            <xdr:cNvSpPr txBox="1"/>
          </xdr:nvSpPr>
          <xdr:spPr>
            <a:xfrm>
              <a:off x="30228874" y="719125"/>
              <a:ext cx="2002984" cy="19768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𝚪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𝛒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𝐛𝐦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𝐱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b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𝐱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b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46" name="CuadroTexto 45">
              <a:extLst>
                <a:ext uri="{FF2B5EF4-FFF2-40B4-BE49-F238E27FC236}">
                  <a16:creationId xmlns:a16="http://schemas.microsoft.com/office/drawing/2014/main" id="{EA699909-20F1-4912-A965-CEC8817BA5A5}"/>
                </a:ext>
              </a:extLst>
            </xdr:cNvPr>
            <xdr:cNvSpPr txBox="1"/>
          </xdr:nvSpPr>
          <xdr:spPr>
            <a:xfrm>
              <a:off x="30228874" y="719125"/>
              <a:ext cx="2002984" cy="19768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𝐉_𝐚^𝐥=𝚪^(𝐥,𝐛) 𝛒^(𝐥,𝐛) 𝐤_𝐛𝐦^𝐥 𝐚_𝐞𝐟 𝐀_𝐭𝐫 𝐙(𝐱_𝐚^𝐈−𝐱_𝐚^𝐛 )]_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𝟐</a:t>
              </a:r>
            </a:p>
          </xdr:txBody>
        </xdr:sp>
      </mc:Fallback>
    </mc:AlternateContent>
    <xdr:clientData/>
  </xdr:oneCellAnchor>
  <xdr:oneCellAnchor>
    <xdr:from>
      <xdr:col>25</xdr:col>
      <xdr:colOff>456752</xdr:colOff>
      <xdr:row>4</xdr:row>
      <xdr:rowOff>165838</xdr:rowOff>
    </xdr:from>
    <xdr:ext cx="1673600" cy="19531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7" name="CuadroTexto 46">
              <a:extLst>
                <a:ext uri="{FF2B5EF4-FFF2-40B4-BE49-F238E27FC236}">
                  <a16:creationId xmlns:a16="http://schemas.microsoft.com/office/drawing/2014/main" id="{CD53228B-8154-4748-BCE4-103AC24FD666}"/>
                </a:ext>
              </a:extLst>
            </xdr:cNvPr>
            <xdr:cNvSpPr txBox="1"/>
          </xdr:nvSpPr>
          <xdr:spPr>
            <a:xfrm>
              <a:off x="30350012" y="958318"/>
              <a:ext cx="1673600" cy="19531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𝐡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𝐠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,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47" name="CuadroTexto 46">
              <a:extLst>
                <a:ext uri="{FF2B5EF4-FFF2-40B4-BE49-F238E27FC236}">
                  <a16:creationId xmlns:a16="http://schemas.microsoft.com/office/drawing/2014/main" id="{CD53228B-8154-4748-BCE4-103AC24FD666}"/>
                </a:ext>
              </a:extLst>
            </xdr:cNvPr>
            <xdr:cNvSpPr txBox="1"/>
          </xdr:nvSpPr>
          <xdr:spPr>
            <a:xfrm>
              <a:off x="30350012" y="958318"/>
              <a:ext cx="1673600" cy="19531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𝐐^𝐠=𝐤_𝐡^𝐠 𝐚_𝐞𝐟 𝐀_𝐭𝐫 𝐙(𝐓^(𝐠,𝐛)−𝐓^𝐈 )]_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𝟐</a:t>
              </a:r>
            </a:p>
          </xdr:txBody>
        </xdr:sp>
      </mc:Fallback>
    </mc:AlternateContent>
    <xdr:clientData/>
  </xdr:oneCellAnchor>
  <xdr:oneCellAnchor>
    <xdr:from>
      <xdr:col>25</xdr:col>
      <xdr:colOff>479867</xdr:colOff>
      <xdr:row>5</xdr:row>
      <xdr:rowOff>182403</xdr:rowOff>
    </xdr:from>
    <xdr:ext cx="1632948" cy="19768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8" name="CuadroTexto 47">
              <a:extLst>
                <a:ext uri="{FF2B5EF4-FFF2-40B4-BE49-F238E27FC236}">
                  <a16:creationId xmlns:a16="http://schemas.microsoft.com/office/drawing/2014/main" id="{3A7F3965-A9B9-4A5C-A495-901B3C3692D1}"/>
                </a:ext>
              </a:extLst>
            </xdr:cNvPr>
            <xdr:cNvSpPr txBox="1"/>
          </xdr:nvSpPr>
          <xdr:spPr>
            <a:xfrm>
              <a:off x="30373127" y="1157763"/>
              <a:ext cx="1632948" cy="19768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𝐡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𝐥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,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48" name="CuadroTexto 47">
              <a:extLst>
                <a:ext uri="{FF2B5EF4-FFF2-40B4-BE49-F238E27FC236}">
                  <a16:creationId xmlns:a16="http://schemas.microsoft.com/office/drawing/2014/main" id="{3A7F3965-A9B9-4A5C-A495-901B3C3692D1}"/>
                </a:ext>
              </a:extLst>
            </xdr:cNvPr>
            <xdr:cNvSpPr txBox="1"/>
          </xdr:nvSpPr>
          <xdr:spPr>
            <a:xfrm>
              <a:off x="30373127" y="1157763"/>
              <a:ext cx="1632948" cy="19768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𝐐^𝐥=𝐤_𝐡^𝐥 𝐚_𝐞𝐟 𝐀_𝐭𝐫 𝐙(𝐓^𝐈−𝐓^(𝐥,𝐛) )]_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𝟐</a:t>
              </a:r>
            </a:p>
          </xdr:txBody>
        </xdr:sp>
      </mc:Fallback>
    </mc:AlternateContent>
    <xdr:clientData/>
  </xdr:oneCellAnchor>
  <xdr:oneCellAnchor>
    <xdr:from>
      <xdr:col>30</xdr:col>
      <xdr:colOff>7620</xdr:colOff>
      <xdr:row>2</xdr:row>
      <xdr:rowOff>202738</xdr:rowOff>
    </xdr:from>
    <xdr:ext cx="2071465" cy="19447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9" name="CuadroTexto 48">
              <a:extLst>
                <a:ext uri="{FF2B5EF4-FFF2-40B4-BE49-F238E27FC236}">
                  <a16:creationId xmlns:a16="http://schemas.microsoft.com/office/drawing/2014/main" id="{676808AC-B976-4063-B48A-EF3605BE02BB}"/>
                </a:ext>
              </a:extLst>
            </xdr:cNvPr>
            <xdr:cNvSpPr txBox="1"/>
          </xdr:nvSpPr>
          <xdr:spPr>
            <a:xfrm>
              <a:off x="35730180" y="583738"/>
              <a:ext cx="2071465" cy="19447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𝐕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𝐕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𝐋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𝐋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𝟏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−</m:t>
                            </m:r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𝐏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𝐄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49" name="CuadroTexto 48">
              <a:extLst>
                <a:ext uri="{FF2B5EF4-FFF2-40B4-BE49-F238E27FC236}">
                  <a16:creationId xmlns:a16="http://schemas.microsoft.com/office/drawing/2014/main" id="{676808AC-B976-4063-B48A-EF3605BE02BB}"/>
                </a:ext>
              </a:extLst>
            </xdr:cNvPr>
            <xdr:cNvSpPr txBox="1"/>
          </xdr:nvSpPr>
          <xdr:spPr>
            <a:xfrm>
              <a:off x="35730180" y="583738"/>
              <a:ext cx="2071465" cy="19447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𝐍_𝐭 )_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𝟐=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𝐕_𝟑−𝐕_𝟐=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𝐋_𝟐−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(𝐋_𝟏−𝐏^𝐥 )_(𝐄−𝟑)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30</xdr:col>
      <xdr:colOff>30480</xdr:colOff>
      <xdr:row>7</xdr:row>
      <xdr:rowOff>27477</xdr:rowOff>
    </xdr:from>
    <xdr:ext cx="3013646" cy="19447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0" name="CuadroTexto 49">
              <a:extLst>
                <a:ext uri="{FF2B5EF4-FFF2-40B4-BE49-F238E27FC236}">
                  <a16:creationId xmlns:a16="http://schemas.microsoft.com/office/drawing/2014/main" id="{4EDB03F5-625C-4383-9ACC-C8784D088CAE}"/>
                </a:ext>
              </a:extLst>
            </xdr:cNvPr>
            <xdr:cNvSpPr txBox="1"/>
          </xdr:nvSpPr>
          <xdr:spPr>
            <a:xfrm>
              <a:off x="35753040" y="1406697"/>
              <a:ext cx="3013646" cy="19447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𝐕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𝐕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𝐋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b>
                                  <m:sSub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𝐋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𝟏</m:t>
                                    </m:r>
                                  </m:sub>
                                </m:s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𝐏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𝐥</m:t>
                                    </m:r>
                                  </m:sup>
                                </m:sSup>
                              </m:e>
                            </m:d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𝐄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50" name="CuadroTexto 49">
              <a:extLst>
                <a:ext uri="{FF2B5EF4-FFF2-40B4-BE49-F238E27FC236}">
                  <a16:creationId xmlns:a16="http://schemas.microsoft.com/office/drawing/2014/main" id="{4EDB03F5-625C-4383-9ACC-C8784D088CAE}"/>
                </a:ext>
              </a:extLst>
            </xdr:cNvPr>
            <xdr:cNvSpPr txBox="1"/>
          </xdr:nvSpPr>
          <xdr:spPr>
            <a:xfrm>
              <a:off x="35753040" y="1406697"/>
              <a:ext cx="3013646" cy="19447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𝐍_𝐚 )_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𝟐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=(𝐕𝐲_𝐚 )_𝟑−(𝐕𝐲_𝐚 )_𝟐=(𝐋𝐱_𝐚 )_𝟐−[(𝐋_𝟏−𝐏^𝐥 ) 𝐱_𝐚 ]_(𝐄−𝟑)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30</xdr:col>
      <xdr:colOff>30480</xdr:colOff>
      <xdr:row>13</xdr:row>
      <xdr:rowOff>19857</xdr:rowOff>
    </xdr:from>
    <xdr:ext cx="2653355" cy="19447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1" name="CuadroTexto 50">
              <a:extLst>
                <a:ext uri="{FF2B5EF4-FFF2-40B4-BE49-F238E27FC236}">
                  <a16:creationId xmlns:a16="http://schemas.microsoft.com/office/drawing/2014/main" id="{475BBABC-2FEA-4349-8D09-EE239F2762A5}"/>
                </a:ext>
              </a:extLst>
            </xdr:cNvPr>
            <xdr:cNvSpPr txBox="1"/>
          </xdr:nvSpPr>
          <xdr:spPr>
            <a:xfrm>
              <a:off x="35753040" y="2648757"/>
              <a:ext cx="2653355" cy="19447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𝐄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𝐕𝐡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𝐕𝐡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𝐋𝐡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b>
                                  <m:sSub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𝐋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𝟏</m:t>
                                    </m:r>
                                  </m:sub>
                                </m:s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𝐏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𝐥</m:t>
                                    </m:r>
                                  </m:sup>
                                </m:sSup>
                              </m:e>
                            </m:d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𝐄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51" name="CuadroTexto 50">
              <a:extLst>
                <a:ext uri="{FF2B5EF4-FFF2-40B4-BE49-F238E27FC236}">
                  <a16:creationId xmlns:a16="http://schemas.microsoft.com/office/drawing/2014/main" id="{475BBABC-2FEA-4349-8D09-EE239F2762A5}"/>
                </a:ext>
              </a:extLst>
            </xdr:cNvPr>
            <xdr:cNvSpPr txBox="1"/>
          </xdr:nvSpPr>
          <xdr:spPr>
            <a:xfrm>
              <a:off x="35753040" y="2648757"/>
              <a:ext cx="2653355" cy="19447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𝐄_𝟐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=(𝐕𝐡)_𝟑−(𝐕𝐡)_𝟐=(𝐋𝐡)_𝟐−[(𝐋_𝟏−𝐏^𝐥 )𝐡]_(𝐄−𝟑)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30</xdr:col>
      <xdr:colOff>38100</xdr:colOff>
      <xdr:row>8</xdr:row>
      <xdr:rowOff>27638</xdr:rowOff>
    </xdr:from>
    <xdr:ext cx="2425344" cy="1941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2" name="CuadroTexto 51">
              <a:extLst>
                <a:ext uri="{FF2B5EF4-FFF2-40B4-BE49-F238E27FC236}">
                  <a16:creationId xmlns:a16="http://schemas.microsoft.com/office/drawing/2014/main" id="{C2C5B7C2-AFE4-4B31-93AB-B06A265C93A8}"/>
                </a:ext>
              </a:extLst>
            </xdr:cNvPr>
            <xdr:cNvSpPr txBox="1"/>
          </xdr:nvSpPr>
          <xdr:spPr>
            <a:xfrm>
              <a:off x="35760660" y="1620218"/>
              <a:ext cx="2425344" cy="1941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52" name="CuadroTexto 51">
              <a:extLst>
                <a:ext uri="{FF2B5EF4-FFF2-40B4-BE49-F238E27FC236}">
                  <a16:creationId xmlns:a16="http://schemas.microsoft.com/office/drawing/2014/main" id="{C2C5B7C2-AFE4-4B31-93AB-B06A265C93A8}"/>
                </a:ext>
              </a:extLst>
            </xdr:cNvPr>
            <xdr:cNvSpPr txBox="1"/>
          </xdr:nvSpPr>
          <xdr:spPr>
            <a:xfrm>
              <a:off x="35760660" y="1620218"/>
              <a:ext cx="2425344" cy="1941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𝐍_𝐚 )_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𝟐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=(𝐉_𝐚^𝐠 )_𝟐+(𝐍_𝐭 𝐲_𝐚^𝐛 )_𝟐=(𝐉_𝐚^𝐥 )_𝟐+(𝐍_𝐭 𝐱_𝐚^𝐛 )_𝟐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30</xdr:col>
      <xdr:colOff>29487</xdr:colOff>
      <xdr:row>14</xdr:row>
      <xdr:rowOff>3277</xdr:rowOff>
    </xdr:from>
    <xdr:ext cx="2579681" cy="25039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3" name="CuadroTexto 52">
              <a:extLst>
                <a:ext uri="{FF2B5EF4-FFF2-40B4-BE49-F238E27FC236}">
                  <a16:creationId xmlns:a16="http://schemas.microsoft.com/office/drawing/2014/main" id="{DB767022-DA65-4730-83F2-BFC368E41682}"/>
                </a:ext>
              </a:extLst>
            </xdr:cNvPr>
            <xdr:cNvSpPr txBox="1"/>
          </xdr:nvSpPr>
          <xdr:spPr>
            <a:xfrm>
              <a:off x="35752047" y="2845537"/>
              <a:ext cx="2579681" cy="2503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𝐄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l-GR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𝚺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𝐡</m:t>
                                    </m:r>
                                  </m:e>
                                </m:acc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l-GR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𝚺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𝐡</m:t>
                                    </m:r>
                                  </m:e>
                                </m:acc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53" name="CuadroTexto 52">
              <a:extLst>
                <a:ext uri="{FF2B5EF4-FFF2-40B4-BE49-F238E27FC236}">
                  <a16:creationId xmlns:a16="http://schemas.microsoft.com/office/drawing/2014/main" id="{DB767022-DA65-4730-83F2-BFC368E41682}"/>
                </a:ext>
              </a:extLst>
            </xdr:cNvPr>
            <xdr:cNvSpPr txBox="1"/>
          </xdr:nvSpPr>
          <xdr:spPr>
            <a:xfrm>
              <a:off x="35752047" y="2845537"/>
              <a:ext cx="2579681" cy="2503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𝐄_𝟐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=(𝐐^𝐠 )_𝟐+(</a:t>
              </a:r>
              <a:r>
                <a:rPr lang="el-GR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𝚺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𝐍_𝐢 𝐡 ̂_𝐢^(𝐠,𝐛) )_𝟐=(𝐐^𝐥 )_𝟐+(</a:t>
              </a:r>
              <a:r>
                <a:rPr lang="el-GR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𝚺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𝐍_𝐢 𝐡 ̂_𝐢^(𝐥,𝐛) )_𝟐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twoCellAnchor>
    <xdr:from>
      <xdr:col>41</xdr:col>
      <xdr:colOff>8965</xdr:colOff>
      <xdr:row>2</xdr:row>
      <xdr:rowOff>13643</xdr:rowOff>
    </xdr:from>
    <xdr:to>
      <xdr:col>41</xdr:col>
      <xdr:colOff>8965</xdr:colOff>
      <xdr:row>7</xdr:row>
      <xdr:rowOff>24874</xdr:rowOff>
    </xdr:to>
    <xdr:cxnSp macro="">
      <xdr:nvCxnSpPr>
        <xdr:cNvPr id="54" name="Conector recto de flecha 53">
          <a:extLst>
            <a:ext uri="{FF2B5EF4-FFF2-40B4-BE49-F238E27FC236}">
              <a16:creationId xmlns:a16="http://schemas.microsoft.com/office/drawing/2014/main" id="{DFD77162-B562-4ED1-B900-BFD2D95C618A}"/>
            </a:ext>
          </a:extLst>
        </xdr:cNvPr>
        <xdr:cNvCxnSpPr/>
      </xdr:nvCxnSpPr>
      <xdr:spPr>
        <a:xfrm rot="10800000" flipH="1">
          <a:off x="48723625" y="394643"/>
          <a:ext cx="0" cy="1009451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17930</xdr:colOff>
      <xdr:row>14</xdr:row>
      <xdr:rowOff>1</xdr:rowOff>
    </xdr:from>
    <xdr:to>
      <xdr:col>41</xdr:col>
      <xdr:colOff>17930</xdr:colOff>
      <xdr:row>18</xdr:row>
      <xdr:rowOff>190525</xdr:rowOff>
    </xdr:to>
    <xdr:cxnSp macro="">
      <xdr:nvCxnSpPr>
        <xdr:cNvPr id="55" name="Conector recto de flecha 54">
          <a:extLst>
            <a:ext uri="{FF2B5EF4-FFF2-40B4-BE49-F238E27FC236}">
              <a16:creationId xmlns:a16="http://schemas.microsoft.com/office/drawing/2014/main" id="{4DE0A913-2497-4C82-9DE5-5B92DA404015}"/>
            </a:ext>
          </a:extLst>
        </xdr:cNvPr>
        <xdr:cNvCxnSpPr/>
      </xdr:nvCxnSpPr>
      <xdr:spPr>
        <a:xfrm rot="10800000" flipH="1">
          <a:off x="48732590" y="2842261"/>
          <a:ext cx="0" cy="998244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8965</xdr:colOff>
      <xdr:row>2</xdr:row>
      <xdr:rowOff>8966</xdr:rowOff>
    </xdr:from>
    <xdr:to>
      <xdr:col>43</xdr:col>
      <xdr:colOff>8965</xdr:colOff>
      <xdr:row>7</xdr:row>
      <xdr:rowOff>20197</xdr:rowOff>
    </xdr:to>
    <xdr:cxnSp macro="">
      <xdr:nvCxnSpPr>
        <xdr:cNvPr id="56" name="Conector recto de flecha 55">
          <a:extLst>
            <a:ext uri="{FF2B5EF4-FFF2-40B4-BE49-F238E27FC236}">
              <a16:creationId xmlns:a16="http://schemas.microsoft.com/office/drawing/2014/main" id="{0C93913A-0F98-48A3-B272-0BFE02E1D5C4}"/>
            </a:ext>
          </a:extLst>
        </xdr:cNvPr>
        <xdr:cNvCxnSpPr/>
      </xdr:nvCxnSpPr>
      <xdr:spPr>
        <a:xfrm>
          <a:off x="50872465" y="389966"/>
          <a:ext cx="0" cy="1009451"/>
        </a:xfrm>
        <a:prstGeom prst="straightConnector1">
          <a:avLst/>
        </a:prstGeom>
        <a:ln>
          <a:solidFill>
            <a:srgbClr val="156082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7813</xdr:colOff>
      <xdr:row>14</xdr:row>
      <xdr:rowOff>16522</xdr:rowOff>
    </xdr:from>
    <xdr:to>
      <xdr:col>43</xdr:col>
      <xdr:colOff>7813</xdr:colOff>
      <xdr:row>19</xdr:row>
      <xdr:rowOff>14834</xdr:rowOff>
    </xdr:to>
    <xdr:cxnSp macro="">
      <xdr:nvCxnSpPr>
        <xdr:cNvPr id="57" name="Conector recto de flecha 56">
          <a:extLst>
            <a:ext uri="{FF2B5EF4-FFF2-40B4-BE49-F238E27FC236}">
              <a16:creationId xmlns:a16="http://schemas.microsoft.com/office/drawing/2014/main" id="{93D33658-54D8-418C-B3F0-13D986A60E5E}"/>
            </a:ext>
          </a:extLst>
        </xdr:cNvPr>
        <xdr:cNvCxnSpPr/>
      </xdr:nvCxnSpPr>
      <xdr:spPr>
        <a:xfrm>
          <a:off x="50871313" y="2858782"/>
          <a:ext cx="0" cy="1019392"/>
        </a:xfrm>
        <a:prstGeom prst="straightConnector1">
          <a:avLst/>
        </a:prstGeom>
        <a:ln>
          <a:solidFill>
            <a:schemeClr val="accent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1051475</xdr:colOff>
      <xdr:row>12</xdr:row>
      <xdr:rowOff>15671</xdr:rowOff>
    </xdr:from>
    <xdr:to>
      <xdr:col>42</xdr:col>
      <xdr:colOff>339922</xdr:colOff>
      <xdr:row>12</xdr:row>
      <xdr:rowOff>15671</xdr:rowOff>
    </xdr:to>
    <xdr:cxnSp macro="">
      <xdr:nvCxnSpPr>
        <xdr:cNvPr id="58" name="Conector recto de flecha 57">
          <a:extLst>
            <a:ext uri="{FF2B5EF4-FFF2-40B4-BE49-F238E27FC236}">
              <a16:creationId xmlns:a16="http://schemas.microsoft.com/office/drawing/2014/main" id="{01855657-E123-44C0-BEAA-62549A9CF34C}"/>
            </a:ext>
          </a:extLst>
        </xdr:cNvPr>
        <xdr:cNvCxnSpPr/>
      </xdr:nvCxnSpPr>
      <xdr:spPr>
        <a:xfrm flipV="1">
          <a:off x="49766135" y="2438831"/>
          <a:ext cx="355247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1047218</xdr:colOff>
      <xdr:row>13</xdr:row>
      <xdr:rowOff>21285</xdr:rowOff>
    </xdr:from>
    <xdr:to>
      <xdr:col>42</xdr:col>
      <xdr:colOff>335665</xdr:colOff>
      <xdr:row>13</xdr:row>
      <xdr:rowOff>21285</xdr:rowOff>
    </xdr:to>
    <xdr:cxnSp macro="">
      <xdr:nvCxnSpPr>
        <xdr:cNvPr id="59" name="Conector recto de flecha 58">
          <a:extLst>
            <a:ext uri="{FF2B5EF4-FFF2-40B4-BE49-F238E27FC236}">
              <a16:creationId xmlns:a16="http://schemas.microsoft.com/office/drawing/2014/main" id="{98898B78-0D69-4835-9153-9BFAF153DF42}"/>
            </a:ext>
          </a:extLst>
        </xdr:cNvPr>
        <xdr:cNvCxnSpPr/>
      </xdr:nvCxnSpPr>
      <xdr:spPr>
        <a:xfrm>
          <a:off x="49761878" y="2650185"/>
          <a:ext cx="355247" cy="0"/>
        </a:xfrm>
        <a:prstGeom prst="straightConnector1">
          <a:avLst/>
        </a:prstGeom>
        <a:ln>
          <a:prstDash val="dash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41</xdr:col>
      <xdr:colOff>62513</xdr:colOff>
      <xdr:row>2</xdr:row>
      <xdr:rowOff>161895</xdr:rowOff>
    </xdr:from>
    <xdr:ext cx="2024785" cy="19672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0" name="CuadroTexto 59">
              <a:extLst>
                <a:ext uri="{FF2B5EF4-FFF2-40B4-BE49-F238E27FC236}">
                  <a16:creationId xmlns:a16="http://schemas.microsoft.com/office/drawing/2014/main" id="{ABF5DA89-F586-4E47-98F4-F1A223289510}"/>
                </a:ext>
              </a:extLst>
            </xdr:cNvPr>
            <xdr:cNvSpPr txBox="1"/>
          </xdr:nvSpPr>
          <xdr:spPr>
            <a:xfrm>
              <a:off x="48777173" y="542895"/>
              <a:ext cx="2024785" cy="1967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𝚪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𝛒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𝐛𝐦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𝐲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b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𝐲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b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60" name="CuadroTexto 59">
              <a:extLst>
                <a:ext uri="{FF2B5EF4-FFF2-40B4-BE49-F238E27FC236}">
                  <a16:creationId xmlns:a16="http://schemas.microsoft.com/office/drawing/2014/main" id="{ABF5DA89-F586-4E47-98F4-F1A223289510}"/>
                </a:ext>
              </a:extLst>
            </xdr:cNvPr>
            <xdr:cNvSpPr txBox="1"/>
          </xdr:nvSpPr>
          <xdr:spPr>
            <a:xfrm>
              <a:off x="48777173" y="542895"/>
              <a:ext cx="2024785" cy="1967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𝐉_𝐚^𝐠=𝚪^(𝐠,𝐛) 𝛒^(𝐠,𝐛) 𝐤_𝐛𝐦^𝐠 𝐚_𝐞𝐟 𝐀_𝐭𝐫 𝐙(𝐲_𝐚^𝐛−𝐲_𝐚^𝐈 )]_𝐬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twoCellAnchor>
    <xdr:from>
      <xdr:col>43</xdr:col>
      <xdr:colOff>8965</xdr:colOff>
      <xdr:row>14</xdr:row>
      <xdr:rowOff>8966</xdr:rowOff>
    </xdr:from>
    <xdr:to>
      <xdr:col>43</xdr:col>
      <xdr:colOff>8965</xdr:colOff>
      <xdr:row>19</xdr:row>
      <xdr:rowOff>20197</xdr:rowOff>
    </xdr:to>
    <xdr:cxnSp macro="">
      <xdr:nvCxnSpPr>
        <xdr:cNvPr id="61" name="Conector recto de flecha 60">
          <a:extLst>
            <a:ext uri="{FF2B5EF4-FFF2-40B4-BE49-F238E27FC236}">
              <a16:creationId xmlns:a16="http://schemas.microsoft.com/office/drawing/2014/main" id="{B0EF1754-C16B-440C-A565-E402499B130D}"/>
            </a:ext>
          </a:extLst>
        </xdr:cNvPr>
        <xdr:cNvCxnSpPr/>
      </xdr:nvCxnSpPr>
      <xdr:spPr>
        <a:xfrm>
          <a:off x="50872465" y="2851226"/>
          <a:ext cx="0" cy="1032311"/>
        </a:xfrm>
        <a:prstGeom prst="straightConnector1">
          <a:avLst/>
        </a:prstGeom>
        <a:ln>
          <a:solidFill>
            <a:srgbClr val="156082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41</xdr:col>
      <xdr:colOff>84154</xdr:colOff>
      <xdr:row>3</xdr:row>
      <xdr:rowOff>144259</xdr:rowOff>
    </xdr:from>
    <xdr:ext cx="2064411" cy="204415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2" name="CuadroTexto 61">
              <a:extLst>
                <a:ext uri="{FF2B5EF4-FFF2-40B4-BE49-F238E27FC236}">
                  <a16:creationId xmlns:a16="http://schemas.microsoft.com/office/drawing/2014/main" id="{0DF743C0-3305-4398-A4D1-75A219B89655}"/>
                </a:ext>
              </a:extLst>
            </xdr:cNvPr>
            <xdr:cNvSpPr txBox="1"/>
          </xdr:nvSpPr>
          <xdr:spPr>
            <a:xfrm>
              <a:off x="48798814" y="730999"/>
              <a:ext cx="2064411" cy="2044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𝚪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𝛒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𝐛𝐦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𝐱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b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𝐱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b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62" name="CuadroTexto 61">
              <a:extLst>
                <a:ext uri="{FF2B5EF4-FFF2-40B4-BE49-F238E27FC236}">
                  <a16:creationId xmlns:a16="http://schemas.microsoft.com/office/drawing/2014/main" id="{0DF743C0-3305-4398-A4D1-75A219B89655}"/>
                </a:ext>
              </a:extLst>
            </xdr:cNvPr>
            <xdr:cNvSpPr txBox="1"/>
          </xdr:nvSpPr>
          <xdr:spPr>
            <a:xfrm>
              <a:off x="48798814" y="730999"/>
              <a:ext cx="2064411" cy="2044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𝐉_𝐚^𝐥=𝚪^(𝐥,𝐛) 𝛒^(𝐥,𝐛) 𝐤_𝐛𝐦^𝐥 𝐚_𝐞𝐟 𝐀_𝐭𝐫 𝐙(𝐱_𝐚^𝐈−𝐱_𝐚^𝐛 )]_𝐬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41</xdr:col>
      <xdr:colOff>205292</xdr:colOff>
      <xdr:row>4</xdr:row>
      <xdr:rowOff>178480</xdr:rowOff>
    </xdr:from>
    <xdr:ext cx="1712072" cy="200504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3" name="CuadroTexto 62">
              <a:extLst>
                <a:ext uri="{FF2B5EF4-FFF2-40B4-BE49-F238E27FC236}">
                  <a16:creationId xmlns:a16="http://schemas.microsoft.com/office/drawing/2014/main" id="{F4344118-BBC9-4E28-BAAF-A44DCD6C0F31}"/>
                </a:ext>
              </a:extLst>
            </xdr:cNvPr>
            <xdr:cNvSpPr txBox="1"/>
          </xdr:nvSpPr>
          <xdr:spPr>
            <a:xfrm>
              <a:off x="48919952" y="970960"/>
              <a:ext cx="1712072" cy="2005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𝐡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𝐠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,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63" name="CuadroTexto 62">
              <a:extLst>
                <a:ext uri="{FF2B5EF4-FFF2-40B4-BE49-F238E27FC236}">
                  <a16:creationId xmlns:a16="http://schemas.microsoft.com/office/drawing/2014/main" id="{F4344118-BBC9-4E28-BAAF-A44DCD6C0F31}"/>
                </a:ext>
              </a:extLst>
            </xdr:cNvPr>
            <xdr:cNvSpPr txBox="1"/>
          </xdr:nvSpPr>
          <xdr:spPr>
            <a:xfrm>
              <a:off x="48919952" y="970960"/>
              <a:ext cx="1712072" cy="2005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𝐐^𝐠=𝐤_𝐡^𝐠 𝐚_𝐞𝐟 𝐀_𝐭𝐫 𝐙(𝐓^(𝐠,𝐛)−𝐓^𝐈 )]_𝐬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41</xdr:col>
      <xdr:colOff>228407</xdr:colOff>
      <xdr:row>5</xdr:row>
      <xdr:rowOff>194277</xdr:rowOff>
    </xdr:from>
    <xdr:ext cx="1650387" cy="204415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4" name="CuadroTexto 63">
              <a:extLst>
                <a:ext uri="{FF2B5EF4-FFF2-40B4-BE49-F238E27FC236}">
                  <a16:creationId xmlns:a16="http://schemas.microsoft.com/office/drawing/2014/main" id="{4AE94116-872A-4696-BA3F-6BE0E5BBDBF6}"/>
                </a:ext>
              </a:extLst>
            </xdr:cNvPr>
            <xdr:cNvSpPr txBox="1"/>
          </xdr:nvSpPr>
          <xdr:spPr>
            <a:xfrm>
              <a:off x="48943067" y="1169637"/>
              <a:ext cx="1650387" cy="2044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𝐡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𝐥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,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64" name="CuadroTexto 63">
              <a:extLst>
                <a:ext uri="{FF2B5EF4-FFF2-40B4-BE49-F238E27FC236}">
                  <a16:creationId xmlns:a16="http://schemas.microsoft.com/office/drawing/2014/main" id="{4AE94116-872A-4696-BA3F-6BE0E5BBDBF6}"/>
                </a:ext>
              </a:extLst>
            </xdr:cNvPr>
            <xdr:cNvSpPr txBox="1"/>
          </xdr:nvSpPr>
          <xdr:spPr>
            <a:xfrm>
              <a:off x="48943067" y="1169637"/>
              <a:ext cx="1650387" cy="2044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𝐐^𝐥=𝐤_𝐡^𝐥 𝐚_𝐞𝐟 𝐀_𝐭𝐫 𝐙(𝐓^𝐈−𝐓^(𝐥,𝐛) )]_𝐬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46</xdr:col>
      <xdr:colOff>15240</xdr:colOff>
      <xdr:row>3</xdr:row>
      <xdr:rowOff>14406</xdr:rowOff>
    </xdr:from>
    <xdr:ext cx="1954509" cy="159659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5" name="CuadroTexto 64">
              <a:extLst>
                <a:ext uri="{FF2B5EF4-FFF2-40B4-BE49-F238E27FC236}">
                  <a16:creationId xmlns:a16="http://schemas.microsoft.com/office/drawing/2014/main" id="{F4EA10EC-4755-4A9B-BB73-5FD7F77B469D}"/>
                </a:ext>
              </a:extLst>
            </xdr:cNvPr>
            <xdr:cNvSpPr txBox="1"/>
          </xdr:nvSpPr>
          <xdr:spPr>
            <a:xfrm>
              <a:off x="54254400" y="601146"/>
              <a:ext cx="1954509" cy="1596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𝐕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𝟏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𝐕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𝐋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𝐋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  <m: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𝟏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Sup>
                      <m:sSubSup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Sup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𝐅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  <m:sup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𝐥</m:t>
                        </m:r>
                      </m:sup>
                    </m:sSubSup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65" name="CuadroTexto 64">
              <a:extLst>
                <a:ext uri="{FF2B5EF4-FFF2-40B4-BE49-F238E27FC236}">
                  <a16:creationId xmlns:a16="http://schemas.microsoft.com/office/drawing/2014/main" id="{F4EA10EC-4755-4A9B-BB73-5FD7F77B469D}"/>
                </a:ext>
              </a:extLst>
            </xdr:cNvPr>
            <xdr:cNvSpPr txBox="1"/>
          </xdr:nvSpPr>
          <xdr:spPr>
            <a:xfrm>
              <a:off x="54254400" y="601146"/>
              <a:ext cx="1954509" cy="1596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𝐍_𝐭 )_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𝐬=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𝐕_(𝐬+𝟏)−𝐕_𝐬=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𝐋_𝐬−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𝐋_(𝐬−𝟏)−𝐅_𝐬^𝐥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46</xdr:col>
      <xdr:colOff>30034</xdr:colOff>
      <xdr:row>7</xdr:row>
      <xdr:rowOff>19857</xdr:rowOff>
    </xdr:from>
    <xdr:ext cx="3209533" cy="19447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6" name="CuadroTexto 65">
              <a:extLst>
                <a:ext uri="{FF2B5EF4-FFF2-40B4-BE49-F238E27FC236}">
                  <a16:creationId xmlns:a16="http://schemas.microsoft.com/office/drawing/2014/main" id="{8FC99F46-FCB1-4ACC-B885-5A84C8340C30}"/>
                </a:ext>
              </a:extLst>
            </xdr:cNvPr>
            <xdr:cNvSpPr txBox="1"/>
          </xdr:nvSpPr>
          <xdr:spPr>
            <a:xfrm>
              <a:off x="54269194" y="1399077"/>
              <a:ext cx="3209533" cy="19447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𝐕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𝟏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𝐕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𝐋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𝐋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𝟏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𝐅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66" name="CuadroTexto 65">
              <a:extLst>
                <a:ext uri="{FF2B5EF4-FFF2-40B4-BE49-F238E27FC236}">
                  <a16:creationId xmlns:a16="http://schemas.microsoft.com/office/drawing/2014/main" id="{8FC99F46-FCB1-4ACC-B885-5A84C8340C30}"/>
                </a:ext>
              </a:extLst>
            </xdr:cNvPr>
            <xdr:cNvSpPr txBox="1"/>
          </xdr:nvSpPr>
          <xdr:spPr>
            <a:xfrm>
              <a:off x="54269194" y="1399077"/>
              <a:ext cx="3209533" cy="19447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𝐍_𝐚 )_𝐬=(𝐕𝐲_𝐚 )_(𝐬+𝟏)−(𝐕𝐲_𝐚 )_𝐬=(𝐋𝐱_𝐚 )_𝐬−(𝐋𝐱_𝐚 )_(𝐬−𝟏)−(𝐅^𝐥 𝐱_𝐚 )_𝐬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46</xdr:col>
      <xdr:colOff>33170</xdr:colOff>
      <xdr:row>13</xdr:row>
      <xdr:rowOff>19857</xdr:rowOff>
    </xdr:from>
    <xdr:ext cx="2799421" cy="19447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7" name="CuadroTexto 66">
              <a:extLst>
                <a:ext uri="{FF2B5EF4-FFF2-40B4-BE49-F238E27FC236}">
                  <a16:creationId xmlns:a16="http://schemas.microsoft.com/office/drawing/2014/main" id="{55D02363-AA94-40AB-9B98-50680A58B941}"/>
                </a:ext>
              </a:extLst>
            </xdr:cNvPr>
            <xdr:cNvSpPr txBox="1"/>
          </xdr:nvSpPr>
          <xdr:spPr>
            <a:xfrm>
              <a:off x="54272330" y="2648757"/>
              <a:ext cx="2799421" cy="19447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𝐄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𝐕𝐡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𝟏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𝐕𝐡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𝐋𝐡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𝐋𝐡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  <m: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𝟏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𝐅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67" name="CuadroTexto 66">
              <a:extLst>
                <a:ext uri="{FF2B5EF4-FFF2-40B4-BE49-F238E27FC236}">
                  <a16:creationId xmlns:a16="http://schemas.microsoft.com/office/drawing/2014/main" id="{55D02363-AA94-40AB-9B98-50680A58B941}"/>
                </a:ext>
              </a:extLst>
            </xdr:cNvPr>
            <xdr:cNvSpPr txBox="1"/>
          </xdr:nvSpPr>
          <xdr:spPr>
            <a:xfrm>
              <a:off x="54272330" y="2648757"/>
              <a:ext cx="2799421" cy="19447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𝐄_𝐬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=(𝐕𝐡)_(𝐬+𝟏)−(𝐕𝐡)_𝐬=(𝐋𝐡)_𝐬−(𝐋𝐡)_(𝐬−𝟏)−(𝐅^𝐥 𝐡)_𝐬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45</xdr:col>
      <xdr:colOff>1021080</xdr:colOff>
      <xdr:row>8</xdr:row>
      <xdr:rowOff>35450</xdr:rowOff>
    </xdr:from>
    <xdr:ext cx="2454775" cy="19377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8" name="CuadroTexto 67">
              <a:extLst>
                <a:ext uri="{FF2B5EF4-FFF2-40B4-BE49-F238E27FC236}">
                  <a16:creationId xmlns:a16="http://schemas.microsoft.com/office/drawing/2014/main" id="{33082FEC-9C82-4514-A94A-DFC678E5EB85}"/>
                </a:ext>
              </a:extLst>
            </xdr:cNvPr>
            <xdr:cNvSpPr txBox="1"/>
          </xdr:nvSpPr>
          <xdr:spPr>
            <a:xfrm>
              <a:off x="54223920" y="1628030"/>
              <a:ext cx="2454775" cy="19377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68" name="CuadroTexto 67">
              <a:extLst>
                <a:ext uri="{FF2B5EF4-FFF2-40B4-BE49-F238E27FC236}">
                  <a16:creationId xmlns:a16="http://schemas.microsoft.com/office/drawing/2014/main" id="{33082FEC-9C82-4514-A94A-DFC678E5EB85}"/>
                </a:ext>
              </a:extLst>
            </xdr:cNvPr>
            <xdr:cNvSpPr txBox="1"/>
          </xdr:nvSpPr>
          <xdr:spPr>
            <a:xfrm>
              <a:off x="54223920" y="1628030"/>
              <a:ext cx="2454775" cy="19377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𝐍_𝐚 )_𝐬=(𝐉_𝐚^𝐠 )_𝐬+(𝐍_𝐭 𝐲_𝐚^𝐛 )_𝐬=(𝐉_𝐚^𝐥 )_𝐬+(𝐍_𝐭 𝐱_𝐚^𝐛 )_𝐬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46</xdr:col>
      <xdr:colOff>37107</xdr:colOff>
      <xdr:row>14</xdr:row>
      <xdr:rowOff>2925</xdr:rowOff>
    </xdr:from>
    <xdr:ext cx="2521652" cy="251094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9" name="CuadroTexto 68">
              <a:extLst>
                <a:ext uri="{FF2B5EF4-FFF2-40B4-BE49-F238E27FC236}">
                  <a16:creationId xmlns:a16="http://schemas.microsoft.com/office/drawing/2014/main" id="{E1B24078-8353-45C2-A60E-627FC65AFDE0}"/>
                </a:ext>
              </a:extLst>
            </xdr:cNvPr>
            <xdr:cNvSpPr txBox="1"/>
          </xdr:nvSpPr>
          <xdr:spPr>
            <a:xfrm>
              <a:off x="54276267" y="2845185"/>
              <a:ext cx="2521652" cy="2510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𝐄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l-GR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𝚺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𝐡</m:t>
                                    </m:r>
                                  </m:e>
                                </m:acc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l-GR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𝚺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𝐡</m:t>
                                    </m:r>
                                  </m:e>
                                </m:acc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69" name="CuadroTexto 68">
              <a:extLst>
                <a:ext uri="{FF2B5EF4-FFF2-40B4-BE49-F238E27FC236}">
                  <a16:creationId xmlns:a16="http://schemas.microsoft.com/office/drawing/2014/main" id="{E1B24078-8353-45C2-A60E-627FC65AFDE0}"/>
                </a:ext>
              </a:extLst>
            </xdr:cNvPr>
            <xdr:cNvSpPr txBox="1"/>
          </xdr:nvSpPr>
          <xdr:spPr>
            <a:xfrm>
              <a:off x="54276267" y="2845185"/>
              <a:ext cx="2521652" cy="2510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𝐄_𝐬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=(𝐐^𝐠 )_𝐬+(</a:t>
              </a:r>
              <a:r>
                <a:rPr lang="el-GR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𝚺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𝐍_𝐢 𝐡 ̂_𝐢^(𝐠,𝐛) )_𝐬=(𝐐^𝐥 )_𝐬+(</a:t>
              </a:r>
              <a:r>
                <a:rPr lang="el-GR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𝚺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𝐍_𝐢 𝐡 ̂_𝐢^(𝐥,𝐛) )_𝐬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41</xdr:col>
      <xdr:colOff>502920</xdr:colOff>
      <xdr:row>2</xdr:row>
      <xdr:rowOff>3815</xdr:rowOff>
    </xdr:from>
    <xdr:ext cx="960519" cy="15036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0" name="CuadroTexto 69">
              <a:extLst>
                <a:ext uri="{FF2B5EF4-FFF2-40B4-BE49-F238E27FC236}">
                  <a16:creationId xmlns:a16="http://schemas.microsoft.com/office/drawing/2014/main" id="{926195EF-2BB6-42C9-984D-C91F96CA76B5}"/>
                </a:ext>
              </a:extLst>
            </xdr:cNvPr>
            <xdr:cNvSpPr txBox="1"/>
          </xdr:nvSpPr>
          <xdr:spPr>
            <a:xfrm>
              <a:off x="49217580" y="384815"/>
              <a:ext cx="960519" cy="1503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+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𝐰</m:t>
                                </m:r>
                              </m:sub>
                            </m:sSub>
                            <m:r>
                              <m:rPr>
                                <m:nor/>
                              </m:rPr>
                              <a:rPr lang="es-MX" sz="1000" b="1" i="0"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 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𝐬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70" name="CuadroTexto 69">
              <a:extLst>
                <a:ext uri="{FF2B5EF4-FFF2-40B4-BE49-F238E27FC236}">
                  <a16:creationId xmlns:a16="http://schemas.microsoft.com/office/drawing/2014/main" id="{926195EF-2BB6-42C9-984D-C91F96CA76B5}"/>
                </a:ext>
              </a:extLst>
            </xdr:cNvPr>
            <xdr:cNvSpPr txBox="1"/>
          </xdr:nvSpPr>
          <xdr:spPr>
            <a:xfrm>
              <a:off x="49217580" y="384815"/>
              <a:ext cx="960519" cy="1503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𝐍_𝐭=𝐍_𝐚+𝐍_𝐰 "</a:t>
              </a:r>
              <a:r>
                <a:rPr lang="es-MX" sz="1000" b="1" i="0">
                  <a:effectLst/>
                  <a:latin typeface="Cambria Math" panose="02040503050406030204" pitchFamily="18" charset="0"/>
                  <a:ea typeface="Cambria Math" panose="02040503050406030204" pitchFamily="18" charset="0"/>
                </a:rPr>
                <a:t> " ]_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𝐬</a:t>
              </a:r>
            </a:p>
          </xdr:txBody>
        </xdr:sp>
      </mc:Fallback>
    </mc:AlternateContent>
    <xdr:clientData/>
  </xdr:oneCellAnchor>
  <xdr:twoCellAnchor>
    <xdr:from>
      <xdr:col>56</xdr:col>
      <xdr:colOff>854785</xdr:colOff>
      <xdr:row>2</xdr:row>
      <xdr:rowOff>13643</xdr:rowOff>
    </xdr:from>
    <xdr:to>
      <xdr:col>56</xdr:col>
      <xdr:colOff>854785</xdr:colOff>
      <xdr:row>7</xdr:row>
      <xdr:rowOff>24874</xdr:rowOff>
    </xdr:to>
    <xdr:cxnSp macro="">
      <xdr:nvCxnSpPr>
        <xdr:cNvPr id="71" name="Conector recto de flecha 70">
          <a:extLst>
            <a:ext uri="{FF2B5EF4-FFF2-40B4-BE49-F238E27FC236}">
              <a16:creationId xmlns:a16="http://schemas.microsoft.com/office/drawing/2014/main" id="{A177B833-B829-485B-86C7-D07D03A5565F}"/>
            </a:ext>
          </a:extLst>
        </xdr:cNvPr>
        <xdr:cNvCxnSpPr/>
      </xdr:nvCxnSpPr>
      <xdr:spPr>
        <a:xfrm rot="10800000" flipH="1">
          <a:off x="65449525" y="394643"/>
          <a:ext cx="0" cy="1009451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59</xdr:col>
      <xdr:colOff>8965</xdr:colOff>
      <xdr:row>2</xdr:row>
      <xdr:rowOff>8966</xdr:rowOff>
    </xdr:from>
    <xdr:to>
      <xdr:col>59</xdr:col>
      <xdr:colOff>8965</xdr:colOff>
      <xdr:row>7</xdr:row>
      <xdr:rowOff>20197</xdr:rowOff>
    </xdr:to>
    <xdr:cxnSp macro="">
      <xdr:nvCxnSpPr>
        <xdr:cNvPr id="72" name="Conector recto de flecha 71">
          <a:extLst>
            <a:ext uri="{FF2B5EF4-FFF2-40B4-BE49-F238E27FC236}">
              <a16:creationId xmlns:a16="http://schemas.microsoft.com/office/drawing/2014/main" id="{5146865D-EA24-4F10-8753-393A3016551B}"/>
            </a:ext>
          </a:extLst>
        </xdr:cNvPr>
        <xdr:cNvCxnSpPr/>
      </xdr:nvCxnSpPr>
      <xdr:spPr>
        <a:xfrm>
          <a:off x="68543245" y="389966"/>
          <a:ext cx="0" cy="1009451"/>
        </a:xfrm>
        <a:prstGeom prst="straightConnector1">
          <a:avLst/>
        </a:prstGeom>
        <a:ln>
          <a:solidFill>
            <a:srgbClr val="156082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59</xdr:col>
      <xdr:colOff>7813</xdr:colOff>
      <xdr:row>14</xdr:row>
      <xdr:rowOff>16522</xdr:rowOff>
    </xdr:from>
    <xdr:to>
      <xdr:col>59</xdr:col>
      <xdr:colOff>7813</xdr:colOff>
      <xdr:row>19</xdr:row>
      <xdr:rowOff>14834</xdr:rowOff>
    </xdr:to>
    <xdr:cxnSp macro="">
      <xdr:nvCxnSpPr>
        <xdr:cNvPr id="73" name="Conector recto de flecha 72">
          <a:extLst>
            <a:ext uri="{FF2B5EF4-FFF2-40B4-BE49-F238E27FC236}">
              <a16:creationId xmlns:a16="http://schemas.microsoft.com/office/drawing/2014/main" id="{2C16A1E8-9518-42E5-B99D-4CB31DD9FF2F}"/>
            </a:ext>
          </a:extLst>
        </xdr:cNvPr>
        <xdr:cNvCxnSpPr/>
      </xdr:nvCxnSpPr>
      <xdr:spPr>
        <a:xfrm>
          <a:off x="68542093" y="2858782"/>
          <a:ext cx="0" cy="1019392"/>
        </a:xfrm>
        <a:prstGeom prst="straightConnector1">
          <a:avLst/>
        </a:prstGeom>
        <a:ln>
          <a:solidFill>
            <a:schemeClr val="accent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57</xdr:col>
      <xdr:colOff>1051475</xdr:colOff>
      <xdr:row>12</xdr:row>
      <xdr:rowOff>15671</xdr:rowOff>
    </xdr:from>
    <xdr:to>
      <xdr:col>58</xdr:col>
      <xdr:colOff>339922</xdr:colOff>
      <xdr:row>12</xdr:row>
      <xdr:rowOff>15671</xdr:rowOff>
    </xdr:to>
    <xdr:cxnSp macro="">
      <xdr:nvCxnSpPr>
        <xdr:cNvPr id="74" name="Conector recto de flecha 73">
          <a:extLst>
            <a:ext uri="{FF2B5EF4-FFF2-40B4-BE49-F238E27FC236}">
              <a16:creationId xmlns:a16="http://schemas.microsoft.com/office/drawing/2014/main" id="{65296B1A-9911-4FCA-879F-D5487B41DF63}"/>
            </a:ext>
          </a:extLst>
        </xdr:cNvPr>
        <xdr:cNvCxnSpPr/>
      </xdr:nvCxnSpPr>
      <xdr:spPr>
        <a:xfrm flipV="1">
          <a:off x="66560615" y="2438831"/>
          <a:ext cx="1025807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57</xdr:col>
      <xdr:colOff>1047218</xdr:colOff>
      <xdr:row>13</xdr:row>
      <xdr:rowOff>21285</xdr:rowOff>
    </xdr:from>
    <xdr:to>
      <xdr:col>58</xdr:col>
      <xdr:colOff>335665</xdr:colOff>
      <xdr:row>13</xdr:row>
      <xdr:rowOff>21285</xdr:rowOff>
    </xdr:to>
    <xdr:cxnSp macro="">
      <xdr:nvCxnSpPr>
        <xdr:cNvPr id="75" name="Conector recto de flecha 74">
          <a:extLst>
            <a:ext uri="{FF2B5EF4-FFF2-40B4-BE49-F238E27FC236}">
              <a16:creationId xmlns:a16="http://schemas.microsoft.com/office/drawing/2014/main" id="{65E8C4FF-5A7D-47DE-8A92-DB96EBF6870C}"/>
            </a:ext>
          </a:extLst>
        </xdr:cNvPr>
        <xdr:cNvCxnSpPr/>
      </xdr:nvCxnSpPr>
      <xdr:spPr>
        <a:xfrm>
          <a:off x="66556358" y="2650185"/>
          <a:ext cx="1025807" cy="0"/>
        </a:xfrm>
        <a:prstGeom prst="straightConnector1">
          <a:avLst/>
        </a:prstGeom>
        <a:ln>
          <a:prstDash val="dash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57</xdr:col>
      <xdr:colOff>32033</xdr:colOff>
      <xdr:row>2</xdr:row>
      <xdr:rowOff>137198</xdr:rowOff>
    </xdr:from>
    <xdr:ext cx="2487796" cy="21563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6" name="CuadroTexto 75">
              <a:extLst>
                <a:ext uri="{FF2B5EF4-FFF2-40B4-BE49-F238E27FC236}">
                  <a16:creationId xmlns:a16="http://schemas.microsoft.com/office/drawing/2014/main" id="{419A4DC6-F9E7-4ACF-82BC-1AACCF29EBD9}"/>
                </a:ext>
              </a:extLst>
            </xdr:cNvPr>
            <xdr:cNvSpPr txBox="1"/>
          </xdr:nvSpPr>
          <xdr:spPr>
            <a:xfrm>
              <a:off x="65541173" y="518198"/>
              <a:ext cx="2487796" cy="21563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𝚪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𝛒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𝐛𝐦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𝐲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b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𝐲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b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𝐩𝐬𝟏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+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𝐩𝐬𝟐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−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76" name="CuadroTexto 75">
              <a:extLst>
                <a:ext uri="{FF2B5EF4-FFF2-40B4-BE49-F238E27FC236}">
                  <a16:creationId xmlns:a16="http://schemas.microsoft.com/office/drawing/2014/main" id="{419A4DC6-F9E7-4ACF-82BC-1AACCF29EBD9}"/>
                </a:ext>
              </a:extLst>
            </xdr:cNvPr>
            <xdr:cNvSpPr txBox="1"/>
          </xdr:nvSpPr>
          <xdr:spPr>
            <a:xfrm>
              <a:off x="65541173" y="518198"/>
              <a:ext cx="2487796" cy="21563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𝐉_𝐚^𝐠=𝚪^(𝐠,𝐛) 𝛒^(𝐠,𝐛) 𝐤_𝐛𝐦^𝐠 𝐚_𝐞𝐟 𝐀_𝐭𝐫 𝐙(𝐲_𝐚^𝐛−𝐲_𝐚^𝐈 )]_(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𝐩𝐬𝟏+𝐩𝐬𝟐−𝟑)</a:t>
              </a:r>
            </a:p>
          </xdr:txBody>
        </xdr:sp>
      </mc:Fallback>
    </mc:AlternateContent>
    <xdr:clientData/>
  </xdr:oneCellAnchor>
  <xdr:oneCellAnchor>
    <xdr:from>
      <xdr:col>57</xdr:col>
      <xdr:colOff>482848</xdr:colOff>
      <xdr:row>1</xdr:row>
      <xdr:rowOff>174675</xdr:rowOff>
    </xdr:from>
    <xdr:ext cx="1418915" cy="167675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7" name="CuadroTexto 76">
              <a:extLst>
                <a:ext uri="{FF2B5EF4-FFF2-40B4-BE49-F238E27FC236}">
                  <a16:creationId xmlns:a16="http://schemas.microsoft.com/office/drawing/2014/main" id="{D303768F-6AC0-4BC2-80FF-A5DA5149D442}"/>
                </a:ext>
              </a:extLst>
            </xdr:cNvPr>
            <xdr:cNvSpPr txBox="1"/>
          </xdr:nvSpPr>
          <xdr:spPr>
            <a:xfrm>
              <a:off x="65991988" y="365175"/>
              <a:ext cx="1418915" cy="1676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+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𝐰</m:t>
                                </m:r>
                              </m:sub>
                            </m:sSub>
                            <m:r>
                              <m:rPr>
                                <m:nor/>
                              </m:rPr>
                              <a:rPr lang="es-MX" sz="1000" b="1" i="0"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 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𝐩𝐬𝟏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+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𝐩𝐬𝟐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−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77" name="CuadroTexto 76">
              <a:extLst>
                <a:ext uri="{FF2B5EF4-FFF2-40B4-BE49-F238E27FC236}">
                  <a16:creationId xmlns:a16="http://schemas.microsoft.com/office/drawing/2014/main" id="{D303768F-6AC0-4BC2-80FF-A5DA5149D442}"/>
                </a:ext>
              </a:extLst>
            </xdr:cNvPr>
            <xdr:cNvSpPr txBox="1"/>
          </xdr:nvSpPr>
          <xdr:spPr>
            <a:xfrm>
              <a:off x="65991988" y="365175"/>
              <a:ext cx="1418915" cy="1676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𝐍_𝐭=𝐍_𝐚+𝐍_𝐰 "</a:t>
              </a:r>
              <a:r>
                <a:rPr lang="es-MX" sz="1000" b="1" i="0">
                  <a:effectLst/>
                  <a:latin typeface="Cambria Math" panose="02040503050406030204" pitchFamily="18" charset="0"/>
                  <a:ea typeface="Cambria Math" panose="02040503050406030204" pitchFamily="18" charset="0"/>
                </a:rPr>
                <a:t> " ]_(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𝐩𝐬𝟏+𝐩𝐬𝟐−𝟑)</a:t>
              </a:r>
            </a:p>
          </xdr:txBody>
        </xdr:sp>
      </mc:Fallback>
    </mc:AlternateContent>
    <xdr:clientData/>
  </xdr:oneCellAnchor>
  <xdr:twoCellAnchor>
    <xdr:from>
      <xdr:col>59</xdr:col>
      <xdr:colOff>8965</xdr:colOff>
      <xdr:row>14</xdr:row>
      <xdr:rowOff>8966</xdr:rowOff>
    </xdr:from>
    <xdr:to>
      <xdr:col>59</xdr:col>
      <xdr:colOff>8965</xdr:colOff>
      <xdr:row>19</xdr:row>
      <xdr:rowOff>20197</xdr:rowOff>
    </xdr:to>
    <xdr:cxnSp macro="">
      <xdr:nvCxnSpPr>
        <xdr:cNvPr id="78" name="Conector recto de flecha 77">
          <a:extLst>
            <a:ext uri="{FF2B5EF4-FFF2-40B4-BE49-F238E27FC236}">
              <a16:creationId xmlns:a16="http://schemas.microsoft.com/office/drawing/2014/main" id="{CCBBA49A-3436-417A-B4C4-1058E1314E3D}"/>
            </a:ext>
          </a:extLst>
        </xdr:cNvPr>
        <xdr:cNvCxnSpPr/>
      </xdr:nvCxnSpPr>
      <xdr:spPr>
        <a:xfrm>
          <a:off x="68543245" y="2851226"/>
          <a:ext cx="0" cy="1032311"/>
        </a:xfrm>
        <a:prstGeom prst="straightConnector1">
          <a:avLst/>
        </a:prstGeom>
        <a:ln>
          <a:solidFill>
            <a:srgbClr val="156082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57</xdr:col>
      <xdr:colOff>53674</xdr:colOff>
      <xdr:row>3</xdr:row>
      <xdr:rowOff>122574</xdr:rowOff>
    </xdr:from>
    <xdr:ext cx="2454390" cy="217304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9" name="CuadroTexto 78">
              <a:extLst>
                <a:ext uri="{FF2B5EF4-FFF2-40B4-BE49-F238E27FC236}">
                  <a16:creationId xmlns:a16="http://schemas.microsoft.com/office/drawing/2014/main" id="{8A3F96FC-0112-4ECE-8232-2EB96F95CBEF}"/>
                </a:ext>
              </a:extLst>
            </xdr:cNvPr>
            <xdr:cNvSpPr txBox="1"/>
          </xdr:nvSpPr>
          <xdr:spPr>
            <a:xfrm>
              <a:off x="65562814" y="709314"/>
              <a:ext cx="2454390" cy="217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𝚪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𝛒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𝐛𝐦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𝐱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b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𝐱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b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𝐩𝐬𝟏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+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𝐩𝐬𝟐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−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79" name="CuadroTexto 78">
              <a:extLst>
                <a:ext uri="{FF2B5EF4-FFF2-40B4-BE49-F238E27FC236}">
                  <a16:creationId xmlns:a16="http://schemas.microsoft.com/office/drawing/2014/main" id="{8A3F96FC-0112-4ECE-8232-2EB96F95CBEF}"/>
                </a:ext>
              </a:extLst>
            </xdr:cNvPr>
            <xdr:cNvSpPr txBox="1"/>
          </xdr:nvSpPr>
          <xdr:spPr>
            <a:xfrm>
              <a:off x="65562814" y="709314"/>
              <a:ext cx="2454390" cy="217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𝐉_𝐚^𝐥=𝚪^(𝐥,𝐛) 𝛒^(𝐥,𝐛) 𝐤_𝐛𝐦^𝐥 𝐚_𝐞𝐟 𝐀_𝐭𝐫 𝐙(𝐱_𝐚^𝐈−𝐱_𝐚^𝐛 )]_(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𝐩𝐬𝟏+𝐩𝐬𝟐−𝟑)</a:t>
              </a:r>
            </a:p>
          </xdr:txBody>
        </xdr:sp>
      </mc:Fallback>
    </mc:AlternateContent>
    <xdr:clientData/>
  </xdr:oneCellAnchor>
  <xdr:oneCellAnchor>
    <xdr:from>
      <xdr:col>57</xdr:col>
      <xdr:colOff>174812</xdr:colOff>
      <xdr:row>4</xdr:row>
      <xdr:rowOff>153784</xdr:rowOff>
    </xdr:from>
    <xdr:ext cx="2142381" cy="219419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0" name="CuadroTexto 79">
              <a:extLst>
                <a:ext uri="{FF2B5EF4-FFF2-40B4-BE49-F238E27FC236}">
                  <a16:creationId xmlns:a16="http://schemas.microsoft.com/office/drawing/2014/main" id="{16C307FA-473A-48A5-80FD-7923D0F426EE}"/>
                </a:ext>
              </a:extLst>
            </xdr:cNvPr>
            <xdr:cNvSpPr txBox="1"/>
          </xdr:nvSpPr>
          <xdr:spPr>
            <a:xfrm>
              <a:off x="65683952" y="946264"/>
              <a:ext cx="2142381" cy="21941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𝐡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𝐠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,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𝐩𝐬𝟏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+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𝐩𝐬𝟐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−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80" name="CuadroTexto 79">
              <a:extLst>
                <a:ext uri="{FF2B5EF4-FFF2-40B4-BE49-F238E27FC236}">
                  <a16:creationId xmlns:a16="http://schemas.microsoft.com/office/drawing/2014/main" id="{16C307FA-473A-48A5-80FD-7923D0F426EE}"/>
                </a:ext>
              </a:extLst>
            </xdr:cNvPr>
            <xdr:cNvSpPr txBox="1"/>
          </xdr:nvSpPr>
          <xdr:spPr>
            <a:xfrm>
              <a:off x="65683952" y="946264"/>
              <a:ext cx="2142381" cy="21941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𝐐^𝐠=𝐤_𝐡^𝐠 𝐚_𝐞𝐟 𝐀_𝐭𝐫 𝐙(𝐓^(𝐠,𝐛)−𝐓^𝐈 )]_(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𝐩𝐬𝟏+𝐩𝐬𝟐−𝟑)</a:t>
              </a:r>
            </a:p>
          </xdr:txBody>
        </xdr:sp>
      </mc:Fallback>
    </mc:AlternateContent>
    <xdr:clientData/>
  </xdr:oneCellAnchor>
  <xdr:oneCellAnchor>
    <xdr:from>
      <xdr:col>57</xdr:col>
      <xdr:colOff>197927</xdr:colOff>
      <xdr:row>5</xdr:row>
      <xdr:rowOff>169579</xdr:rowOff>
    </xdr:from>
    <xdr:ext cx="2080698" cy="22333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1" name="CuadroTexto 80">
              <a:extLst>
                <a:ext uri="{FF2B5EF4-FFF2-40B4-BE49-F238E27FC236}">
                  <a16:creationId xmlns:a16="http://schemas.microsoft.com/office/drawing/2014/main" id="{DD972ED3-8B55-4424-B171-4789CA92DEB9}"/>
                </a:ext>
              </a:extLst>
            </xdr:cNvPr>
            <xdr:cNvSpPr txBox="1"/>
          </xdr:nvSpPr>
          <xdr:spPr>
            <a:xfrm>
              <a:off x="65707067" y="1144939"/>
              <a:ext cx="2080698" cy="2233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𝐡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𝐥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,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𝐩𝐬𝟏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+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𝐩𝐬𝟐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−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81" name="CuadroTexto 80">
              <a:extLst>
                <a:ext uri="{FF2B5EF4-FFF2-40B4-BE49-F238E27FC236}">
                  <a16:creationId xmlns:a16="http://schemas.microsoft.com/office/drawing/2014/main" id="{DD972ED3-8B55-4424-B171-4789CA92DEB9}"/>
                </a:ext>
              </a:extLst>
            </xdr:cNvPr>
            <xdr:cNvSpPr txBox="1"/>
          </xdr:nvSpPr>
          <xdr:spPr>
            <a:xfrm>
              <a:off x="65707067" y="1144939"/>
              <a:ext cx="2080698" cy="2233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𝐐^𝐥=𝐤_𝐡^𝐥 𝐚_𝐞𝐟 𝐀_𝐭𝐫 𝐙(𝐓^𝐈−𝐓^(𝐥,𝐛) )]_(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𝐩𝐬𝟏+𝐩𝐬𝟐−𝟑)</a:t>
              </a:r>
            </a:p>
          </xdr:txBody>
        </xdr:sp>
      </mc:Fallback>
    </mc:AlternateContent>
    <xdr:clientData/>
  </xdr:oneCellAnchor>
  <xdr:oneCellAnchor>
    <xdr:from>
      <xdr:col>61</xdr:col>
      <xdr:colOff>1125966</xdr:colOff>
      <xdr:row>3</xdr:row>
      <xdr:rowOff>847</xdr:rowOff>
    </xdr:from>
    <xdr:ext cx="4569841" cy="196079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2" name="CuadroTexto 81">
              <a:extLst>
                <a:ext uri="{FF2B5EF4-FFF2-40B4-BE49-F238E27FC236}">
                  <a16:creationId xmlns:a16="http://schemas.microsoft.com/office/drawing/2014/main" id="{64931C85-AD86-4994-BD76-D3D7144BEA31}"/>
                </a:ext>
              </a:extLst>
            </xdr:cNvPr>
            <xdr:cNvSpPr txBox="1"/>
          </xdr:nvSpPr>
          <xdr:spPr>
            <a:xfrm>
              <a:off x="71816706" y="587587"/>
              <a:ext cx="4569841" cy="19607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𝐕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Sup>
                      <m:sSubSup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Sup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𝐅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  <m:sup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𝐠</m:t>
                        </m:r>
                      </m:sup>
                    </m:sSubSup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𝐋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𝐋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𝟒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Sup>
                      <m:sSubSup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𝐅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𝟑</m:t>
                        </m:r>
                      </m:sub>
                      <m:sup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𝐥</m:t>
                        </m:r>
                      </m:sup>
                    </m:sSubSup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82" name="CuadroTexto 81">
              <a:extLst>
                <a:ext uri="{FF2B5EF4-FFF2-40B4-BE49-F238E27FC236}">
                  <a16:creationId xmlns:a16="http://schemas.microsoft.com/office/drawing/2014/main" id="{64931C85-AD86-4994-BD76-D3D7144BEA31}"/>
                </a:ext>
              </a:extLst>
            </xdr:cNvPr>
            <xdr:cNvSpPr txBox="1"/>
          </xdr:nvSpPr>
          <xdr:spPr>
            <a:xfrm>
              <a:off x="71816706" y="587587"/>
              <a:ext cx="4569841" cy="19607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𝐍_𝐭 )_(𝐩𝐬𝟏+𝐩𝐬𝟐−𝟑)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−𝐕_(𝐩𝐬𝟏+𝐩𝐬𝟐−𝟑)+𝐅_(𝐩𝐬𝟏+𝐩𝐬𝟐−𝟑)^𝐠=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𝐋_(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𝐩𝐬𝟏+𝐩𝐬𝟐−𝟑)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−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𝐋_(𝐩𝐬𝟏+𝐩𝐬𝟐−𝟒)−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𝐅_(𝐩𝐬𝟏+𝐩𝐬𝟐−𝟑)^𝐥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61</xdr:col>
      <xdr:colOff>1080246</xdr:colOff>
      <xdr:row>6</xdr:row>
      <xdr:rowOff>203903</xdr:rowOff>
    </xdr:from>
    <xdr:ext cx="5885777" cy="21339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3" name="CuadroTexto 82">
              <a:extLst>
                <a:ext uri="{FF2B5EF4-FFF2-40B4-BE49-F238E27FC236}">
                  <a16:creationId xmlns:a16="http://schemas.microsoft.com/office/drawing/2014/main" id="{9D3B9B71-B9AE-4CCB-BD62-E1F798E97F8D}"/>
                </a:ext>
              </a:extLst>
            </xdr:cNvPr>
            <xdr:cNvSpPr txBox="1"/>
          </xdr:nvSpPr>
          <xdr:spPr>
            <a:xfrm>
              <a:off x="71770986" y="1377383"/>
              <a:ext cx="5885777" cy="2133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𝐕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𝐅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𝐋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𝐋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𝟒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83" name="CuadroTexto 82">
              <a:extLst>
                <a:ext uri="{FF2B5EF4-FFF2-40B4-BE49-F238E27FC236}">
                  <a16:creationId xmlns:a16="http://schemas.microsoft.com/office/drawing/2014/main" id="{9D3B9B71-B9AE-4CCB-BD62-E1F798E97F8D}"/>
                </a:ext>
              </a:extLst>
            </xdr:cNvPr>
            <xdr:cNvSpPr txBox="1"/>
          </xdr:nvSpPr>
          <xdr:spPr>
            <a:xfrm>
              <a:off x="71770986" y="1377383"/>
              <a:ext cx="5885777" cy="2133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𝐍_𝐚 )_(𝐩𝐬𝟏+𝐩𝐬𝟐−𝟑)=−(𝐕𝐲_𝐚 )_(𝐩𝐬𝟏+𝐩𝐬𝟐−𝟑)+(𝐅^𝐠 𝐲_𝐚 )_(𝐩𝐬𝟏+𝐩𝐬𝟐−𝟑)=(𝐋𝐱_𝐚 )_(𝐩𝐬𝟏+𝐩𝐬𝟐−𝟑)−(𝐋𝐱_𝐚 )_(𝐩𝐬𝟏+𝐩𝐬𝟐−𝟒)−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(𝐅^𝐥 𝐱_𝐚 )_(𝐩𝐬𝟏+𝐩𝐬𝟐−𝟑)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62</xdr:col>
      <xdr:colOff>13446</xdr:colOff>
      <xdr:row>8</xdr:row>
      <xdr:rowOff>13211</xdr:rowOff>
    </xdr:from>
    <xdr:ext cx="4696349" cy="21377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4" name="CuadroTexto 83">
              <a:extLst>
                <a:ext uri="{FF2B5EF4-FFF2-40B4-BE49-F238E27FC236}">
                  <a16:creationId xmlns:a16="http://schemas.microsoft.com/office/drawing/2014/main" id="{F8EEF940-110A-46C9-AAD6-5842DB4822CD}"/>
                </a:ext>
              </a:extLst>
            </xdr:cNvPr>
            <xdr:cNvSpPr txBox="1"/>
          </xdr:nvSpPr>
          <xdr:spPr>
            <a:xfrm>
              <a:off x="71847186" y="1605791"/>
              <a:ext cx="4696349" cy="2137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84" name="CuadroTexto 83">
              <a:extLst>
                <a:ext uri="{FF2B5EF4-FFF2-40B4-BE49-F238E27FC236}">
                  <a16:creationId xmlns:a16="http://schemas.microsoft.com/office/drawing/2014/main" id="{F8EEF940-110A-46C9-AAD6-5842DB4822CD}"/>
                </a:ext>
              </a:extLst>
            </xdr:cNvPr>
            <xdr:cNvSpPr txBox="1"/>
          </xdr:nvSpPr>
          <xdr:spPr>
            <a:xfrm>
              <a:off x="71847186" y="1605791"/>
              <a:ext cx="4696349" cy="2137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𝐍_𝐚 )_(𝐩𝐬𝟏+𝐩𝐬𝟐−𝟑)=(𝐉_𝐚^𝐠 )_(𝐩𝐬𝟏+𝐩𝐬𝟐−𝟑)+(𝐍_𝐭 𝐲_𝐚^𝐛 )_(𝐩𝐬𝟏+𝐩𝐬𝟐−𝟑)=(𝐉_𝐚^𝐥 )_(𝐩𝐬𝟏+𝐩𝐬𝟐−𝟑)+(𝐍_𝐭 𝐱_𝐚^𝐛 )_(𝐩𝐬𝟏+𝐩𝐬𝟐−𝟑)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62</xdr:col>
      <xdr:colOff>13446</xdr:colOff>
      <xdr:row>12</xdr:row>
      <xdr:rowOff>196283</xdr:rowOff>
    </xdr:from>
    <xdr:ext cx="5475666" cy="21339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5" name="CuadroTexto 84">
              <a:extLst>
                <a:ext uri="{FF2B5EF4-FFF2-40B4-BE49-F238E27FC236}">
                  <a16:creationId xmlns:a16="http://schemas.microsoft.com/office/drawing/2014/main" id="{48958F86-A3BD-4899-8091-BE9856064B97}"/>
                </a:ext>
              </a:extLst>
            </xdr:cNvPr>
            <xdr:cNvSpPr txBox="1"/>
          </xdr:nvSpPr>
          <xdr:spPr>
            <a:xfrm>
              <a:off x="71847186" y="2619443"/>
              <a:ext cx="5475666" cy="2133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𝐄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𝐕𝐡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𝐅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𝐋𝐡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𝐋𝐡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𝟒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85" name="CuadroTexto 84">
              <a:extLst>
                <a:ext uri="{FF2B5EF4-FFF2-40B4-BE49-F238E27FC236}">
                  <a16:creationId xmlns:a16="http://schemas.microsoft.com/office/drawing/2014/main" id="{48958F86-A3BD-4899-8091-BE9856064B97}"/>
                </a:ext>
              </a:extLst>
            </xdr:cNvPr>
            <xdr:cNvSpPr txBox="1"/>
          </xdr:nvSpPr>
          <xdr:spPr>
            <a:xfrm>
              <a:off x="71847186" y="2619443"/>
              <a:ext cx="5475666" cy="2133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𝐄_(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𝐩𝐬𝟏+𝐩𝐬𝟐−𝟑)=−(𝐕𝐡)_(𝐩𝐬𝟏+𝐩𝐬𝟐−𝟑)+(𝐅^𝐠 𝐡)_(𝐩𝐬𝟏+𝐩𝐬𝟐−𝟑)=(𝐋𝐡)_(𝐩𝐬𝟏+𝐩𝐬𝟐−𝟑)−(𝐋𝐡)_(𝐩𝐬𝟏+𝐩𝐬𝟐−𝟒)−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(𝐅^𝐥 𝐡)_(𝐩𝐬𝟏+𝐩𝐬𝟐−𝟑)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62</xdr:col>
      <xdr:colOff>29487</xdr:colOff>
      <xdr:row>13</xdr:row>
      <xdr:rowOff>186970</xdr:rowOff>
    </xdr:from>
    <xdr:ext cx="4855304" cy="27001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6" name="CuadroTexto 85">
              <a:extLst>
                <a:ext uri="{FF2B5EF4-FFF2-40B4-BE49-F238E27FC236}">
                  <a16:creationId xmlns:a16="http://schemas.microsoft.com/office/drawing/2014/main" id="{6CFC3468-3F6C-4780-A92C-A3BF212C382B}"/>
                </a:ext>
              </a:extLst>
            </xdr:cNvPr>
            <xdr:cNvSpPr txBox="1"/>
          </xdr:nvSpPr>
          <xdr:spPr>
            <a:xfrm>
              <a:off x="71863227" y="2815870"/>
              <a:ext cx="4855304" cy="27001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𝐄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l-GR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𝚺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𝐡</m:t>
                                    </m:r>
                                  </m:e>
                                </m:acc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l-GR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𝚺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𝐡</m:t>
                                    </m:r>
                                  </m:e>
                                </m:acc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86" name="CuadroTexto 85">
              <a:extLst>
                <a:ext uri="{FF2B5EF4-FFF2-40B4-BE49-F238E27FC236}">
                  <a16:creationId xmlns:a16="http://schemas.microsoft.com/office/drawing/2014/main" id="{6CFC3468-3F6C-4780-A92C-A3BF212C382B}"/>
                </a:ext>
              </a:extLst>
            </xdr:cNvPr>
            <xdr:cNvSpPr txBox="1"/>
          </xdr:nvSpPr>
          <xdr:spPr>
            <a:xfrm>
              <a:off x="71863227" y="2815870"/>
              <a:ext cx="4855304" cy="27001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𝐄_(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𝐩𝐬𝟏+𝐩𝐬𝟐−𝟑)=(𝐐^𝐠 )_(𝐩𝐬𝟏+𝐩𝐬𝟐−𝟑)+(</a:t>
              </a:r>
              <a:r>
                <a:rPr lang="el-GR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𝚺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𝐍_𝐢 𝐡 ̂_𝐢^(𝐠,𝐛) )_(𝐩𝐬𝟏+𝐩𝐬𝟐−𝟑)=(𝐐^𝐥 )_(𝐩𝐬𝟏+𝐩𝐬𝟐−𝟑)+(</a:t>
              </a:r>
              <a:r>
                <a:rPr lang="el-GR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𝚺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𝐍_𝐢 𝐡 ̂_𝐢^(𝐥,𝐛) )_(𝐩𝐬𝟏+𝐩𝐬𝟐−𝟑)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76</xdr:col>
      <xdr:colOff>15240</xdr:colOff>
      <xdr:row>3</xdr:row>
      <xdr:rowOff>0</xdr:rowOff>
    </xdr:from>
    <xdr:ext cx="2096087" cy="196079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7" name="CuadroTexto 86">
              <a:extLst>
                <a:ext uri="{FF2B5EF4-FFF2-40B4-BE49-F238E27FC236}">
                  <a16:creationId xmlns:a16="http://schemas.microsoft.com/office/drawing/2014/main" id="{8B873A5F-C1F3-4F94-9312-8E6608FC4326}"/>
                </a:ext>
              </a:extLst>
            </xdr:cNvPr>
            <xdr:cNvSpPr txBox="1"/>
          </xdr:nvSpPr>
          <xdr:spPr>
            <a:xfrm>
              <a:off x="88795860" y="586740"/>
              <a:ext cx="2096087" cy="19607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𝐋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𝐩𝐬𝟏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+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𝐩𝐬𝟐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𝐏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𝟐</m:t>
                        </m:r>
                      </m:sub>
                      <m:sup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𝐠</m:t>
                        </m:r>
                      </m:sup>
                    </m:sSubSup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Sup>
                      <m:sSubSup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𝐏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𝟐</m:t>
                        </m:r>
                      </m:sub>
                      <m:sup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𝐥</m:t>
                        </m:r>
                      </m:sup>
                    </m:sSubSup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87" name="CuadroTexto 86">
              <a:extLst>
                <a:ext uri="{FF2B5EF4-FFF2-40B4-BE49-F238E27FC236}">
                  <a16:creationId xmlns:a16="http://schemas.microsoft.com/office/drawing/2014/main" id="{8B873A5F-C1F3-4F94-9312-8E6608FC4326}"/>
                </a:ext>
              </a:extLst>
            </xdr:cNvPr>
            <xdr:cNvSpPr txBox="1"/>
          </xdr:nvSpPr>
          <xdr:spPr>
            <a:xfrm>
              <a:off x="88795860" y="586740"/>
              <a:ext cx="2096087" cy="19607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𝐋_(𝐩𝐬𝟏+𝐩𝐬𝟐−𝟑)=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𝐏_(𝐩𝐬𝟏+𝐩𝐬𝟐−𝟐)^𝐠+𝐏_(𝐩𝐬𝟏+𝐩𝐬𝟐−𝟐)^𝐥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76</xdr:col>
      <xdr:colOff>32958</xdr:colOff>
      <xdr:row>4</xdr:row>
      <xdr:rowOff>8860</xdr:rowOff>
    </xdr:from>
    <xdr:ext cx="1851854" cy="21377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8" name="CuadroTexto 87">
              <a:extLst>
                <a:ext uri="{FF2B5EF4-FFF2-40B4-BE49-F238E27FC236}">
                  <a16:creationId xmlns:a16="http://schemas.microsoft.com/office/drawing/2014/main" id="{EAA748F8-8DA0-412A-880F-E1EA87B3A543}"/>
                </a:ext>
              </a:extLst>
            </xdr:cNvPr>
            <xdr:cNvSpPr txBox="1"/>
          </xdr:nvSpPr>
          <xdr:spPr>
            <a:xfrm>
              <a:off x="88813578" y="801340"/>
              <a:ext cx="1851854" cy="2137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sSub>
                          <m:sSubPr>
                            <m:ctrlPr>
                              <a:rPr lang="es-MX" sz="1000" b="1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</a:rPr>
                              <m:t>𝐟</m:t>
                            </m:r>
                          </m:e>
                          <m:sub>
                            <m:r>
                              <a:rPr lang="es-MX" sz="1000" b="1" i="0">
                                <a:latin typeface="Cambria Math" panose="02040503050406030204" pitchFamily="18" charset="0"/>
                              </a:rPr>
                              <m:t>𝐯</m:t>
                            </m:r>
                          </m:sub>
                        </m:sSub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𝐋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𝐩𝐬𝟏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+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𝐩𝐬𝟐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𝐏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𝟐</m:t>
                        </m:r>
                      </m:sub>
                      <m:sup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𝐠</m:t>
                        </m:r>
                      </m:sup>
                    </m:sSubSup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88" name="CuadroTexto 87">
              <a:extLst>
                <a:ext uri="{FF2B5EF4-FFF2-40B4-BE49-F238E27FC236}">
                  <a16:creationId xmlns:a16="http://schemas.microsoft.com/office/drawing/2014/main" id="{EAA748F8-8DA0-412A-880F-E1EA87B3A543}"/>
                </a:ext>
              </a:extLst>
            </xdr:cNvPr>
            <xdr:cNvSpPr txBox="1"/>
          </xdr:nvSpPr>
          <xdr:spPr>
            <a:xfrm>
              <a:off x="88813578" y="801340"/>
              <a:ext cx="1851854" cy="2137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〖𝐟_𝐯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(𝐋−𝐏^𝐥 )〗_(</a:t>
              </a:r>
              <a:r>
                <a:rPr lang="es-MX" sz="1000" b="1" i="0">
                  <a:latin typeface="Cambria Math" panose="02040503050406030204" pitchFamily="18" charset="0"/>
                </a:rPr>
                <a:t>𝐩𝐬𝟏+𝐩𝐬𝟐−𝟐)=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𝐏_(𝐩𝐬𝟏+𝐩𝐬𝟐−𝟐)^𝐠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76</xdr:col>
      <xdr:colOff>15240</xdr:colOff>
      <xdr:row>9</xdr:row>
      <xdr:rowOff>22860</xdr:rowOff>
    </xdr:from>
    <xdr:ext cx="2911759" cy="21339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9" name="CuadroTexto 88">
              <a:extLst>
                <a:ext uri="{FF2B5EF4-FFF2-40B4-BE49-F238E27FC236}">
                  <a16:creationId xmlns:a16="http://schemas.microsoft.com/office/drawing/2014/main" id="{5906A447-3E54-4DCF-AAFB-6086E01E4110}"/>
                </a:ext>
              </a:extLst>
            </xdr:cNvPr>
            <xdr:cNvSpPr txBox="1"/>
          </xdr:nvSpPr>
          <xdr:spPr>
            <a:xfrm>
              <a:off x="88795860" y="1821180"/>
              <a:ext cx="2911759" cy="2133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</a:rPr>
                              <m:t>𝐋</m:t>
                            </m:r>
                            <m:sSub>
                              <m:sSubPr>
                                <m:ctrlPr>
                                  <a:rPr lang="es-MX" sz="1000" b="1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latin typeface="Cambria Math" panose="02040503050406030204" pitchFamily="18" charset="0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latin typeface="Cambria Math" panose="02040503050406030204" pitchFamily="18" charset="0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𝐩𝐬𝟏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+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𝐩𝐬𝟐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𝟐</m:t>
                        </m:r>
                      </m:sub>
                    </m:sSub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89" name="CuadroTexto 88">
              <a:extLst>
                <a:ext uri="{FF2B5EF4-FFF2-40B4-BE49-F238E27FC236}">
                  <a16:creationId xmlns:a16="http://schemas.microsoft.com/office/drawing/2014/main" id="{5906A447-3E54-4DCF-AAFB-6086E01E4110}"/>
                </a:ext>
              </a:extLst>
            </xdr:cNvPr>
            <xdr:cNvSpPr txBox="1"/>
          </xdr:nvSpPr>
          <xdr:spPr>
            <a:xfrm>
              <a:off x="88795860" y="1821180"/>
              <a:ext cx="2911759" cy="2133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(𝐋𝐱_𝐚 )_(𝐩𝐬𝟏+𝐩𝐬𝟐−𝟑)=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(𝐏^𝐠 𝐲_𝐚 )_(𝐩𝐬𝟏+𝐩𝐬𝟐−𝟐)+(𝐏^𝐥 𝐲_𝐚 )_(𝐩𝐬𝟏+𝐩𝐬𝟐−𝟐)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76</xdr:col>
      <xdr:colOff>30480</xdr:colOff>
      <xdr:row>15</xdr:row>
      <xdr:rowOff>22860</xdr:rowOff>
    </xdr:from>
    <xdr:ext cx="3128549" cy="22910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90" name="CuadroTexto 89">
              <a:extLst>
                <a:ext uri="{FF2B5EF4-FFF2-40B4-BE49-F238E27FC236}">
                  <a16:creationId xmlns:a16="http://schemas.microsoft.com/office/drawing/2014/main" id="{BBB45246-C8DA-4261-91C7-FCA6C93E6EF2}"/>
                </a:ext>
              </a:extLst>
            </xdr:cNvPr>
            <xdr:cNvSpPr txBox="1"/>
          </xdr:nvSpPr>
          <xdr:spPr>
            <a:xfrm>
              <a:off x="88811100" y="3070860"/>
              <a:ext cx="3128549" cy="22910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</a:rPr>
                              <m:t>𝐋𝐡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𝐩𝐬𝟏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+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𝐩𝐬𝟐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−</m:t>
                    </m:r>
                    <m:acc>
                      <m:accPr>
                        <m:chr m:val="̇"/>
                        <m:ctrlPr>
                          <a:rPr lang="es-MX" sz="11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accPr>
                      <m:e>
                        <m:r>
                          <a:rPr lang="es-MX" sz="11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𝐐</m:t>
                        </m:r>
                      </m:e>
                    </m:acc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90" name="CuadroTexto 89">
              <a:extLst>
                <a:ext uri="{FF2B5EF4-FFF2-40B4-BE49-F238E27FC236}">
                  <a16:creationId xmlns:a16="http://schemas.microsoft.com/office/drawing/2014/main" id="{BBB45246-C8DA-4261-91C7-FCA6C93E6EF2}"/>
                </a:ext>
              </a:extLst>
            </xdr:cNvPr>
            <xdr:cNvSpPr txBox="1"/>
          </xdr:nvSpPr>
          <xdr:spPr>
            <a:xfrm>
              <a:off x="88811100" y="3070860"/>
              <a:ext cx="3128549" cy="22910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(𝐋𝐡)_(𝐩𝐬𝟏+𝐩𝐬𝟐−𝟑)=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(𝐏^𝐠 𝐡)_(𝐩𝐬𝟏+𝐩𝐬𝟐−𝟐)+(𝐏^𝐥 𝐡)_(𝐩𝐬𝟏+𝐩𝐬𝟐−𝟐)−</a:t>
              </a:r>
              <a:r>
                <a:rPr lang="es-MX" sz="11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𝐐 ̇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76</xdr:col>
      <xdr:colOff>73720</xdr:colOff>
      <xdr:row>10</xdr:row>
      <xdr:rowOff>22860</xdr:rowOff>
    </xdr:from>
    <xdr:ext cx="2267929" cy="21339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91" name="CuadroTexto 90">
              <a:extLst>
                <a:ext uri="{FF2B5EF4-FFF2-40B4-BE49-F238E27FC236}">
                  <a16:creationId xmlns:a16="http://schemas.microsoft.com/office/drawing/2014/main" id="{7AA8AA4E-A548-43F3-B51E-CA2D49F831F9}"/>
                </a:ext>
              </a:extLst>
            </xdr:cNvPr>
            <xdr:cNvSpPr txBox="1"/>
          </xdr:nvSpPr>
          <xdr:spPr>
            <a:xfrm>
              <a:off x="88854340" y="2034540"/>
              <a:ext cx="2267929" cy="2133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𝐋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𝐏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𝐥</m:t>
                                    </m:r>
                                  </m:sup>
                                </m:sSup>
                              </m:e>
                            </m:d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𝐩𝐬𝟏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+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𝐩𝐬𝟐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−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𝐏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91" name="CuadroTexto 90">
              <a:extLst>
                <a:ext uri="{FF2B5EF4-FFF2-40B4-BE49-F238E27FC236}">
                  <a16:creationId xmlns:a16="http://schemas.microsoft.com/office/drawing/2014/main" id="{7AA8AA4E-A548-43F3-B51E-CA2D49F831F9}"/>
                </a:ext>
              </a:extLst>
            </xdr:cNvPr>
            <xdr:cNvSpPr txBox="1"/>
          </xdr:nvSpPr>
          <xdr:spPr>
            <a:xfrm>
              <a:off x="88854340" y="2034540"/>
              <a:ext cx="2267929" cy="2133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(𝐋−𝐏^𝐥 ) 𝐱_𝐚 ]_(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𝐩𝐬𝟏+𝐩𝐬𝟐−𝟐)=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(𝐏^𝐠 𝐲_𝐚 )_(𝐩𝐬𝟏+𝐩𝐬𝟐−𝟐)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76</xdr:col>
      <xdr:colOff>68580</xdr:colOff>
      <xdr:row>21</xdr:row>
      <xdr:rowOff>30480</xdr:rowOff>
    </xdr:from>
    <xdr:ext cx="1262910" cy="38440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92" name="CuadroTexto 91">
              <a:extLst>
                <a:ext uri="{FF2B5EF4-FFF2-40B4-BE49-F238E27FC236}">
                  <a16:creationId xmlns:a16="http://schemas.microsoft.com/office/drawing/2014/main" id="{9CB0D49C-A37B-4898-B5FF-30ABD78C44B0}"/>
                </a:ext>
              </a:extLst>
            </xdr:cNvPr>
            <xdr:cNvSpPr txBox="1"/>
          </xdr:nvSpPr>
          <xdr:spPr>
            <a:xfrm>
              <a:off x="88849200" y="4297680"/>
              <a:ext cx="1262910" cy="38440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𝐟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𝐯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Sup>
                          <m:sSubSup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Sup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𝐏</m:t>
                            </m:r>
                          </m:e>
                          <m: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𝐩𝐬𝟏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+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𝐩𝐬𝟐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𝟐</m:t>
                            </m:r>
                          </m:sub>
                          <m: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𝐠</m:t>
                            </m:r>
                          </m:sup>
                        </m:sSubSup>
                      </m:num>
                      <m:den>
                        <m:sSub>
                          <m:sSub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d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𝐋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𝐏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𝐥</m:t>
                                    </m:r>
                                  </m:sup>
                                </m:sSup>
                              </m:e>
                            </m:d>
                          </m:e>
                          <m: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𝐩𝐬𝟏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+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𝐩𝐬𝟐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𝟐</m:t>
                            </m:r>
                          </m:sub>
                        </m:sSub>
                      </m:den>
                    </m:f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92" name="CuadroTexto 91">
              <a:extLst>
                <a:ext uri="{FF2B5EF4-FFF2-40B4-BE49-F238E27FC236}">
                  <a16:creationId xmlns:a16="http://schemas.microsoft.com/office/drawing/2014/main" id="{9CB0D49C-A37B-4898-B5FF-30ABD78C44B0}"/>
                </a:ext>
              </a:extLst>
            </xdr:cNvPr>
            <xdr:cNvSpPr txBox="1"/>
          </xdr:nvSpPr>
          <xdr:spPr>
            <a:xfrm>
              <a:off x="88849200" y="4297680"/>
              <a:ext cx="1262910" cy="38440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𝐟_𝐯=(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𝐏_(𝐩𝐬𝟏+𝐩𝐬𝟐−𝟐)^𝐠)/(𝐋−𝐏^𝐥 )_(𝐩𝐬𝟏+𝐩𝐬𝟐−𝟐) </a:t>
              </a:r>
              <a:endParaRPr lang="es-MX" sz="1000" b="1" i="0"/>
            </a:p>
          </xdr:txBody>
        </xdr:sp>
      </mc:Fallback>
    </mc:AlternateContent>
    <xdr:clientData/>
  </xdr:oneCellAnchor>
  <xdr:twoCellAnchor>
    <xdr:from>
      <xdr:col>37</xdr:col>
      <xdr:colOff>1421118</xdr:colOff>
      <xdr:row>13</xdr:row>
      <xdr:rowOff>57162</xdr:rowOff>
    </xdr:from>
    <xdr:to>
      <xdr:col>38</xdr:col>
      <xdr:colOff>902982</xdr:colOff>
      <xdr:row>13</xdr:row>
      <xdr:rowOff>57162</xdr:rowOff>
    </xdr:to>
    <xdr:cxnSp macro="">
      <xdr:nvCxnSpPr>
        <xdr:cNvPr id="93" name="Conector recto de flecha 92">
          <a:extLst>
            <a:ext uri="{FF2B5EF4-FFF2-40B4-BE49-F238E27FC236}">
              <a16:creationId xmlns:a16="http://schemas.microsoft.com/office/drawing/2014/main" id="{EF17309F-4F7D-4498-993D-A5D5438BD968}"/>
            </a:ext>
          </a:extLst>
        </xdr:cNvPr>
        <xdr:cNvCxnSpPr/>
      </xdr:nvCxnSpPr>
      <xdr:spPr>
        <a:xfrm rot="16200000" flipH="1">
          <a:off x="46047660" y="2179320"/>
          <a:ext cx="0" cy="1013484"/>
        </a:xfrm>
        <a:prstGeom prst="straightConnector1">
          <a:avLst/>
        </a:prstGeom>
        <a:ln>
          <a:solidFill>
            <a:srgbClr val="A02B93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1405878</xdr:colOff>
      <xdr:row>13</xdr:row>
      <xdr:rowOff>34302</xdr:rowOff>
    </xdr:from>
    <xdr:to>
      <xdr:col>54</xdr:col>
      <xdr:colOff>887742</xdr:colOff>
      <xdr:row>13</xdr:row>
      <xdr:rowOff>34302</xdr:rowOff>
    </xdr:to>
    <xdr:cxnSp macro="">
      <xdr:nvCxnSpPr>
        <xdr:cNvPr id="94" name="Conector recto de flecha 93">
          <a:extLst>
            <a:ext uri="{FF2B5EF4-FFF2-40B4-BE49-F238E27FC236}">
              <a16:creationId xmlns:a16="http://schemas.microsoft.com/office/drawing/2014/main" id="{7DAEA49A-175D-486C-8C1B-2B41476CA809}"/>
            </a:ext>
          </a:extLst>
        </xdr:cNvPr>
        <xdr:cNvCxnSpPr/>
      </xdr:nvCxnSpPr>
      <xdr:spPr>
        <a:xfrm rot="16200000" flipH="1">
          <a:off x="62918340" y="2156460"/>
          <a:ext cx="0" cy="1013484"/>
        </a:xfrm>
        <a:prstGeom prst="straightConnector1">
          <a:avLst/>
        </a:prstGeom>
        <a:ln>
          <a:solidFill>
            <a:srgbClr val="A02B93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76</xdr:col>
      <xdr:colOff>45720</xdr:colOff>
      <xdr:row>16</xdr:row>
      <xdr:rowOff>15240</xdr:rowOff>
    </xdr:from>
    <xdr:ext cx="2419700" cy="21339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95" name="CuadroTexto 94">
              <a:extLst>
                <a:ext uri="{FF2B5EF4-FFF2-40B4-BE49-F238E27FC236}">
                  <a16:creationId xmlns:a16="http://schemas.microsoft.com/office/drawing/2014/main" id="{6DD209B2-ABF6-4264-A02D-645EBB1078AB}"/>
                </a:ext>
              </a:extLst>
            </xdr:cNvPr>
            <xdr:cNvSpPr txBox="1"/>
          </xdr:nvSpPr>
          <xdr:spPr>
            <a:xfrm>
              <a:off x="88826340" y="3261360"/>
              <a:ext cx="2419700" cy="2133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̇"/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acc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𝐐</m:t>
                        </m:r>
                      </m:e>
                    </m:acc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𝐏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𝐋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𝐏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𝐥</m:t>
                                    </m:r>
                                  </m:sup>
                                </m:sSup>
                              </m:e>
                            </m:d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95" name="CuadroTexto 94">
              <a:extLst>
                <a:ext uri="{FF2B5EF4-FFF2-40B4-BE49-F238E27FC236}">
                  <a16:creationId xmlns:a16="http://schemas.microsoft.com/office/drawing/2014/main" id="{6DD209B2-ABF6-4264-A02D-645EBB1078AB}"/>
                </a:ext>
              </a:extLst>
            </xdr:cNvPr>
            <xdr:cNvSpPr txBox="1"/>
          </xdr:nvSpPr>
          <xdr:spPr>
            <a:xfrm>
              <a:off x="88826340" y="3261360"/>
              <a:ext cx="2419700" cy="2133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𝐐 ̇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(𝐏^𝐠 𝐡)_(𝐩𝐬𝟏+𝐩𝐬𝟐−𝟐)−[(𝐋−𝐏^𝐥 )𝐡]_(𝐩𝐬𝟏+𝐩𝐬𝟐−𝟐)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72</xdr:col>
      <xdr:colOff>1668780</xdr:colOff>
      <xdr:row>25</xdr:row>
      <xdr:rowOff>0</xdr:rowOff>
    </xdr:from>
    <xdr:ext cx="2446888" cy="191078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96" name="CuadroTexto 95">
              <a:extLst>
                <a:ext uri="{FF2B5EF4-FFF2-40B4-BE49-F238E27FC236}">
                  <a16:creationId xmlns:a16="http://schemas.microsoft.com/office/drawing/2014/main" id="{CC6186E0-EAE7-4ADB-9B7E-99CD3D65519B}"/>
                </a:ext>
              </a:extLst>
            </xdr:cNvPr>
            <xdr:cNvSpPr txBox="1"/>
          </xdr:nvSpPr>
          <xdr:spPr>
            <a:xfrm>
              <a:off x="85427820" y="5120640"/>
              <a:ext cx="2446888" cy="19107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acc>
                      <m:accPr>
                        <m:chr m:val="̇"/>
                        <m:ctrlPr>
                          <a:rPr lang="es-MX" sz="11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accPr>
                      <m:e>
                        <m:r>
                          <a:rPr lang="es-MX" sz="11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𝐐</m:t>
                        </m:r>
                      </m:e>
                    </m:acc>
                    <m:r>
                      <a:rPr lang="es-MX" sz="11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1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acc>
                          <m:accPr>
                            <m:chr m:val="̅"/>
                            <m:ctrlPr>
                              <a:rPr lang="es-MX" sz="11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𝐋</m:t>
                            </m:r>
                          </m:e>
                        </m:acc>
                      </m:e>
                      <m:sub>
                        <m:r>
                          <a:rPr lang="es-MX" sz="11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𝐭𝟔𝟔</m:t>
                        </m:r>
                      </m:sub>
                    </m:sSub>
                    <m:d>
                      <m:dPr>
                        <m:begChr m:val="["/>
                        <m:endChr m:val="]"/>
                        <m:ctrlPr>
                          <a:rPr lang="es-MX" sz="11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sSub>
                          <m:sSubPr>
                            <m:ctrlPr>
                              <a:rPr lang="es-MX" sz="11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acc>
                              <m:accPr>
                                <m:chr m:val="̅"/>
                                <m:ctrlPr>
                                  <a:rPr lang="es-MX" sz="11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accPr>
                              <m:e>
                                <m:r>
                                  <a:rPr lang="es-MX" sz="11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𝐡</m:t>
                                </m:r>
                              </m:e>
                            </m:acc>
                          </m:e>
                          <m:sub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𝐭𝟔𝟔</m:t>
                            </m:r>
                          </m:sub>
                        </m:sSub>
                        <m:d>
                          <m:dPr>
                            <m:ctrlPr>
                              <a:rPr lang="es-MX" sz="11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𝐓𝐓</m:t>
                            </m:r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𝟔</m:t>
                            </m:r>
                          </m:e>
                        </m:d>
                        <m:r>
                          <a:rPr lang="es-MX" sz="11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sSub>
                          <m:sSubPr>
                            <m:ctrlPr>
                              <a:rPr lang="es-MX" sz="11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acc>
                              <m:accPr>
                                <m:chr m:val="̅"/>
                                <m:ctrlPr>
                                  <a:rPr lang="es-MX" sz="11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accPr>
                              <m:e>
                                <m:r>
                                  <a:rPr lang="es-MX" sz="11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𝐡</m:t>
                                </m:r>
                              </m:e>
                            </m:acc>
                          </m:e>
                          <m:sub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𝐭𝟔𝟔</m:t>
                            </m:r>
                          </m:sub>
                        </m:sSub>
                        <m:d>
                          <m:dPr>
                            <m:ctrlPr>
                              <a:rPr lang="es-MX" sz="11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𝐓𝐓</m:t>
                            </m:r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𝟕</m:t>
                            </m:r>
                          </m:e>
                        </m:d>
                      </m:e>
                    </m:d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96" name="CuadroTexto 95">
              <a:extLst>
                <a:ext uri="{FF2B5EF4-FFF2-40B4-BE49-F238E27FC236}">
                  <a16:creationId xmlns:a16="http://schemas.microsoft.com/office/drawing/2014/main" id="{CC6186E0-EAE7-4ADB-9B7E-99CD3D65519B}"/>
                </a:ext>
              </a:extLst>
            </xdr:cNvPr>
            <xdr:cNvSpPr txBox="1"/>
          </xdr:nvSpPr>
          <xdr:spPr>
            <a:xfrm>
              <a:off x="85427820" y="5120640"/>
              <a:ext cx="2446888" cy="19107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𝐐 ̇=𝐋 ̅_𝐭𝟔𝟔 [𝐡 ̅_𝐭𝟔𝟔 (𝐓𝐓−𝟔)−𝐡 ̅_𝐭𝟔𝟔 (𝐓𝐓−𝟕)]</a:t>
              </a:r>
              <a:endParaRPr lang="es-MX" sz="1000" b="1" i="0"/>
            </a:p>
          </xdr:txBody>
        </xdr:sp>
      </mc:Fallback>
    </mc:AlternateContent>
    <xdr:clientData/>
  </xdr:oneCellAnchor>
  <xdr:twoCellAnchor>
    <xdr:from>
      <xdr:col>15</xdr:col>
      <xdr:colOff>1130592</xdr:colOff>
      <xdr:row>11</xdr:row>
      <xdr:rowOff>96722</xdr:rowOff>
    </xdr:from>
    <xdr:to>
      <xdr:col>16</xdr:col>
      <xdr:colOff>941461</xdr:colOff>
      <xdr:row>11</xdr:row>
      <xdr:rowOff>96722</xdr:rowOff>
    </xdr:to>
    <xdr:cxnSp macro="">
      <xdr:nvCxnSpPr>
        <xdr:cNvPr id="97" name="Conector recto de flecha 96">
          <a:extLst>
            <a:ext uri="{FF2B5EF4-FFF2-40B4-BE49-F238E27FC236}">
              <a16:creationId xmlns:a16="http://schemas.microsoft.com/office/drawing/2014/main" id="{8D13154A-6352-4DD0-8A28-BC9B41772A55}"/>
            </a:ext>
          </a:extLst>
        </xdr:cNvPr>
        <xdr:cNvCxnSpPr/>
      </xdr:nvCxnSpPr>
      <xdr:spPr>
        <a:xfrm rot="5400000">
          <a:off x="19457377" y="1780057"/>
          <a:ext cx="0" cy="1052929"/>
        </a:xfrm>
        <a:prstGeom prst="straightConnector1">
          <a:avLst/>
        </a:prstGeom>
        <a:ln>
          <a:solidFill>
            <a:srgbClr val="156082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1153453</xdr:colOff>
      <xdr:row>8</xdr:row>
      <xdr:rowOff>111964</xdr:rowOff>
    </xdr:from>
    <xdr:to>
      <xdr:col>16</xdr:col>
      <xdr:colOff>964322</xdr:colOff>
      <xdr:row>8</xdr:row>
      <xdr:rowOff>111964</xdr:rowOff>
    </xdr:to>
    <xdr:cxnSp macro="">
      <xdr:nvCxnSpPr>
        <xdr:cNvPr id="98" name="Conector recto de flecha 97">
          <a:extLst>
            <a:ext uri="{FF2B5EF4-FFF2-40B4-BE49-F238E27FC236}">
              <a16:creationId xmlns:a16="http://schemas.microsoft.com/office/drawing/2014/main" id="{D68B4840-F0B2-43A5-91B8-6CE2F1C1D837}"/>
            </a:ext>
          </a:extLst>
        </xdr:cNvPr>
        <xdr:cNvCxnSpPr/>
      </xdr:nvCxnSpPr>
      <xdr:spPr>
        <a:xfrm rot="16200000" flipH="1">
          <a:off x="19480238" y="1178079"/>
          <a:ext cx="0" cy="1052929"/>
        </a:xfrm>
        <a:prstGeom prst="straightConnector1">
          <a:avLst/>
        </a:prstGeom>
        <a:ln>
          <a:solidFill>
            <a:srgbClr val="156082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8</xdr:col>
      <xdr:colOff>45720</xdr:colOff>
      <xdr:row>13</xdr:row>
      <xdr:rowOff>26670</xdr:rowOff>
    </xdr:from>
    <xdr:ext cx="1042593" cy="167354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99" name="CuadroTexto 98">
              <a:extLst>
                <a:ext uri="{FF2B5EF4-FFF2-40B4-BE49-F238E27FC236}">
                  <a16:creationId xmlns:a16="http://schemas.microsoft.com/office/drawing/2014/main" id="{C678073B-D995-46C3-8332-3DF1BA6CDFA9}"/>
                </a:ext>
              </a:extLst>
            </xdr:cNvPr>
            <xdr:cNvSpPr txBox="1"/>
          </xdr:nvSpPr>
          <xdr:spPr>
            <a:xfrm>
              <a:off x="9799320" y="2655570"/>
              <a:ext cx="1042593" cy="16735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acc>
                      <m:accPr>
                        <m:chr m:val="̇"/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acc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𝐐</m:t>
                        </m:r>
                      </m:e>
                    </m:acc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𝐧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𝐭𝐛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𝐔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𝐀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𝐞𝐱𝐭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𝚫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𝐓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𝐥𝐧</m:t>
                        </m:r>
                      </m:sub>
                    </m:sSub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99" name="CuadroTexto 98">
              <a:extLst>
                <a:ext uri="{FF2B5EF4-FFF2-40B4-BE49-F238E27FC236}">
                  <a16:creationId xmlns:a16="http://schemas.microsoft.com/office/drawing/2014/main" id="{C678073B-D995-46C3-8332-3DF1BA6CDFA9}"/>
                </a:ext>
              </a:extLst>
            </xdr:cNvPr>
            <xdr:cNvSpPr txBox="1"/>
          </xdr:nvSpPr>
          <xdr:spPr>
            <a:xfrm>
              <a:off x="9799320" y="2655570"/>
              <a:ext cx="1042593" cy="16735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𝐐 ̇</a:t>
              </a:r>
              <a:r>
                <a:rPr lang="es-MX" sz="1000" b="1" i="0">
                  <a:latin typeface="Cambria Math" panose="02040503050406030204" pitchFamily="18" charset="0"/>
                </a:rPr>
                <a:t>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𝐧_𝐭𝐛 𝐔𝐀_𝐞𝐱𝐭 𝚫𝐓_𝐥𝐧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9</xdr:col>
      <xdr:colOff>91440</xdr:colOff>
      <xdr:row>16</xdr:row>
      <xdr:rowOff>19050</xdr:rowOff>
    </xdr:from>
    <xdr:ext cx="769570" cy="15799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00" name="CuadroTexto 99">
              <a:extLst>
                <a:ext uri="{FF2B5EF4-FFF2-40B4-BE49-F238E27FC236}">
                  <a16:creationId xmlns:a16="http://schemas.microsoft.com/office/drawing/2014/main" id="{B86F6E78-50CA-4EE5-852F-35789B43D97C}"/>
                </a:ext>
              </a:extLst>
            </xdr:cNvPr>
            <xdr:cNvSpPr txBox="1"/>
          </xdr:nvSpPr>
          <xdr:spPr>
            <a:xfrm>
              <a:off x="11170920" y="3265170"/>
              <a:ext cx="769570" cy="1579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𝐧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𝐭𝐛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𝐔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𝐀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𝐞𝐱𝐭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𝚫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𝐓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𝐥𝐧</m:t>
                        </m:r>
                      </m:sub>
                    </m:sSub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100" name="CuadroTexto 99">
              <a:extLst>
                <a:ext uri="{FF2B5EF4-FFF2-40B4-BE49-F238E27FC236}">
                  <a16:creationId xmlns:a16="http://schemas.microsoft.com/office/drawing/2014/main" id="{B86F6E78-50CA-4EE5-852F-35789B43D97C}"/>
                </a:ext>
              </a:extLst>
            </xdr:cNvPr>
            <xdr:cNvSpPr txBox="1"/>
          </xdr:nvSpPr>
          <xdr:spPr>
            <a:xfrm>
              <a:off x="11170920" y="3265170"/>
              <a:ext cx="769570" cy="1579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𝐧_𝐭𝐛 𝐔𝐀_𝐞𝐱𝐭 𝚫𝐓_𝐥𝐧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17</xdr:col>
      <xdr:colOff>15240</xdr:colOff>
      <xdr:row>4</xdr:row>
      <xdr:rowOff>7620</xdr:rowOff>
    </xdr:from>
    <xdr:ext cx="656718" cy="17306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01" name="CuadroTexto 100">
              <a:extLst>
                <a:ext uri="{FF2B5EF4-FFF2-40B4-BE49-F238E27FC236}">
                  <a16:creationId xmlns:a16="http://schemas.microsoft.com/office/drawing/2014/main" id="{0129B7AE-4A1A-4199-A285-B52FFA943A17}"/>
                </a:ext>
              </a:extLst>
            </xdr:cNvPr>
            <xdr:cNvSpPr txBox="1"/>
          </xdr:nvSpPr>
          <xdr:spPr>
            <a:xfrm>
              <a:off x="20558760" y="800100"/>
              <a:ext cx="656718" cy="1730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𝐅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𝐟𝐫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í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𝐚</m:t>
                        </m:r>
                      </m:sub>
                      <m:sup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𝐥</m:t>
                        </m:r>
                      </m:sup>
                    </m:sSubSup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𝐏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𝐟𝐫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í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𝐚</m:t>
                        </m:r>
                      </m:sub>
                      <m:sup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𝐥</m:t>
                        </m:r>
                      </m:sup>
                    </m:sSubSup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101" name="CuadroTexto 100">
              <a:extLst>
                <a:ext uri="{FF2B5EF4-FFF2-40B4-BE49-F238E27FC236}">
                  <a16:creationId xmlns:a16="http://schemas.microsoft.com/office/drawing/2014/main" id="{0129B7AE-4A1A-4199-A285-B52FFA943A17}"/>
                </a:ext>
              </a:extLst>
            </xdr:cNvPr>
            <xdr:cNvSpPr txBox="1"/>
          </xdr:nvSpPr>
          <xdr:spPr>
            <a:xfrm>
              <a:off x="20558760" y="800100"/>
              <a:ext cx="656718" cy="1730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𝐅_𝐟𝐫í𝐚^𝐥=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𝐏_𝐟𝐫í𝐚^𝐥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17</xdr:col>
      <xdr:colOff>0</xdr:colOff>
      <xdr:row>10</xdr:row>
      <xdr:rowOff>15240</xdr:rowOff>
    </xdr:from>
    <xdr:ext cx="1424940" cy="19447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02" name="CuadroTexto 101">
              <a:extLst>
                <a:ext uri="{FF2B5EF4-FFF2-40B4-BE49-F238E27FC236}">
                  <a16:creationId xmlns:a16="http://schemas.microsoft.com/office/drawing/2014/main" id="{2F622FC1-ECCE-4431-8272-A041B910AB1E}"/>
                </a:ext>
              </a:extLst>
            </xdr:cNvPr>
            <xdr:cNvSpPr txBox="1"/>
          </xdr:nvSpPr>
          <xdr:spPr>
            <a:xfrm>
              <a:off x="20543520" y="2026920"/>
              <a:ext cx="1424940" cy="19447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𝐚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𝐟𝐫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í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𝐚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𝐚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𝐟𝐫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í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𝐚</m:t>
                        </m:r>
                      </m:sub>
                    </m:sSub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102" name="CuadroTexto 101">
              <a:extLst>
                <a:ext uri="{FF2B5EF4-FFF2-40B4-BE49-F238E27FC236}">
                  <a16:creationId xmlns:a16="http://schemas.microsoft.com/office/drawing/2014/main" id="{2F622FC1-ECCE-4431-8272-A041B910AB1E}"/>
                </a:ext>
              </a:extLst>
            </xdr:cNvPr>
            <xdr:cNvSpPr txBox="1"/>
          </xdr:nvSpPr>
          <xdr:spPr>
            <a:xfrm>
              <a:off x="20543520" y="2026920"/>
              <a:ext cx="1424940" cy="19447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𝐅^𝐥 𝐱_(𝐚,𝐅) )_</a:t>
              </a:r>
              <a:r>
                <a:rPr lang="es-MX" sz="1000" b="1" i="0">
                  <a:latin typeface="Cambria Math" panose="02040503050406030204" pitchFamily="18" charset="0"/>
                </a:rPr>
                <a:t>𝐟𝐫í𝐚=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(𝐏^𝐥 𝐱_(𝐚,𝐏) )_𝐟𝐫í𝐚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17</xdr:col>
      <xdr:colOff>30480</xdr:colOff>
      <xdr:row>16</xdr:row>
      <xdr:rowOff>38100</xdr:rowOff>
    </xdr:from>
    <xdr:ext cx="1509772" cy="21525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03" name="CuadroTexto 102">
              <a:extLst>
                <a:ext uri="{FF2B5EF4-FFF2-40B4-BE49-F238E27FC236}">
                  <a16:creationId xmlns:a16="http://schemas.microsoft.com/office/drawing/2014/main" id="{D54EA5BE-5259-4583-8527-17C7E0CEDD88}"/>
                </a:ext>
              </a:extLst>
            </xdr:cNvPr>
            <xdr:cNvSpPr txBox="1"/>
          </xdr:nvSpPr>
          <xdr:spPr>
            <a:xfrm>
              <a:off x="20574000" y="3284220"/>
              <a:ext cx="1509772" cy="21525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̇"/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𝐐</m:t>
                        </m:r>
                      </m:e>
                    </m:acc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sSub>
                          <m:sSub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dPr>
                              <m:e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𝐏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𝐥</m:t>
                                    </m:r>
                                  </m:sup>
                                </m:sSup>
                                <m:sSub>
                                  <m:sSub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b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𝐡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𝐏</m:t>
                                    </m:r>
                                  </m:sub>
                                </m:sSub>
                              </m:e>
                            </m:d>
                          </m:e>
                          <m: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𝐟𝐫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í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𝐚</m:t>
                            </m:r>
                          </m:sub>
                        </m:s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𝐡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𝐟𝐫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í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𝐚</m:t>
                        </m:r>
                      </m:sub>
                    </m:sSub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103" name="CuadroTexto 102">
              <a:extLst>
                <a:ext uri="{FF2B5EF4-FFF2-40B4-BE49-F238E27FC236}">
                  <a16:creationId xmlns:a16="http://schemas.microsoft.com/office/drawing/2014/main" id="{D54EA5BE-5259-4583-8527-17C7E0CEDD88}"/>
                </a:ext>
              </a:extLst>
            </xdr:cNvPr>
            <xdr:cNvSpPr txBox="1"/>
          </xdr:nvSpPr>
          <xdr:spPr>
            <a:xfrm>
              <a:off x="20574000" y="3284220"/>
              <a:ext cx="1509772" cy="21525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𝐐 ̇=〖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(𝐏^𝐥 𝐡_𝐏 )_𝐟𝐫í𝐚−(𝐅^𝐥 𝐡_𝐅 )〗_</a:t>
              </a:r>
              <a:r>
                <a:rPr lang="es-MX" sz="1000" b="1" i="0">
                  <a:latin typeface="Cambria Math" panose="02040503050406030204" pitchFamily="18" charset="0"/>
                </a:rPr>
                <a:t>𝐟𝐫í𝐚</a:t>
              </a:r>
              <a:endParaRPr lang="es-MX" sz="1000" b="1" i="0"/>
            </a:p>
          </xdr:txBody>
        </xdr:sp>
      </mc:Fallback>
    </mc:AlternateContent>
    <xdr:clientData/>
  </xdr:oneCellAnchor>
  <xdr:twoCellAnchor editAs="oneCell">
    <xdr:from>
      <xdr:col>58</xdr:col>
      <xdr:colOff>1287779</xdr:colOff>
      <xdr:row>38</xdr:row>
      <xdr:rowOff>0</xdr:rowOff>
    </xdr:from>
    <xdr:to>
      <xdr:col>63</xdr:col>
      <xdr:colOff>1112531</xdr:colOff>
      <xdr:row>67</xdr:row>
      <xdr:rowOff>173747</xdr:rowOff>
    </xdr:to>
    <xdr:pic>
      <xdr:nvPicPr>
        <xdr:cNvPr id="105" name="Imagen 104">
          <a:extLst>
            <a:ext uri="{FF2B5EF4-FFF2-40B4-BE49-F238E27FC236}">
              <a16:creationId xmlns:a16="http://schemas.microsoft.com/office/drawing/2014/main" id="{146C2034-A6AB-EDFB-58C0-537FE400C3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34279" y="7673340"/>
          <a:ext cx="6172212" cy="5797307"/>
        </a:xfrm>
        <a:prstGeom prst="rect">
          <a:avLst/>
        </a:prstGeom>
      </xdr:spPr>
    </xdr:pic>
    <xdr:clientData/>
  </xdr:twoCellAnchor>
  <xdr:twoCellAnchor editAs="oneCell">
    <xdr:from>
      <xdr:col>58</xdr:col>
      <xdr:colOff>1287779</xdr:colOff>
      <xdr:row>72</xdr:row>
      <xdr:rowOff>0</xdr:rowOff>
    </xdr:from>
    <xdr:to>
      <xdr:col>63</xdr:col>
      <xdr:colOff>1071383</xdr:colOff>
      <xdr:row>103</xdr:row>
      <xdr:rowOff>91451</xdr:rowOff>
    </xdr:to>
    <xdr:pic>
      <xdr:nvPicPr>
        <xdr:cNvPr id="107" name="Imagen 106">
          <a:extLst>
            <a:ext uri="{FF2B5EF4-FFF2-40B4-BE49-F238E27FC236}">
              <a16:creationId xmlns:a16="http://schemas.microsoft.com/office/drawing/2014/main" id="{F29FF6F1-77D0-3D63-5A29-2209887387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34279" y="14211300"/>
          <a:ext cx="6131064" cy="5760731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62</xdr:row>
      <xdr:rowOff>0</xdr:rowOff>
    </xdr:from>
    <xdr:to>
      <xdr:col>57</xdr:col>
      <xdr:colOff>355103</xdr:colOff>
      <xdr:row>104</xdr:row>
      <xdr:rowOff>13731</xdr:rowOff>
    </xdr:to>
    <xdr:pic>
      <xdr:nvPicPr>
        <xdr:cNvPr id="109" name="Imagen 108">
          <a:extLst>
            <a:ext uri="{FF2B5EF4-FFF2-40B4-BE49-F238E27FC236}">
              <a16:creationId xmlns:a16="http://schemas.microsoft.com/office/drawing/2014/main" id="{1CD25567-F3F7-CA1D-D64E-33AF76C45D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21800" y="12382500"/>
          <a:ext cx="5742443" cy="7694691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106</xdr:row>
      <xdr:rowOff>0</xdr:rowOff>
    </xdr:from>
    <xdr:to>
      <xdr:col>57</xdr:col>
      <xdr:colOff>473976</xdr:colOff>
      <xdr:row>148</xdr:row>
      <xdr:rowOff>18303</xdr:rowOff>
    </xdr:to>
    <xdr:pic>
      <xdr:nvPicPr>
        <xdr:cNvPr id="111" name="Imagen 110">
          <a:extLst>
            <a:ext uri="{FF2B5EF4-FFF2-40B4-BE49-F238E27FC236}">
              <a16:creationId xmlns:a16="http://schemas.microsoft.com/office/drawing/2014/main" id="{1DE5A28E-E4A7-A1C4-7ED3-7712FCA032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21800" y="20429220"/>
          <a:ext cx="5861316" cy="7699263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149</xdr:row>
      <xdr:rowOff>182879</xdr:rowOff>
    </xdr:from>
    <xdr:to>
      <xdr:col>57</xdr:col>
      <xdr:colOff>245375</xdr:colOff>
      <xdr:row>192</xdr:row>
      <xdr:rowOff>13730</xdr:rowOff>
    </xdr:to>
    <xdr:pic>
      <xdr:nvPicPr>
        <xdr:cNvPr id="113" name="Imagen 112">
          <a:extLst>
            <a:ext uri="{FF2B5EF4-FFF2-40B4-BE49-F238E27FC236}">
              <a16:creationId xmlns:a16="http://schemas.microsoft.com/office/drawing/2014/main" id="{3BDBE1C2-A9B8-8A6D-0B30-24E5EB7D09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21800" y="28475939"/>
          <a:ext cx="5632715" cy="7694691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194</xdr:row>
      <xdr:rowOff>1</xdr:rowOff>
    </xdr:from>
    <xdr:to>
      <xdr:col>57</xdr:col>
      <xdr:colOff>355103</xdr:colOff>
      <xdr:row>236</xdr:row>
      <xdr:rowOff>22876</xdr:rowOff>
    </xdr:to>
    <xdr:pic>
      <xdr:nvPicPr>
        <xdr:cNvPr id="115" name="Imagen 114">
          <a:extLst>
            <a:ext uri="{FF2B5EF4-FFF2-40B4-BE49-F238E27FC236}">
              <a16:creationId xmlns:a16="http://schemas.microsoft.com/office/drawing/2014/main" id="{024FCDDD-4791-1799-D91D-7DE3AE2F80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21800" y="36522661"/>
          <a:ext cx="5742443" cy="7703835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237</xdr:row>
      <xdr:rowOff>182879</xdr:rowOff>
    </xdr:from>
    <xdr:to>
      <xdr:col>57</xdr:col>
      <xdr:colOff>473976</xdr:colOff>
      <xdr:row>280</xdr:row>
      <xdr:rowOff>32018</xdr:rowOff>
    </xdr:to>
    <xdr:pic>
      <xdr:nvPicPr>
        <xdr:cNvPr id="117" name="Imagen 116">
          <a:extLst>
            <a:ext uri="{FF2B5EF4-FFF2-40B4-BE49-F238E27FC236}">
              <a16:creationId xmlns:a16="http://schemas.microsoft.com/office/drawing/2014/main" id="{2FBDE407-D890-1EA8-B7C8-93A55ED0E1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21800" y="44569379"/>
          <a:ext cx="5861316" cy="7712979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282</xdr:row>
      <xdr:rowOff>0</xdr:rowOff>
    </xdr:from>
    <xdr:to>
      <xdr:col>57</xdr:col>
      <xdr:colOff>245375</xdr:colOff>
      <xdr:row>324</xdr:row>
      <xdr:rowOff>32019</xdr:rowOff>
    </xdr:to>
    <xdr:pic>
      <xdr:nvPicPr>
        <xdr:cNvPr id="119" name="Imagen 118">
          <a:extLst>
            <a:ext uri="{FF2B5EF4-FFF2-40B4-BE49-F238E27FC236}">
              <a16:creationId xmlns:a16="http://schemas.microsoft.com/office/drawing/2014/main" id="{3A308E1A-4211-6A5B-E4F3-C473D0B26D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21800" y="52616100"/>
          <a:ext cx="5632715" cy="7712979"/>
        </a:xfrm>
        <a:prstGeom prst="rect">
          <a:avLst/>
        </a:prstGeom>
      </xdr:spPr>
    </xdr:pic>
    <xdr:clientData/>
  </xdr:twoCellAnchor>
</xdr:wsDr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2">
  <rv s="0">
    <v>8</v>
    <v>1</v>
  </rv>
  <rv s="1">
    <v>0</v>
    <v>8</v>
    <v>258</v>
    <v>1</v>
  </rv>
</rvData>
</file>

<file path=xl/richData/rdrichvaluestructure.xml><?xml version="1.0" encoding="utf-8"?>
<rvStructures xmlns="http://schemas.microsoft.com/office/spreadsheetml/2017/richdata" count="2">
  <s t="_error">
    <k n="errorType" t="i"/>
    <k n="propagated" t="b"/>
  </s>
  <s t="_error">
    <k n="colOffset" t="i"/>
    <k n="errorType" t="i"/>
    <k n="rwOffset" t="i"/>
    <k n="subType" t="i"/>
  </s>
</rvStructure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DFCC99-6D07-4451-AE18-369B326E6950}">
  <dimension ref="A1:DF300"/>
  <sheetViews>
    <sheetView tabSelected="1" zoomScaleNormal="100" workbookViewId="0"/>
  </sheetViews>
  <sheetFormatPr baseColWidth="10" defaultRowHeight="14.4" x14ac:dyDescent="0.3"/>
  <cols>
    <col min="1" max="1" width="15.44140625" style="2" bestFit="1" customWidth="1"/>
    <col min="2" max="2" width="13.6640625" style="2" bestFit="1" customWidth="1"/>
    <col min="3" max="3" width="14" style="2" bestFit="1" customWidth="1"/>
    <col min="4" max="4" width="17.109375" style="2" bestFit="1" customWidth="1"/>
    <col min="5" max="5" width="18.5546875" style="2" bestFit="1" customWidth="1"/>
    <col min="6" max="6" width="15.77734375" style="2" bestFit="1" customWidth="1"/>
    <col min="7" max="7" width="24.44140625" style="2" bestFit="1" customWidth="1"/>
    <col min="8" max="8" width="19.21875" style="2" bestFit="1" customWidth="1"/>
    <col min="9" max="9" width="19.33203125" style="2" bestFit="1" customWidth="1"/>
    <col min="10" max="10" width="13.5546875" style="2" bestFit="1" customWidth="1"/>
    <col min="11" max="11" width="13.6640625" style="2" bestFit="1" customWidth="1"/>
    <col min="12" max="12" width="18.44140625" style="2" bestFit="1" customWidth="1"/>
    <col min="13" max="13" width="17.77734375" style="2" bestFit="1" customWidth="1"/>
    <col min="14" max="14" width="15.109375" style="2" bestFit="1" customWidth="1"/>
    <col min="15" max="15" width="18.88671875" style="2" bestFit="1" customWidth="1"/>
    <col min="16" max="16" width="18.109375" style="2" bestFit="1" customWidth="1"/>
    <col min="17" max="17" width="21.88671875" style="2" bestFit="1" customWidth="1"/>
    <col min="18" max="18" width="25.6640625" style="2" bestFit="1" customWidth="1"/>
    <col min="19" max="19" width="22.44140625" style="2" bestFit="1" customWidth="1"/>
    <col min="20" max="20" width="15.5546875" style="2" bestFit="1" customWidth="1"/>
    <col min="21" max="21" width="17.77734375" style="2" bestFit="1" customWidth="1"/>
    <col min="22" max="22" width="17.88671875" style="2" bestFit="1" customWidth="1"/>
    <col min="23" max="23" width="11.6640625" style="2" customWidth="1"/>
    <col min="24" max="24" width="12" style="2" bestFit="1" customWidth="1"/>
    <col min="25" max="25" width="13.33203125" style="2" bestFit="1" customWidth="1"/>
    <col min="26" max="26" width="18.21875" style="2" customWidth="1"/>
    <col min="27" max="27" width="19.6640625" style="2" customWidth="1"/>
    <col min="28" max="28" width="18.44140625" style="2" bestFit="1" customWidth="1"/>
    <col min="29" max="29" width="13.5546875" style="2" bestFit="1" customWidth="1"/>
    <col min="30" max="30" width="12.33203125" style="2" bestFit="1" customWidth="1"/>
    <col min="31" max="31" width="25.6640625" style="2" bestFit="1" customWidth="1"/>
    <col min="32" max="32" width="11.6640625" style="2" customWidth="1"/>
    <col min="33" max="33" width="10.88671875" style="2" customWidth="1"/>
    <col min="34" max="34" width="11.88671875" style="2" customWidth="1"/>
    <col min="35" max="35" width="16.109375" style="2" bestFit="1" customWidth="1"/>
    <col min="36" max="36" width="17.6640625" style="2" bestFit="1" customWidth="1"/>
    <col min="37" max="37" width="13" style="2" bestFit="1" customWidth="1"/>
    <col min="38" max="38" width="22.33203125" style="2" bestFit="1" customWidth="1"/>
    <col min="39" max="39" width="13.21875" style="2" bestFit="1" customWidth="1"/>
    <col min="40" max="40" width="12.44140625" style="2" bestFit="1" customWidth="1"/>
    <col min="41" max="41" width="19" style="2" bestFit="1" customWidth="1"/>
    <col min="42" max="42" width="15.5546875" style="2" customWidth="1"/>
    <col min="43" max="43" width="15.77734375" style="2" bestFit="1" customWidth="1"/>
    <col min="44" max="44" width="18.44140625" style="2" bestFit="1" customWidth="1"/>
    <col min="45" max="45" width="15.6640625" style="2" bestFit="1" customWidth="1"/>
    <col min="46" max="46" width="15.109375" style="2" bestFit="1" customWidth="1"/>
    <col min="47" max="47" width="25.6640625" bestFit="1" customWidth="1"/>
    <col min="48" max="48" width="13.88671875" bestFit="1" customWidth="1"/>
    <col min="53" max="53" width="12.88671875" customWidth="1"/>
    <col min="54" max="54" width="22.33203125" bestFit="1" customWidth="1"/>
    <col min="55" max="55" width="13" bestFit="1" customWidth="1"/>
    <col min="56" max="56" width="17" bestFit="1" customWidth="1"/>
    <col min="57" max="57" width="13.33203125" bestFit="1" customWidth="1"/>
    <col min="58" max="58" width="25.33203125" bestFit="1" customWidth="1"/>
    <col min="59" max="59" width="18.77734375" customWidth="1"/>
    <col min="60" max="60" width="16.77734375" bestFit="1" customWidth="1"/>
    <col min="61" max="61" width="14.6640625" bestFit="1" customWidth="1"/>
    <col min="62" max="62" width="16.6640625" bestFit="1" customWidth="1"/>
    <col min="63" max="63" width="25.6640625" bestFit="1" customWidth="1"/>
    <col min="64" max="64" width="17" bestFit="1" customWidth="1"/>
    <col min="65" max="65" width="16.6640625" bestFit="1" customWidth="1"/>
    <col min="66" max="66" width="15.21875" bestFit="1" customWidth="1"/>
    <col min="67" max="67" width="14.88671875" bestFit="1" customWidth="1"/>
    <col min="68" max="68" width="18.44140625" bestFit="1" customWidth="1"/>
    <col min="69" max="69" width="18.109375" bestFit="1" customWidth="1"/>
    <col min="70" max="70" width="16.5546875" bestFit="1" customWidth="1"/>
    <col min="71" max="71" width="16.21875" bestFit="1" customWidth="1"/>
    <col min="72" max="72" width="15.109375" bestFit="1" customWidth="1"/>
    <col min="73" max="73" width="30.88671875" customWidth="1"/>
    <col min="74" max="74" width="16.44140625" bestFit="1" customWidth="1"/>
    <col min="75" max="75" width="13.109375" bestFit="1" customWidth="1"/>
    <col min="76" max="76" width="12.77734375" bestFit="1" customWidth="1"/>
    <col min="78" max="78" width="23.6640625" bestFit="1" customWidth="1"/>
    <col min="85" max="85" width="12.88671875" customWidth="1"/>
    <col min="86" max="86" width="14.6640625" customWidth="1"/>
    <col min="89" max="89" width="13.33203125" bestFit="1" customWidth="1"/>
    <col min="90" max="90" width="13" bestFit="1" customWidth="1"/>
    <col min="91" max="91" width="17.77734375" bestFit="1" customWidth="1"/>
    <col min="92" max="92" width="17.44140625" bestFit="1" customWidth="1"/>
    <col min="93" max="93" width="12.44140625" bestFit="1" customWidth="1"/>
    <col min="94" max="94" width="14" bestFit="1" customWidth="1"/>
    <col min="95" max="95" width="11.6640625" bestFit="1" customWidth="1"/>
    <col min="96" max="96" width="11.33203125" bestFit="1" customWidth="1"/>
    <col min="98" max="98" width="12.33203125" bestFit="1" customWidth="1"/>
    <col min="99" max="99" width="12.5546875" bestFit="1" customWidth="1"/>
    <col min="100" max="100" width="12" bestFit="1" customWidth="1"/>
    <col min="101" max="101" width="12.21875" style="2" bestFit="1" customWidth="1"/>
    <col min="102" max="110" width="11.5546875" style="2"/>
  </cols>
  <sheetData>
    <row r="1" spans="1:88" ht="15" thickBot="1" x14ac:dyDescent="0.35">
      <c r="A1" s="1" t="s">
        <v>0</v>
      </c>
      <c r="B1" s="2">
        <v>1</v>
      </c>
      <c r="E1" s="3" t="s">
        <v>1</v>
      </c>
      <c r="F1" s="4"/>
      <c r="G1" s="4"/>
      <c r="H1" s="4"/>
      <c r="I1" s="4"/>
      <c r="J1" s="4"/>
      <c r="K1" s="4"/>
      <c r="L1" s="5"/>
      <c r="N1" s="3" t="s">
        <v>2</v>
      </c>
      <c r="O1" s="4"/>
      <c r="P1" s="4"/>
      <c r="Q1" s="4"/>
      <c r="R1" s="4"/>
      <c r="S1" s="4"/>
      <c r="T1" s="4"/>
      <c r="U1" s="5"/>
      <c r="W1" s="3" t="s">
        <v>3</v>
      </c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5"/>
      <c r="AK1" s="6"/>
      <c r="AL1" s="3" t="s">
        <v>4</v>
      </c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5"/>
      <c r="BB1" s="3" t="s">
        <v>5</v>
      </c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5"/>
      <c r="BR1" s="6"/>
      <c r="BS1" s="3" t="s">
        <v>6</v>
      </c>
      <c r="BT1" s="4"/>
      <c r="BU1" s="4"/>
      <c r="BV1" s="4"/>
      <c r="BW1" s="4"/>
      <c r="BX1" s="4"/>
      <c r="BY1" s="4"/>
      <c r="BZ1" s="4"/>
      <c r="CA1" s="4"/>
      <c r="CB1" s="4"/>
      <c r="CC1" s="5"/>
    </row>
    <row r="2" spans="1:88" ht="15" customHeight="1" thickBot="1" x14ac:dyDescent="0.35">
      <c r="A2" s="7" t="s">
        <v>7</v>
      </c>
      <c r="B2" s="2">
        <v>16</v>
      </c>
      <c r="D2" s="8" t="s">
        <v>8</v>
      </c>
      <c r="M2" s="9"/>
      <c r="W2" s="10" t="s">
        <v>9</v>
      </c>
      <c r="X2" s="2">
        <f>0.45^2*PI()/4</f>
        <v>0.15904312808798329</v>
      </c>
      <c r="AL2" s="11" t="s">
        <v>10</v>
      </c>
      <c r="AN2" s="12" t="s">
        <v>9</v>
      </c>
      <c r="AO2" s="2">
        <f>0.45^2*PI()/4</f>
        <v>0.15904312808798329</v>
      </c>
      <c r="AT2"/>
      <c r="BB2" s="10" t="s">
        <v>9</v>
      </c>
      <c r="BC2" s="2">
        <f>0.45^2*PI()/4</f>
        <v>0.15904312808798329</v>
      </c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</row>
    <row r="3" spans="1:88" ht="16.2" x14ac:dyDescent="0.3">
      <c r="A3" s="7" t="s">
        <v>11</v>
      </c>
      <c r="B3" s="2">
        <v>16</v>
      </c>
      <c r="D3" s="13"/>
      <c r="E3" s="14" t="s">
        <v>12</v>
      </c>
      <c r="F3" s="15">
        <f>E31</f>
        <v>24.8532379</v>
      </c>
      <c r="G3" s="16" t="s">
        <v>13</v>
      </c>
      <c r="H3" s="17">
        <f>B31</f>
        <v>31.867453399999999</v>
      </c>
      <c r="I3" s="18" t="s">
        <v>14</v>
      </c>
      <c r="J3" s="18"/>
      <c r="K3" s="18"/>
      <c r="L3" s="18"/>
      <c r="M3" s="19"/>
      <c r="N3" s="14" t="s">
        <v>15</v>
      </c>
      <c r="O3" s="15">
        <f>G42</f>
        <v>30.740925300000001</v>
      </c>
      <c r="P3" s="14"/>
      <c r="R3" s="18" t="s">
        <v>14</v>
      </c>
      <c r="S3" s="18"/>
      <c r="T3" s="18"/>
      <c r="U3" s="18"/>
      <c r="X3" s="14" t="s">
        <v>15</v>
      </c>
      <c r="Y3" s="15">
        <f>G42</f>
        <v>30.740925300000001</v>
      </c>
      <c r="AB3" s="16" t="s">
        <v>16</v>
      </c>
      <c r="AC3" s="17">
        <f>O19</f>
        <v>23.726713530000001</v>
      </c>
      <c r="AE3" s="18" t="s">
        <v>14</v>
      </c>
      <c r="AF3" s="18"/>
      <c r="AG3" s="18"/>
      <c r="AH3" s="18"/>
      <c r="AI3" s="18"/>
      <c r="AJ3" s="18"/>
      <c r="AN3" s="14" t="s">
        <v>17</v>
      </c>
      <c r="AO3" s="15" t="e" cm="1">
        <f t="array" ref="AO3">INDEX(G42:G300,AM2-1,1)</f>
        <v>#VALUE!</v>
      </c>
      <c r="AR3" s="16" t="s">
        <v>18</v>
      </c>
      <c r="AS3" s="17" t="e" cm="1">
        <f t="array" ref="AS3">INDEX(H42:H300,AM2-2,1)</f>
        <v>#VALUE!</v>
      </c>
      <c r="AU3" s="18" t="s">
        <v>14</v>
      </c>
      <c r="AV3" s="18"/>
      <c r="AW3" s="18"/>
      <c r="AX3" s="18"/>
      <c r="AY3" s="18"/>
      <c r="AZ3" s="18"/>
      <c r="BC3" s="2"/>
      <c r="BD3" s="14" t="s">
        <v>19</v>
      </c>
      <c r="BE3" s="15" cm="1">
        <f t="array" ref="BE3">INDEX(G42:G300,B2+B3-4,1)</f>
        <v>25.007081700000001</v>
      </c>
      <c r="BF3" s="2"/>
      <c r="BG3" s="2"/>
      <c r="BH3" s="16" t="s">
        <v>20</v>
      </c>
      <c r="BI3" s="17" cm="1">
        <f t="array" ref="BI3">INDEX(H42:H300,B2+B3-5,1)</f>
        <v>49.860323399999999</v>
      </c>
      <c r="BJ3" s="2"/>
      <c r="BK3" s="18" t="s">
        <v>14</v>
      </c>
      <c r="BL3" s="18"/>
      <c r="BM3" s="18"/>
      <c r="BN3" s="18"/>
      <c r="BO3" s="18"/>
      <c r="BP3" s="18"/>
      <c r="BQ3" s="18"/>
      <c r="BS3" s="16" t="s">
        <v>21</v>
      </c>
      <c r="BT3" s="17" cm="1">
        <f t="array" ref="BT3">INDEX(H42:H300,B2+B3-4,1)</f>
        <v>49.862811700000002</v>
      </c>
      <c r="BU3" s="14" t="s">
        <v>22</v>
      </c>
      <c r="BV3" s="15">
        <f>D37</f>
        <v>2.1293882600000001E-3</v>
      </c>
      <c r="BW3" s="20"/>
      <c r="BX3" s="20"/>
      <c r="BY3" s="18" t="s">
        <v>14</v>
      </c>
      <c r="BZ3" s="18"/>
      <c r="CA3" s="18"/>
      <c r="CB3" s="18"/>
      <c r="CC3" s="18"/>
      <c r="CI3" s="2"/>
      <c r="CJ3" s="2"/>
    </row>
    <row r="4" spans="1:88" ht="16.2" x14ac:dyDescent="0.3">
      <c r="A4" s="7" t="s">
        <v>23</v>
      </c>
      <c r="B4" s="2" t="s">
        <v>331</v>
      </c>
      <c r="D4" s="13"/>
      <c r="E4" s="14" t="s">
        <v>24</v>
      </c>
      <c r="F4" s="15">
        <f>M31</f>
        <v>61.658184200000001</v>
      </c>
      <c r="G4" s="16" t="s">
        <v>24</v>
      </c>
      <c r="H4" s="17">
        <f>J31</f>
        <v>22</v>
      </c>
      <c r="I4" s="21"/>
      <c r="N4" s="14" t="s">
        <v>24</v>
      </c>
      <c r="O4" s="15">
        <f>AG42</f>
        <v>81.320857399999994</v>
      </c>
      <c r="P4" s="14"/>
      <c r="R4" s="21"/>
      <c r="X4" s="14" t="s">
        <v>24</v>
      </c>
      <c r="Y4" s="15">
        <f>AG42</f>
        <v>81.320857399999994</v>
      </c>
      <c r="AB4" s="16" t="s">
        <v>24</v>
      </c>
      <c r="AC4" s="17">
        <f>O20</f>
        <v>40.296080600000003</v>
      </c>
      <c r="AE4" s="21"/>
      <c r="AN4" s="14" t="s">
        <v>24</v>
      </c>
      <c r="AO4" s="15" t="e" cm="1">
        <f t="array" ref="AO4">INDEX(AG42:AG300,AM2-1,1)</f>
        <v>#VALUE!</v>
      </c>
      <c r="AR4" s="16" t="s">
        <v>24</v>
      </c>
      <c r="AS4" s="17" t="e" cm="1">
        <f t="array" ref="AS4">INDEX(AK42:AK300,AM2-2,1)</f>
        <v>#VALUE!</v>
      </c>
      <c r="AU4" s="21"/>
      <c r="AV4" s="2"/>
      <c r="AW4" s="2"/>
      <c r="AX4" s="2"/>
      <c r="AY4" s="2"/>
      <c r="AZ4" s="2"/>
      <c r="BC4" s="2"/>
      <c r="BD4" s="14" t="s">
        <v>24</v>
      </c>
      <c r="BE4" s="15" cm="1">
        <f t="array" ref="BE4">INDEX(AG42:AG300,B2+B3-4,1)</f>
        <v>197.34153900000001</v>
      </c>
      <c r="BF4" s="2"/>
      <c r="BG4" s="2"/>
      <c r="BH4" s="16" t="s">
        <v>24</v>
      </c>
      <c r="BI4" s="17" cm="1">
        <f t="array" ref="BI4">INDEX(AK42:AK300,B2+B3-5,1)</f>
        <v>197.208675</v>
      </c>
      <c r="BJ4" s="2"/>
      <c r="BK4" s="21"/>
      <c r="BL4" s="2"/>
      <c r="BM4" s="2"/>
      <c r="BN4" s="2"/>
      <c r="BO4" s="2"/>
      <c r="BP4" s="2"/>
      <c r="BS4" s="16" t="s">
        <v>24</v>
      </c>
      <c r="BT4" s="17" cm="1">
        <f t="array" ref="BT4">INDEX(AK42:AK300,B2+B3-4,1)</f>
        <v>197.26626999999999</v>
      </c>
      <c r="BU4" s="14" t="s">
        <v>24</v>
      </c>
      <c r="BV4" s="15">
        <f>L37</f>
        <v>197.24776499999999</v>
      </c>
      <c r="BW4" s="14" t="s">
        <v>25</v>
      </c>
      <c r="BX4" s="15">
        <f>F37</f>
        <v>25.0074407</v>
      </c>
      <c r="BZ4" s="21"/>
      <c r="CI4" s="2"/>
      <c r="CJ4" s="2"/>
    </row>
    <row r="5" spans="1:88" x14ac:dyDescent="0.3">
      <c r="A5" s="7" t="s">
        <v>26</v>
      </c>
      <c r="B5" s="2" t="s">
        <v>331</v>
      </c>
      <c r="D5" s="13"/>
      <c r="E5" s="14" t="s">
        <v>27</v>
      </c>
      <c r="F5" s="15">
        <f>V31</f>
        <v>14.709626200000001</v>
      </c>
      <c r="G5" s="16" t="s">
        <v>27</v>
      </c>
      <c r="H5" s="17">
        <f>S31</f>
        <v>18.6326</v>
      </c>
      <c r="I5" s="21"/>
      <c r="J5" s="2">
        <f>H3+F14</f>
        <v>56.720691299999999</v>
      </c>
      <c r="K5" s="22" t="s">
        <v>28</v>
      </c>
      <c r="L5" s="2">
        <f>H14+F3</f>
        <v>56.720691299999999</v>
      </c>
      <c r="N5" s="14" t="s">
        <v>27</v>
      </c>
      <c r="O5" s="15">
        <f>AY42</f>
        <v>14.7091358</v>
      </c>
      <c r="P5" s="14"/>
      <c r="R5" s="21"/>
      <c r="S5" s="2">
        <f>O3</f>
        <v>30.740925300000001</v>
      </c>
      <c r="T5" s="22" t="s">
        <v>28</v>
      </c>
      <c r="U5" s="2">
        <f>O13</f>
        <v>30.740925300000001</v>
      </c>
      <c r="X5" s="14" t="s">
        <v>27</v>
      </c>
      <c r="Y5" s="15">
        <f>AY42</f>
        <v>14.7091358</v>
      </c>
      <c r="AB5" s="16" t="s">
        <v>27</v>
      </c>
      <c r="AC5" s="17">
        <f>O21</f>
        <v>14.7091358</v>
      </c>
      <c r="AE5" s="21"/>
      <c r="AF5" s="2">
        <f>AA13</f>
        <v>-0.68242744299999991</v>
      </c>
      <c r="AG5" s="22" t="s">
        <v>28</v>
      </c>
      <c r="AH5" s="2">
        <f>Y15-Y3</f>
        <v>-0.6824274999999993</v>
      </c>
      <c r="AI5" s="22" t="s">
        <v>28</v>
      </c>
      <c r="AJ5" s="2">
        <f>AC15-AC3</f>
        <v>-0.68242743000000061</v>
      </c>
      <c r="AN5" s="14" t="s">
        <v>27</v>
      </c>
      <c r="AO5" s="15" t="e" cm="1">
        <f t="array" ref="AO5">INDEX(AY42:AY300,AM2-1,1)</f>
        <v>#VALUE!</v>
      </c>
      <c r="AR5" s="16" t="s">
        <v>27</v>
      </c>
      <c r="AS5" s="17" t="e" cm="1">
        <f t="array" ref="AS5">INDEX(AY42:AY300,AM2-2,1)</f>
        <v>#VALUE!</v>
      </c>
      <c r="AU5" s="21"/>
      <c r="AV5" s="2" t="e">
        <f>AQ13</f>
        <v>#VALUE!</v>
      </c>
      <c r="AW5" s="22" t="s">
        <v>28</v>
      </c>
      <c r="AX5" s="2" t="e" vm="1">
        <f ca="1">AO15-AO3</f>
        <v>#VALUE!</v>
      </c>
      <c r="AY5" s="22" t="s">
        <v>28</v>
      </c>
      <c r="AZ5" s="2" t="e">
        <f>IF(AL8="NO APLICA",-AS3+AS15,-AS3+AS15-AM9)</f>
        <v>#VALUE!</v>
      </c>
      <c r="BC5" s="2"/>
      <c r="BD5" s="14" t="s">
        <v>27</v>
      </c>
      <c r="BE5" s="15" cm="1">
        <f t="array" ref="BE5">INDEX(AY42:AY300,B2+B3-4,1)</f>
        <v>14.713817000000001</v>
      </c>
      <c r="BF5" s="2"/>
      <c r="BG5" s="2"/>
      <c r="BH5" s="16" t="s">
        <v>27</v>
      </c>
      <c r="BI5" s="17" cm="1">
        <f t="array" ref="BI5">INDEX(AY42:AY300,B2+B3-5,1)</f>
        <v>14.7137639</v>
      </c>
      <c r="BJ5" s="2"/>
      <c r="BK5" s="21"/>
      <c r="BM5" s="2">
        <f>BG13</f>
        <v>2.4883621000000005E-3</v>
      </c>
      <c r="BN5" s="22" t="s">
        <v>28</v>
      </c>
      <c r="BO5" s="2">
        <f>BE15-BE3+BG15</f>
        <v>2.4883882599979756E-3</v>
      </c>
      <c r="BP5" s="22" t="s">
        <v>28</v>
      </c>
      <c r="BQ5" s="2">
        <f>IF(BB8="NO APLICA",BI15-BI3,-BC9+BI15-BI3)</f>
        <v>2.4883000000031075E-3</v>
      </c>
      <c r="BS5" s="16" t="s">
        <v>27</v>
      </c>
      <c r="BT5" s="17" cm="1">
        <f t="array" ref="BT5">INDEX(AY42:AY300,B2+B3-4,1)</f>
        <v>14.713817000000001</v>
      </c>
      <c r="BU5" s="14" t="s">
        <v>27</v>
      </c>
      <c r="BV5" s="15">
        <f>U37</f>
        <v>14.713870099999999</v>
      </c>
      <c r="BW5" s="14" t="s">
        <v>24</v>
      </c>
      <c r="BX5" s="15">
        <f>N37</f>
        <v>197.35533799999999</v>
      </c>
      <c r="CI5" s="2"/>
    </row>
    <row r="6" spans="1:88" ht="15.6" x14ac:dyDescent="0.3">
      <c r="A6" s="23" t="s">
        <v>29</v>
      </c>
      <c r="B6" s="2">
        <v>1</v>
      </c>
      <c r="D6" s="13"/>
      <c r="E6" s="14" t="s">
        <v>30</v>
      </c>
      <c r="F6" s="15">
        <f>I31</f>
        <v>4.6201651499999999E-4</v>
      </c>
      <c r="G6" s="16" t="s">
        <v>31</v>
      </c>
      <c r="H6" s="17">
        <f>F31</f>
        <v>0.20914556200000001</v>
      </c>
      <c r="I6" s="21"/>
      <c r="N6" s="14" t="s">
        <v>32</v>
      </c>
      <c r="O6" s="15">
        <f>N42</f>
        <v>0.94856757300000005</v>
      </c>
      <c r="P6" s="14"/>
      <c r="R6" s="21"/>
      <c r="W6" s="24" t="s">
        <v>33</v>
      </c>
      <c r="X6" s="14" t="s">
        <v>32</v>
      </c>
      <c r="Y6" s="15">
        <f>N42</f>
        <v>0.94856757300000005</v>
      </c>
      <c r="AB6" s="16" t="s">
        <v>31</v>
      </c>
      <c r="AC6" s="17">
        <f>O22</f>
        <v>0.94856757300000005</v>
      </c>
      <c r="AM6" s="24" t="s">
        <v>33</v>
      </c>
      <c r="AN6" s="14" t="s">
        <v>32</v>
      </c>
      <c r="AO6" s="15" t="e" cm="1">
        <f t="array" ref="AO6">INDEX(N42:N300,AM2-1,1)</f>
        <v>#VALUE!</v>
      </c>
      <c r="AR6" s="16" t="s">
        <v>31</v>
      </c>
      <c r="AS6" s="17" t="e" cm="1">
        <f t="array" ref="AS6">INDEX(S42:S300,AM2-2,1)</f>
        <v>#VALUE!</v>
      </c>
      <c r="AU6" s="2"/>
      <c r="AV6" s="2"/>
      <c r="AW6" s="2"/>
      <c r="AX6" s="2"/>
      <c r="AY6" s="2"/>
      <c r="AZ6" s="2"/>
      <c r="BC6" s="24" t="s">
        <v>33</v>
      </c>
      <c r="BD6" s="14" t="s">
        <v>32</v>
      </c>
      <c r="BE6" s="15" cm="1">
        <f t="array" ref="BE6">INDEX(N42:N300,B2+B3-4,1)</f>
        <v>9.3136137300000004E-4</v>
      </c>
      <c r="BF6" s="2"/>
      <c r="BG6" s="2"/>
      <c r="BH6" s="16" t="s">
        <v>31</v>
      </c>
      <c r="BI6" s="17" cm="1">
        <f t="array" ref="BI6">INDEX(S42:S300,B2+B3-5,1)</f>
        <v>6.9741317999999996E-4</v>
      </c>
      <c r="BJ6" s="2"/>
      <c r="BK6" s="2"/>
      <c r="BL6" s="2"/>
      <c r="BM6" s="2"/>
      <c r="BN6" s="2"/>
      <c r="BO6" s="2"/>
      <c r="BP6" s="2"/>
      <c r="BS6" s="16" t="s">
        <v>31</v>
      </c>
      <c r="BT6" s="17" cm="1">
        <f t="array" ref="BT6">INDEX(S42:S300,B2+B3-4,1)</f>
        <v>4.6231566299999999E-4</v>
      </c>
      <c r="BU6" s="14" t="s">
        <v>32</v>
      </c>
      <c r="BV6" s="15">
        <f>H37</f>
        <v>2.9010705699999998E-3</v>
      </c>
      <c r="BW6" s="14" t="s">
        <v>27</v>
      </c>
      <c r="BX6" s="15">
        <f>W37</f>
        <v>14.713870099999999</v>
      </c>
      <c r="CA6" s="2">
        <f>BT3</f>
        <v>49.862811700000002</v>
      </c>
      <c r="CB6" s="22" t="s">
        <v>28</v>
      </c>
      <c r="CC6" s="2">
        <f>BX4+BT19+BV3</f>
        <v>49.862807988260002</v>
      </c>
      <c r="CI6" s="2"/>
    </row>
    <row r="7" spans="1:88" ht="16.2" thickBot="1" x14ac:dyDescent="0.35">
      <c r="A7" s="7" t="s">
        <v>34</v>
      </c>
      <c r="B7" s="2">
        <v>0.1</v>
      </c>
      <c r="D7" s="13"/>
      <c r="E7" s="14" t="s">
        <v>35</v>
      </c>
      <c r="F7" s="15">
        <f>R31</f>
        <v>-282955.46799999999</v>
      </c>
      <c r="G7" s="16" t="s">
        <v>35</v>
      </c>
      <c r="H7" s="17">
        <f>O31</f>
        <v>-243450.45800000001</v>
      </c>
      <c r="I7" s="18" t="s">
        <v>36</v>
      </c>
      <c r="J7" s="18"/>
      <c r="K7" s="18"/>
      <c r="L7" s="18"/>
      <c r="N7" s="14" t="s">
        <v>35</v>
      </c>
      <c r="O7" s="15">
        <f>AU42</f>
        <v>-55004.9329</v>
      </c>
      <c r="P7" s="14"/>
      <c r="R7" s="18" t="s">
        <v>36</v>
      </c>
      <c r="S7" s="18"/>
      <c r="T7" s="18"/>
      <c r="U7" s="18"/>
      <c r="W7" s="25">
        <f>C42</f>
        <v>9.6416000000000004</v>
      </c>
      <c r="X7" s="14" t="s">
        <v>35</v>
      </c>
      <c r="Y7" s="15">
        <f>AU42</f>
        <v>-55004.9329</v>
      </c>
      <c r="AB7" s="16" t="s">
        <v>35</v>
      </c>
      <c r="AC7" s="17">
        <f>O23</f>
        <v>-77705.459000000003</v>
      </c>
      <c r="AE7" s="18" t="s">
        <v>36</v>
      </c>
      <c r="AF7" s="18"/>
      <c r="AG7" s="18"/>
      <c r="AH7" s="18"/>
      <c r="AI7" s="18"/>
      <c r="AJ7" s="18"/>
      <c r="AM7" s="25" t="e" cm="1">
        <f t="array" ref="AM7">INDEX(C42:C300,AM2-1,1)</f>
        <v>#VALUE!</v>
      </c>
      <c r="AN7" s="14" t="s">
        <v>35</v>
      </c>
      <c r="AO7" s="15" t="e" cm="1">
        <f t="array" ref="AO7">INDEX(AU42:AU300,AM2-1,1)</f>
        <v>#VALUE!</v>
      </c>
      <c r="AR7" s="16" t="s">
        <v>35</v>
      </c>
      <c r="AS7" s="17" t="e" cm="1">
        <f t="array" ref="AS7">INDEX(AV42:AV300,AM2-2,1)</f>
        <v>#VALUE!</v>
      </c>
      <c r="AU7" s="18" t="s">
        <v>36</v>
      </c>
      <c r="AV7" s="18"/>
      <c r="AW7" s="18"/>
      <c r="AX7" s="18"/>
      <c r="AY7" s="18"/>
      <c r="AZ7" s="18"/>
      <c r="BC7" s="25" cm="1">
        <f t="array" ref="BC7">INDEX(C42:C300,B2+B3-4,1)</f>
        <v>2.9470999999999998</v>
      </c>
      <c r="BD7" s="14" t="s">
        <v>35</v>
      </c>
      <c r="BE7" s="15" cm="1">
        <f t="array" ref="BE7">INDEX(AU42:AU300,B2+B3-4,1)</f>
        <v>-237267.56400000001</v>
      </c>
      <c r="BF7" s="2"/>
      <c r="BG7" s="2"/>
      <c r="BH7" s="16" t="s">
        <v>35</v>
      </c>
      <c r="BI7" s="17" cm="1">
        <f t="array" ref="BI7">INDEX(AV42:AV300,B2+B3-5,1)</f>
        <v>-272446.68</v>
      </c>
      <c r="BJ7" s="2"/>
      <c r="BK7" s="18" t="s">
        <v>36</v>
      </c>
      <c r="BL7" s="18"/>
      <c r="BM7" s="18"/>
      <c r="BN7" s="18"/>
      <c r="BO7" s="18"/>
      <c r="BP7" s="18"/>
      <c r="BQ7" s="18"/>
      <c r="BS7" s="16" t="s">
        <v>35</v>
      </c>
      <c r="BT7" s="17" cm="1">
        <f t="array" ref="BT7">INDEX(AV42:AV300,B2+B3-4,1)</f>
        <v>-272491.35800000001</v>
      </c>
      <c r="BU7" s="14" t="s">
        <v>35</v>
      </c>
      <c r="BV7" s="15">
        <f>Q37</f>
        <v>-236880.519</v>
      </c>
      <c r="BW7" s="14" t="s">
        <v>32</v>
      </c>
      <c r="BX7" s="15">
        <f>J37</f>
        <v>4.6240530700000001E-4</v>
      </c>
      <c r="BZ7" s="21"/>
      <c r="CA7" s="2">
        <f>BV19*B13</f>
        <v>25.007440726800002</v>
      </c>
      <c r="CB7" s="22" t="s">
        <v>28</v>
      </c>
      <c r="CC7" s="2">
        <f>BX4</f>
        <v>25.0074407</v>
      </c>
      <c r="CI7" s="2"/>
    </row>
    <row r="8" spans="1:88" ht="16.8" thickBot="1" x14ac:dyDescent="0.35">
      <c r="A8" s="23" t="s">
        <v>37</v>
      </c>
      <c r="B8" s="2">
        <v>6</v>
      </c>
      <c r="D8" s="13"/>
      <c r="F8" s="26"/>
      <c r="G8" s="27"/>
      <c r="I8" s="21"/>
      <c r="R8" s="21"/>
      <c r="W8" s="25"/>
      <c r="X8" s="28"/>
      <c r="Y8" s="29"/>
      <c r="Z8" s="30" t="s">
        <v>38</v>
      </c>
      <c r="AA8" s="31">
        <f>AI42</f>
        <v>42.198503299999999</v>
      </c>
      <c r="AB8" s="32"/>
      <c r="AC8" s="33"/>
      <c r="AE8" s="21"/>
      <c r="AL8" s="34" t="str">
        <f>IF(AM2=B2,"APLICA","NO APLICA")</f>
        <v>NO APLICA</v>
      </c>
      <c r="AM8" s="25"/>
      <c r="AN8" s="28"/>
      <c r="AO8" s="29"/>
      <c r="AP8" s="30" t="s">
        <v>38</v>
      </c>
      <c r="AQ8" s="31" t="e" cm="1">
        <f t="array" ref="AQ8">INDEX(AI42:AI300,AM2-1,1)</f>
        <v>#VALUE!</v>
      </c>
      <c r="AR8" s="32"/>
      <c r="AS8" s="33"/>
      <c r="AU8" s="21"/>
      <c r="AV8" s="2"/>
      <c r="AW8" s="2"/>
      <c r="AX8" s="2"/>
      <c r="AY8" s="2"/>
      <c r="AZ8" s="2"/>
      <c r="BB8" s="34" t="str">
        <f>IF(B3=3,"APLICA","NO APLICA")</f>
        <v>NO APLICA</v>
      </c>
      <c r="BC8" s="25"/>
      <c r="BD8" s="28"/>
      <c r="BE8" s="29"/>
      <c r="BF8" s="30" t="s">
        <v>38</v>
      </c>
      <c r="BG8" s="31" cm="1">
        <f t="array" ref="BG8">INDEX(AI42:AI300,B2+B3-4,1)</f>
        <v>197.27209300000001</v>
      </c>
      <c r="BH8" s="32"/>
      <c r="BI8" s="33"/>
      <c r="BJ8" s="2"/>
      <c r="BK8" s="21"/>
      <c r="BL8" s="2"/>
      <c r="BM8" s="2"/>
      <c r="BN8" s="2"/>
      <c r="BO8" s="2"/>
      <c r="BP8" s="2"/>
      <c r="BW8" s="14" t="s">
        <v>35</v>
      </c>
      <c r="BX8" s="15">
        <f>S37</f>
        <v>-237360.18088191011</v>
      </c>
      <c r="BZ8" s="21"/>
      <c r="CB8" s="2"/>
      <c r="CI8" s="2"/>
    </row>
    <row r="9" spans="1:88" ht="16.2" x14ac:dyDescent="0.3">
      <c r="A9" s="7" t="s">
        <v>39</v>
      </c>
      <c r="B9" s="2">
        <v>0.1</v>
      </c>
      <c r="D9" s="13"/>
      <c r="F9" s="26"/>
      <c r="G9" s="27"/>
      <c r="I9" s="21"/>
      <c r="J9" s="2">
        <f>H3*H6+F14*F17</f>
        <v>6.6764190572128346</v>
      </c>
      <c r="K9" s="22" t="s">
        <v>28</v>
      </c>
      <c r="L9" s="2">
        <f>H14*H17+F3*F6</f>
        <v>6.6764190572128346</v>
      </c>
      <c r="R9" s="21"/>
      <c r="S9" s="2">
        <f>O3*O6</f>
        <v>29.1598449035953</v>
      </c>
      <c r="T9" s="22" t="s">
        <v>28</v>
      </c>
      <c r="U9" s="2">
        <f>O13*O16</f>
        <v>29.1598449035953</v>
      </c>
      <c r="W9" s="25"/>
      <c r="X9" s="35" t="s">
        <v>40</v>
      </c>
      <c r="Y9" s="36">
        <f>I42</f>
        <v>30.740925300000001</v>
      </c>
      <c r="Z9" s="37" t="s">
        <v>41</v>
      </c>
      <c r="AA9" s="38">
        <f>P42</f>
        <v>0.99978666000000005</v>
      </c>
      <c r="AB9" s="39" t="s">
        <v>42</v>
      </c>
      <c r="AC9" s="40">
        <f>J42</f>
        <v>23.044286100000001</v>
      </c>
      <c r="AE9" s="21"/>
      <c r="AL9" s="41" t="s">
        <v>43</v>
      </c>
      <c r="AM9" s="42" t="e" cm="1">
        <f t="array" ref="AM9">INDEX(F42:F300,AM2-1,1)</f>
        <v>#VALUE!</v>
      </c>
      <c r="AN9" s="35" t="s">
        <v>44</v>
      </c>
      <c r="AO9" s="36" t="e" cm="1">
        <f t="array" ref="AO9">INDEX(I42:I300,AM2-1,1)</f>
        <v>#VALUE!</v>
      </c>
      <c r="AP9" s="37" t="s">
        <v>41</v>
      </c>
      <c r="AQ9" s="38" t="e" cm="1">
        <f t="array" ref="AQ9">INDEX(P42:P300,AM2-1,1)</f>
        <v>#VALUE!</v>
      </c>
      <c r="AR9" s="39" t="s">
        <v>45</v>
      </c>
      <c r="AS9" s="40" t="e" cm="1">
        <f t="array" ref="AS9">INDEX(J42:J300,AM2-1,1)</f>
        <v>#VALUE!</v>
      </c>
      <c r="AU9" s="21"/>
      <c r="AV9" s="2"/>
      <c r="AW9" s="2"/>
      <c r="AX9" s="2"/>
      <c r="AY9" s="2"/>
      <c r="AZ9" s="2"/>
      <c r="BB9" s="41" t="s">
        <v>43</v>
      </c>
      <c r="BC9" s="42" t="str" cm="1">
        <f t="array" ref="BC9">IF(B3=3,INDEX(F42:F300,B2-1,1),"-")</f>
        <v>-</v>
      </c>
      <c r="BD9" s="35" t="s">
        <v>46</v>
      </c>
      <c r="BE9" s="36" cm="1">
        <f t="array" ref="BE9">INDEX(I42:I300,B2+B3-4,1)</f>
        <v>25.007081700000001</v>
      </c>
      <c r="BF9" s="37" t="s">
        <v>41</v>
      </c>
      <c r="BG9" s="38" cm="1">
        <f t="array" ref="BG9">INDEX(P42:P300,B2+B3-4,1)</f>
        <v>2.3460641599999999E-3</v>
      </c>
      <c r="BH9" s="39" t="s">
        <v>47</v>
      </c>
      <c r="BI9" s="40" cm="1">
        <f t="array" ref="BI9">INDEX(J42:J300,B2+B3-4,1)</f>
        <v>49.862811700000002</v>
      </c>
      <c r="BJ9" s="2"/>
      <c r="BK9" s="21"/>
      <c r="BL9" s="2"/>
      <c r="BM9" s="2"/>
      <c r="BN9" s="2"/>
      <c r="BO9" s="2"/>
      <c r="BP9" s="2"/>
      <c r="BY9" s="18" t="s">
        <v>36</v>
      </c>
      <c r="BZ9" s="18"/>
      <c r="CA9" s="18"/>
      <c r="CB9" s="18"/>
      <c r="CC9" s="18"/>
      <c r="CI9" s="2"/>
    </row>
    <row r="10" spans="1:88" ht="16.8" thickBot="1" x14ac:dyDescent="0.35">
      <c r="A10" s="12" t="s">
        <v>48</v>
      </c>
      <c r="B10" s="2">
        <v>6</v>
      </c>
      <c r="D10" s="13"/>
      <c r="E10" s="24" t="s">
        <v>49</v>
      </c>
      <c r="F10" s="26"/>
      <c r="G10" s="27"/>
      <c r="I10" s="21"/>
      <c r="N10" s="24" t="s">
        <v>49</v>
      </c>
      <c r="R10" s="21"/>
      <c r="W10" s="25"/>
      <c r="X10" s="35" t="s">
        <v>50</v>
      </c>
      <c r="Y10" s="36">
        <f>AH42</f>
        <v>81.320857399999994</v>
      </c>
      <c r="Z10" s="37" t="s">
        <v>51</v>
      </c>
      <c r="AA10" s="38">
        <f>Q42</f>
        <v>0.90988056299999998</v>
      </c>
      <c r="AB10" s="39" t="s">
        <v>52</v>
      </c>
      <c r="AC10" s="40">
        <f>AJ42</f>
        <v>41.843093699999997</v>
      </c>
      <c r="AF10" s="2">
        <f>AA11</f>
        <v>-0.95144970699999998</v>
      </c>
      <c r="AG10" s="22" t="s">
        <v>28</v>
      </c>
      <c r="AH10" s="2">
        <f>Y15*Y18-Y3*Y6</f>
        <v>-0.95144977733864167</v>
      </c>
      <c r="AI10" s="22" t="s">
        <v>28</v>
      </c>
      <c r="AJ10" s="2">
        <f>AC15*AC18-AC3*AC6</f>
        <v>-0.95144971271266954</v>
      </c>
      <c r="AL10" s="41" t="s">
        <v>24</v>
      </c>
      <c r="AM10" s="42" t="e" cm="1">
        <f t="array" ref="AM10">INDEX(AF42:AF300,AM2-1,1)</f>
        <v>#VALUE!</v>
      </c>
      <c r="AN10" s="35" t="s">
        <v>50</v>
      </c>
      <c r="AO10" s="36" t="e" cm="1">
        <f t="array" ref="AO10">INDEX(AH42:AH300,AM2-1,1)</f>
        <v>#VALUE!</v>
      </c>
      <c r="AP10" s="37" t="s">
        <v>51</v>
      </c>
      <c r="AQ10" s="38" t="e" cm="1">
        <f t="array" ref="AQ10">INDEX(Q42:Q300,AM2-1,1)</f>
        <v>#VALUE!</v>
      </c>
      <c r="AR10" s="39" t="s">
        <v>52</v>
      </c>
      <c r="AS10" s="40" t="e" cm="1">
        <f t="array" ref="AS10">INDEX(AJ42:AJ300,AM2-1,1)</f>
        <v>#VALUE!</v>
      </c>
      <c r="AU10" s="2"/>
      <c r="AV10" s="2" t="e">
        <f>AQ11</f>
        <v>#VALUE!</v>
      </c>
      <c r="AW10" s="22" t="s">
        <v>28</v>
      </c>
      <c r="AX10" s="2" t="e" vm="1">
        <f ca="1">AO15*AO18-AO3*AO6</f>
        <v>#VALUE!</v>
      </c>
      <c r="AY10" s="22" t="s">
        <v>28</v>
      </c>
      <c r="AZ10" s="2" t="e">
        <f>IF(AL8="NO APLICA",-AS3*AS6+AS15*AS18,-AS3*AS6+AS15*AS18-AM9*AM12)</f>
        <v>#VALUE!</v>
      </c>
      <c r="BB10" s="41" t="s">
        <v>24</v>
      </c>
      <c r="BC10" s="42" t="str" cm="1">
        <f t="array" ref="BC10">IF(B3=3,INDEX(AF42:AF300,B2-1,1),"-")</f>
        <v>-</v>
      </c>
      <c r="BD10" s="35" t="s">
        <v>50</v>
      </c>
      <c r="BE10" s="36" cm="1">
        <f t="array" ref="BE10">INDEX(AH42:AH300,B2+B3-4,1)</f>
        <v>197.34153900000001</v>
      </c>
      <c r="BF10" s="37" t="s">
        <v>51</v>
      </c>
      <c r="BG10" s="38" cm="1">
        <f t="array" ref="BG10">INDEX(Q42:Q300,B2+B3-4,1)</f>
        <v>3.73593808E-4</v>
      </c>
      <c r="BH10" s="39" t="s">
        <v>52</v>
      </c>
      <c r="BI10" s="40" cm="1">
        <f t="array" ref="BI10">INDEX(AJ42:AJ300,B2+B3-4,1)</f>
        <v>197.26626999999999</v>
      </c>
      <c r="BJ10" s="2"/>
      <c r="BK10" s="2"/>
      <c r="BM10" s="2">
        <f>BG11</f>
        <v>-1.1720893E-2</v>
      </c>
      <c r="BN10" s="22" t="s">
        <v>28</v>
      </c>
      <c r="BO10" s="2">
        <f>BE15*BE18-BE3*BE6+BG15*BG18</f>
        <v>-1.1720879147054192E-2</v>
      </c>
      <c r="BP10" s="22" t="s">
        <v>28</v>
      </c>
      <c r="BQ10" s="2">
        <f>IF(BB8="NO APLICA",BI15*BI18-BI3*BI6,-BC9*BC12+BI15*BI18-BI3*BI6)</f>
        <v>-1.1720887848092755E-2</v>
      </c>
      <c r="BZ10" s="21"/>
      <c r="CB10" s="2"/>
      <c r="CI10" s="2"/>
    </row>
    <row r="11" spans="1:88" ht="16.2" x14ac:dyDescent="0.3">
      <c r="A11" s="1" t="s">
        <v>53</v>
      </c>
      <c r="B11" s="2">
        <v>3.3826628400000001</v>
      </c>
      <c r="D11" s="13"/>
      <c r="E11" s="25">
        <f>N31</f>
        <v>260028.304</v>
      </c>
      <c r="F11" s="26"/>
      <c r="G11" s="27"/>
      <c r="I11" s="18" t="s">
        <v>54</v>
      </c>
      <c r="J11" s="18"/>
      <c r="K11" s="18"/>
      <c r="L11" s="18"/>
      <c r="N11" s="25">
        <f>-P36</f>
        <v>697835.17500000005</v>
      </c>
      <c r="R11" s="18" t="s">
        <v>54</v>
      </c>
      <c r="S11" s="18"/>
      <c r="T11" s="18"/>
      <c r="U11" s="18"/>
      <c r="W11" s="25"/>
      <c r="X11" s="35" t="s">
        <v>27</v>
      </c>
      <c r="Y11" s="36">
        <f>AY42</f>
        <v>14.7091358</v>
      </c>
      <c r="Z11" s="43" t="s">
        <v>55</v>
      </c>
      <c r="AA11" s="38">
        <f>V42</f>
        <v>-0.95144970699999998</v>
      </c>
      <c r="AB11" s="39" t="s">
        <v>27</v>
      </c>
      <c r="AC11" s="40">
        <f>AY42</f>
        <v>14.7091358</v>
      </c>
      <c r="AF11" s="2">
        <f>AA11</f>
        <v>-0.95144970699999998</v>
      </c>
      <c r="AG11" s="22" t="s">
        <v>28</v>
      </c>
      <c r="AH11" s="2">
        <f>X23+Z23</f>
        <v>-0.95144970699999998</v>
      </c>
      <c r="AI11" s="22" t="s">
        <v>28</v>
      </c>
      <c r="AJ11" s="2">
        <f>X24+Z24</f>
        <v>-0.95144970699999998</v>
      </c>
      <c r="AL11" s="41" t="s">
        <v>27</v>
      </c>
      <c r="AM11" s="42" t="e" cm="1">
        <f t="array" ref="AM11">INDEX(AX42:AX300,AM2-1,1)</f>
        <v>#VALUE!</v>
      </c>
      <c r="AN11" s="35" t="s">
        <v>27</v>
      </c>
      <c r="AO11" s="36" t="e" cm="1">
        <f t="array" ref="AO11">INDEX(AY42:AY300,AM2-1,1)</f>
        <v>#VALUE!</v>
      </c>
      <c r="AP11" s="43" t="s">
        <v>55</v>
      </c>
      <c r="AQ11" s="38" t="e" cm="1">
        <f t="array" ref="AQ11">INDEX(V42:V300,AM2-1,1)</f>
        <v>#VALUE!</v>
      </c>
      <c r="AR11" s="39" t="s">
        <v>27</v>
      </c>
      <c r="AS11" s="40" t="e" cm="1">
        <f t="array" ref="AS11">INDEX(AY42:AY300,AM2-1,1)</f>
        <v>#VALUE!</v>
      </c>
      <c r="AU11" s="2"/>
      <c r="AV11" s="2" t="e">
        <f>AQ11</f>
        <v>#VALUE!</v>
      </c>
      <c r="AW11" s="22" t="s">
        <v>28</v>
      </c>
      <c r="AX11" s="2" t="e">
        <f>AN23+AP23</f>
        <v>#VALUE!</v>
      </c>
      <c r="AY11" s="22" t="s">
        <v>28</v>
      </c>
      <c r="AZ11" s="2" t="e">
        <f>AN24+AP24</f>
        <v>#VALUE!</v>
      </c>
      <c r="BB11" s="41" t="s">
        <v>27</v>
      </c>
      <c r="BC11" s="42" t="str" cm="1">
        <f t="array" ref="BC11">IF(B3=3,INDEX(AX42:AX300,B2-1,1),"-")</f>
        <v>-</v>
      </c>
      <c r="BD11" s="35" t="s">
        <v>27</v>
      </c>
      <c r="BE11" s="36" cm="1">
        <f t="array" ref="BE11">INDEX(AY42:AY300,B2+B3-4,1)</f>
        <v>14.713817000000001</v>
      </c>
      <c r="BF11" s="43" t="s">
        <v>55</v>
      </c>
      <c r="BG11" s="38" cm="1">
        <f t="array" ref="BG11">INDEX(V42:V300,B2+B3-4,1)</f>
        <v>-1.1720893E-2</v>
      </c>
      <c r="BH11" s="39" t="s">
        <v>27</v>
      </c>
      <c r="BI11" s="40" cm="1">
        <f t="array" ref="BI11">INDEX(AY42:AY300,B2+B3-4,1)</f>
        <v>14.713817000000001</v>
      </c>
      <c r="BJ11" s="2"/>
      <c r="BK11" s="2"/>
      <c r="BM11" s="2">
        <f>BG11</f>
        <v>-1.1720893E-2</v>
      </c>
      <c r="BN11" s="22" t="s">
        <v>28</v>
      </c>
      <c r="BO11" s="2">
        <f>BD23+BF23</f>
        <v>-1.1720893E-2</v>
      </c>
      <c r="BP11" s="22" t="s">
        <v>28</v>
      </c>
      <c r="BQ11" s="2">
        <f>BD24+BF24</f>
        <v>-1.1720893E-2</v>
      </c>
      <c r="BU11" s="16" t="s">
        <v>56</v>
      </c>
      <c r="BV11" s="17">
        <f>Z36</f>
        <v>2.5032500000001789E-2</v>
      </c>
      <c r="BZ11" s="21"/>
      <c r="CI11" s="2"/>
    </row>
    <row r="12" spans="1:88" ht="16.2" x14ac:dyDescent="0.3">
      <c r="A12" s="7" t="s">
        <v>57</v>
      </c>
      <c r="B12" s="2">
        <v>1.0062902899999999</v>
      </c>
      <c r="D12" s="13"/>
      <c r="F12" s="26"/>
      <c r="G12" s="27"/>
      <c r="W12" s="25"/>
      <c r="X12" s="35" t="s">
        <v>58</v>
      </c>
      <c r="Y12" s="36">
        <f>O42</f>
        <v>0.94856757300000005</v>
      </c>
      <c r="Z12" s="43" t="s">
        <v>59</v>
      </c>
      <c r="AA12" s="38">
        <f>W42</f>
        <v>0.26902226400000001</v>
      </c>
      <c r="AB12" s="39" t="s">
        <v>60</v>
      </c>
      <c r="AC12" s="40">
        <f>R42</f>
        <v>0.93537032399999998</v>
      </c>
      <c r="AL12" s="41" t="s">
        <v>61</v>
      </c>
      <c r="AM12" s="42" t="e" cm="1">
        <f t="array" ref="AM12">INDEX(M42:M300,AM2-1,1)</f>
        <v>#VALUE!</v>
      </c>
      <c r="AN12" s="35" t="s">
        <v>58</v>
      </c>
      <c r="AO12" s="36" t="e" cm="1">
        <f t="array" ref="AO12">INDEX(O42:O300,AM2-1,1)</f>
        <v>#VALUE!</v>
      </c>
      <c r="AP12" s="43" t="s">
        <v>59</v>
      </c>
      <c r="AQ12" s="38" t="e" cm="1">
        <f t="array" ref="AQ12">INDEX(W42:W300,AM2-1,1)</f>
        <v>#VALUE!</v>
      </c>
      <c r="AR12" s="39" t="s">
        <v>60</v>
      </c>
      <c r="AS12" s="40" t="e" cm="1">
        <f t="array" ref="AS12">INDEX(R42:R300,AM2-1,1)</f>
        <v>#VALUE!</v>
      </c>
      <c r="AU12" s="2"/>
      <c r="AV12" s="2"/>
      <c r="AW12" s="2"/>
      <c r="AX12" s="2"/>
      <c r="AY12" s="2"/>
      <c r="AZ12" s="2"/>
      <c r="BB12" s="41" t="s">
        <v>61</v>
      </c>
      <c r="BC12" s="42" t="str" cm="1">
        <f t="array" ref="BC12">IF(B3=3,INDEX(M42:M300,B2-1,1),"-")</f>
        <v>-</v>
      </c>
      <c r="BD12" s="35" t="s">
        <v>58</v>
      </c>
      <c r="BE12" s="36" cm="1">
        <f t="array" ref="BE12">INDEX(O42:O300,B2+B3-4,1)</f>
        <v>9.3136137300000004E-4</v>
      </c>
      <c r="BF12" s="43" t="s">
        <v>59</v>
      </c>
      <c r="BG12" s="38" cm="1">
        <f t="array" ref="BG12">INDEX(W42:W300,B2+B3-4,1)</f>
        <v>1.42092551E-2</v>
      </c>
      <c r="BH12" s="39" t="s">
        <v>60</v>
      </c>
      <c r="BI12" s="40" cm="1">
        <f t="array" ref="BI12">INDEX(R42:R300,B2+B3-4,1)</f>
        <v>4.6231566299999999E-4</v>
      </c>
      <c r="BJ12" s="2"/>
      <c r="BK12" s="2"/>
      <c r="BL12" s="2"/>
      <c r="BM12" s="2"/>
      <c r="BN12" s="2"/>
      <c r="BO12" s="2"/>
      <c r="BP12" s="2"/>
      <c r="BU12" s="16" t="s">
        <v>24</v>
      </c>
      <c r="BV12" s="17">
        <f>AB36</f>
        <v>197.35533799999999</v>
      </c>
      <c r="BZ12" s="21"/>
      <c r="CA12" s="2">
        <f>BT3*BT6</f>
        <v>2.3052358850129656E-2</v>
      </c>
      <c r="CB12" s="22" t="s">
        <v>28</v>
      </c>
      <c r="CC12" s="2">
        <f>BT19*BT22+BV3*BV6+BX4*BX7</f>
        <v>2.3052357160804903E-2</v>
      </c>
      <c r="CH12" s="2"/>
      <c r="CI12" s="2"/>
    </row>
    <row r="13" spans="1:88" ht="16.2" thickBot="1" x14ac:dyDescent="0.35">
      <c r="A13" s="12" t="s">
        <v>62</v>
      </c>
      <c r="B13" s="2">
        <v>0.999</v>
      </c>
      <c r="D13" s="13"/>
      <c r="F13" s="26"/>
      <c r="G13" s="27"/>
      <c r="N13" s="16" t="s">
        <v>63</v>
      </c>
      <c r="O13" s="17">
        <f>E36</f>
        <v>30.740925300000001</v>
      </c>
      <c r="S13" s="2">
        <f>N11</f>
        <v>697835.17500000005</v>
      </c>
      <c r="T13" s="22" t="s">
        <v>28</v>
      </c>
      <c r="U13" s="2">
        <f>O3*O7-O13*O17</f>
        <v>697835.17711080029</v>
      </c>
      <c r="W13" s="25"/>
      <c r="X13" s="44"/>
      <c r="Y13" s="45"/>
      <c r="Z13" s="43" t="s">
        <v>64</v>
      </c>
      <c r="AA13" s="38">
        <f>X42</f>
        <v>-0.68242744299999991</v>
      </c>
      <c r="AB13" s="46"/>
      <c r="AC13" s="47"/>
      <c r="AE13" s="18" t="s">
        <v>54</v>
      </c>
      <c r="AF13" s="18"/>
      <c r="AG13" s="18"/>
      <c r="AH13" s="18"/>
      <c r="AI13" s="18"/>
      <c r="AJ13" s="18"/>
      <c r="AL13" s="41" t="s">
        <v>35</v>
      </c>
      <c r="AM13" s="42" t="e" cm="1">
        <f t="array" ref="AM13">INDEX(AT42:AT300,AM2-1,1)</f>
        <v>#VALUE!</v>
      </c>
      <c r="AN13" s="44"/>
      <c r="AO13" s="45"/>
      <c r="AP13" s="43" t="s">
        <v>64</v>
      </c>
      <c r="AQ13" s="38" t="e" cm="1">
        <f t="array" ref="AQ13">INDEX(X42:X300,AM2-1,1)</f>
        <v>#VALUE!</v>
      </c>
      <c r="AR13" s="46"/>
      <c r="AS13" s="47"/>
      <c r="AU13" s="18" t="s">
        <v>54</v>
      </c>
      <c r="AV13" s="18"/>
      <c r="AW13" s="18"/>
      <c r="AX13" s="18"/>
      <c r="AY13" s="18"/>
      <c r="AZ13" s="18"/>
      <c r="BB13" s="41" t="s">
        <v>35</v>
      </c>
      <c r="BC13" s="42" t="str" cm="1">
        <f t="array" ref="BC13">IF(B3=3,INDEX(AT42:AT300,B2-1,1),"-")</f>
        <v>-</v>
      </c>
      <c r="BD13" s="44"/>
      <c r="BE13" s="45"/>
      <c r="BF13" s="43" t="s">
        <v>64</v>
      </c>
      <c r="BG13" s="38" cm="1">
        <f t="array" ref="BG13">INDEX(X42:X300,B2+B3-4,1)</f>
        <v>2.4883621000000005E-3</v>
      </c>
      <c r="BH13" s="46"/>
      <c r="BI13" s="47"/>
      <c r="BJ13" s="2"/>
      <c r="BK13" s="18" t="s">
        <v>54</v>
      </c>
      <c r="BL13" s="18"/>
      <c r="BM13" s="18"/>
      <c r="BN13" s="18"/>
      <c r="BO13" s="18"/>
      <c r="BP13" s="18"/>
      <c r="BQ13" s="18"/>
      <c r="BU13" s="16" t="s">
        <v>27</v>
      </c>
      <c r="BV13" s="17">
        <f>AD36</f>
        <v>14.713870099999999</v>
      </c>
      <c r="CA13" s="2">
        <f>BV19*BV22</f>
        <v>1.1565416029694898E-2</v>
      </c>
      <c r="CB13" s="22" t="s">
        <v>28</v>
      </c>
      <c r="CC13" s="2">
        <f>BX4*BX7+BV11*BV14</f>
        <v>1.1565416005011753E-2</v>
      </c>
      <c r="CH13" s="2"/>
      <c r="CI13" s="2"/>
    </row>
    <row r="14" spans="1:88" ht="16.8" thickBot="1" x14ac:dyDescent="0.35">
      <c r="A14" s="7" t="s">
        <v>65</v>
      </c>
      <c r="B14" s="2">
        <v>0.945755028</v>
      </c>
      <c r="D14" s="13"/>
      <c r="E14" s="14" t="s">
        <v>66</v>
      </c>
      <c r="F14" s="15">
        <f>D31</f>
        <v>24.8532379</v>
      </c>
      <c r="G14" s="16" t="s">
        <v>67</v>
      </c>
      <c r="H14" s="17">
        <f>C31</f>
        <v>31.867453399999999</v>
      </c>
      <c r="J14" s="2">
        <f>E11</f>
        <v>260028.304</v>
      </c>
      <c r="K14" s="22" t="s">
        <v>28</v>
      </c>
      <c r="L14" s="2">
        <f>H14*H18-H3*H7</f>
        <v>260028.31776127312</v>
      </c>
      <c r="N14" s="16" t="s">
        <v>24</v>
      </c>
      <c r="O14" s="17">
        <f>M36</f>
        <v>40.296080600000003</v>
      </c>
      <c r="W14" s="25"/>
      <c r="X14" s="48"/>
      <c r="Y14" s="49"/>
      <c r="Z14" s="50" t="s">
        <v>68</v>
      </c>
      <c r="AA14" s="51">
        <f>AN42</f>
        <v>-14911.8765</v>
      </c>
      <c r="AB14" s="52"/>
      <c r="AC14" s="53"/>
      <c r="AM14" s="25"/>
      <c r="AN14" s="48"/>
      <c r="AO14" s="49"/>
      <c r="AP14" s="50" t="s">
        <v>68</v>
      </c>
      <c r="AQ14" s="51" t="e" cm="1">
        <f t="array" ref="AQ14">INDEX(AN42:AN300,AM2-1,1)</f>
        <v>#VALUE!</v>
      </c>
      <c r="AR14" s="52"/>
      <c r="AS14" s="53"/>
      <c r="AU14" s="2"/>
      <c r="AV14" s="2"/>
      <c r="AW14" s="2"/>
      <c r="AX14" s="2"/>
      <c r="AY14" s="2"/>
      <c r="AZ14" s="2"/>
      <c r="BC14" s="25"/>
      <c r="BD14" s="48"/>
      <c r="BE14" s="49"/>
      <c r="BF14" s="50" t="s">
        <v>68</v>
      </c>
      <c r="BG14" s="51" cm="1">
        <f t="array" ref="BG14">INDEX(AN42:AN300,B2+B3-4,1)</f>
        <v>-2905.6861199999998</v>
      </c>
      <c r="BH14" s="52"/>
      <c r="BI14" s="53"/>
      <c r="BJ14" s="2"/>
      <c r="BK14" s="2"/>
      <c r="BL14" s="2"/>
      <c r="BM14" s="2"/>
      <c r="BN14" s="2"/>
      <c r="BO14" s="2"/>
      <c r="BP14" s="2"/>
      <c r="BU14" s="16" t="s">
        <v>31</v>
      </c>
      <c r="BV14" s="17">
        <f>AA36</f>
        <v>7.3612737200000005E-5</v>
      </c>
      <c r="CB14" s="2"/>
    </row>
    <row r="15" spans="1:88" ht="16.8" thickBot="1" x14ac:dyDescent="0.35">
      <c r="A15" s="12" t="s">
        <v>69</v>
      </c>
      <c r="B15" s="2">
        <v>4.3677359899999999E-4</v>
      </c>
      <c r="D15" s="13"/>
      <c r="E15" s="14" t="s">
        <v>24</v>
      </c>
      <c r="F15" s="15">
        <f>L31</f>
        <v>197.24776499999999</v>
      </c>
      <c r="G15" s="16" t="s">
        <v>24</v>
      </c>
      <c r="H15" s="17">
        <f>K31</f>
        <v>118.333439</v>
      </c>
      <c r="J15" s="2">
        <f>E11</f>
        <v>260028.304</v>
      </c>
      <c r="K15" s="2" t="s">
        <v>28</v>
      </c>
      <c r="L15" s="2">
        <f>F14*F18-F3*F7</f>
        <v>260028.31875035912</v>
      </c>
      <c r="N15" s="16" t="s">
        <v>27</v>
      </c>
      <c r="O15" s="17">
        <f>V36</f>
        <v>14.7091358</v>
      </c>
      <c r="R15" s="18" t="s">
        <v>70</v>
      </c>
      <c r="S15" s="18"/>
      <c r="T15" s="18"/>
      <c r="U15" s="18"/>
      <c r="W15" s="24" t="s">
        <v>71</v>
      </c>
      <c r="X15" s="14" t="s">
        <v>72</v>
      </c>
      <c r="Y15" s="15">
        <f>G43</f>
        <v>30.058497800000001</v>
      </c>
      <c r="AB15" s="16" t="s">
        <v>73</v>
      </c>
      <c r="AC15" s="17">
        <f>H42</f>
        <v>23.044286100000001</v>
      </c>
      <c r="AK15" s="22"/>
      <c r="AM15" s="24" t="s">
        <v>71</v>
      </c>
      <c r="AN15" s="14" t="s">
        <v>74</v>
      </c>
      <c r="AO15" s="15" t="e" cm="1" vm="2">
        <f t="array" aca="1" ref="AO15" ca="1">INDEX(G42:G300,AM2,1)</f>
        <v>#VALUE!</v>
      </c>
      <c r="AR15" s="16" t="s">
        <v>75</v>
      </c>
      <c r="AS15" s="17" t="e" cm="1">
        <f t="array" ref="AS15">INDEX(H42:H300,AM2-1,1)</f>
        <v>#VALUE!</v>
      </c>
      <c r="AU15" s="2"/>
      <c r="AV15" s="2"/>
      <c r="AW15" s="2"/>
      <c r="AX15" s="2"/>
      <c r="AY15" s="2"/>
      <c r="AZ15" s="2"/>
      <c r="BC15" s="24" t="s">
        <v>71</v>
      </c>
      <c r="BD15" s="14" t="s">
        <v>22</v>
      </c>
      <c r="BE15" s="15">
        <f>BV3</f>
        <v>2.1293882600000001E-3</v>
      </c>
      <c r="BF15" s="41" t="s">
        <v>76</v>
      </c>
      <c r="BG15" s="42">
        <f>BX4</f>
        <v>25.0074407</v>
      </c>
      <c r="BH15" s="16" t="s">
        <v>21</v>
      </c>
      <c r="BI15" s="17" cm="1">
        <f t="array" ref="BI15">INDEX(H42:H300,B2+B3-4,1)</f>
        <v>49.862811700000002</v>
      </c>
      <c r="BJ15" s="2"/>
      <c r="BK15" s="2"/>
      <c r="BL15" s="2"/>
      <c r="BM15" s="2"/>
      <c r="BN15" s="2"/>
      <c r="BO15" s="2"/>
      <c r="BP15" s="2"/>
      <c r="BU15" s="16" t="s">
        <v>35</v>
      </c>
      <c r="BV15" s="17">
        <f>AC36</f>
        <v>-272565.72455855785</v>
      </c>
      <c r="BX15" s="24" t="s">
        <v>49</v>
      </c>
      <c r="BY15" s="18" t="s">
        <v>54</v>
      </c>
      <c r="BZ15" s="18"/>
      <c r="CA15" s="18"/>
      <c r="CB15" s="18"/>
      <c r="CC15" s="18"/>
    </row>
    <row r="16" spans="1:88" ht="15.6" x14ac:dyDescent="0.3">
      <c r="D16" s="13"/>
      <c r="E16" s="14" t="s">
        <v>27</v>
      </c>
      <c r="F16" s="15">
        <f>U31</f>
        <v>14.713870099999999</v>
      </c>
      <c r="G16" s="16" t="s">
        <v>27</v>
      </c>
      <c r="H16" s="17">
        <f>T31</f>
        <v>18.623470099999999</v>
      </c>
      <c r="N16" s="16" t="s">
        <v>31</v>
      </c>
      <c r="O16" s="17">
        <f>I36</f>
        <v>0.94856757300000005</v>
      </c>
      <c r="W16" s="25">
        <f>D42</f>
        <v>9.6100999999999992</v>
      </c>
      <c r="X16" s="14" t="s">
        <v>24</v>
      </c>
      <c r="Y16" s="15">
        <f>AG43</f>
        <v>86.950018600000007</v>
      </c>
      <c r="AB16" s="16" t="s">
        <v>24</v>
      </c>
      <c r="AC16" s="17">
        <f>AK42</f>
        <v>41.843093699999997</v>
      </c>
      <c r="AF16" s="2">
        <f>AA14</f>
        <v>-14911.8765</v>
      </c>
      <c r="AG16" s="22" t="s">
        <v>28</v>
      </c>
      <c r="AH16" s="2">
        <f>Y15*Y19-Y3*Y7</f>
        <v>-14911.872338678921</v>
      </c>
      <c r="AI16" s="22" t="s">
        <v>28</v>
      </c>
      <c r="AJ16" s="2">
        <f>AC15*AC19-AC3*AC7</f>
        <v>-14911.87611269718</v>
      </c>
      <c r="AM16" s="25" t="e" cm="1">
        <f t="array" ref="AM16">INDEX(D42:D300,AM2-1,1)</f>
        <v>#VALUE!</v>
      </c>
      <c r="AN16" s="14" t="s">
        <v>24</v>
      </c>
      <c r="AO16" s="15" t="e" cm="1" vm="2">
        <f t="array" aca="1" ref="AO16" ca="1">INDEX(AG42:AG300,AM2,1)</f>
        <v>#VALUE!</v>
      </c>
      <c r="AR16" s="16" t="s">
        <v>24</v>
      </c>
      <c r="AS16" s="17" t="e" cm="1">
        <f t="array" ref="AS16">INDEX(AK42:AK300,AM2-1,1)</f>
        <v>#VALUE!</v>
      </c>
      <c r="AU16" s="2"/>
      <c r="AV16" s="2" t="e">
        <f>AQ14</f>
        <v>#VALUE!</v>
      </c>
      <c r="AW16" s="22" t="s">
        <v>28</v>
      </c>
      <c r="AX16" s="2" t="e" vm="1">
        <f ca="1">AO15*AO19-AO3*AO7</f>
        <v>#VALUE!</v>
      </c>
      <c r="AY16" s="22" t="s">
        <v>28</v>
      </c>
      <c r="AZ16" s="2" t="e">
        <f>IF(AL8="NO APLICA",-AS3*AS7+AS15*AS19,-AS3*AS7+AS15*AS19-AM9*AM13)</f>
        <v>#VALUE!</v>
      </c>
      <c r="BC16" s="25" cm="1">
        <f t="array" ref="BC16">INDEX(D42:D300,B2+B3-4,1)</f>
        <v>2.8805999999999998</v>
      </c>
      <c r="BD16" s="14" t="s">
        <v>24</v>
      </c>
      <c r="BE16" s="15">
        <f t="shared" ref="BE16:BE19" si="0">BV4</f>
        <v>197.24776499999999</v>
      </c>
      <c r="BF16" s="41" t="s">
        <v>24</v>
      </c>
      <c r="BG16" s="42">
        <f>BX5</f>
        <v>197.35533799999999</v>
      </c>
      <c r="BH16" s="16" t="s">
        <v>24</v>
      </c>
      <c r="BI16" s="17" cm="1">
        <f t="array" ref="BI16">INDEX(AK42:AK300,B2+B3-4,1)</f>
        <v>197.26626999999999</v>
      </c>
      <c r="BJ16" s="2"/>
      <c r="BK16" s="2"/>
      <c r="BM16" s="2">
        <f>BG14</f>
        <v>-2905.6861199999998</v>
      </c>
      <c r="BN16" s="22" t="s">
        <v>28</v>
      </c>
      <c r="BO16" s="2">
        <f>BE15*BE19-BE3*BE7+BG15*BG19</f>
        <v>-2905.7008338430896</v>
      </c>
      <c r="BP16" s="22" t="s">
        <v>28</v>
      </c>
      <c r="BQ16" s="2">
        <f>IF(BB8="NO APLICA",BI15*BI19-BI3*BI7,-BC9*BC13+BI15*BI19-BI3*BI7)</f>
        <v>-2905.6997749786824</v>
      </c>
      <c r="BX16" s="25">
        <f>P37</f>
        <v>878578.45600000001</v>
      </c>
    </row>
    <row r="17" spans="1:82" ht="15.6" x14ac:dyDescent="0.3">
      <c r="D17" s="13"/>
      <c r="E17" s="14" t="s">
        <v>30</v>
      </c>
      <c r="F17" s="15">
        <f>H31</f>
        <v>4.6201651499999999E-4</v>
      </c>
      <c r="G17" s="16" t="s">
        <v>31</v>
      </c>
      <c r="H17" s="17">
        <f>G31</f>
        <v>0.20914556200000001</v>
      </c>
      <c r="N17" s="16" t="s">
        <v>35</v>
      </c>
      <c r="O17" s="17">
        <f>R36</f>
        <v>-77705.459000000003</v>
      </c>
      <c r="S17" s="2">
        <f>B11</f>
        <v>3.3826628400000001</v>
      </c>
      <c r="T17" s="22" t="s">
        <v>28</v>
      </c>
      <c r="U17" s="2">
        <f>O19/Q19</f>
        <v>3.3826628433831849</v>
      </c>
      <c r="W17" s="25"/>
      <c r="X17" s="14" t="s">
        <v>27</v>
      </c>
      <c r="Y17" s="15">
        <f>AY43</f>
        <v>14.709166700000001</v>
      </c>
      <c r="AB17" s="16" t="s">
        <v>27</v>
      </c>
      <c r="AC17" s="17">
        <f>AY42</f>
        <v>14.7091358</v>
      </c>
      <c r="AF17" s="2">
        <f>AA14</f>
        <v>-14911.8765</v>
      </c>
      <c r="AG17" s="22" t="s">
        <v>28</v>
      </c>
      <c r="AH17" s="2">
        <f>X25+Z25</f>
        <v>-14911.876469999999</v>
      </c>
      <c r="AI17" s="22" t="s">
        <v>28</v>
      </c>
      <c r="AJ17" s="2">
        <f>X26+Z26</f>
        <v>-14911.876470000001</v>
      </c>
      <c r="AM17" s="25"/>
      <c r="AN17" s="14" t="s">
        <v>27</v>
      </c>
      <c r="AO17" s="15" t="e" cm="1" vm="2">
        <f t="array" aca="1" ref="AO17" ca="1">INDEX(AY42:AY300,AM2,1)</f>
        <v>#VALUE!</v>
      </c>
      <c r="AR17" s="16" t="s">
        <v>27</v>
      </c>
      <c r="AS17" s="17" t="e" cm="1">
        <f t="array" ref="AS17">INDEX(AY42:AY300,AM2-1,1)</f>
        <v>#VALUE!</v>
      </c>
      <c r="AU17" s="2"/>
      <c r="AV17" s="2" t="e">
        <f>AQ14</f>
        <v>#VALUE!</v>
      </c>
      <c r="AW17" s="22" t="s">
        <v>28</v>
      </c>
      <c r="AX17" s="2" t="e">
        <f>AN25+AP25</f>
        <v>#VALUE!</v>
      </c>
      <c r="AY17" s="22" t="s">
        <v>28</v>
      </c>
      <c r="AZ17" s="2" t="e">
        <f>AN26+AP26</f>
        <v>#VALUE!</v>
      </c>
      <c r="BC17" s="25"/>
      <c r="BD17" s="14" t="s">
        <v>27</v>
      </c>
      <c r="BE17" s="15">
        <f t="shared" si="0"/>
        <v>14.713870099999999</v>
      </c>
      <c r="BF17" s="41" t="s">
        <v>27</v>
      </c>
      <c r="BG17" s="42">
        <f>BX6</f>
        <v>14.713870099999999</v>
      </c>
      <c r="BH17" s="16" t="s">
        <v>27</v>
      </c>
      <c r="BI17" s="17" cm="1">
        <f t="array" ref="BI17">INDEX(AY42:AY300,B2+B3-4,1)</f>
        <v>14.713817000000001</v>
      </c>
      <c r="BJ17" s="2"/>
      <c r="BK17" s="2"/>
      <c r="BM17" s="2">
        <f>BG14</f>
        <v>-2905.6861199999998</v>
      </c>
      <c r="BN17" s="22" t="s">
        <v>28</v>
      </c>
      <c r="BO17" s="2">
        <f>BD25+BF25</f>
        <v>-2905.6861236999998</v>
      </c>
      <c r="BP17" s="22" t="s">
        <v>28</v>
      </c>
      <c r="BQ17" s="2">
        <f>BD26+BF26</f>
        <v>-2905.6861250000002</v>
      </c>
    </row>
    <row r="18" spans="1:82" ht="15.6" x14ac:dyDescent="0.3">
      <c r="D18" s="13"/>
      <c r="E18" s="14" t="s">
        <v>35</v>
      </c>
      <c r="F18" s="15">
        <f>Q31</f>
        <v>-272492.91499999998</v>
      </c>
      <c r="G18" s="16" t="s">
        <v>35</v>
      </c>
      <c r="H18" s="17">
        <f>P31</f>
        <v>-235290.77499999999</v>
      </c>
      <c r="W18" s="24" t="s">
        <v>77</v>
      </c>
      <c r="X18" s="14" t="s">
        <v>32</v>
      </c>
      <c r="Y18" s="15">
        <f>N43</f>
        <v>0.93844992900000002</v>
      </c>
      <c r="AB18" s="16" t="s">
        <v>31</v>
      </c>
      <c r="AC18" s="17">
        <f>S42</f>
        <v>0.93537032399999998</v>
      </c>
      <c r="AM18" s="24" t="s">
        <v>77</v>
      </c>
      <c r="AN18" s="14" t="s">
        <v>32</v>
      </c>
      <c r="AO18" s="15" t="e" cm="1" vm="2">
        <f t="array" aca="1" ref="AO18" ca="1">INDEX(N42:N300,AM2,1)</f>
        <v>#VALUE!</v>
      </c>
      <c r="AR18" s="16" t="s">
        <v>31</v>
      </c>
      <c r="AS18" s="17" t="e" cm="1">
        <f t="array" ref="AS18">INDEX(S42:S300,AM2-1,1)</f>
        <v>#VALUE!</v>
      </c>
      <c r="AU18" s="2"/>
      <c r="AV18" s="2"/>
      <c r="AW18" s="2"/>
      <c r="AX18" s="2"/>
      <c r="AY18" s="2"/>
      <c r="AZ18" s="2"/>
      <c r="BC18" s="24" t="s">
        <v>77</v>
      </c>
      <c r="BD18" s="14" t="s">
        <v>32</v>
      </c>
      <c r="BE18" s="15">
        <f t="shared" si="0"/>
        <v>2.9010705699999998E-3</v>
      </c>
      <c r="BF18" s="41" t="s">
        <v>78</v>
      </c>
      <c r="BG18" s="42">
        <f>BX7</f>
        <v>4.6240530700000001E-4</v>
      </c>
      <c r="BH18" s="16" t="s">
        <v>31</v>
      </c>
      <c r="BI18" s="17" cm="1">
        <f t="array" ref="BI18">INDEX(S42:S300,B2+B3-4,1)</f>
        <v>4.6231566299999999E-4</v>
      </c>
      <c r="BJ18" s="2"/>
      <c r="BK18" s="2"/>
      <c r="BL18" s="2"/>
      <c r="BM18" s="2"/>
      <c r="BN18" s="2"/>
      <c r="BO18" s="2"/>
      <c r="BP18" s="2"/>
      <c r="CA18" s="54">
        <f>BT3*BT7</f>
        <v>-13587185.273831289</v>
      </c>
      <c r="CB18" s="55" t="s">
        <v>28</v>
      </c>
      <c r="CC18" s="54">
        <f>BT19*BT23+BV3*BV7+BX4*BX8-BX16</f>
        <v>-13587184.757101301</v>
      </c>
    </row>
    <row r="19" spans="1:82" ht="16.2" x14ac:dyDescent="0.3">
      <c r="D19" s="13"/>
      <c r="E19" s="56"/>
      <c r="F19" s="26" t="s">
        <v>79</v>
      </c>
      <c r="G19" s="57" t="s">
        <v>80</v>
      </c>
      <c r="H19" s="58"/>
      <c r="N19" s="16" t="s">
        <v>81</v>
      </c>
      <c r="O19" s="17">
        <f>O13-Q19</f>
        <v>23.726713530000001</v>
      </c>
      <c r="P19" s="16" t="s">
        <v>82</v>
      </c>
      <c r="Q19" s="17">
        <f>G36</f>
        <v>7.0142117700000002</v>
      </c>
      <c r="W19" s="25">
        <f>W7-W16</f>
        <v>3.1500000000001194E-2</v>
      </c>
      <c r="X19" s="14" t="s">
        <v>35</v>
      </c>
      <c r="Y19" s="15">
        <f>AU43</f>
        <v>-56749.822200000002</v>
      </c>
      <c r="AB19" s="16" t="s">
        <v>35</v>
      </c>
      <c r="AC19" s="17">
        <f>AV42</f>
        <v>-80653.704500000007</v>
      </c>
      <c r="AM19" s="25" t="e">
        <f>AM7-AM16</f>
        <v>#VALUE!</v>
      </c>
      <c r="AN19" s="14" t="s">
        <v>35</v>
      </c>
      <c r="AO19" s="15" t="e" cm="1" vm="2">
        <f t="array" aca="1" ref="AO19" ca="1">INDEX(AU42:AU300,AM2,1)</f>
        <v>#VALUE!</v>
      </c>
      <c r="AR19" s="16" t="s">
        <v>35</v>
      </c>
      <c r="AS19" s="17" t="e" cm="1">
        <f t="array" ref="AS19">INDEX(AV42:AV300,AM2-1,1)</f>
        <v>#VALUE!</v>
      </c>
      <c r="AU19" s="2"/>
      <c r="AV19" s="2"/>
      <c r="AW19" s="2"/>
      <c r="AX19" s="2"/>
      <c r="AY19" s="2"/>
      <c r="AZ19" s="2"/>
      <c r="BC19" s="25">
        <f>BC7-BC16</f>
        <v>6.6500000000000004E-2</v>
      </c>
      <c r="BD19" s="14" t="s">
        <v>35</v>
      </c>
      <c r="BE19" s="15">
        <f t="shared" si="0"/>
        <v>-236880.519</v>
      </c>
      <c r="BF19" s="41" t="s">
        <v>35</v>
      </c>
      <c r="BG19" s="42">
        <f>BX8</f>
        <v>-237360.18088191011</v>
      </c>
      <c r="BH19" s="16" t="s">
        <v>35</v>
      </c>
      <c r="BI19" s="17" cm="1">
        <f t="array" ref="BI19">INDEX(AV42:AV300,B2+B3-4,1)</f>
        <v>-272491.35800000001</v>
      </c>
      <c r="BJ19" s="2"/>
      <c r="BK19" s="2"/>
      <c r="BL19" s="2"/>
      <c r="BM19" s="2"/>
      <c r="BN19" s="2"/>
      <c r="BO19" s="2"/>
      <c r="BP19" s="2"/>
      <c r="BQ19" s="2"/>
      <c r="BR19" s="2"/>
      <c r="BS19" s="16" t="s">
        <v>82</v>
      </c>
      <c r="BT19" s="17">
        <f>G37</f>
        <v>24.8532379</v>
      </c>
      <c r="BU19" s="16" t="s">
        <v>83</v>
      </c>
      <c r="BV19" s="17">
        <f>E37-G37</f>
        <v>25.032473200000002</v>
      </c>
      <c r="CA19" s="54">
        <f>BX16</f>
        <v>878578.45600000001</v>
      </c>
      <c r="CB19" s="55" t="s">
        <v>28</v>
      </c>
      <c r="CC19" s="54">
        <f>BX4*BX8-BV19*BV23+BV11*BV15</f>
        <v>878577.95639930922</v>
      </c>
    </row>
    <row r="20" spans="1:82" x14ac:dyDescent="0.3">
      <c r="A20" s="9"/>
      <c r="D20" s="13"/>
      <c r="F20" s="26"/>
      <c r="G20" s="27"/>
      <c r="N20" s="16" t="s">
        <v>24</v>
      </c>
      <c r="O20" s="17">
        <f>AVERAGE(O14,Q20)</f>
        <v>40.296080600000003</v>
      </c>
      <c r="P20" s="16" t="s">
        <v>24</v>
      </c>
      <c r="Q20" s="17">
        <f>O36</f>
        <v>40.296080600000003</v>
      </c>
      <c r="Y20" s="26" t="s">
        <v>84</v>
      </c>
      <c r="AB20" s="57" t="s">
        <v>85</v>
      </c>
      <c r="AO20" s="26" t="s">
        <v>84</v>
      </c>
      <c r="AR20" s="57" t="s">
        <v>85</v>
      </c>
      <c r="AU20" s="2"/>
      <c r="AV20" s="2"/>
      <c r="AW20" s="2"/>
      <c r="AX20" s="2"/>
      <c r="AY20" s="2"/>
      <c r="AZ20" s="2"/>
      <c r="BC20" s="2"/>
      <c r="BD20" s="2"/>
      <c r="BE20" s="26" t="s">
        <v>84</v>
      </c>
      <c r="BF20" s="2"/>
      <c r="BG20" s="2"/>
      <c r="BH20" s="57" t="s">
        <v>85</v>
      </c>
      <c r="BI20" s="2"/>
      <c r="BJ20" s="2"/>
      <c r="BK20" s="2"/>
      <c r="BL20" s="2"/>
      <c r="BM20" s="2"/>
      <c r="BN20" s="2"/>
      <c r="BO20" s="2"/>
      <c r="BP20" s="2"/>
      <c r="BQ20" s="27"/>
      <c r="BR20" s="27"/>
      <c r="BS20" s="16" t="s">
        <v>24</v>
      </c>
      <c r="BT20" s="17">
        <f>O37</f>
        <v>197.24776499999999</v>
      </c>
      <c r="BU20" s="16" t="s">
        <v>24</v>
      </c>
      <c r="BV20" s="17">
        <f>M37</f>
        <v>197.24776499999999</v>
      </c>
    </row>
    <row r="21" spans="1:82" ht="15" thickBot="1" x14ac:dyDescent="0.35">
      <c r="A21" s="9"/>
      <c r="D21" s="13"/>
      <c r="F21" s="26"/>
      <c r="G21" s="27"/>
      <c r="N21" s="16" t="s">
        <v>27</v>
      </c>
      <c r="O21" s="17">
        <f>AVERAGE(O15,Q21)</f>
        <v>14.7091358</v>
      </c>
      <c r="P21" s="16" t="s">
        <v>27</v>
      </c>
      <c r="Q21" s="17">
        <f>X36</f>
        <v>14.7091358</v>
      </c>
      <c r="W21" s="59" t="s">
        <v>86</v>
      </c>
      <c r="X21" s="59"/>
      <c r="Y21" s="59"/>
      <c r="Z21" s="59"/>
      <c r="AA21" s="59"/>
      <c r="AB21" s="59"/>
      <c r="AC21" s="59"/>
      <c r="AD21" s="59"/>
      <c r="AE21" s="21"/>
      <c r="AM21" s="59" t="s">
        <v>86</v>
      </c>
      <c r="AN21" s="59"/>
      <c r="AO21" s="59"/>
      <c r="AP21" s="59"/>
      <c r="AQ21" s="59"/>
      <c r="AR21" s="59"/>
      <c r="AS21" s="59"/>
      <c r="AT21" s="59"/>
      <c r="AU21" s="21"/>
      <c r="AV21" s="2"/>
      <c r="AW21" s="2"/>
      <c r="AX21" s="2"/>
      <c r="AY21" s="2"/>
      <c r="AZ21" s="2"/>
      <c r="BC21" s="59" t="s">
        <v>86</v>
      </c>
      <c r="BD21" s="59"/>
      <c r="BE21" s="59"/>
      <c r="BF21" s="59"/>
      <c r="BG21" s="59"/>
      <c r="BH21" s="59"/>
      <c r="BI21" s="59"/>
      <c r="BJ21" s="59"/>
      <c r="BK21" s="21"/>
      <c r="BL21" s="2"/>
      <c r="BM21" s="2"/>
      <c r="BN21" s="2"/>
      <c r="BO21" s="2"/>
      <c r="BP21" s="2"/>
      <c r="BS21" s="16" t="s">
        <v>27</v>
      </c>
      <c r="BT21" s="17">
        <f>X37</f>
        <v>14.713870099999999</v>
      </c>
      <c r="BU21" s="16" t="s">
        <v>27</v>
      </c>
      <c r="BV21" s="17">
        <f>V37</f>
        <v>14.713870099999999</v>
      </c>
      <c r="BY21" s="18" t="s">
        <v>70</v>
      </c>
      <c r="BZ21" s="18"/>
      <c r="CA21" s="18"/>
      <c r="CB21" s="18"/>
      <c r="CC21" s="18"/>
    </row>
    <row r="22" spans="1:82" ht="16.8" thickBot="1" x14ac:dyDescent="0.35">
      <c r="A22" s="9"/>
      <c r="D22" s="13"/>
      <c r="F22" s="26"/>
      <c r="G22" s="27"/>
      <c r="N22" s="16" t="s">
        <v>31</v>
      </c>
      <c r="O22" s="17">
        <f>AVERAGE(O16,Q22)</f>
        <v>0.94856757300000005</v>
      </c>
      <c r="P22" s="16" t="s">
        <v>31</v>
      </c>
      <c r="Q22" s="17">
        <f>K36</f>
        <v>0.94856757300000005</v>
      </c>
      <c r="W22" s="60" t="s">
        <v>87</v>
      </c>
      <c r="X22" s="61"/>
      <c r="Y22" s="62" t="s">
        <v>88</v>
      </c>
      <c r="Z22" s="63"/>
      <c r="AA22" s="10" t="s">
        <v>89</v>
      </c>
      <c r="AB22" s="64">
        <f>K42/W19/X2</f>
        <v>512.84189007885834</v>
      </c>
      <c r="AC22" s="10" t="s">
        <v>90</v>
      </c>
      <c r="AD22" s="65">
        <f>AL42</f>
        <v>76.463729279999995</v>
      </c>
      <c r="AM22" s="66" t="s">
        <v>87</v>
      </c>
      <c r="AN22" s="67"/>
      <c r="AO22" s="66" t="s">
        <v>88</v>
      </c>
      <c r="AP22" s="67"/>
      <c r="AQ22" s="10" t="s">
        <v>89</v>
      </c>
      <c r="AR22" s="64" t="e" cm="1">
        <f t="array" ref="AR22">INDEX(K42:K300,AM2-1,1)/AM19/AM2</f>
        <v>#VALUE!</v>
      </c>
      <c r="AS22" s="10" t="s">
        <v>90</v>
      </c>
      <c r="AT22" s="65" t="e" cm="1">
        <f t="array" ref="AT22">INDEX(AL42:AL300,AM2-1,1)</f>
        <v>#VALUE!</v>
      </c>
      <c r="AU22" s="2"/>
      <c r="AV22" s="2"/>
      <c r="AW22" s="2"/>
      <c r="AX22" s="2"/>
      <c r="AY22" s="2"/>
      <c r="AZ22" s="2"/>
      <c r="BC22" s="60" t="s">
        <v>87</v>
      </c>
      <c r="BD22" s="61"/>
      <c r="BE22" s="62" t="s">
        <v>88</v>
      </c>
      <c r="BF22" s="63"/>
      <c r="BG22" s="10" t="s">
        <v>89</v>
      </c>
      <c r="BH22" s="64" cm="1">
        <f t="array" ref="BH22">INDEX(K42:K300,B2+B3-4,1)/BC19/BC2</f>
        <v>424.24050226192293</v>
      </c>
      <c r="BI22" s="10" t="s">
        <v>90</v>
      </c>
      <c r="BJ22" s="65" cm="1">
        <f t="array" ref="BJ22">INDEX(AL42:AL300,B2+B3-4,1)</f>
        <v>57.754715039999994</v>
      </c>
      <c r="BK22" s="2"/>
      <c r="BL22" s="2"/>
      <c r="BM22" s="2"/>
      <c r="BN22" s="2"/>
      <c r="BO22" s="2"/>
      <c r="BP22" s="2"/>
      <c r="BS22" s="16" t="s">
        <v>31</v>
      </c>
      <c r="BT22" s="17">
        <f>K37</f>
        <v>4.6201651499999999E-4</v>
      </c>
      <c r="BU22" s="16" t="s">
        <v>31</v>
      </c>
      <c r="BV22" s="17">
        <f>I37</f>
        <v>4.6201651499999999E-4</v>
      </c>
    </row>
    <row r="23" spans="1:82" ht="16.8" thickBot="1" x14ac:dyDescent="0.35">
      <c r="A23" s="9"/>
      <c r="D23" s="13"/>
      <c r="F23" s="26"/>
      <c r="G23" s="27"/>
      <c r="N23" s="16" t="s">
        <v>35</v>
      </c>
      <c r="O23" s="17">
        <f>AVERAGE(O17,Q23)</f>
        <v>-77705.459000000003</v>
      </c>
      <c r="P23" s="16" t="s">
        <v>35</v>
      </c>
      <c r="Q23" s="17">
        <f>T36</f>
        <v>-77705.459000000003</v>
      </c>
      <c r="W23" s="68" t="s">
        <v>91</v>
      </c>
      <c r="X23" s="69">
        <f>Y42</f>
        <v>-0.30412116364489417</v>
      </c>
      <c r="Y23" s="68" t="s">
        <v>92</v>
      </c>
      <c r="Z23" s="69">
        <f>AA42</f>
        <v>-0.64732854335510581</v>
      </c>
      <c r="AA23" s="10" t="s">
        <v>93</v>
      </c>
      <c r="AB23" s="70">
        <f>T42</f>
        <v>3.9426819766633421</v>
      </c>
      <c r="AC23" s="10" t="s">
        <v>94</v>
      </c>
      <c r="AD23" s="71">
        <f>AM42</f>
        <v>3263.7721428</v>
      </c>
      <c r="AM23" s="68" t="s">
        <v>91</v>
      </c>
      <c r="AN23" s="69" t="e" cm="1">
        <f t="array" ref="AN23">INDEX(Y42:Y300,AM2-1,1)</f>
        <v>#VALUE!</v>
      </c>
      <c r="AO23" s="68" t="s">
        <v>92</v>
      </c>
      <c r="AP23" s="69" t="e" cm="1">
        <f t="array" ref="AP23">INDEX(AA42:AA300,AM2-1,1)</f>
        <v>#VALUE!</v>
      </c>
      <c r="AQ23" s="10" t="s">
        <v>93</v>
      </c>
      <c r="AR23" s="70" t="e" cm="1">
        <f t="array" ref="AR23">INDEX(T42:T300,AM2-1,1)</f>
        <v>#VALUE!</v>
      </c>
      <c r="AS23" s="10" t="s">
        <v>94</v>
      </c>
      <c r="AT23" s="71" t="e" cm="1">
        <f t="array" ref="AT23">INDEX(AM42:AM300,AM2-1,1)</f>
        <v>#VALUE!</v>
      </c>
      <c r="AU23" s="2"/>
      <c r="AV23" s="2"/>
      <c r="AW23" s="2"/>
      <c r="AX23" s="2"/>
      <c r="AY23" s="2"/>
      <c r="AZ23" s="2"/>
      <c r="BC23" s="68" t="s">
        <v>91</v>
      </c>
      <c r="BD23" s="69" cm="1">
        <f t="array" ref="BD23">INDEX(Y42:Y300,B2+B3-4,1)</f>
        <v>-1.1723210564341977E-2</v>
      </c>
      <c r="BE23" s="68" t="s">
        <v>92</v>
      </c>
      <c r="BF23" s="69" cm="1">
        <f t="array" ref="BF23">INDEX(AA42:AA300,B2+B3-4,1)</f>
        <v>2.3175643419771641E-6</v>
      </c>
      <c r="BG23" s="10" t="s">
        <v>93</v>
      </c>
      <c r="BH23" s="70" cm="1">
        <f t="array" ref="BH23">INDEX(T42:T300,B2+B3-4,1)</f>
        <v>4.4650145367268088</v>
      </c>
      <c r="BI23" s="10" t="s">
        <v>94</v>
      </c>
      <c r="BJ23" s="71" cm="1">
        <f t="array" ref="BJ23">INDEX(AM42:AM300,B2+B3-4,1)</f>
        <v>8878.4529480000001</v>
      </c>
      <c r="BK23" s="2"/>
      <c r="BL23" s="2"/>
      <c r="BM23" s="2"/>
      <c r="BN23" s="2"/>
      <c r="BO23" s="2"/>
      <c r="BP23" s="2"/>
      <c r="BS23" s="16" t="s">
        <v>35</v>
      </c>
      <c r="BT23" s="17">
        <f>T37</f>
        <v>-272492.91499999998</v>
      </c>
      <c r="BU23" s="16" t="s">
        <v>35</v>
      </c>
      <c r="BV23" s="17">
        <f>R37</f>
        <v>-272492.91555598116</v>
      </c>
    </row>
    <row r="24" spans="1:82" ht="16.8" thickBot="1" x14ac:dyDescent="0.35">
      <c r="A24" s="9"/>
      <c r="D24" s="13"/>
      <c r="F24" s="26"/>
      <c r="G24" s="27"/>
      <c r="W24" s="72" t="s">
        <v>95</v>
      </c>
      <c r="X24" s="73">
        <f>AB42</f>
        <v>-0.31312732853459857</v>
      </c>
      <c r="Y24" s="72" t="s">
        <v>96</v>
      </c>
      <c r="Z24" s="73">
        <f>AD42</f>
        <v>-0.63832237846540141</v>
      </c>
      <c r="AA24" s="10" t="s">
        <v>97</v>
      </c>
      <c r="AB24" s="71">
        <f>U42</f>
        <v>0.12980907333001335</v>
      </c>
      <c r="AM24" s="72" t="s">
        <v>95</v>
      </c>
      <c r="AN24" s="73" t="e" cm="1">
        <f t="array" ref="AN24">INDEX(AB42:AB300,AM2-1,1)</f>
        <v>#VALUE!</v>
      </c>
      <c r="AO24" s="72" t="s">
        <v>96</v>
      </c>
      <c r="AP24" s="73" t="e" cm="1">
        <f t="array" ref="AP24">INDEX(AD42:AD300,AM2-1,1)</f>
        <v>#VALUE!</v>
      </c>
      <c r="AQ24" s="10" t="s">
        <v>97</v>
      </c>
      <c r="AR24" s="71" t="e" cm="1">
        <f t="array" ref="AR24">INDEX(U42:U300,AM2-1,1)</f>
        <v>#VALUE!</v>
      </c>
      <c r="AU24" s="2"/>
      <c r="AV24" s="2"/>
      <c r="AW24" s="2"/>
      <c r="AX24" s="2"/>
      <c r="AY24" s="2"/>
      <c r="AZ24" s="2"/>
      <c r="BC24" s="74" t="s">
        <v>98</v>
      </c>
      <c r="BD24" s="75" cm="1">
        <f t="array" ref="BD24">INDEX(AB42:AB300,B2+B3-4,1)</f>
        <v>-1.1722043408774046E-2</v>
      </c>
      <c r="BE24" s="74" t="s">
        <v>99</v>
      </c>
      <c r="BF24" s="75" cm="1">
        <f t="array" ref="BF24">INDEX(AD42:AD300,B2+B3-4,1)</f>
        <v>1.1504087740455726E-6</v>
      </c>
      <c r="BG24" s="10" t="s">
        <v>97</v>
      </c>
      <c r="BH24" s="71" cm="1">
        <f t="array" ref="BH24">INDEX(U42:U300,B2+B3-4,1)</f>
        <v>0.61096479824165695</v>
      </c>
      <c r="BI24" s="2"/>
      <c r="BJ24" s="2"/>
      <c r="BK24" s="2"/>
      <c r="BL24" s="2"/>
      <c r="BM24" s="2"/>
      <c r="BN24" s="2"/>
      <c r="BO24" s="2"/>
      <c r="BP24" s="2"/>
      <c r="CA24" s="2">
        <f>B12</f>
        <v>1.0062902899999999</v>
      </c>
      <c r="CB24" s="22" t="s">
        <v>28</v>
      </c>
      <c r="CC24" s="2">
        <f>BX4/BT19</f>
        <v>1.0062045356271265</v>
      </c>
    </row>
    <row r="25" spans="1:82" ht="16.8" customHeight="1" thickBot="1" x14ac:dyDescent="0.35">
      <c r="A25" s="9"/>
      <c r="D25" s="13"/>
      <c r="F25" s="26"/>
      <c r="G25" s="27"/>
      <c r="N25" s="76" t="s">
        <v>100</v>
      </c>
      <c r="O25" s="76"/>
      <c r="P25" s="76"/>
      <c r="Q25" s="76"/>
      <c r="R25" s="76"/>
      <c r="S25" s="76"/>
      <c r="T25" s="76"/>
      <c r="U25" s="76"/>
      <c r="W25" s="77" t="s">
        <v>101</v>
      </c>
      <c r="X25" s="78">
        <f>AO42</f>
        <v>7685.8058300000002</v>
      </c>
      <c r="Y25" s="77" t="s">
        <v>102</v>
      </c>
      <c r="Z25" s="78">
        <f>AP42</f>
        <v>-22597.6823</v>
      </c>
      <c r="AA25" s="10" t="s">
        <v>103</v>
      </c>
      <c r="AB25" s="71">
        <f>Z42</f>
        <v>1.0609697856640665</v>
      </c>
      <c r="AM25" s="77" t="s">
        <v>101</v>
      </c>
      <c r="AN25" s="78" t="e" cm="1">
        <f t="array" ref="AN25">INDEX(AO42:AO300,AM2-1,1)</f>
        <v>#VALUE!</v>
      </c>
      <c r="AO25" s="77" t="s">
        <v>102</v>
      </c>
      <c r="AP25" s="78" t="e" cm="1">
        <f t="array" ref="AP25">INDEX(AP42:AP300,AM2-1,1)</f>
        <v>#VALUE!</v>
      </c>
      <c r="AQ25" s="10" t="s">
        <v>103</v>
      </c>
      <c r="AR25" s="71" t="e" cm="1">
        <f t="array" ref="AR25">INDEX(Z42:Z300,AM2-1,1)</f>
        <v>#VALUE!</v>
      </c>
      <c r="AU25" s="2"/>
      <c r="AV25" s="2"/>
      <c r="AW25" s="2"/>
      <c r="AX25" s="2"/>
      <c r="AY25" s="2"/>
      <c r="AZ25" s="2"/>
      <c r="BC25" s="77" t="s">
        <v>101</v>
      </c>
      <c r="BD25" s="78" cm="1">
        <f t="array" ref="BD25">INDEX(AO42:AO300,B2+B3-4,1)</f>
        <v>17.9963163</v>
      </c>
      <c r="BE25" s="77" t="s">
        <v>102</v>
      </c>
      <c r="BF25" s="78" cm="1">
        <f t="array" ref="BF25">INDEX(AP42:AP300,B2+B3-4,1)</f>
        <v>-2923.68244</v>
      </c>
      <c r="BG25" s="10" t="s">
        <v>103</v>
      </c>
      <c r="BH25" s="71" cm="1">
        <f t="array" ref="BH25">INDEX(Z42:Z300,B2+B3-4,1)</f>
        <v>0.99985118806475426</v>
      </c>
      <c r="BI25" s="2"/>
      <c r="BJ25" s="2"/>
      <c r="BK25" s="2"/>
      <c r="BL25" s="2"/>
      <c r="BM25" s="2"/>
      <c r="BN25" s="2"/>
      <c r="BO25" s="2"/>
      <c r="BP25" s="2"/>
      <c r="BS25" s="79" t="s">
        <v>104</v>
      </c>
      <c r="BT25" s="79"/>
      <c r="BU25" s="79"/>
      <c r="BV25" s="79"/>
      <c r="BW25" s="79"/>
      <c r="BX25" s="42">
        <v>895784.76621821371</v>
      </c>
      <c r="CA25" s="2">
        <f>B13</f>
        <v>0.999</v>
      </c>
      <c r="CB25" s="22" t="s">
        <v>28</v>
      </c>
      <c r="CC25" s="2">
        <f>BX4/BV19</f>
        <v>0.99899999892939062</v>
      </c>
    </row>
    <row r="26" spans="1:82" ht="16.8" thickBot="1" x14ac:dyDescent="0.35">
      <c r="A26" s="9"/>
      <c r="D26" s="80"/>
      <c r="F26" s="26"/>
      <c r="G26" s="27"/>
      <c r="M26" s="81"/>
      <c r="N26" s="76"/>
      <c r="O26" s="76"/>
      <c r="P26" s="76"/>
      <c r="Q26" s="76"/>
      <c r="R26" s="76"/>
      <c r="S26" s="76"/>
      <c r="T26" s="76"/>
      <c r="U26" s="76"/>
      <c r="W26" s="82" t="s">
        <v>105</v>
      </c>
      <c r="X26" s="83">
        <f>AQ42</f>
        <v>2980.28593</v>
      </c>
      <c r="Y26" s="82" t="s">
        <v>106</v>
      </c>
      <c r="Z26" s="83">
        <f>AR42</f>
        <v>-17892.162400000001</v>
      </c>
      <c r="AA26" s="10" t="s">
        <v>107</v>
      </c>
      <c r="AB26" s="71">
        <f>AC42</f>
        <v>1.0301903276228179</v>
      </c>
      <c r="AG26" s="22"/>
      <c r="AI26" s="22"/>
      <c r="AM26" s="82" t="s">
        <v>105</v>
      </c>
      <c r="AN26" s="83" t="e" cm="1">
        <f t="array" ref="AN26">INDEX(AQ42:AQ300,AM2-1,1)</f>
        <v>#VALUE!</v>
      </c>
      <c r="AO26" s="82" t="s">
        <v>106</v>
      </c>
      <c r="AP26" s="83" t="e" cm="1">
        <f t="array" ref="AP26">INDEX(AR42:AR300,AM2-1,1)</f>
        <v>#VALUE!</v>
      </c>
      <c r="AQ26" s="10" t="s">
        <v>107</v>
      </c>
      <c r="AR26" s="71" t="e" cm="1">
        <f t="array" ref="AR26">INDEX(AC42:AC300,AM2-1,1)</f>
        <v>#VALUE!</v>
      </c>
      <c r="AU26" s="2"/>
      <c r="AV26" s="2"/>
      <c r="AW26" s="22"/>
      <c r="AX26" s="2"/>
      <c r="AY26" s="22"/>
      <c r="AZ26" s="2"/>
      <c r="BC26" s="84" t="s">
        <v>108</v>
      </c>
      <c r="BD26" s="85" cm="1">
        <f t="array" ref="BD26">INDEX(AQ42:AQ300,B2+B3-4,1)</f>
        <v>231.942035</v>
      </c>
      <c r="BE26" s="84" t="s">
        <v>109</v>
      </c>
      <c r="BF26" s="85" cm="1">
        <f t="array" ref="BF26">INDEX(AR42:AR300,B2+B3-4,1)</f>
        <v>-3137.6281600000002</v>
      </c>
      <c r="BG26" s="10" t="s">
        <v>107</v>
      </c>
      <c r="BH26" s="71" cm="1">
        <f t="array" ref="BH26">INDEX(AC42:AC300,B2+B3-4,1)</f>
        <v>1.0008710005052288</v>
      </c>
      <c r="BI26" s="2"/>
      <c r="BJ26" s="2"/>
      <c r="BK26" s="2"/>
      <c r="BL26" s="2"/>
      <c r="BM26" s="22"/>
      <c r="BN26" s="2"/>
      <c r="BO26" s="22"/>
      <c r="BP26" s="2"/>
      <c r="BS26" s="86"/>
      <c r="BT26" s="86"/>
      <c r="BU26" s="86"/>
      <c r="BV26" s="86"/>
      <c r="BW26" s="86"/>
    </row>
    <row r="27" spans="1:82" ht="16.8" thickBot="1" x14ac:dyDescent="0.35">
      <c r="A27" s="9"/>
      <c r="D27" s="87"/>
      <c r="F27" s="26"/>
      <c r="G27" s="27"/>
      <c r="X27" s="26"/>
      <c r="AA27" s="27"/>
      <c r="AU27" s="2"/>
      <c r="BS27" s="41" t="s">
        <v>110</v>
      </c>
      <c r="BT27" s="42">
        <v>224.80020000000002</v>
      </c>
      <c r="BU27" s="41" t="s">
        <v>111</v>
      </c>
      <c r="BV27" s="42">
        <v>84.447900000000004</v>
      </c>
      <c r="BY27" s="2"/>
      <c r="BZ27" s="2"/>
      <c r="CA27" s="2"/>
      <c r="CB27" s="2"/>
      <c r="CC27" s="2"/>
      <c r="CD27" s="2"/>
    </row>
    <row r="28" spans="1:82" ht="16.8" customHeight="1" thickBot="1" x14ac:dyDescent="0.35">
      <c r="A28" s="3" t="s">
        <v>112</v>
      </c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5"/>
      <c r="AU28" s="2"/>
      <c r="AV28" s="2"/>
      <c r="AW28" s="2"/>
      <c r="AX28" s="2"/>
      <c r="AY28" s="2"/>
      <c r="BS28" s="41" t="s">
        <v>113</v>
      </c>
      <c r="BT28" s="42">
        <v>219.4579</v>
      </c>
      <c r="BU28" s="41" t="s">
        <v>114</v>
      </c>
      <c r="BV28" s="42">
        <v>291.69806039764723</v>
      </c>
      <c r="BY28" s="2"/>
      <c r="BZ28" s="2"/>
      <c r="CA28" s="2"/>
      <c r="CB28" s="2"/>
      <c r="CC28" s="2"/>
      <c r="CD28" s="2"/>
    </row>
    <row r="29" spans="1:82" ht="15" customHeight="1" thickBot="1" x14ac:dyDescent="0.35">
      <c r="A29" s="11" t="s">
        <v>115</v>
      </c>
      <c r="B29" s="3" t="s">
        <v>116</v>
      </c>
      <c r="C29" s="4"/>
      <c r="D29" s="4"/>
      <c r="E29" s="5"/>
      <c r="F29" s="3" t="s">
        <v>117</v>
      </c>
      <c r="G29" s="4"/>
      <c r="H29" s="4"/>
      <c r="I29" s="5"/>
      <c r="J29" s="3" t="s">
        <v>118</v>
      </c>
      <c r="K29" s="4"/>
      <c r="L29" s="4"/>
      <c r="M29" s="4"/>
      <c r="N29" s="4"/>
      <c r="O29" s="4"/>
      <c r="P29" s="4"/>
      <c r="Q29" s="4"/>
      <c r="R29" s="5"/>
      <c r="S29" s="3" t="s">
        <v>119</v>
      </c>
      <c r="T29" s="4"/>
      <c r="U29" s="4"/>
      <c r="V29" s="5"/>
      <c r="AU29" s="2"/>
      <c r="AV29" s="2"/>
      <c r="AW29" s="2"/>
      <c r="AX29" s="2"/>
      <c r="AY29" s="2"/>
    </row>
    <row r="30" spans="1:82" ht="16.2" customHeight="1" x14ac:dyDescent="0.3">
      <c r="A30" s="9" t="s">
        <v>120</v>
      </c>
      <c r="B30" s="57" t="s">
        <v>121</v>
      </c>
      <c r="C30" s="57" t="s">
        <v>122</v>
      </c>
      <c r="D30" s="26" t="s">
        <v>123</v>
      </c>
      <c r="E30" s="26" t="s">
        <v>124</v>
      </c>
      <c r="F30" s="57" t="s">
        <v>125</v>
      </c>
      <c r="G30" s="57" t="s">
        <v>126</v>
      </c>
      <c r="H30" s="26" t="s">
        <v>127</v>
      </c>
      <c r="I30" s="26" t="s">
        <v>128</v>
      </c>
      <c r="J30" s="57" t="s">
        <v>129</v>
      </c>
      <c r="K30" s="57" t="s">
        <v>130</v>
      </c>
      <c r="L30" s="26" t="s">
        <v>131</v>
      </c>
      <c r="M30" s="26" t="s">
        <v>132</v>
      </c>
      <c r="N30" s="24" t="s">
        <v>133</v>
      </c>
      <c r="O30" s="57" t="s">
        <v>134</v>
      </c>
      <c r="P30" s="57" t="s">
        <v>135</v>
      </c>
      <c r="Q30" s="26" t="s">
        <v>136</v>
      </c>
      <c r="R30" s="26" t="s">
        <v>137</v>
      </c>
      <c r="S30" s="57" t="s">
        <v>138</v>
      </c>
      <c r="T30" s="57" t="s">
        <v>139</v>
      </c>
      <c r="U30" s="26" t="s">
        <v>140</v>
      </c>
      <c r="V30" s="26" t="s">
        <v>141</v>
      </c>
      <c r="AU30" s="2"/>
      <c r="AV30" s="2"/>
      <c r="AW30" s="2"/>
      <c r="AX30" s="2"/>
      <c r="AY30" s="2"/>
      <c r="BS30" s="76" t="s">
        <v>142</v>
      </c>
      <c r="BT30" s="76"/>
      <c r="BU30" s="76"/>
      <c r="BV30" s="76"/>
      <c r="BW30" s="76"/>
      <c r="BX30" s="76"/>
      <c r="BY30" s="76"/>
      <c r="BZ30" s="76"/>
      <c r="CA30" s="76"/>
      <c r="CB30" s="76"/>
      <c r="CC30" s="76"/>
    </row>
    <row r="31" spans="1:82" x14ac:dyDescent="0.3">
      <c r="A31" s="2" t="s">
        <v>1</v>
      </c>
      <c r="B31" s="2">
        <v>31.867453399999999</v>
      </c>
      <c r="C31" s="2">
        <v>31.867453399999999</v>
      </c>
      <c r="D31" s="2">
        <v>24.8532379</v>
      </c>
      <c r="E31" s="2">
        <v>24.8532379</v>
      </c>
      <c r="F31" s="2">
        <v>0.20914556200000001</v>
      </c>
      <c r="G31" s="2">
        <v>0.20914556200000001</v>
      </c>
      <c r="H31" s="2">
        <v>4.6201651499999999E-4</v>
      </c>
      <c r="I31" s="2">
        <v>4.6201651499999999E-4</v>
      </c>
      <c r="J31" s="2">
        <v>22</v>
      </c>
      <c r="K31" s="2">
        <v>118.333439</v>
      </c>
      <c r="L31" s="2">
        <v>197.24776499999999</v>
      </c>
      <c r="M31" s="2">
        <v>61.658184200000001</v>
      </c>
      <c r="N31" s="2">
        <v>260028.304</v>
      </c>
      <c r="O31" s="2">
        <v>-243450.45800000001</v>
      </c>
      <c r="P31" s="2">
        <v>-235290.77499999999</v>
      </c>
      <c r="Q31" s="2">
        <v>-272492.91499999998</v>
      </c>
      <c r="R31" s="2">
        <v>-282955.46799999999</v>
      </c>
      <c r="S31" s="2">
        <v>18.6326</v>
      </c>
      <c r="T31" s="2">
        <v>18.623470099999999</v>
      </c>
      <c r="U31" s="2">
        <v>14.713870099999999</v>
      </c>
      <c r="V31" s="2">
        <v>14.709626200000001</v>
      </c>
      <c r="AU31" s="2"/>
      <c r="AV31" s="2"/>
      <c r="AW31" s="2"/>
      <c r="AX31" s="2"/>
      <c r="AY31" s="2"/>
      <c r="BS31" s="76"/>
      <c r="BT31" s="76"/>
      <c r="BU31" s="76"/>
      <c r="BV31" s="76"/>
      <c r="BW31" s="76"/>
      <c r="BX31" s="76"/>
      <c r="BY31" s="76"/>
      <c r="BZ31" s="76"/>
      <c r="CA31" s="76"/>
      <c r="CB31" s="76"/>
      <c r="CC31" s="76"/>
    </row>
    <row r="32" spans="1:82" ht="15" thickBot="1" x14ac:dyDescent="0.35">
      <c r="A32" s="9"/>
      <c r="D32" s="9"/>
      <c r="AU32" s="2"/>
      <c r="AV32" s="2"/>
      <c r="AW32" s="2"/>
      <c r="AX32" s="2"/>
      <c r="AY32" s="2"/>
      <c r="BS32" s="76"/>
      <c r="BT32" s="76"/>
      <c r="BU32" s="76"/>
      <c r="BV32" s="76"/>
      <c r="BW32" s="76"/>
      <c r="BX32" s="76"/>
      <c r="BY32" s="76"/>
      <c r="BZ32" s="76"/>
      <c r="CA32" s="76"/>
      <c r="CB32" s="76"/>
      <c r="CC32" s="76"/>
    </row>
    <row r="33" spans="1:110" ht="15" thickBot="1" x14ac:dyDescent="0.35">
      <c r="A33" s="3" t="s">
        <v>143</v>
      </c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5"/>
      <c r="AU33" s="2"/>
      <c r="AV33" s="2"/>
      <c r="AW33" s="2"/>
      <c r="AX33" s="2"/>
      <c r="AY33" s="2"/>
    </row>
    <row r="34" spans="1:110" ht="15" customHeight="1" thickBot="1" x14ac:dyDescent="0.35">
      <c r="A34" s="88" t="s">
        <v>144</v>
      </c>
      <c r="B34" s="89"/>
      <c r="C34" s="89"/>
      <c r="D34" s="88" t="s">
        <v>116</v>
      </c>
      <c r="E34" s="89"/>
      <c r="F34" s="89"/>
      <c r="G34" s="90"/>
      <c r="H34" s="88" t="s">
        <v>117</v>
      </c>
      <c r="I34" s="89"/>
      <c r="J34" s="89"/>
      <c r="K34" s="90"/>
      <c r="L34" s="3" t="s">
        <v>118</v>
      </c>
      <c r="M34" s="4"/>
      <c r="N34" s="4"/>
      <c r="O34" s="4"/>
      <c r="P34" s="4"/>
      <c r="Q34" s="4"/>
      <c r="R34" s="4"/>
      <c r="S34" s="4"/>
      <c r="T34" s="5"/>
      <c r="U34" s="3" t="s">
        <v>119</v>
      </c>
      <c r="V34" s="4"/>
      <c r="W34" s="4"/>
      <c r="X34" s="5"/>
      <c r="Z34" s="3" t="s">
        <v>145</v>
      </c>
      <c r="AA34" s="4"/>
      <c r="AB34" s="4"/>
      <c r="AC34" s="4"/>
      <c r="AD34" s="5"/>
      <c r="AF34" s="66" t="s">
        <v>146</v>
      </c>
      <c r="AG34" s="91"/>
      <c r="AH34" s="91"/>
      <c r="AI34" s="91"/>
      <c r="AJ34" s="67"/>
      <c r="AL34" s="92" t="s">
        <v>147</v>
      </c>
      <c r="AM34" s="92"/>
      <c r="AN34" s="92"/>
      <c r="AO34" s="92"/>
      <c r="AP34" s="92"/>
      <c r="AQ34" s="92"/>
      <c r="AR34" s="92"/>
      <c r="AU34" s="2"/>
      <c r="AV34" s="2"/>
      <c r="AW34" s="2"/>
      <c r="AX34" s="2"/>
      <c r="AY34" s="2"/>
    </row>
    <row r="35" spans="1:110" ht="16.2" x14ac:dyDescent="0.3">
      <c r="A35" s="9" t="s">
        <v>120</v>
      </c>
      <c r="B35" s="9" t="s">
        <v>10</v>
      </c>
      <c r="C35" s="9" t="s">
        <v>148</v>
      </c>
      <c r="D35" s="26" t="s">
        <v>149</v>
      </c>
      <c r="E35" s="57" t="s">
        <v>150</v>
      </c>
      <c r="F35" s="26" t="s">
        <v>151</v>
      </c>
      <c r="G35" s="57" t="s">
        <v>152</v>
      </c>
      <c r="H35" s="26" t="s">
        <v>153</v>
      </c>
      <c r="I35" s="57" t="s">
        <v>154</v>
      </c>
      <c r="J35" s="26" t="s">
        <v>155</v>
      </c>
      <c r="K35" s="57" t="s">
        <v>156</v>
      </c>
      <c r="L35" s="26" t="s">
        <v>157</v>
      </c>
      <c r="M35" s="57" t="s">
        <v>158</v>
      </c>
      <c r="N35" s="26" t="s">
        <v>159</v>
      </c>
      <c r="O35" s="57" t="s">
        <v>160</v>
      </c>
      <c r="P35" s="24" t="s">
        <v>133</v>
      </c>
      <c r="Q35" s="26" t="s">
        <v>161</v>
      </c>
      <c r="R35" s="57" t="s">
        <v>162</v>
      </c>
      <c r="S35" s="26" t="s">
        <v>163</v>
      </c>
      <c r="T35" s="57" t="s">
        <v>164</v>
      </c>
      <c r="U35" s="26" t="s">
        <v>165</v>
      </c>
      <c r="V35" s="57" t="s">
        <v>166</v>
      </c>
      <c r="W35" s="26" t="s">
        <v>167</v>
      </c>
      <c r="X35" s="57" t="s">
        <v>168</v>
      </c>
      <c r="Z35" s="57" t="s">
        <v>169</v>
      </c>
      <c r="AA35" s="57" t="s">
        <v>170</v>
      </c>
      <c r="AB35" s="57" t="s">
        <v>171</v>
      </c>
      <c r="AC35" s="57" t="s">
        <v>172</v>
      </c>
      <c r="AD35" s="57" t="s">
        <v>173</v>
      </c>
      <c r="AF35" s="57" t="s">
        <v>148</v>
      </c>
      <c r="AG35" s="57" t="s">
        <v>174</v>
      </c>
      <c r="AH35" s="57" t="s">
        <v>175</v>
      </c>
      <c r="AI35" s="57" t="s">
        <v>176</v>
      </c>
      <c r="AJ35" s="57" t="s">
        <v>177</v>
      </c>
      <c r="AL35" s="92"/>
      <c r="AM35" s="92"/>
      <c r="AN35" s="92"/>
      <c r="AO35" s="92"/>
      <c r="AP35" s="92"/>
      <c r="AQ35" s="92"/>
      <c r="AR35" s="92"/>
      <c r="AU35" s="2"/>
      <c r="AV35" s="2"/>
      <c r="AW35" s="2"/>
      <c r="AX35" s="2"/>
      <c r="AY35" s="2"/>
    </row>
    <row r="36" spans="1:110" x14ac:dyDescent="0.3">
      <c r="A36" s="2" t="s">
        <v>178</v>
      </c>
      <c r="B36" s="93">
        <v>1</v>
      </c>
      <c r="C36" s="93">
        <v>10.249700000000001</v>
      </c>
      <c r="D36" s="94" t="s">
        <v>332</v>
      </c>
      <c r="E36" s="93">
        <v>30.740925300000001</v>
      </c>
      <c r="F36" s="94" t="s">
        <v>332</v>
      </c>
      <c r="G36" s="93">
        <v>7.0142117700000002</v>
      </c>
      <c r="H36" s="94" t="s">
        <v>332</v>
      </c>
      <c r="I36" s="93">
        <v>0.94856757300000005</v>
      </c>
      <c r="J36" s="94" t="s">
        <v>332</v>
      </c>
      <c r="K36" s="93">
        <v>0.94856757300000005</v>
      </c>
      <c r="L36" s="22" t="s">
        <v>332</v>
      </c>
      <c r="M36" s="93">
        <v>40.296080600000003</v>
      </c>
      <c r="N36" s="94" t="s">
        <v>332</v>
      </c>
      <c r="O36" s="93">
        <v>40.296080600000003</v>
      </c>
      <c r="P36" s="93">
        <v>-697835.17500000005</v>
      </c>
      <c r="Q36" s="94" t="s">
        <v>332</v>
      </c>
      <c r="R36" s="93">
        <v>-77705.459000000003</v>
      </c>
      <c r="S36" s="94" t="s">
        <v>332</v>
      </c>
      <c r="T36" s="93">
        <v>-77705.459000000003</v>
      </c>
      <c r="U36" s="94" t="s">
        <v>332</v>
      </c>
      <c r="V36" s="93">
        <v>14.7091358</v>
      </c>
      <c r="W36" s="94" t="s">
        <v>332</v>
      </c>
      <c r="X36" s="93">
        <v>14.7091358</v>
      </c>
      <c r="Z36" s="2">
        <v>2.5032500000001789E-2</v>
      </c>
      <c r="AA36" s="2">
        <v>7.3612737200000005E-5</v>
      </c>
      <c r="AB36" s="2">
        <v>197.35533799999999</v>
      </c>
      <c r="AC36" s="2">
        <v>-272565.72455855785</v>
      </c>
      <c r="AD36" s="2">
        <v>14.713870099999999</v>
      </c>
      <c r="AF36" s="2">
        <v>1.4677537649999999</v>
      </c>
      <c r="AG36" s="2">
        <v>867.50263099999995</v>
      </c>
      <c r="AH36" s="2">
        <v>5.3099999998806879E-5</v>
      </c>
      <c r="AI36" s="2">
        <v>0.12486613791098126</v>
      </c>
      <c r="AJ36" s="2" t="s">
        <v>179</v>
      </c>
      <c r="AK36" s="95" t="s">
        <v>180</v>
      </c>
      <c r="AL36" s="96" t="s">
        <v>181</v>
      </c>
      <c r="AM36" s="96"/>
      <c r="AN36" s="96"/>
      <c r="AO36" s="96"/>
      <c r="AP36" s="96"/>
      <c r="AQ36" s="96"/>
      <c r="AR36" s="96"/>
      <c r="AU36" s="2"/>
      <c r="AV36" s="2"/>
      <c r="AW36" s="2"/>
      <c r="AX36" s="2"/>
      <c r="AY36" s="2"/>
    </row>
    <row r="37" spans="1:110" ht="15" thickBot="1" x14ac:dyDescent="0.35">
      <c r="A37" s="2" t="s">
        <v>182</v>
      </c>
      <c r="B37" s="93">
        <v>30</v>
      </c>
      <c r="C37" s="93">
        <v>0</v>
      </c>
      <c r="D37" s="93">
        <v>2.1293882600000001E-3</v>
      </c>
      <c r="E37" s="93">
        <v>49.885711100000002</v>
      </c>
      <c r="F37" s="93">
        <v>25.0074407</v>
      </c>
      <c r="G37" s="93">
        <v>24.8532379</v>
      </c>
      <c r="H37" s="93">
        <v>2.9010705699999998E-3</v>
      </c>
      <c r="I37" s="93">
        <v>4.6201651499999999E-4</v>
      </c>
      <c r="J37" s="93">
        <v>4.6240530700000001E-4</v>
      </c>
      <c r="K37" s="93">
        <v>4.6201651499999999E-4</v>
      </c>
      <c r="L37" s="93">
        <v>197.24776499999999</v>
      </c>
      <c r="M37" s="93">
        <v>197.24776499999999</v>
      </c>
      <c r="N37" s="93">
        <v>197.35533799999999</v>
      </c>
      <c r="O37" s="93">
        <v>197.24776499999999</v>
      </c>
      <c r="P37" s="93">
        <v>878578.45600000001</v>
      </c>
      <c r="Q37" s="93">
        <v>-236880.519</v>
      </c>
      <c r="R37" s="97">
        <v>-272492.91555598116</v>
      </c>
      <c r="S37" s="97">
        <v>-237360.18088191011</v>
      </c>
      <c r="T37" s="93">
        <v>-272492.91499999998</v>
      </c>
      <c r="U37" s="93">
        <v>14.713870099999999</v>
      </c>
      <c r="V37" s="93">
        <v>14.713870099999999</v>
      </c>
      <c r="W37" s="93">
        <v>14.713870099999999</v>
      </c>
      <c r="X37" s="93">
        <v>14.713870099999999</v>
      </c>
      <c r="AU37" s="2"/>
      <c r="AV37" s="2"/>
      <c r="AW37" s="2"/>
      <c r="AX37" s="2"/>
      <c r="AY37" s="2"/>
      <c r="CM37" s="98"/>
    </row>
    <row r="38" spans="1:110" ht="16.8" thickBot="1" x14ac:dyDescent="0.35">
      <c r="AU38" s="2"/>
      <c r="AV38" s="2"/>
      <c r="AW38" s="2"/>
      <c r="AX38" s="2"/>
      <c r="AY38" s="2"/>
      <c r="BH38" s="99" t="s">
        <v>9</v>
      </c>
      <c r="BI38" s="2">
        <f>0.45^2*PI()/4</f>
        <v>0.15904312808798329</v>
      </c>
      <c r="BJ38" s="100" t="s">
        <v>183</v>
      </c>
      <c r="BK38" s="2">
        <v>0.98199999999999998</v>
      </c>
      <c r="BL38" s="99" t="s">
        <v>184</v>
      </c>
      <c r="BM38" s="2">
        <v>353</v>
      </c>
      <c r="BN38" s="100" t="s">
        <v>185</v>
      </c>
      <c r="BO38" s="101">
        <f>PI()/4</f>
        <v>0.78539816339744828</v>
      </c>
      <c r="BP38" s="100" t="s">
        <v>186</v>
      </c>
      <c r="BQ38" s="2">
        <v>9.8066499999999994</v>
      </c>
      <c r="BR38" s="100" t="s">
        <v>187</v>
      </c>
      <c r="BS38" s="2">
        <v>1.1127478753541076E-2</v>
      </c>
    </row>
    <row r="39" spans="1:110" ht="15" thickBot="1" x14ac:dyDescent="0.35">
      <c r="A39" s="3" t="s">
        <v>188</v>
      </c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5"/>
      <c r="BA39" s="2"/>
      <c r="BB39" s="102" t="s">
        <v>189</v>
      </c>
      <c r="BC39" s="3" t="s">
        <v>190</v>
      </c>
      <c r="BD39" s="5"/>
      <c r="BE39" s="103" t="s">
        <v>144</v>
      </c>
      <c r="BF39" s="104"/>
      <c r="BH39" s="105" t="s">
        <v>191</v>
      </c>
      <c r="BI39" s="106"/>
      <c r="BJ39" s="106"/>
      <c r="BK39" s="106"/>
      <c r="BL39" s="106"/>
      <c r="BM39" s="106"/>
      <c r="BN39" s="106"/>
      <c r="BO39" s="106"/>
      <c r="BP39" s="106"/>
      <c r="BQ39" s="106"/>
      <c r="BR39" s="106"/>
      <c r="BS39" s="106"/>
      <c r="BT39" s="106"/>
      <c r="BU39" s="106"/>
      <c r="BV39" s="106"/>
      <c r="BW39" s="106"/>
      <c r="BX39" s="106"/>
      <c r="BY39" s="106"/>
      <c r="BZ39" s="106"/>
      <c r="CA39" s="106"/>
      <c r="CB39" s="106"/>
      <c r="CC39" s="106"/>
      <c r="CD39" s="106"/>
      <c r="CE39" s="106"/>
      <c r="CF39" s="106"/>
      <c r="CG39" s="106"/>
      <c r="CH39" s="106"/>
      <c r="CI39" s="106"/>
      <c r="CJ39" s="106"/>
      <c r="CK39" s="106"/>
      <c r="CL39" s="106"/>
      <c r="CM39" s="106"/>
      <c r="CN39" s="106"/>
      <c r="CO39" s="106"/>
      <c r="CP39" s="106"/>
      <c r="CQ39" s="106"/>
      <c r="CR39" s="106"/>
      <c r="CS39" s="106"/>
      <c r="CT39" s="106"/>
      <c r="CU39" s="106"/>
      <c r="CV39" s="106"/>
      <c r="CW39" s="106"/>
      <c r="CX39" s="106"/>
      <c r="CY39" s="106"/>
      <c r="CZ39" s="106"/>
      <c r="DA39" s="106"/>
      <c r="DB39" s="106"/>
      <c r="DC39" s="106"/>
      <c r="DD39" s="106"/>
      <c r="DE39" s="106"/>
      <c r="DF39" s="107"/>
    </row>
    <row r="40" spans="1:110" ht="15" thickBot="1" x14ac:dyDescent="0.35">
      <c r="A40" s="88" t="s">
        <v>192</v>
      </c>
      <c r="B40" s="89"/>
      <c r="C40" s="89"/>
      <c r="D40" s="90"/>
      <c r="E40" s="88" t="s">
        <v>193</v>
      </c>
      <c r="F40" s="89"/>
      <c r="G40" s="89"/>
      <c r="H40" s="89"/>
      <c r="I40" s="89"/>
      <c r="J40" s="90"/>
      <c r="K40" s="10" t="s">
        <v>194</v>
      </c>
      <c r="L40" s="88" t="s">
        <v>195</v>
      </c>
      <c r="M40" s="89"/>
      <c r="N40" s="89"/>
      <c r="O40" s="89"/>
      <c r="P40" s="89"/>
      <c r="Q40" s="89"/>
      <c r="R40" s="89"/>
      <c r="S40" s="89"/>
      <c r="T40" s="89"/>
      <c r="U40" s="89"/>
      <c r="V40" s="89"/>
      <c r="W40" s="89"/>
      <c r="X40" s="89"/>
      <c r="Y40" s="89"/>
      <c r="Z40" s="89"/>
      <c r="AA40" s="89"/>
      <c r="AB40" s="89"/>
      <c r="AC40" s="89"/>
      <c r="AD40" s="89"/>
      <c r="AE40" s="88" t="s">
        <v>196</v>
      </c>
      <c r="AF40" s="89"/>
      <c r="AG40" s="89"/>
      <c r="AH40" s="89"/>
      <c r="AI40" s="89"/>
      <c r="AJ40" s="89"/>
      <c r="AK40" s="89"/>
      <c r="AL40" s="89"/>
      <c r="AM40" s="89"/>
      <c r="AN40" s="89"/>
      <c r="AO40" s="89"/>
      <c r="AP40" s="89"/>
      <c r="AQ40" s="89"/>
      <c r="AR40" s="89"/>
      <c r="AS40" s="89"/>
      <c r="AT40" s="89"/>
      <c r="AU40" s="89"/>
      <c r="AV40" s="90"/>
      <c r="AW40" s="3" t="s">
        <v>197</v>
      </c>
      <c r="AX40" s="4"/>
      <c r="AY40" s="5"/>
      <c r="BA40" s="2"/>
      <c r="BB40" s="108"/>
      <c r="BC40" s="109" t="s">
        <v>198</v>
      </c>
      <c r="BD40" s="110" t="s">
        <v>199</v>
      </c>
      <c r="BE40" s="110" t="s">
        <v>200</v>
      </c>
      <c r="BF40" s="111" t="s">
        <v>201</v>
      </c>
      <c r="BH40" s="112" t="s">
        <v>202</v>
      </c>
      <c r="BI40" s="113"/>
      <c r="BJ40" s="113"/>
      <c r="BK40" s="113"/>
      <c r="BL40" s="113"/>
      <c r="BM40" s="113"/>
      <c r="BN40" s="113"/>
      <c r="BO40" s="113"/>
      <c r="BP40" s="113"/>
      <c r="BQ40" s="113"/>
      <c r="BR40" s="113"/>
      <c r="BS40" s="113"/>
      <c r="BT40" s="113"/>
      <c r="BU40" s="113"/>
      <c r="BV40" s="114"/>
      <c r="BW40" s="88" t="s">
        <v>203</v>
      </c>
      <c r="BX40" s="89"/>
      <c r="BY40" s="89"/>
      <c r="BZ40" s="89"/>
      <c r="CA40" s="89"/>
      <c r="CB40" s="89"/>
      <c r="CC40" s="89"/>
      <c r="CD40" s="89"/>
      <c r="CE40" s="89"/>
      <c r="CF40" s="89"/>
      <c r="CG40" s="89"/>
      <c r="CH40" s="89"/>
      <c r="CI40" s="89"/>
      <c r="CJ40" s="89"/>
      <c r="CK40" s="112" t="s">
        <v>204</v>
      </c>
      <c r="CL40" s="113"/>
      <c r="CM40" s="113"/>
      <c r="CN40" s="113"/>
      <c r="CO40" s="113"/>
      <c r="CP40" s="114"/>
      <c r="CQ40" s="112" t="s">
        <v>205</v>
      </c>
      <c r="CR40" s="113"/>
      <c r="CS40" s="113"/>
      <c r="CT40" s="113"/>
      <c r="CU40" s="113"/>
      <c r="CV40" s="113"/>
      <c r="CW40" s="113"/>
      <c r="CX40" s="113"/>
      <c r="CY40" s="114"/>
      <c r="CZ40" s="115" t="s">
        <v>206</v>
      </c>
      <c r="DA40" s="3" t="s">
        <v>207</v>
      </c>
      <c r="DB40" s="4"/>
      <c r="DC40" s="4"/>
      <c r="DD40" s="4"/>
      <c r="DE40" s="4"/>
      <c r="DF40" s="5"/>
    </row>
    <row r="41" spans="1:110" ht="16.8" x14ac:dyDescent="0.35">
      <c r="A41" s="9" t="s">
        <v>208</v>
      </c>
      <c r="B41" s="9" t="s">
        <v>10</v>
      </c>
      <c r="C41" s="116" t="s">
        <v>209</v>
      </c>
      <c r="D41" s="9" t="s">
        <v>210</v>
      </c>
      <c r="E41" s="26" t="s">
        <v>211</v>
      </c>
      <c r="F41" s="57" t="s">
        <v>212</v>
      </c>
      <c r="G41" s="26" t="s">
        <v>149</v>
      </c>
      <c r="H41" s="57" t="s">
        <v>150</v>
      </c>
      <c r="I41" s="26" t="s">
        <v>213</v>
      </c>
      <c r="J41" s="57" t="s">
        <v>214</v>
      </c>
      <c r="K41" s="9" t="s">
        <v>215</v>
      </c>
      <c r="L41" s="26" t="s">
        <v>216</v>
      </c>
      <c r="M41" s="57" t="s">
        <v>217</v>
      </c>
      <c r="N41" s="26" t="s">
        <v>153</v>
      </c>
      <c r="O41" s="26" t="s">
        <v>218</v>
      </c>
      <c r="P41" s="116" t="s">
        <v>219</v>
      </c>
      <c r="Q41" s="116" t="s">
        <v>220</v>
      </c>
      <c r="R41" s="57" t="s">
        <v>221</v>
      </c>
      <c r="S41" s="57" t="s">
        <v>154</v>
      </c>
      <c r="T41" s="26" t="s">
        <v>222</v>
      </c>
      <c r="U41" s="57" t="s">
        <v>223</v>
      </c>
      <c r="V41" s="9" t="s">
        <v>224</v>
      </c>
      <c r="W41" s="9" t="s">
        <v>225</v>
      </c>
      <c r="X41" s="9" t="s">
        <v>226</v>
      </c>
      <c r="Y41" s="26" t="s">
        <v>227</v>
      </c>
      <c r="Z41" s="117" t="s">
        <v>228</v>
      </c>
      <c r="AA41" s="26" t="s">
        <v>229</v>
      </c>
      <c r="AB41" s="57" t="s">
        <v>230</v>
      </c>
      <c r="AC41" s="118" t="s">
        <v>231</v>
      </c>
      <c r="AD41" s="57" t="s">
        <v>232</v>
      </c>
      <c r="AE41" s="26" t="s">
        <v>233</v>
      </c>
      <c r="AF41" s="57" t="s">
        <v>234</v>
      </c>
      <c r="AG41" s="26" t="s">
        <v>235</v>
      </c>
      <c r="AH41" s="26" t="s">
        <v>236</v>
      </c>
      <c r="AI41" s="116" t="s">
        <v>237</v>
      </c>
      <c r="AJ41" s="57" t="s">
        <v>238</v>
      </c>
      <c r="AK41" s="57" t="s">
        <v>171</v>
      </c>
      <c r="AL41" s="26" t="s">
        <v>239</v>
      </c>
      <c r="AM41" s="57" t="s">
        <v>240</v>
      </c>
      <c r="AN41" s="9" t="s">
        <v>241</v>
      </c>
      <c r="AO41" s="26" t="s">
        <v>242</v>
      </c>
      <c r="AP41" s="26" t="s">
        <v>243</v>
      </c>
      <c r="AQ41" s="57" t="s">
        <v>244</v>
      </c>
      <c r="AR41" s="57" t="s">
        <v>245</v>
      </c>
      <c r="AS41" s="26" t="s">
        <v>246</v>
      </c>
      <c r="AT41" s="57" t="s">
        <v>247</v>
      </c>
      <c r="AU41" s="26" t="s">
        <v>161</v>
      </c>
      <c r="AV41" s="57" t="s">
        <v>162</v>
      </c>
      <c r="AW41" s="26" t="s">
        <v>248</v>
      </c>
      <c r="AX41" s="57" t="s">
        <v>249</v>
      </c>
      <c r="AY41" s="9" t="s">
        <v>173</v>
      </c>
      <c r="BA41" s="1" t="s">
        <v>250</v>
      </c>
      <c r="BB41" s="2">
        <v>199.01079999999999</v>
      </c>
      <c r="BC41" s="2" t="s">
        <v>332</v>
      </c>
      <c r="BD41" s="2">
        <v>197.24776499999999</v>
      </c>
      <c r="BE41" s="2">
        <v>30</v>
      </c>
      <c r="BF41" s="19">
        <v>10.249700000000001</v>
      </c>
      <c r="BH41" s="26" t="s">
        <v>251</v>
      </c>
      <c r="BI41" s="57" t="s">
        <v>252</v>
      </c>
      <c r="BJ41" s="26" t="s">
        <v>253</v>
      </c>
      <c r="BK41" s="57" t="s">
        <v>254</v>
      </c>
      <c r="BL41" s="26" t="s">
        <v>255</v>
      </c>
      <c r="BM41" s="57" t="s">
        <v>256</v>
      </c>
      <c r="BN41" s="26" t="s">
        <v>257</v>
      </c>
      <c r="BO41" s="57" t="s">
        <v>258</v>
      </c>
      <c r="BP41" s="119" t="s">
        <v>259</v>
      </c>
      <c r="BQ41" s="98" t="s">
        <v>260</v>
      </c>
      <c r="BR41" s="119" t="s">
        <v>261</v>
      </c>
      <c r="BS41" s="98" t="s">
        <v>262</v>
      </c>
      <c r="BT41" s="119" t="s">
        <v>263</v>
      </c>
      <c r="BU41" s="98" t="s">
        <v>264</v>
      </c>
      <c r="BV41" s="98" t="s">
        <v>265</v>
      </c>
      <c r="BW41" s="119" t="s">
        <v>266</v>
      </c>
      <c r="BX41" s="98" t="s">
        <v>267</v>
      </c>
      <c r="BY41" s="119" t="s">
        <v>268</v>
      </c>
      <c r="BZ41" s="98" t="s">
        <v>269</v>
      </c>
      <c r="CA41" s="119" t="s">
        <v>270</v>
      </c>
      <c r="CB41" s="98" t="s">
        <v>271</v>
      </c>
      <c r="CC41" s="119" t="s">
        <v>272</v>
      </c>
      <c r="CD41" s="98" t="s">
        <v>273</v>
      </c>
      <c r="CE41" s="119" t="s">
        <v>274</v>
      </c>
      <c r="CF41" s="98" t="s">
        <v>275</v>
      </c>
      <c r="CG41" s="98" t="s">
        <v>276</v>
      </c>
      <c r="CH41" s="98" t="s">
        <v>277</v>
      </c>
      <c r="CI41" s="98" t="s">
        <v>278</v>
      </c>
      <c r="CJ41" s="98" t="s">
        <v>279</v>
      </c>
      <c r="CK41" s="26" t="s">
        <v>280</v>
      </c>
      <c r="CL41" s="57" t="s">
        <v>281</v>
      </c>
      <c r="CM41" s="26" t="s">
        <v>282</v>
      </c>
      <c r="CN41" s="57" t="s">
        <v>283</v>
      </c>
      <c r="CO41" s="9" t="s">
        <v>284</v>
      </c>
      <c r="CP41" s="9" t="s">
        <v>285</v>
      </c>
      <c r="CQ41" s="119" t="s">
        <v>286</v>
      </c>
      <c r="CR41" s="98" t="s">
        <v>287</v>
      </c>
      <c r="CS41" s="118" t="s">
        <v>231</v>
      </c>
      <c r="CT41" s="117" t="s">
        <v>288</v>
      </c>
      <c r="CU41" s="117" t="s">
        <v>289</v>
      </c>
      <c r="CV41" s="118" t="s">
        <v>290</v>
      </c>
      <c r="CW41" s="118" t="s">
        <v>291</v>
      </c>
      <c r="CX41" s="26" t="s">
        <v>243</v>
      </c>
      <c r="CY41" s="57" t="s">
        <v>245</v>
      </c>
      <c r="CZ41" s="116" t="s">
        <v>292</v>
      </c>
      <c r="DA41" s="9" t="s">
        <v>224</v>
      </c>
      <c r="DB41" s="9" t="s">
        <v>226</v>
      </c>
      <c r="DC41" s="9" t="s">
        <v>241</v>
      </c>
      <c r="DD41" s="116" t="s">
        <v>219</v>
      </c>
      <c r="DE41" s="116" t="s">
        <v>220</v>
      </c>
      <c r="DF41" s="116" t="s">
        <v>237</v>
      </c>
    </row>
    <row r="42" spans="1:110" x14ac:dyDescent="0.3">
      <c r="A42" s="93" t="s">
        <v>297</v>
      </c>
      <c r="B42" s="93">
        <v>2</v>
      </c>
      <c r="C42" s="93">
        <v>9.6416000000000004</v>
      </c>
      <c r="D42" s="93">
        <v>9.6100999999999992</v>
      </c>
      <c r="E42" s="94" t="s">
        <v>332</v>
      </c>
      <c r="F42" s="94" t="s">
        <v>332</v>
      </c>
      <c r="G42" s="93">
        <v>30.740925300000001</v>
      </c>
      <c r="H42" s="93">
        <v>23.044286100000001</v>
      </c>
      <c r="I42" s="93">
        <v>30.740925300000001</v>
      </c>
      <c r="J42" s="93">
        <v>23.044286100000001</v>
      </c>
      <c r="K42" s="93">
        <v>2.56926532</v>
      </c>
      <c r="L42" s="94" t="s">
        <v>332</v>
      </c>
      <c r="M42" s="94" t="s">
        <v>332</v>
      </c>
      <c r="N42" s="93">
        <v>0.94856757300000005</v>
      </c>
      <c r="O42" s="93">
        <v>0.94856757300000005</v>
      </c>
      <c r="P42" s="93">
        <v>0.99978666000000005</v>
      </c>
      <c r="Q42" s="93">
        <v>0.90988056299999998</v>
      </c>
      <c r="R42" s="93">
        <v>0.93537032399999998</v>
      </c>
      <c r="S42" s="93">
        <v>0.93537032399999998</v>
      </c>
      <c r="T42" s="93">
        <v>3.9426819766633421</v>
      </c>
      <c r="U42" s="93">
        <v>0.12980907333001335</v>
      </c>
      <c r="V42" s="93">
        <v>-0.95144970699999998</v>
      </c>
      <c r="W42" s="93">
        <v>0.26902226400000001</v>
      </c>
      <c r="X42" s="93">
        <v>-0.68242744299999991</v>
      </c>
      <c r="Y42" s="93">
        <v>-0.30412116364489417</v>
      </c>
      <c r="Z42" s="93">
        <v>1.0609697856640665</v>
      </c>
      <c r="AA42" s="93">
        <v>-0.64732854335510581</v>
      </c>
      <c r="AB42" s="93">
        <v>-0.31312732853459857</v>
      </c>
      <c r="AC42" s="93">
        <v>1.0301903276228179</v>
      </c>
      <c r="AD42" s="93">
        <v>-0.63832237846540141</v>
      </c>
      <c r="AE42" s="94" t="s">
        <v>332</v>
      </c>
      <c r="AF42" s="94" t="s">
        <v>332</v>
      </c>
      <c r="AG42" s="93">
        <v>81.320857399999994</v>
      </c>
      <c r="AH42" s="93">
        <v>81.320857399999994</v>
      </c>
      <c r="AI42" s="93">
        <v>42.198503299999999</v>
      </c>
      <c r="AJ42" s="93">
        <v>41.843093699999997</v>
      </c>
      <c r="AK42" s="93">
        <v>41.843093699999997</v>
      </c>
      <c r="AL42" s="93">
        <v>76.463729279999995</v>
      </c>
      <c r="AM42" s="93">
        <v>3263.7721428</v>
      </c>
      <c r="AN42" s="93">
        <v>-14911.8765</v>
      </c>
      <c r="AO42" s="93">
        <v>7685.8058300000002</v>
      </c>
      <c r="AP42" s="93">
        <v>-22597.6823</v>
      </c>
      <c r="AQ42" s="93">
        <v>2980.28593</v>
      </c>
      <c r="AR42" s="93">
        <v>-17892.162400000001</v>
      </c>
      <c r="AS42" s="94" t="s">
        <v>332</v>
      </c>
      <c r="AT42" s="94" t="s">
        <v>332</v>
      </c>
      <c r="AU42" s="93">
        <v>-55004.9329</v>
      </c>
      <c r="AV42" s="93">
        <v>-80653.704500000007</v>
      </c>
      <c r="AW42" s="94" t="s">
        <v>332</v>
      </c>
      <c r="AX42" s="94" t="s">
        <v>332</v>
      </c>
      <c r="AY42" s="93">
        <v>14.7091358</v>
      </c>
      <c r="BA42" s="7" t="s">
        <v>293</v>
      </c>
      <c r="BB42" s="2">
        <v>197.202</v>
      </c>
      <c r="BC42" s="2">
        <v>197.09498099999999</v>
      </c>
      <c r="BD42" s="2">
        <v>196.608679</v>
      </c>
      <c r="BE42" s="2">
        <v>24</v>
      </c>
      <c r="BF42" s="2">
        <v>8.7696000000000005</v>
      </c>
      <c r="BH42" s="2">
        <v>0.552473043</v>
      </c>
      <c r="BI42" s="2">
        <v>35.753926</v>
      </c>
      <c r="BJ42" s="2">
        <v>0.55247305525793067</v>
      </c>
      <c r="BK42" s="2">
        <v>35.75392652655507</v>
      </c>
      <c r="BL42" s="2">
        <v>7.226411111999999E-3</v>
      </c>
      <c r="BM42" s="2">
        <v>2.2242756600000003E-5</v>
      </c>
      <c r="BN42" s="2">
        <v>7.2264108774126598E-3</v>
      </c>
      <c r="BO42" s="2">
        <v>2.2242754790428314E-5</v>
      </c>
      <c r="BP42" s="2">
        <v>47.994825095165041</v>
      </c>
      <c r="BQ42" s="2">
        <v>84.576784070671096</v>
      </c>
      <c r="BR42" s="2">
        <v>0.11985757841016161</v>
      </c>
      <c r="BS42" s="2">
        <v>1.6125876815182796</v>
      </c>
      <c r="BT42" s="2">
        <v>4.3885394091503958E-2</v>
      </c>
      <c r="BU42" s="2">
        <v>0.44953287483405374</v>
      </c>
      <c r="BV42" s="2">
        <v>272246.271561042</v>
      </c>
      <c r="BW42" s="2">
        <v>349.85756941109412</v>
      </c>
      <c r="BX42" s="2">
        <v>4.0525180320354348</v>
      </c>
      <c r="BY42" s="2">
        <v>0.64352838700000004</v>
      </c>
      <c r="BZ42" s="2">
        <v>33.0674153</v>
      </c>
      <c r="CA42" s="2">
        <v>0.64352838229095932</v>
      </c>
      <c r="CB42" s="2">
        <v>33.067419513368051</v>
      </c>
      <c r="CC42" s="2">
        <v>837.13853382399998</v>
      </c>
      <c r="CD42" s="2">
        <v>61.310171109599999</v>
      </c>
      <c r="CE42" s="2">
        <v>837.13922466569852</v>
      </c>
      <c r="CF42" s="2">
        <v>61.310216601352167</v>
      </c>
      <c r="CG42" s="2">
        <v>4.1025761891200002E-4</v>
      </c>
      <c r="CH42" s="2">
        <v>4.1025825012352968E-4</v>
      </c>
      <c r="CI42" s="2">
        <v>1.1608562449083503E-5</v>
      </c>
      <c r="CJ42" s="2">
        <v>1.1612546367056886E-5</v>
      </c>
      <c r="CK42" s="2">
        <v>3.9426850862987362</v>
      </c>
      <c r="CL42" s="2">
        <v>0.12980916582359114</v>
      </c>
      <c r="CM42" s="2">
        <v>76.463791192031621</v>
      </c>
      <c r="CN42" s="2">
        <v>3263.774702885727</v>
      </c>
      <c r="CO42" s="2">
        <v>512.84189007885834</v>
      </c>
      <c r="CP42" s="2">
        <v>510.65344768032082</v>
      </c>
      <c r="CQ42" s="2">
        <v>-57667.350004251311</v>
      </c>
      <c r="CR42" s="2">
        <v>-80694.845081628868</v>
      </c>
      <c r="CS42" s="2">
        <v>1.0400258806465008</v>
      </c>
      <c r="CT42" s="2">
        <v>-44765.392582032713</v>
      </c>
      <c r="CU42" s="2">
        <v>-243852.64461496868</v>
      </c>
      <c r="CV42" s="2">
        <v>-65585.852159106726</v>
      </c>
      <c r="CW42" s="2">
        <v>-298727.25000914052</v>
      </c>
      <c r="CX42" s="2">
        <v>-23009.770880791293</v>
      </c>
      <c r="CY42" s="2">
        <v>-17962.641295825597</v>
      </c>
      <c r="CZ42" s="2">
        <v>2.8701152040192746E-6</v>
      </c>
      <c r="DA42" s="2">
        <v>-0.9216502332488109</v>
      </c>
      <c r="DB42" s="2">
        <v>-0.67069511311522323</v>
      </c>
      <c r="DC42" s="2">
        <v>-12268.254584407789</v>
      </c>
      <c r="DD42" s="2">
        <v>0.99979191439278436</v>
      </c>
      <c r="DE42" s="2">
        <v>0.91153788573243322</v>
      </c>
      <c r="DF42" s="2">
        <v>42.112763131885188</v>
      </c>
    </row>
    <row r="43" spans="1:110" x14ac:dyDescent="0.3">
      <c r="A43" s="93" t="s">
        <v>297</v>
      </c>
      <c r="B43" s="93">
        <v>3</v>
      </c>
      <c r="C43" s="93">
        <v>9.6100999999999992</v>
      </c>
      <c r="D43" s="93">
        <v>9.5785999999999998</v>
      </c>
      <c r="E43" s="94" t="s">
        <v>332</v>
      </c>
      <c r="F43" s="94" t="s">
        <v>332</v>
      </c>
      <c r="G43" s="93">
        <v>30.058497800000001</v>
      </c>
      <c r="H43" s="93">
        <v>22.232480599999999</v>
      </c>
      <c r="I43" s="93">
        <v>30.058497800000001</v>
      </c>
      <c r="J43" s="93">
        <v>22.232480599999999</v>
      </c>
      <c r="K43" s="93">
        <v>2.5690761100000001</v>
      </c>
      <c r="L43" s="94" t="s">
        <v>332</v>
      </c>
      <c r="M43" s="94" t="s">
        <v>332</v>
      </c>
      <c r="N43" s="93">
        <v>0.93844992900000002</v>
      </c>
      <c r="O43" s="93">
        <v>0.93844992900000002</v>
      </c>
      <c r="P43" s="93">
        <v>0.99971003000000003</v>
      </c>
      <c r="Q43" s="93">
        <v>0.88817458699999996</v>
      </c>
      <c r="R43" s="93">
        <v>0.91909675499999999</v>
      </c>
      <c r="S43" s="93">
        <v>0.91909675499999999</v>
      </c>
      <c r="T43" s="93">
        <v>3.9234817708273058</v>
      </c>
      <c r="U43" s="93">
        <v>0.12405158928456204</v>
      </c>
      <c r="V43" s="93">
        <v>-1.1211405400000001</v>
      </c>
      <c r="W43" s="93">
        <v>0.309335105</v>
      </c>
      <c r="X43" s="93">
        <v>-0.81180543500000013</v>
      </c>
      <c r="Y43" s="93">
        <v>-0.35930178716243577</v>
      </c>
      <c r="Z43" s="93">
        <v>1.0743509443109849</v>
      </c>
      <c r="AA43" s="93">
        <v>-0.7618387528375643</v>
      </c>
      <c r="AB43" s="93">
        <v>-0.37501279900013651</v>
      </c>
      <c r="AC43" s="93">
        <v>1.0537825222234012</v>
      </c>
      <c r="AD43" s="93">
        <v>-0.74612774099986356</v>
      </c>
      <c r="AE43" s="94" t="s">
        <v>332</v>
      </c>
      <c r="AF43" s="94" t="s">
        <v>332</v>
      </c>
      <c r="AG43" s="93">
        <v>86.950018600000007</v>
      </c>
      <c r="AH43" s="93">
        <v>86.950018600000007</v>
      </c>
      <c r="AI43" s="93">
        <v>43.361162499999999</v>
      </c>
      <c r="AJ43" s="93">
        <v>43.080159000000002</v>
      </c>
      <c r="AK43" s="93">
        <v>43.080159000000002</v>
      </c>
      <c r="AL43" s="93">
        <v>74.52882108</v>
      </c>
      <c r="AM43" s="93">
        <v>3119.2631567999997</v>
      </c>
      <c r="AN43" s="93">
        <v>-16482.000400000001</v>
      </c>
      <c r="AO43" s="93">
        <v>8345.9675999999999</v>
      </c>
      <c r="AP43" s="93">
        <v>-24827.968000000001</v>
      </c>
      <c r="AQ43" s="93">
        <v>2251.85662</v>
      </c>
      <c r="AR43" s="93">
        <v>-18733.857100000001</v>
      </c>
      <c r="AS43" s="94" t="s">
        <v>332</v>
      </c>
      <c r="AT43" s="94" t="s">
        <v>332</v>
      </c>
      <c r="AU43" s="93">
        <v>-56749.822200000002</v>
      </c>
      <c r="AV43" s="93">
        <v>-84340.073000000004</v>
      </c>
      <c r="AW43" s="94" t="s">
        <v>332</v>
      </c>
      <c r="AX43" s="94" t="s">
        <v>332</v>
      </c>
      <c r="AY43" s="93">
        <v>14.709166700000001</v>
      </c>
      <c r="BA43" s="7" t="s">
        <v>294</v>
      </c>
      <c r="BB43" s="2">
        <v>188.3716</v>
      </c>
      <c r="BC43" s="2">
        <v>196.33483799999999</v>
      </c>
      <c r="BD43" s="2">
        <v>196.171177</v>
      </c>
      <c r="BE43" s="2">
        <v>23</v>
      </c>
      <c r="BF43" s="2">
        <v>5.5945999999999998</v>
      </c>
      <c r="BH43" s="2">
        <v>0.54161026800000001</v>
      </c>
      <c r="BI43" s="2">
        <v>36.111527600000002</v>
      </c>
      <c r="BJ43" s="2">
        <v>0.5416102822372687</v>
      </c>
      <c r="BK43" s="2">
        <v>36.111528154331097</v>
      </c>
      <c r="BL43" s="2">
        <v>7.4668308120000009E-3</v>
      </c>
      <c r="BM43" s="2">
        <v>2.2372031052E-5</v>
      </c>
      <c r="BN43" s="2">
        <v>7.4668305398081902E-3</v>
      </c>
      <c r="BO43" s="2">
        <v>2.2372029229358421E-5</v>
      </c>
      <c r="BP43" s="2">
        <v>47.449861854489185</v>
      </c>
      <c r="BQ43" s="2">
        <v>85.010869247055567</v>
      </c>
      <c r="BR43" s="2">
        <v>0.12194227833751679</v>
      </c>
      <c r="BS43" s="2">
        <v>1.6099774342810504</v>
      </c>
      <c r="BT43" s="2">
        <v>4.4632854211543831E-2</v>
      </c>
      <c r="BU43" s="2">
        <v>0.45678855135102375</v>
      </c>
      <c r="BV43" s="2">
        <v>279780.29821385205</v>
      </c>
      <c r="BW43" s="2">
        <v>348.95209717308484</v>
      </c>
      <c r="BX43" s="2">
        <v>3.8710385451171709</v>
      </c>
      <c r="BY43" s="2">
        <v>0.64574296600000003</v>
      </c>
      <c r="BZ43" s="2">
        <v>33.045181200000002</v>
      </c>
      <c r="CA43" s="2">
        <v>0.64574296142984655</v>
      </c>
      <c r="CB43" s="2">
        <v>33.045185403863002</v>
      </c>
      <c r="CC43" s="2">
        <v>805.31586146400002</v>
      </c>
      <c r="CD43" s="2">
        <v>58.265352056800005</v>
      </c>
      <c r="CE43" s="2">
        <v>805.31652395357696</v>
      </c>
      <c r="CF43" s="2">
        <v>58.265395470435678</v>
      </c>
      <c r="CG43" s="2">
        <v>3.6824394027439999E-4</v>
      </c>
      <c r="CH43" s="2">
        <v>3.6824450590991557E-4</v>
      </c>
      <c r="CI43" s="2">
        <v>1.0592135386965376E-5</v>
      </c>
      <c r="CJ43" s="2">
        <v>1.0595770440471396E-5</v>
      </c>
      <c r="CK43" s="2">
        <v>3.9234848328845482</v>
      </c>
      <c r="CL43" s="2">
        <v>0.12405167719684064</v>
      </c>
      <c r="CM43" s="2">
        <v>74.528881294060525</v>
      </c>
      <c r="CN43" s="2">
        <v>3119.2655991602819</v>
      </c>
      <c r="CO43" s="2">
        <v>512.80412254539578</v>
      </c>
      <c r="CP43" s="2">
        <v>510.63048113499195</v>
      </c>
      <c r="CQ43" s="2">
        <v>-59465.643751373842</v>
      </c>
      <c r="CR43" s="2">
        <v>-84380.806079099624</v>
      </c>
      <c r="CS43" s="2">
        <v>1.063057245373791</v>
      </c>
      <c r="CT43" s="2">
        <v>-44506.472097662561</v>
      </c>
      <c r="CU43" s="2">
        <v>-243423.39104696325</v>
      </c>
      <c r="CV43" s="2">
        <v>-65505.764998055136</v>
      </c>
      <c r="CW43" s="2">
        <v>-298306.17336789827</v>
      </c>
      <c r="CX43" s="2">
        <v>-25401.390067900102</v>
      </c>
      <c r="CY43" s="2">
        <v>-18835.402717874371</v>
      </c>
      <c r="CZ43" s="2">
        <v>2.8101135154693583E-6</v>
      </c>
      <c r="DA43" s="2">
        <v>-1.0809210170905317</v>
      </c>
      <c r="DB43" s="2">
        <v>-0.79690387694189291</v>
      </c>
      <c r="DC43" s="2">
        <v>-12693.51231987209</v>
      </c>
      <c r="DD43" s="2">
        <v>0.99971887312164631</v>
      </c>
      <c r="DE43" s="2">
        <v>0.89049106831404645</v>
      </c>
      <c r="DF43" s="2">
        <v>43.233548532567575</v>
      </c>
    </row>
    <row r="44" spans="1:110" x14ac:dyDescent="0.3">
      <c r="A44" s="93" t="s">
        <v>297</v>
      </c>
      <c r="B44" s="93">
        <v>4</v>
      </c>
      <c r="C44" s="93">
        <v>9.5785999999999998</v>
      </c>
      <c r="D44" s="93">
        <v>9.5471000000000004</v>
      </c>
      <c r="E44" s="94" t="s">
        <v>332</v>
      </c>
      <c r="F44" s="94" t="s">
        <v>332</v>
      </c>
      <c r="G44" s="93">
        <v>29.246692400000001</v>
      </c>
      <c r="H44" s="93">
        <v>21.3359047</v>
      </c>
      <c r="I44" s="93">
        <v>29.246692400000001</v>
      </c>
      <c r="J44" s="93">
        <v>21.3359047</v>
      </c>
      <c r="K44" s="93">
        <v>2.5680401000000002</v>
      </c>
      <c r="L44" s="94" t="s">
        <v>332</v>
      </c>
      <c r="M44" s="94" t="s">
        <v>332</v>
      </c>
      <c r="N44" s="93">
        <v>0.926164718</v>
      </c>
      <c r="O44" s="93">
        <v>0.926164718</v>
      </c>
      <c r="P44" s="93">
        <v>0.99959639899999997</v>
      </c>
      <c r="Q44" s="93">
        <v>0.86183121100000004</v>
      </c>
      <c r="R44" s="93">
        <v>0.89902390799999998</v>
      </c>
      <c r="S44" s="93">
        <v>0.89902390799999998</v>
      </c>
      <c r="T44" s="93">
        <v>3.8933645611508085</v>
      </c>
      <c r="U44" s="93">
        <v>0.11760644400334354</v>
      </c>
      <c r="V44" s="93">
        <v>-1.2523123700000001</v>
      </c>
      <c r="W44" s="93">
        <v>0.35573644700000001</v>
      </c>
      <c r="X44" s="93">
        <v>-0.89657592300000011</v>
      </c>
      <c r="Y44" s="93">
        <v>-0.42193538310911527</v>
      </c>
      <c r="Z44" s="93">
        <v>1.0846198165608132</v>
      </c>
      <c r="AA44" s="93">
        <v>-0.83037698689088479</v>
      </c>
      <c r="AB44" s="93">
        <v>-0.44626917988583292</v>
      </c>
      <c r="AC44" s="93">
        <v>1.0866653180545878</v>
      </c>
      <c r="AD44" s="93">
        <v>-0.80604319011416714</v>
      </c>
      <c r="AE44" s="94" t="s">
        <v>332</v>
      </c>
      <c r="AF44" s="94" t="s">
        <v>332</v>
      </c>
      <c r="AG44" s="93">
        <v>93.392688300000003</v>
      </c>
      <c r="AH44" s="93">
        <v>93.392688300000003</v>
      </c>
      <c r="AI44" s="93">
        <v>44.875645300000002</v>
      </c>
      <c r="AJ44" s="93">
        <v>44.541605300000001</v>
      </c>
      <c r="AK44" s="93">
        <v>44.541605300000001</v>
      </c>
      <c r="AL44" s="93">
        <v>72.292780440000001</v>
      </c>
      <c r="AM44" s="93">
        <v>2959.8692292000001</v>
      </c>
      <c r="AN44" s="93">
        <v>-21338.3825</v>
      </c>
      <c r="AO44" s="93">
        <v>9007.2258500000007</v>
      </c>
      <c r="AP44" s="93">
        <v>-30345.6083</v>
      </c>
      <c r="AQ44" s="93">
        <v>2539.0592799999999</v>
      </c>
      <c r="AR44" s="93">
        <v>-23877.441800000001</v>
      </c>
      <c r="AS44" s="94" t="s">
        <v>332</v>
      </c>
      <c r="AT44" s="94" t="s">
        <v>332</v>
      </c>
      <c r="AU44" s="93">
        <v>-58888.587699999996</v>
      </c>
      <c r="AV44" s="93">
        <v>-88884.322</v>
      </c>
      <c r="AW44" s="94" t="s">
        <v>332</v>
      </c>
      <c r="AX44" s="94" t="s">
        <v>332</v>
      </c>
      <c r="AY44" s="93">
        <v>14.7091969</v>
      </c>
      <c r="BA44" s="7" t="s">
        <v>295</v>
      </c>
      <c r="BB44" s="2">
        <v>47.721899999999998</v>
      </c>
      <c r="BC44" s="2">
        <v>167.07151099999999</v>
      </c>
      <c r="BD44" s="2">
        <v>163.108486</v>
      </c>
      <c r="BE44" s="2">
        <v>9</v>
      </c>
      <c r="BF44" s="2">
        <v>3.9245999999999999</v>
      </c>
      <c r="BH44" s="2">
        <v>0.529856259</v>
      </c>
      <c r="BI44" s="2">
        <v>36.5603628</v>
      </c>
      <c r="BJ44" s="2">
        <v>0.52985627126391699</v>
      </c>
      <c r="BK44" s="2">
        <v>36.560363302057155</v>
      </c>
      <c r="BL44" s="2">
        <v>7.7470790759999993E-3</v>
      </c>
      <c r="BM44" s="2">
        <v>2.2522535604E-5</v>
      </c>
      <c r="BN44" s="2">
        <v>7.7470787970979737E-3</v>
      </c>
      <c r="BO44" s="2">
        <v>2.2522533773537996E-5</v>
      </c>
      <c r="BP44" s="2">
        <v>46.928593284118044</v>
      </c>
      <c r="BQ44" s="2">
        <v>85.584329285269135</v>
      </c>
      <c r="BR44" s="2">
        <v>0.12430682272701875</v>
      </c>
      <c r="BS44" s="2">
        <v>1.6075963995627951</v>
      </c>
      <c r="BT44" s="2">
        <v>4.5489600059455987E-2</v>
      </c>
      <c r="BU44" s="2">
        <v>0.46600192287925823</v>
      </c>
      <c r="BV44" s="2">
        <v>289268.1770090604</v>
      </c>
      <c r="BW44" s="2">
        <v>347.05964595052677</v>
      </c>
      <c r="BX44" s="2">
        <v>3.6693234889208881</v>
      </c>
      <c r="BY44" s="2">
        <v>0.64794328199999995</v>
      </c>
      <c r="BZ44" s="2">
        <v>33.037160499999999</v>
      </c>
      <c r="CA44" s="2">
        <v>0.64794327814348929</v>
      </c>
      <c r="CB44" s="2">
        <v>33.037164760293372</v>
      </c>
      <c r="CC44" s="2">
        <v>769.35286106399997</v>
      </c>
      <c r="CD44" s="2">
        <v>54.873471421600001</v>
      </c>
      <c r="CE44" s="2">
        <v>769.3534950480215</v>
      </c>
      <c r="CF44" s="2">
        <v>54.87351225129467</v>
      </c>
      <c r="CG44" s="2">
        <v>3.2436586196880001E-4</v>
      </c>
      <c r="CH44" s="2">
        <v>3.2436636189496308E-4</v>
      </c>
      <c r="CI44" s="2">
        <v>9.5170101323828924E-6</v>
      </c>
      <c r="CJ44" s="2">
        <v>9.5202762648455731E-6</v>
      </c>
      <c r="CK44" s="2">
        <v>3.8933676225309357</v>
      </c>
      <c r="CL44" s="2">
        <v>0.11760652778940581</v>
      </c>
      <c r="CM44" s="2">
        <v>72.292838937069149</v>
      </c>
      <c r="CN44" s="2">
        <v>2959.8715533368418</v>
      </c>
      <c r="CO44" s="2">
        <v>512.59732828308086</v>
      </c>
      <c r="CP44" s="2">
        <v>510.44130120307761</v>
      </c>
      <c r="CQ44" s="2">
        <v>-61664.661015640042</v>
      </c>
      <c r="CR44" s="2">
        <v>-88924.555038570252</v>
      </c>
      <c r="CS44" s="2">
        <v>1.0940908365982041</v>
      </c>
      <c r="CT44" s="2">
        <v>-44214.122835792303</v>
      </c>
      <c r="CU44" s="2">
        <v>-242960.09873774048</v>
      </c>
      <c r="CV44" s="2">
        <v>-65417.884103704331</v>
      </c>
      <c r="CW44" s="2">
        <v>-297813.86850729142</v>
      </c>
      <c r="CX44" s="2">
        <v>-31059.869331770802</v>
      </c>
      <c r="CY44" s="2">
        <v>-24019.621967813742</v>
      </c>
      <c r="CZ44" s="2">
        <v>2.733842908789977E-6</v>
      </c>
      <c r="DA44" s="2">
        <v>-1.2031169431003699</v>
      </c>
      <c r="DB44" s="2">
        <v>-0.88068692920824365</v>
      </c>
      <c r="DC44" s="2">
        <v>-16140.550102075522</v>
      </c>
      <c r="DD44" s="2">
        <v>0.99961064792999133</v>
      </c>
      <c r="DE44" s="2">
        <v>0.86482957998168919</v>
      </c>
      <c r="DF44" s="2">
        <v>44.697266627505151</v>
      </c>
    </row>
    <row r="45" spans="1:110" ht="15" thickBot="1" x14ac:dyDescent="0.35">
      <c r="A45" s="93" t="s">
        <v>297</v>
      </c>
      <c r="B45" s="93">
        <v>5</v>
      </c>
      <c r="C45" s="93">
        <v>9.5471000000000004</v>
      </c>
      <c r="D45" s="93">
        <v>9.5155999999999992</v>
      </c>
      <c r="E45" s="94" t="s">
        <v>332</v>
      </c>
      <c r="F45" s="94" t="s">
        <v>332</v>
      </c>
      <c r="G45" s="93">
        <v>28.350116499999999</v>
      </c>
      <c r="H45" s="93">
        <v>20.3671069</v>
      </c>
      <c r="I45" s="93">
        <v>28.350116499999999</v>
      </c>
      <c r="J45" s="93">
        <v>20.3671069</v>
      </c>
      <c r="K45" s="93">
        <v>2.5667862399999999</v>
      </c>
      <c r="L45" s="94" t="s">
        <v>332</v>
      </c>
      <c r="M45" s="94" t="s">
        <v>332</v>
      </c>
      <c r="N45" s="93">
        <v>0.91128169699999995</v>
      </c>
      <c r="O45" s="93">
        <v>0.91128169699999995</v>
      </c>
      <c r="P45" s="93">
        <v>0.999418362</v>
      </c>
      <c r="Q45" s="93">
        <v>0.82976103700000003</v>
      </c>
      <c r="R45" s="93">
        <v>0.87418159799999995</v>
      </c>
      <c r="S45" s="93">
        <v>0.87418159799999995</v>
      </c>
      <c r="T45" s="93">
        <v>3.8573210073366915</v>
      </c>
      <c r="U45" s="93">
        <v>0.11086028438956042</v>
      </c>
      <c r="V45" s="93">
        <v>-1.37693833</v>
      </c>
      <c r="W45" s="93">
        <v>0.40814055599999999</v>
      </c>
      <c r="X45" s="93">
        <v>-0.968797774</v>
      </c>
      <c r="Y45" s="93">
        <v>-0.49409065045945755</v>
      </c>
      <c r="Z45" s="93">
        <v>1.0945803097927878</v>
      </c>
      <c r="AA45" s="93">
        <v>-0.88284767954054244</v>
      </c>
      <c r="AB45" s="93">
        <v>-0.53003314378583721</v>
      </c>
      <c r="AC45" s="93">
        <v>1.1299210177770054</v>
      </c>
      <c r="AD45" s="93">
        <v>-0.84690518621416278</v>
      </c>
      <c r="AE45" s="94" t="s">
        <v>332</v>
      </c>
      <c r="AF45" s="94" t="s">
        <v>332</v>
      </c>
      <c r="AG45" s="93">
        <v>100.713258</v>
      </c>
      <c r="AH45" s="93">
        <v>100.713258</v>
      </c>
      <c r="AI45" s="93">
        <v>46.887014200000003</v>
      </c>
      <c r="AJ45" s="93">
        <v>46.446496199999999</v>
      </c>
      <c r="AK45" s="93">
        <v>46.446496199999999</v>
      </c>
      <c r="AL45" s="93">
        <v>69.870812040000004</v>
      </c>
      <c r="AM45" s="93">
        <v>2789.4506796000001</v>
      </c>
      <c r="AN45" s="93">
        <v>-28013.675500000001</v>
      </c>
      <c r="AO45" s="93">
        <v>9653.3836900000006</v>
      </c>
      <c r="AP45" s="93">
        <v>-37667.059200000003</v>
      </c>
      <c r="AQ45" s="93">
        <v>3154.0749700000001</v>
      </c>
      <c r="AR45" s="93">
        <v>-31167.750499999998</v>
      </c>
      <c r="AS45" s="94" t="s">
        <v>332</v>
      </c>
      <c r="AT45" s="94" t="s">
        <v>332</v>
      </c>
      <c r="AU45" s="93">
        <v>-61503.6201</v>
      </c>
      <c r="AV45" s="93">
        <v>-94487.700400000002</v>
      </c>
      <c r="AW45" s="94" t="s">
        <v>332</v>
      </c>
      <c r="AX45" s="94" t="s">
        <v>332</v>
      </c>
      <c r="AY45" s="93">
        <v>14.7092265</v>
      </c>
      <c r="BA45" s="12" t="s">
        <v>296</v>
      </c>
      <c r="BB45" s="2">
        <v>93.362700000000004</v>
      </c>
      <c r="BC45" s="2">
        <v>81.320857399999994</v>
      </c>
      <c r="BD45" s="2" t="s">
        <v>332</v>
      </c>
      <c r="BE45" s="2">
        <v>1</v>
      </c>
      <c r="BF45" s="2">
        <v>0</v>
      </c>
      <c r="BH45" s="2">
        <v>0.51728145199999997</v>
      </c>
      <c r="BI45" s="2">
        <v>37.111218200000003</v>
      </c>
      <c r="BJ45" s="2">
        <v>0.51728146480581005</v>
      </c>
      <c r="BK45" s="2">
        <v>37.111218770764488</v>
      </c>
      <c r="BL45" s="2">
        <v>8.0720960399999989E-3</v>
      </c>
      <c r="BM45" s="2">
        <v>2.2753776348E-5</v>
      </c>
      <c r="BN45" s="2">
        <v>8.0720957445196365E-3</v>
      </c>
      <c r="BO45" s="2">
        <v>2.275377443159493E-5</v>
      </c>
      <c r="BP45" s="2">
        <v>46.4433193828824</v>
      </c>
      <c r="BQ45" s="2">
        <v>86.340861149475529</v>
      </c>
      <c r="BR45" s="2">
        <v>0.12696272891264904</v>
      </c>
      <c r="BS45" s="2">
        <v>1.6043781889024711</v>
      </c>
      <c r="BT45" s="2">
        <v>4.6464801284728637E-2</v>
      </c>
      <c r="BU45" s="2">
        <v>0.47687705661791291</v>
      </c>
      <c r="BV45" s="2">
        <v>300778.11108235526</v>
      </c>
      <c r="BW45" s="2">
        <v>344.59849125979963</v>
      </c>
      <c r="BX45" s="2">
        <v>3.4507187721192074</v>
      </c>
      <c r="BY45" s="2">
        <v>0.65006952200000001</v>
      </c>
      <c r="BZ45" s="2">
        <v>32.920828499999999</v>
      </c>
      <c r="CA45" s="2">
        <v>0.65006951757768749</v>
      </c>
      <c r="CB45" s="2">
        <v>32.920832939802096</v>
      </c>
      <c r="CC45" s="2">
        <v>730.741347744</v>
      </c>
      <c r="CD45" s="2">
        <v>51.260372111199999</v>
      </c>
      <c r="CE45" s="2">
        <v>730.7419484912898</v>
      </c>
      <c r="CF45" s="2">
        <v>51.260410160170537</v>
      </c>
      <c r="CG45" s="2">
        <v>2.8044724356079997E-4</v>
      </c>
      <c r="CH45" s="2">
        <v>2.8044767505378183E-4</v>
      </c>
      <c r="CI45" s="2">
        <v>8.4168127291242364E-6</v>
      </c>
      <c r="CJ45" s="2">
        <v>8.4197012507300748E-6</v>
      </c>
      <c r="CK45" s="2">
        <v>3.8573240322743563</v>
      </c>
      <c r="CL45" s="2">
        <v>0.11086036302340137</v>
      </c>
      <c r="CM45" s="2">
        <v>69.870868572946151</v>
      </c>
      <c r="CN45" s="2">
        <v>2789.4528696404159</v>
      </c>
      <c r="CO45" s="2">
        <v>512.34704975895841</v>
      </c>
      <c r="CP45" s="2">
        <v>510.2099263924116</v>
      </c>
      <c r="CQ45" s="2">
        <v>-64347.183788639792</v>
      </c>
      <c r="CR45" s="2">
        <v>-94527.33658995232</v>
      </c>
      <c r="CS45" s="2">
        <v>1.1340936375971318</v>
      </c>
      <c r="CT45" s="2">
        <v>-43886.135885950833</v>
      </c>
      <c r="CU45" s="2">
        <v>-242463.92523954902</v>
      </c>
      <c r="CV45" s="2">
        <v>-65310.340178475184</v>
      </c>
      <c r="CW45" s="2">
        <v>-297210.92405483575</v>
      </c>
      <c r="CX45" s="2">
        <v>-38530.85860025775</v>
      </c>
      <c r="CY45" s="2">
        <v>-31375.521055932913</v>
      </c>
      <c r="CZ45" s="2">
        <v>2.6483920760603837E-6</v>
      </c>
      <c r="DA45" s="2">
        <v>-1.3186382361774502</v>
      </c>
      <c r="DB45" s="2">
        <v>-0.95360614487214024</v>
      </c>
      <c r="DC45" s="2">
        <v>-20980.217280399014</v>
      </c>
      <c r="DD45" s="2">
        <v>0.99944188004805579</v>
      </c>
      <c r="DE45" s="2">
        <v>0.83351393678831576</v>
      </c>
      <c r="DF45" s="2">
        <v>46.641529138931702</v>
      </c>
    </row>
    <row r="46" spans="1:110" ht="15" thickBot="1" x14ac:dyDescent="0.35">
      <c r="A46" s="93" t="s">
        <v>297</v>
      </c>
      <c r="B46" s="93">
        <v>6</v>
      </c>
      <c r="C46" s="93">
        <v>9.5155999999999992</v>
      </c>
      <c r="D46" s="93">
        <v>9.4840999999999998</v>
      </c>
      <c r="E46" s="94" t="s">
        <v>332</v>
      </c>
      <c r="F46" s="94" t="s">
        <v>332</v>
      </c>
      <c r="G46" s="93">
        <v>27.381318700000001</v>
      </c>
      <c r="H46" s="93">
        <v>19.337900000000001</v>
      </c>
      <c r="I46" s="93">
        <v>27.381318700000001</v>
      </c>
      <c r="J46" s="93">
        <v>19.337900000000001</v>
      </c>
      <c r="K46" s="93">
        <v>2.56544207</v>
      </c>
      <c r="L46" s="94" t="s">
        <v>332</v>
      </c>
      <c r="M46" s="94" t="s">
        <v>332</v>
      </c>
      <c r="N46" s="93">
        <v>0.89323688899999998</v>
      </c>
      <c r="O46" s="93">
        <v>0.89323688899999998</v>
      </c>
      <c r="P46" s="93">
        <v>0.99912143099999995</v>
      </c>
      <c r="Q46" s="93">
        <v>0.79089432699999995</v>
      </c>
      <c r="R46" s="93">
        <v>0.84333438999999999</v>
      </c>
      <c r="S46" s="93">
        <v>0.84333438999999999</v>
      </c>
      <c r="T46" s="93">
        <v>3.8163202586150575</v>
      </c>
      <c r="U46" s="93">
        <v>0.10410483874681631</v>
      </c>
      <c r="V46" s="93">
        <v>-1.4962339499999999</v>
      </c>
      <c r="W46" s="93">
        <v>0.46702707199999999</v>
      </c>
      <c r="X46" s="93">
        <v>-1.0292068779999999</v>
      </c>
      <c r="Y46" s="93">
        <v>-0.57690840015787748</v>
      </c>
      <c r="Z46" s="93">
        <v>1.1043003137499821</v>
      </c>
      <c r="AA46" s="93">
        <v>-0.91932554984212245</v>
      </c>
      <c r="AB46" s="93">
        <v>-0.62826839535806567</v>
      </c>
      <c r="AC46" s="93">
        <v>1.1872468093154498</v>
      </c>
      <c r="AD46" s="93">
        <v>-0.86796555464193426</v>
      </c>
      <c r="AE46" s="94" t="s">
        <v>332</v>
      </c>
      <c r="AF46" s="94" t="s">
        <v>332</v>
      </c>
      <c r="AG46" s="93">
        <v>108.993765</v>
      </c>
      <c r="AH46" s="93">
        <v>108.993765</v>
      </c>
      <c r="AI46" s="93">
        <v>49.602285100000003</v>
      </c>
      <c r="AJ46" s="93">
        <v>49.005900599999997</v>
      </c>
      <c r="AK46" s="93">
        <v>49.005900599999997</v>
      </c>
      <c r="AL46" s="93">
        <v>67.294483200000002</v>
      </c>
      <c r="AM46" s="93">
        <v>2611.0739088</v>
      </c>
      <c r="AN46" s="93">
        <v>-36600.711199999998</v>
      </c>
      <c r="AO46" s="93">
        <v>10253.351000000001</v>
      </c>
      <c r="AP46" s="93">
        <v>-46854.0622</v>
      </c>
      <c r="AQ46" s="93">
        <v>3994.9166100000002</v>
      </c>
      <c r="AR46" s="93">
        <v>-40595.627800000002</v>
      </c>
      <c r="AS46" s="94" t="s">
        <v>332</v>
      </c>
      <c r="AT46" s="94" t="s">
        <v>332</v>
      </c>
      <c r="AU46" s="93">
        <v>-64702.817499999997</v>
      </c>
      <c r="AV46" s="93">
        <v>-101409.243</v>
      </c>
      <c r="AW46" s="94" t="s">
        <v>332</v>
      </c>
      <c r="AX46" s="94" t="s">
        <v>332</v>
      </c>
      <c r="AY46" s="93">
        <v>14.7092554</v>
      </c>
      <c r="BH46" s="2">
        <v>0.50394144799999996</v>
      </c>
      <c r="BI46" s="2">
        <v>37.783994499999999</v>
      </c>
      <c r="BJ46" s="2">
        <v>0.5039414614161013</v>
      </c>
      <c r="BK46" s="2">
        <v>37.783995045315798</v>
      </c>
      <c r="BL46" s="2">
        <v>8.4481618320000011E-3</v>
      </c>
      <c r="BM46" s="2">
        <v>2.3127346511999999E-5</v>
      </c>
      <c r="BN46" s="2">
        <v>8.4481614975778999E-3</v>
      </c>
      <c r="BO46" s="2">
        <v>2.3127344548774515E-5</v>
      </c>
      <c r="BP46" s="2">
        <v>46.002349081657314</v>
      </c>
      <c r="BQ46" s="2">
        <v>87.286015843833013</v>
      </c>
      <c r="BR46" s="2">
        <v>0.12992243359220249</v>
      </c>
      <c r="BS46" s="2">
        <v>1.5996387751538033</v>
      </c>
      <c r="BT46" s="2">
        <v>4.7570170066899946E-2</v>
      </c>
      <c r="BU46" s="2">
        <v>0.48924153272328569</v>
      </c>
      <c r="BV46" s="2">
        <v>314593.41756495851</v>
      </c>
      <c r="BW46" s="2">
        <v>341.63291761256289</v>
      </c>
      <c r="BX46" s="2">
        <v>3.2180061911899096</v>
      </c>
      <c r="BY46" s="2">
        <v>0.65206481500000002</v>
      </c>
      <c r="BZ46" s="2">
        <v>32.579493499999998</v>
      </c>
      <c r="CA46" s="2">
        <v>0.65206481102446268</v>
      </c>
      <c r="CB46" s="2">
        <v>32.579497925986651</v>
      </c>
      <c r="CC46" s="2">
        <v>690.08589962400004</v>
      </c>
      <c r="CD46" s="2">
        <v>47.524020016800002</v>
      </c>
      <c r="CE46" s="2">
        <v>690.08646958998054</v>
      </c>
      <c r="CF46" s="2">
        <v>47.524055161638721</v>
      </c>
      <c r="CG46" s="2">
        <v>2.3783369529679999E-4</v>
      </c>
      <c r="CH46" s="2">
        <v>2.378340620115487E-4</v>
      </c>
      <c r="CI46" s="2">
        <v>7.3198517057026482E-6</v>
      </c>
      <c r="CJ46" s="2">
        <v>7.3223637573959126E-6</v>
      </c>
      <c r="CK46" s="2">
        <v>3.8163232516972001</v>
      </c>
      <c r="CL46" s="2">
        <v>0.1041049125561543</v>
      </c>
      <c r="CM46" s="2">
        <v>67.294537565777887</v>
      </c>
      <c r="CN46" s="2">
        <v>2611.0759665780884</v>
      </c>
      <c r="CO46" s="2">
        <v>512.07874477778466</v>
      </c>
      <c r="CP46" s="2">
        <v>509.96093419482935</v>
      </c>
      <c r="CQ46" s="2">
        <v>-67621.659846902097</v>
      </c>
      <c r="CR46" s="2">
        <v>-101448.17358278565</v>
      </c>
      <c r="CS46" s="2">
        <v>1.184628071704074</v>
      </c>
      <c r="CT46" s="2">
        <v>-43519.398075816323</v>
      </c>
      <c r="CU46" s="2">
        <v>-241934.55757700399</v>
      </c>
      <c r="CV46" s="2">
        <v>-65178.747392284989</v>
      </c>
      <c r="CW46" s="2">
        <v>-296438.79439990374</v>
      </c>
      <c r="CX46" s="2">
        <v>-47874.787156202532</v>
      </c>
      <c r="CY46" s="2">
        <v>-40922.287508986279</v>
      </c>
      <c r="CZ46" s="2">
        <v>2.5559118909585284E-6</v>
      </c>
      <c r="DA46" s="2">
        <v>-1.4282114714642624</v>
      </c>
      <c r="DB46" s="2">
        <v>-1.0162555984956099</v>
      </c>
      <c r="DC46" s="2">
        <v>-27244.02484859094</v>
      </c>
      <c r="DD46" s="2">
        <v>0.99916116095630392</v>
      </c>
      <c r="DE46" s="2">
        <v>0.79535653121739369</v>
      </c>
      <c r="DF46" s="2">
        <v>49.273728733803125</v>
      </c>
    </row>
    <row r="47" spans="1:110" ht="15" thickBot="1" x14ac:dyDescent="0.35">
      <c r="A47" s="93" t="s">
        <v>297</v>
      </c>
      <c r="B47" s="93">
        <v>7</v>
      </c>
      <c r="C47" s="93">
        <v>9.4840999999999998</v>
      </c>
      <c r="D47" s="93">
        <v>9.4526000000000003</v>
      </c>
      <c r="E47" s="94" t="s">
        <v>332</v>
      </c>
      <c r="F47" s="94" t="s">
        <v>332</v>
      </c>
      <c r="G47" s="93">
        <v>26.352111799999999</v>
      </c>
      <c r="H47" s="93">
        <v>18.268173900000001</v>
      </c>
      <c r="I47" s="93">
        <v>26.352111799999999</v>
      </c>
      <c r="J47" s="93">
        <v>18.268173900000001</v>
      </c>
      <c r="K47" s="93">
        <v>2.56389529</v>
      </c>
      <c r="L47" s="94" t="s">
        <v>332</v>
      </c>
      <c r="M47" s="94" t="s">
        <v>332</v>
      </c>
      <c r="N47" s="93">
        <v>0.87134458599999998</v>
      </c>
      <c r="O47" s="93">
        <v>0.87134458599999998</v>
      </c>
      <c r="P47" s="93">
        <v>0.99858895800000003</v>
      </c>
      <c r="Q47" s="93">
        <v>0.74438620499999997</v>
      </c>
      <c r="R47" s="93">
        <v>0.80497489300000002</v>
      </c>
      <c r="S47" s="93">
        <v>0.80497489300000002</v>
      </c>
      <c r="T47" s="93">
        <v>3.7709397356064835</v>
      </c>
      <c r="U47" s="93">
        <v>9.7740474004147065E-2</v>
      </c>
      <c r="V47" s="93">
        <v>-1.6028948000000001</v>
      </c>
      <c r="W47" s="93">
        <v>0.53316866799999996</v>
      </c>
      <c r="X47" s="93">
        <v>-1.069726132</v>
      </c>
      <c r="Y47" s="93">
        <v>-0.67079472637907878</v>
      </c>
      <c r="Z47" s="93">
        <v>1.1129155543232279</v>
      </c>
      <c r="AA47" s="93">
        <v>-0.93210007362092129</v>
      </c>
      <c r="AB47" s="93">
        <v>-0.74179212135399619</v>
      </c>
      <c r="AC47" s="93">
        <v>1.2657836834161249</v>
      </c>
      <c r="AD47" s="93">
        <v>-0.86110267864600387</v>
      </c>
      <c r="AE47" s="94" t="s">
        <v>332</v>
      </c>
      <c r="AF47" s="94" t="s">
        <v>332</v>
      </c>
      <c r="AG47" s="93">
        <v>118.299109</v>
      </c>
      <c r="AH47" s="93">
        <v>118.299109</v>
      </c>
      <c r="AI47" s="93">
        <v>53.318016299999996</v>
      </c>
      <c r="AJ47" s="93">
        <v>52.504657700000003</v>
      </c>
      <c r="AK47" s="93">
        <v>52.504657700000003</v>
      </c>
      <c r="AL47" s="93">
        <v>64.590110640000006</v>
      </c>
      <c r="AM47" s="93">
        <v>2429.0324100000003</v>
      </c>
      <c r="AN47" s="93">
        <v>-47659.403400000003</v>
      </c>
      <c r="AO47" s="93">
        <v>10761.017</v>
      </c>
      <c r="AP47" s="93">
        <v>-58420.420400000003</v>
      </c>
      <c r="AQ47" s="93">
        <v>5065.4225800000004</v>
      </c>
      <c r="AR47" s="93">
        <v>-52724.825900000003</v>
      </c>
      <c r="AS47" s="94" t="s">
        <v>332</v>
      </c>
      <c r="AT47" s="94" t="s">
        <v>332</v>
      </c>
      <c r="AU47" s="93">
        <v>-68618.757800000007</v>
      </c>
      <c r="AV47" s="93">
        <v>-109956.322</v>
      </c>
      <c r="AW47" s="94" t="s">
        <v>332</v>
      </c>
      <c r="AX47" s="94" t="s">
        <v>332</v>
      </c>
      <c r="AY47" s="93">
        <v>14.7092835</v>
      </c>
      <c r="BC47" s="11" t="s">
        <v>297</v>
      </c>
      <c r="BD47" s="120" t="s">
        <v>298</v>
      </c>
      <c r="BF47" s="121" t="s">
        <v>299</v>
      </c>
      <c r="BH47" s="2">
        <v>0.48993556700000002</v>
      </c>
      <c r="BI47" s="2">
        <v>38.5972577</v>
      </c>
      <c r="BJ47" s="2">
        <v>0.48993557729841564</v>
      </c>
      <c r="BK47" s="2">
        <v>38.597258195104324</v>
      </c>
      <c r="BL47" s="2">
        <v>8.881435008E-3</v>
      </c>
      <c r="BM47" s="2">
        <v>2.3738356007999998E-5</v>
      </c>
      <c r="BN47" s="2">
        <v>8.881434714928492E-3</v>
      </c>
      <c r="BO47" s="2">
        <v>2.3738353996552647E-5</v>
      </c>
      <c r="BP47" s="2">
        <v>45.611771655224942</v>
      </c>
      <c r="BQ47" s="2">
        <v>88.356754370441024</v>
      </c>
      <c r="BR47" s="2">
        <v>0.13318331890022017</v>
      </c>
      <c r="BS47" s="2">
        <v>1.5925418291167508</v>
      </c>
      <c r="BT47" s="2">
        <v>4.881537533277408E-2</v>
      </c>
      <c r="BU47" s="2">
        <v>0.50257498148500668</v>
      </c>
      <c r="BV47" s="2">
        <v>331005.34529261512</v>
      </c>
      <c r="BW47" s="2">
        <v>338.19087684627442</v>
      </c>
      <c r="BX47" s="2">
        <v>2.9759396712121591</v>
      </c>
      <c r="BY47" s="2">
        <v>0.65386314899999998</v>
      </c>
      <c r="BZ47" s="2">
        <v>31.8489343</v>
      </c>
      <c r="CA47" s="2">
        <v>0.6538631454674777</v>
      </c>
      <c r="CB47" s="2">
        <v>31.848938630340999</v>
      </c>
      <c r="CC47" s="2">
        <v>648.01986349599997</v>
      </c>
      <c r="CD47" s="2">
        <v>43.800090615200006</v>
      </c>
      <c r="CE47" s="2">
        <v>648.02039472102126</v>
      </c>
      <c r="CF47" s="2">
        <v>43.800123056506507</v>
      </c>
      <c r="CG47" s="2">
        <v>1.9790858767999999E-4</v>
      </c>
      <c r="CH47" s="2">
        <v>1.9790889398310185E-4</v>
      </c>
      <c r="CI47" s="2">
        <v>6.2600352087576371E-6</v>
      </c>
      <c r="CJ47" s="2">
        <v>6.2621835771261554E-6</v>
      </c>
      <c r="CK47" s="2">
        <v>3.7709427082077616</v>
      </c>
      <c r="CL47" s="2">
        <v>9.7740544345932961E-2</v>
      </c>
      <c r="CM47" s="2">
        <v>64.590162550294551</v>
      </c>
      <c r="CN47" s="2">
        <v>2429.0343371419208</v>
      </c>
      <c r="CO47" s="2">
        <v>511.76999753686664</v>
      </c>
      <c r="CP47" s="2">
        <v>509.67085776782415</v>
      </c>
      <c r="CQ47" s="2">
        <v>-71621.047453504201</v>
      </c>
      <c r="CR47" s="2">
        <v>-109994.43206822471</v>
      </c>
      <c r="CS47" s="2">
        <v>1.2496783738119523</v>
      </c>
      <c r="CT47" s="2">
        <v>-43111.406270165826</v>
      </c>
      <c r="CU47" s="2">
        <v>-241372.41272738544</v>
      </c>
      <c r="CV47" s="2">
        <v>-65028.121027873531</v>
      </c>
      <c r="CW47" s="2">
        <v>-295399.49255237816</v>
      </c>
      <c r="CX47" s="2">
        <v>-59589.158854670124</v>
      </c>
      <c r="CY47" s="2">
        <v>-53264.516922678216</v>
      </c>
      <c r="CZ47" s="2">
        <v>2.4584433202628234E-6</v>
      </c>
      <c r="DA47" s="2">
        <v>-1.5236753693733474</v>
      </c>
      <c r="DB47" s="2">
        <v>-1.0593888857848879</v>
      </c>
      <c r="DC47" s="2">
        <v>-35592.960912687879</v>
      </c>
      <c r="DD47" s="2">
        <v>0.99865646225656068</v>
      </c>
      <c r="DE47" s="2">
        <v>0.74924227107855657</v>
      </c>
      <c r="DF47" s="2">
        <v>52.903752930623533</v>
      </c>
    </row>
    <row r="48" spans="1:110" ht="15.6" customHeight="1" x14ac:dyDescent="0.3">
      <c r="A48" s="93" t="s">
        <v>297</v>
      </c>
      <c r="B48" s="93">
        <v>8</v>
      </c>
      <c r="C48" s="93">
        <v>9.4526000000000003</v>
      </c>
      <c r="D48" s="93">
        <v>8.6966000000000001</v>
      </c>
      <c r="E48" s="94" t="s">
        <v>332</v>
      </c>
      <c r="F48" s="94" t="s">
        <v>332</v>
      </c>
      <c r="G48" s="93">
        <v>25.282385699999999</v>
      </c>
      <c r="H48" s="93">
        <v>14.1747348</v>
      </c>
      <c r="I48" s="93">
        <v>25.282385699999999</v>
      </c>
      <c r="J48" s="93">
        <v>14.1747348</v>
      </c>
      <c r="K48" s="93">
        <v>61.270718000000002</v>
      </c>
      <c r="L48" s="94" t="s">
        <v>332</v>
      </c>
      <c r="M48" s="94" t="s">
        <v>332</v>
      </c>
      <c r="N48" s="93">
        <v>0.84481248900000006</v>
      </c>
      <c r="O48" s="97">
        <v>0.84481248900000006</v>
      </c>
      <c r="P48" s="93">
        <v>0.90393979000000002</v>
      </c>
      <c r="Q48" s="93">
        <v>0.31503393400000002</v>
      </c>
      <c r="R48" s="93">
        <v>0.332615039</v>
      </c>
      <c r="S48" s="93">
        <v>0.332615039</v>
      </c>
      <c r="T48" s="93">
        <v>3.7223789148410296</v>
      </c>
      <c r="U48" s="93">
        <v>0.11765906021379759</v>
      </c>
      <c r="V48" s="93">
        <v>-9.9906913599999996</v>
      </c>
      <c r="W48" s="93">
        <v>5.8972522400000003</v>
      </c>
      <c r="X48" s="93">
        <v>-4.0934391199999993</v>
      </c>
      <c r="Y48" s="93">
        <v>-6.5325028684628297</v>
      </c>
      <c r="Z48" s="93">
        <v>1.0188750436328693</v>
      </c>
      <c r="AA48" s="93">
        <v>-3.4581884915371695</v>
      </c>
      <c r="AB48" s="93">
        <v>-8.6291519474570748</v>
      </c>
      <c r="AC48" s="93">
        <v>1.5043950782716782</v>
      </c>
      <c r="AD48" s="93">
        <v>-1.3615394125429254</v>
      </c>
      <c r="AE48" s="94" t="s">
        <v>332</v>
      </c>
      <c r="AF48" s="94" t="s">
        <v>332</v>
      </c>
      <c r="AG48" s="93">
        <v>128.64325500000001</v>
      </c>
      <c r="AH48" s="93">
        <v>128.64325500000001</v>
      </c>
      <c r="AI48" s="93">
        <v>118.669968</v>
      </c>
      <c r="AJ48" s="93">
        <v>118.36229</v>
      </c>
      <c r="AK48" s="93">
        <v>118.36229</v>
      </c>
      <c r="AL48" s="93">
        <v>61.799945400000006</v>
      </c>
      <c r="AM48" s="93">
        <v>1812.4379532</v>
      </c>
      <c r="AN48" s="93">
        <v>-955320.18599999999</v>
      </c>
      <c r="AO48" s="93">
        <v>37764.119100000004</v>
      </c>
      <c r="AP48" s="93">
        <v>-993084.30599999998</v>
      </c>
      <c r="AQ48" s="93">
        <v>34167.494700000003</v>
      </c>
      <c r="AR48" s="93">
        <v>-989487.68099999998</v>
      </c>
      <c r="AS48" s="94" t="s">
        <v>332</v>
      </c>
      <c r="AT48" s="94" t="s">
        <v>332</v>
      </c>
      <c r="AU48" s="93">
        <v>-73407.177800000005</v>
      </c>
      <c r="AV48" s="93">
        <v>-209105.951</v>
      </c>
      <c r="AW48" s="94" t="s">
        <v>332</v>
      </c>
      <c r="AX48" s="94" t="s">
        <v>332</v>
      </c>
      <c r="AY48" s="93">
        <v>14.709310800000001</v>
      </c>
      <c r="BA48" s="122" t="s">
        <v>300</v>
      </c>
      <c r="BB48" s="1" t="s">
        <v>301</v>
      </c>
      <c r="BC48" s="2">
        <v>-21.496484280300002</v>
      </c>
      <c r="BD48" s="2">
        <v>-7.6517908207999996</v>
      </c>
      <c r="BF48" s="123" t="s">
        <v>302</v>
      </c>
      <c r="BH48" s="2">
        <v>0.47544149200000002</v>
      </c>
      <c r="BI48" s="2">
        <v>45.256576699999997</v>
      </c>
      <c r="BJ48" s="2">
        <v>0.47544150087377746</v>
      </c>
      <c r="BK48" s="2">
        <v>45.25657714120252</v>
      </c>
      <c r="BL48" s="2">
        <v>9.3762977039999994E-3</v>
      </c>
      <c r="BM48" s="2">
        <v>4.8164788439999996E-5</v>
      </c>
      <c r="BN48" s="2">
        <v>9.3762974083922684E-3</v>
      </c>
      <c r="BO48" s="2">
        <v>4.8164784571166357E-5</v>
      </c>
      <c r="BP48" s="2">
        <v>45.274859689618033</v>
      </c>
      <c r="BQ48" s="2">
        <v>87.979119888212423</v>
      </c>
      <c r="BR48" s="2">
        <v>0.13671165733190918</v>
      </c>
      <c r="BS48" s="2">
        <v>1.4593372946711061</v>
      </c>
      <c r="BT48" s="2">
        <v>5.0203513548828745E-2</v>
      </c>
      <c r="BU48" s="2">
        <v>0.50048865731051428</v>
      </c>
      <c r="BV48" s="2">
        <v>482897.23791215534</v>
      </c>
      <c r="BW48" s="2">
        <v>334.35390909649323</v>
      </c>
      <c r="BX48" s="2">
        <v>1.9693308258724067</v>
      </c>
      <c r="BY48" s="2">
        <v>0.655385989</v>
      </c>
      <c r="BZ48" s="2">
        <v>12.9810651</v>
      </c>
      <c r="CA48" s="2">
        <v>0.65538598603490694</v>
      </c>
      <c r="CB48" s="2">
        <v>12.981066886274633</v>
      </c>
      <c r="CC48" s="2">
        <v>605.44444039999996</v>
      </c>
      <c r="CD48" s="2">
        <v>35.048958845839998</v>
      </c>
      <c r="CE48" s="2">
        <v>605.44493975909484</v>
      </c>
      <c r="CF48" s="2">
        <v>35.04898478405223</v>
      </c>
      <c r="CG48" s="2">
        <v>7.1537368015199996E-5</v>
      </c>
      <c r="CH48" s="2">
        <v>7.1537480398186119E-5</v>
      </c>
      <c r="CI48" s="2">
        <v>2.7413588085539716E-6</v>
      </c>
      <c r="CJ48" s="2">
        <v>2.7422996426362439E-6</v>
      </c>
      <c r="CK48" s="2">
        <v>3.7223818678004768</v>
      </c>
      <c r="CL48" s="2">
        <v>0.11765914650763064</v>
      </c>
      <c r="CM48" s="2">
        <v>61.799995059131014</v>
      </c>
      <c r="CN48" s="2">
        <v>1812.4394461961588</v>
      </c>
      <c r="CO48" s="2">
        <v>509.58456523559022</v>
      </c>
      <c r="CP48" s="2">
        <v>507.13849807147307</v>
      </c>
      <c r="CQ48" s="2">
        <v>-76500.999404391216</v>
      </c>
      <c r="CR48" s="2">
        <v>-209138.45364663325</v>
      </c>
      <c r="CS48" s="2">
        <v>1.5169361980839264</v>
      </c>
      <c r="CT48" s="2">
        <v>-42661.671138179023</v>
      </c>
      <c r="CU48" s="2">
        <v>-240780.10662834393</v>
      </c>
      <c r="CV48" s="2">
        <v>-66177.579650270956</v>
      </c>
      <c r="CW48" s="2">
        <v>-280339.39076182444</v>
      </c>
      <c r="CX48" s="2">
        <v>-993721.43391807366</v>
      </c>
      <c r="CY48" s="2">
        <v>-992072.32689273078</v>
      </c>
      <c r="CZ48" s="2">
        <v>5.3095668971223657E-5</v>
      </c>
      <c r="DA48" s="2">
        <v>-9.984735271332223</v>
      </c>
      <c r="DB48" s="2">
        <v>-4.2474164070822198</v>
      </c>
      <c r="DC48" s="2">
        <v>-917743.5561994348</v>
      </c>
      <c r="DD48" s="2">
        <v>0.9040857839967894</v>
      </c>
      <c r="DE48" s="2">
        <v>0.31521126091823154</v>
      </c>
      <c r="DF48" s="2">
        <v>118.63272339275426</v>
      </c>
    </row>
    <row r="49" spans="1:110" ht="15.6" x14ac:dyDescent="0.3">
      <c r="A49" s="93" t="s">
        <v>297</v>
      </c>
      <c r="B49" s="93">
        <v>9</v>
      </c>
      <c r="C49" s="93">
        <v>8.6966000000000001</v>
      </c>
      <c r="D49" s="93">
        <v>7.9405999999999999</v>
      </c>
      <c r="E49" s="94" t="s">
        <v>332</v>
      </c>
      <c r="F49" s="94" t="s">
        <v>332</v>
      </c>
      <c r="G49" s="93">
        <v>21.188946600000001</v>
      </c>
      <c r="H49" s="93">
        <v>14.281679799999999</v>
      </c>
      <c r="I49" s="93">
        <v>21.188946600000001</v>
      </c>
      <c r="J49" s="93">
        <v>14.281679799999999</v>
      </c>
      <c r="K49" s="93">
        <v>59.053491700000002</v>
      </c>
      <c r="L49" s="94" t="s">
        <v>332</v>
      </c>
      <c r="M49" s="94" t="s">
        <v>332</v>
      </c>
      <c r="N49" s="93">
        <v>0.536514818</v>
      </c>
      <c r="O49" s="93">
        <v>0.536514818</v>
      </c>
      <c r="P49" s="93">
        <v>0.56973432800000001</v>
      </c>
      <c r="Q49" s="93">
        <v>0.121360808</v>
      </c>
      <c r="R49" s="93">
        <v>0.12708649</v>
      </c>
      <c r="S49" s="93">
        <v>0.12708649</v>
      </c>
      <c r="T49" s="93">
        <v>3.4501320669703586</v>
      </c>
      <c r="U49" s="93">
        <v>0.15941983085943875</v>
      </c>
      <c r="V49" s="93">
        <v>-2.8997214100000002</v>
      </c>
      <c r="W49" s="93">
        <v>3.0066664300000001</v>
      </c>
      <c r="X49" s="93">
        <v>0.10694501999999995</v>
      </c>
      <c r="Y49" s="93">
        <v>-2.9570989979413067</v>
      </c>
      <c r="Z49" s="93">
        <v>0.99939964764568556</v>
      </c>
      <c r="AA49" s="93">
        <v>5.7377587941306332E-2</v>
      </c>
      <c r="AB49" s="93">
        <v>-2.9133126772147802</v>
      </c>
      <c r="AC49" s="93">
        <v>1.1605626184411912</v>
      </c>
      <c r="AD49" s="93">
        <v>1.3591267214779794E-2</v>
      </c>
      <c r="AE49" s="94" t="s">
        <v>332</v>
      </c>
      <c r="AF49" s="94" t="s">
        <v>332</v>
      </c>
      <c r="AG49" s="93">
        <v>167.07151099999999</v>
      </c>
      <c r="AH49" s="93">
        <v>167.07151099999999</v>
      </c>
      <c r="AI49" s="93">
        <v>163.50048100000001</v>
      </c>
      <c r="AJ49" s="93">
        <v>163.108486</v>
      </c>
      <c r="AK49" s="93">
        <v>163.108486</v>
      </c>
      <c r="AL49" s="93">
        <v>50.25979512</v>
      </c>
      <c r="AM49" s="93">
        <v>2135.1362076</v>
      </c>
      <c r="AN49" s="93">
        <v>-588466.74399999995</v>
      </c>
      <c r="AO49" s="93">
        <v>10598.877500000001</v>
      </c>
      <c r="AP49" s="93">
        <v>-599065.62100000004</v>
      </c>
      <c r="AQ49" s="93">
        <v>49425.477500000001</v>
      </c>
      <c r="AR49" s="93">
        <v>-637892.22100000002</v>
      </c>
      <c r="AS49" s="94" t="s">
        <v>332</v>
      </c>
      <c r="AT49" s="94" t="s">
        <v>332</v>
      </c>
      <c r="AU49" s="93">
        <v>-132674.30499999999</v>
      </c>
      <c r="AV49" s="93">
        <v>-248744.41899999999</v>
      </c>
      <c r="AW49" s="94" t="s">
        <v>332</v>
      </c>
      <c r="AX49" s="94" t="s">
        <v>332</v>
      </c>
      <c r="AY49" s="93">
        <v>14.7099476</v>
      </c>
      <c r="BA49" s="124"/>
      <c r="BB49" s="7" t="s">
        <v>303</v>
      </c>
      <c r="BC49" s="2">
        <v>12.186340038299999</v>
      </c>
      <c r="BD49" s="2">
        <v>11.230579879000002</v>
      </c>
      <c r="BF49" s="125" t="s">
        <v>304</v>
      </c>
      <c r="BH49" s="2">
        <v>0.43717180900000002</v>
      </c>
      <c r="BI49" s="2">
        <v>46.569692600000003</v>
      </c>
      <c r="BJ49" s="2">
        <v>0.43717181684966744</v>
      </c>
      <c r="BK49" s="2">
        <v>46.569693077429122</v>
      </c>
      <c r="BL49" s="2">
        <v>1.1335596119999999E-2</v>
      </c>
      <c r="BM49" s="2">
        <v>7.1188275599999999E-5</v>
      </c>
      <c r="BN49" s="2">
        <v>1.1335595773782335E-2</v>
      </c>
      <c r="BO49" s="2">
        <v>7.1188271267879074E-5</v>
      </c>
      <c r="BP49" s="2">
        <v>45.852251661267225</v>
      </c>
      <c r="BQ49" s="2">
        <v>84.025945982196717</v>
      </c>
      <c r="BR49" s="2">
        <v>0.14077172765674345</v>
      </c>
      <c r="BS49" s="2">
        <v>1.7639039943296393</v>
      </c>
      <c r="BT49" s="2">
        <v>5.5384687745056678E-2</v>
      </c>
      <c r="BU49" s="2">
        <v>0.47295998366466069</v>
      </c>
      <c r="BV49" s="2">
        <v>516208.68133931351</v>
      </c>
      <c r="BW49" s="2">
        <v>304.74925373443767</v>
      </c>
      <c r="BX49" s="2">
        <v>1.9282411953967378</v>
      </c>
      <c r="BY49" s="2">
        <v>0.63911470800000003</v>
      </c>
      <c r="BZ49" s="2">
        <v>7.9744163300000004</v>
      </c>
      <c r="CA49" s="2">
        <v>0.63911470498615019</v>
      </c>
      <c r="CB49" s="2">
        <v>7.9744171024316763</v>
      </c>
      <c r="CC49" s="2">
        <v>468.07549674399996</v>
      </c>
      <c r="CD49" s="2">
        <v>37.796397424560006</v>
      </c>
      <c r="CE49" s="2">
        <v>468.07588148038116</v>
      </c>
      <c r="CF49" s="2">
        <v>37.796426093838555</v>
      </c>
      <c r="CG49" s="2">
        <v>6.6774478685599996E-5</v>
      </c>
      <c r="CH49" s="2">
        <v>6.6774583321555482E-5</v>
      </c>
      <c r="CI49" s="2">
        <v>2.6281566191446029E-6</v>
      </c>
      <c r="CJ49" s="2">
        <v>2.62905858058531E-6</v>
      </c>
      <c r="CK49" s="2">
        <v>3.4501347982677131</v>
      </c>
      <c r="CL49" s="2">
        <v>0.15941994870520707</v>
      </c>
      <c r="CM49" s="2">
        <v>50.259835728351973</v>
      </c>
      <c r="CN49" s="2">
        <v>2135.1378780021869</v>
      </c>
      <c r="CO49" s="2">
        <v>491.14403871663518</v>
      </c>
      <c r="CP49" s="2">
        <v>488.93183917825246</v>
      </c>
      <c r="CQ49" s="2">
        <v>-136039.1034695268</v>
      </c>
      <c r="CR49" s="2">
        <v>-248776.00617799521</v>
      </c>
      <c r="CS49" s="2">
        <v>1.1631412563506873</v>
      </c>
      <c r="CT49" s="2">
        <v>-41010.715972278442</v>
      </c>
      <c r="CU49" s="2">
        <v>-238780.9862514612</v>
      </c>
      <c r="CV49" s="2">
        <v>-65546.055301568238</v>
      </c>
      <c r="CW49" s="2">
        <v>-275416.06169232429</v>
      </c>
      <c r="CX49" s="2">
        <v>-599015.12434031512</v>
      </c>
      <c r="CY49" s="2">
        <v>-638018.92707411898</v>
      </c>
      <c r="CZ49" s="2">
        <v>4.6093059699314469E-5</v>
      </c>
      <c r="DA49" s="2">
        <v>-2.8931433731739653</v>
      </c>
      <c r="DB49" s="2">
        <v>9.8338810580200317E-2</v>
      </c>
      <c r="DC49" s="2">
        <v>-585107.06224082143</v>
      </c>
      <c r="DD49" s="2">
        <v>0.56973833752561842</v>
      </c>
      <c r="DE49" s="2">
        <v>0.12136276491532424</v>
      </c>
      <c r="DF49" s="2">
        <v>163.50014715207504</v>
      </c>
    </row>
    <row r="50" spans="1:110" ht="15.6" x14ac:dyDescent="0.3">
      <c r="A50" s="93" t="s">
        <v>297</v>
      </c>
      <c r="B50" s="93">
        <v>10</v>
      </c>
      <c r="C50" s="93">
        <v>7.9405999999999999</v>
      </c>
      <c r="D50" s="93">
        <v>7.9090999999999996</v>
      </c>
      <c r="E50" s="94" t="s">
        <v>332</v>
      </c>
      <c r="F50" s="94" t="s">
        <v>332</v>
      </c>
      <c r="G50" s="93">
        <v>21.295891600000001</v>
      </c>
      <c r="H50" s="93">
        <v>14.369945700000001</v>
      </c>
      <c r="I50" s="93">
        <v>21.295891600000001</v>
      </c>
      <c r="J50" s="93">
        <v>14.369945700000001</v>
      </c>
      <c r="K50" s="93">
        <v>2.4637112499999998</v>
      </c>
      <c r="L50" s="94" t="s">
        <v>332</v>
      </c>
      <c r="M50" s="94" t="s">
        <v>332</v>
      </c>
      <c r="N50" s="93">
        <v>0.39765709599999999</v>
      </c>
      <c r="O50" s="93">
        <v>0.39765709599999999</v>
      </c>
      <c r="P50" s="93">
        <v>0.47927230799999998</v>
      </c>
      <c r="Q50" s="93">
        <v>9.4763202699999993E-2</v>
      </c>
      <c r="R50" s="93">
        <v>0.10760963699999999</v>
      </c>
      <c r="S50" s="93">
        <v>0.10760963699999999</v>
      </c>
      <c r="T50" s="93">
        <v>3.5708981468324148</v>
      </c>
      <c r="U50" s="93">
        <v>0.16582163581209788</v>
      </c>
      <c r="V50" s="93">
        <v>-0.268663916</v>
      </c>
      <c r="W50" s="93">
        <v>0.35692982000000001</v>
      </c>
      <c r="X50" s="93">
        <v>8.8265904000000006E-2</v>
      </c>
      <c r="Y50" s="93">
        <v>-0.30376347906045481</v>
      </c>
      <c r="Z50" s="93">
        <v>0.98828130741057096</v>
      </c>
      <c r="AA50" s="93">
        <v>3.5099563060454787E-2</v>
      </c>
      <c r="AB50" s="93">
        <v>-0.27816217788891684</v>
      </c>
      <c r="AC50" s="93">
        <v>1.1366520753638516</v>
      </c>
      <c r="AD50" s="93">
        <v>9.4982618889168473E-3</v>
      </c>
      <c r="AE50" s="94" t="s">
        <v>332</v>
      </c>
      <c r="AF50" s="94" t="s">
        <v>332</v>
      </c>
      <c r="AG50" s="93">
        <v>177.75064699999999</v>
      </c>
      <c r="AH50" s="93">
        <v>177.75064699999999</v>
      </c>
      <c r="AI50" s="93">
        <v>170.58992699999999</v>
      </c>
      <c r="AJ50" s="93">
        <v>169.24628300000001</v>
      </c>
      <c r="AK50" s="93">
        <v>169.24628300000001</v>
      </c>
      <c r="AL50" s="93">
        <v>49.680844199999996</v>
      </c>
      <c r="AM50" s="93">
        <v>2211.2483796000001</v>
      </c>
      <c r="AN50" s="93">
        <v>-73292.048500000004</v>
      </c>
      <c r="AO50" s="93">
        <v>876.46673699999997</v>
      </c>
      <c r="AP50" s="93">
        <v>-74168.515199999994</v>
      </c>
      <c r="AQ50" s="93">
        <v>7320.0053900000003</v>
      </c>
      <c r="AR50" s="93">
        <v>-80612.053899999999</v>
      </c>
      <c r="AS50" s="94" t="s">
        <v>332</v>
      </c>
      <c r="AT50" s="94" t="s">
        <v>332</v>
      </c>
      <c r="AU50" s="93">
        <v>-159640.91</v>
      </c>
      <c r="AV50" s="93">
        <v>-252316.902</v>
      </c>
      <c r="AW50" s="94" t="s">
        <v>332</v>
      </c>
      <c r="AX50" s="94" t="s">
        <v>332</v>
      </c>
      <c r="AY50" s="93">
        <v>14.7105412</v>
      </c>
      <c r="BA50" s="124"/>
      <c r="BB50" s="7" t="s">
        <v>305</v>
      </c>
      <c r="BC50" s="2">
        <v>-9.310144241999998</v>
      </c>
      <c r="BD50" s="2">
        <v>3.5787890582000004</v>
      </c>
      <c r="BH50" s="2">
        <v>0.42807177600000001</v>
      </c>
      <c r="BI50" s="2">
        <v>46.629088600000003</v>
      </c>
      <c r="BJ50" s="2">
        <v>0.42807178402720614</v>
      </c>
      <c r="BK50" s="2">
        <v>46.629089103144338</v>
      </c>
      <c r="BL50" s="2">
        <v>1.1913459372E-2</v>
      </c>
      <c r="BM50" s="2">
        <v>7.4270089800000002E-5</v>
      </c>
      <c r="BN50" s="2">
        <v>1.1913459040112004E-2</v>
      </c>
      <c r="BO50" s="2">
        <v>7.4270085599330011E-5</v>
      </c>
      <c r="BP50" s="2">
        <v>46.081167025088185</v>
      </c>
      <c r="BQ50" s="2">
        <v>83.636767615502762</v>
      </c>
      <c r="BR50" s="2">
        <v>0.13919867770808836</v>
      </c>
      <c r="BS50" s="2">
        <v>1.8313922245500125</v>
      </c>
      <c r="BT50" s="2">
        <v>5.6728430155087987E-2</v>
      </c>
      <c r="BU50" s="2">
        <v>0.46966036742897538</v>
      </c>
      <c r="BV50" s="2">
        <v>512860.42269484233</v>
      </c>
      <c r="BW50" s="2">
        <v>312.79850283566657</v>
      </c>
      <c r="BX50" s="2">
        <v>1.9376870478053452</v>
      </c>
      <c r="BY50" s="2">
        <v>0.63117417300000001</v>
      </c>
      <c r="BZ50" s="2">
        <v>7.5724087899999999</v>
      </c>
      <c r="CA50" s="2">
        <v>0.63117416985917452</v>
      </c>
      <c r="CB50" s="2">
        <v>7.5724094896254304</v>
      </c>
      <c r="CC50" s="2">
        <v>462.885940984</v>
      </c>
      <c r="CD50" s="2">
        <v>38.338230497440001</v>
      </c>
      <c r="CE50" s="2">
        <v>462.88631994118566</v>
      </c>
      <c r="CF50" s="2">
        <v>38.338259661614046</v>
      </c>
      <c r="CG50" s="2">
        <v>6.8029938582400001E-5</v>
      </c>
      <c r="CH50" s="2">
        <v>6.8030045018386599E-5</v>
      </c>
      <c r="CI50" s="2">
        <v>2.6539687118126273E-6</v>
      </c>
      <c r="CJ50" s="2">
        <v>2.654879547028992E-6</v>
      </c>
      <c r="CK50" s="2">
        <v>3.5709009738279041</v>
      </c>
      <c r="CL50" s="2">
        <v>0.16582175813271977</v>
      </c>
      <c r="CM50" s="2">
        <v>49.680884575220858</v>
      </c>
      <c r="CN50" s="2">
        <v>2211.2501072939353</v>
      </c>
      <c r="CO50" s="2">
        <v>491.77261850815091</v>
      </c>
      <c r="CP50" s="2">
        <v>489.66586406662589</v>
      </c>
      <c r="CQ50" s="2">
        <v>-163077.37615253445</v>
      </c>
      <c r="CR50" s="2">
        <v>-252348.45096959479</v>
      </c>
      <c r="CS50" s="2">
        <v>1.1401690048897917</v>
      </c>
      <c r="CT50" s="2">
        <v>-40547.932478914372</v>
      </c>
      <c r="CU50" s="2">
        <v>-238264.17834038855</v>
      </c>
      <c r="CV50" s="2">
        <v>-65071.555579162581</v>
      </c>
      <c r="CW50" s="2">
        <v>-274896.03952940728</v>
      </c>
      <c r="CX50" s="2">
        <v>-74149.823961994058</v>
      </c>
      <c r="CY50" s="2">
        <v>-80636.214965834763</v>
      </c>
      <c r="CZ50" s="2">
        <v>2.0087307899478952E-6</v>
      </c>
      <c r="DA50" s="2">
        <v>-0.26976254308659769</v>
      </c>
      <c r="DB50" s="2">
        <v>8.882472189755132E-2</v>
      </c>
      <c r="DC50" s="2">
        <v>-73629.764909316873</v>
      </c>
      <c r="DD50" s="2">
        <v>0.4790151480162757</v>
      </c>
      <c r="DE50" s="2">
        <v>9.4694147410737006E-2</v>
      </c>
      <c r="DF50" s="2">
        <v>170.6087188125922</v>
      </c>
    </row>
    <row r="51" spans="1:110" ht="16.2" x14ac:dyDescent="0.3">
      <c r="A51" s="93" t="s">
        <v>297</v>
      </c>
      <c r="B51" s="93">
        <v>11</v>
      </c>
      <c r="C51" s="93">
        <v>7.9090999999999996</v>
      </c>
      <c r="D51" s="93">
        <v>7.8776000000000002</v>
      </c>
      <c r="E51" s="94" t="s">
        <v>332</v>
      </c>
      <c r="F51" s="94" t="s">
        <v>332</v>
      </c>
      <c r="G51" s="93">
        <v>21.384157500000001</v>
      </c>
      <c r="H51" s="93">
        <v>14.4005796</v>
      </c>
      <c r="I51" s="93">
        <v>21.384157500000001</v>
      </c>
      <c r="J51" s="93">
        <v>14.4005796</v>
      </c>
      <c r="K51" s="93">
        <v>2.4671831100000001</v>
      </c>
      <c r="L51" s="94" t="s">
        <v>332</v>
      </c>
      <c r="M51" s="94" t="s">
        <v>332</v>
      </c>
      <c r="N51" s="93">
        <v>0.38345202499999997</v>
      </c>
      <c r="O51" s="93">
        <v>0.38345202499999997</v>
      </c>
      <c r="P51" s="93">
        <v>0.43911175800000002</v>
      </c>
      <c r="Q51" s="93">
        <v>8.4356146500000007E-2</v>
      </c>
      <c r="R51" s="93">
        <v>9.3605004000000006E-2</v>
      </c>
      <c r="S51" s="93">
        <v>9.3605004000000006E-2</v>
      </c>
      <c r="T51" s="93">
        <v>3.594736449127204</v>
      </c>
      <c r="U51" s="93">
        <v>0.16803922566852172</v>
      </c>
      <c r="V51" s="93">
        <v>-0.19837833799999999</v>
      </c>
      <c r="W51" s="93">
        <v>0.22901221999999999</v>
      </c>
      <c r="X51" s="93">
        <v>3.0633882000000001E-2</v>
      </c>
      <c r="Y51" s="93">
        <v>-0.21012496208651105</v>
      </c>
      <c r="Z51" s="93">
        <v>0.99595911854111574</v>
      </c>
      <c r="AA51" s="93">
        <v>1.1746624086511049E-2</v>
      </c>
      <c r="AB51" s="93">
        <v>-0.20124582264714552</v>
      </c>
      <c r="AC51" s="93">
        <v>1.1224433855944986</v>
      </c>
      <c r="AD51" s="93">
        <v>2.8674846471455281E-3</v>
      </c>
      <c r="AE51" s="94" t="s">
        <v>332</v>
      </c>
      <c r="AF51" s="94" t="s">
        <v>332</v>
      </c>
      <c r="AG51" s="93">
        <v>178.62079299999999</v>
      </c>
      <c r="AH51" s="93">
        <v>178.62079299999999</v>
      </c>
      <c r="AI51" s="93">
        <v>173.44278800000001</v>
      </c>
      <c r="AJ51" s="93">
        <v>172.70017200000001</v>
      </c>
      <c r="AK51" s="93">
        <v>172.70017200000001</v>
      </c>
      <c r="AL51" s="93">
        <v>49.805107560000003</v>
      </c>
      <c r="AM51" s="93">
        <v>2252.3571107999996</v>
      </c>
      <c r="AN51" s="93">
        <v>-45889.568399999996</v>
      </c>
      <c r="AO51" s="93">
        <v>636.26451399999996</v>
      </c>
      <c r="AP51" s="93">
        <v>-46525.832900000001</v>
      </c>
      <c r="AQ51" s="93">
        <v>4126.7012100000002</v>
      </c>
      <c r="AR51" s="93">
        <v>-50016.2696</v>
      </c>
      <c r="AS51" s="94" t="s">
        <v>332</v>
      </c>
      <c r="AT51" s="94" t="s">
        <v>332</v>
      </c>
      <c r="AU51" s="93">
        <v>-162409.37100000001</v>
      </c>
      <c r="AV51" s="93">
        <v>-254966.804</v>
      </c>
      <c r="AW51" s="94" t="s">
        <v>332</v>
      </c>
      <c r="AX51" s="94" t="s">
        <v>332</v>
      </c>
      <c r="AY51" s="93">
        <v>14.710565600000001</v>
      </c>
      <c r="BA51" s="124"/>
      <c r="BB51" s="7" t="s">
        <v>306</v>
      </c>
      <c r="BC51" s="2">
        <v>-13.174666036762181</v>
      </c>
      <c r="BD51" s="2">
        <v>-8.6175919083053287</v>
      </c>
      <c r="BF51" s="121" t="s">
        <v>307</v>
      </c>
      <c r="BH51" s="2">
        <v>0.42739218699999998</v>
      </c>
      <c r="BI51" s="2">
        <v>46.758684700000003</v>
      </c>
      <c r="BJ51" s="2">
        <v>0.42739219353605151</v>
      </c>
      <c r="BK51" s="2">
        <v>46.75868508109486</v>
      </c>
      <c r="BL51" s="2">
        <v>1.1961204623999999E-2</v>
      </c>
      <c r="BM51" s="2">
        <v>7.5790183319999999E-5</v>
      </c>
      <c r="BN51" s="2">
        <v>1.1961204328468866E-2</v>
      </c>
      <c r="BO51" s="2">
        <v>7.5790179497785617E-5</v>
      </c>
      <c r="BP51" s="2">
        <v>46.124813380465042</v>
      </c>
      <c r="BQ51" s="2">
        <v>83.260291223937912</v>
      </c>
      <c r="BR51" s="2">
        <v>0.13893272553498889</v>
      </c>
      <c r="BS51" s="2">
        <v>1.8849625110685766</v>
      </c>
      <c r="BT51" s="2">
        <v>5.6831282531427302E-2</v>
      </c>
      <c r="BU51" s="2">
        <v>0.47102892946666652</v>
      </c>
      <c r="BV51" s="2">
        <v>512348.81604089093</v>
      </c>
      <c r="BW51" s="2">
        <v>314.59440893087879</v>
      </c>
      <c r="BX51" s="2">
        <v>1.9364358898514928</v>
      </c>
      <c r="BY51" s="2">
        <v>0.63029568000000002</v>
      </c>
      <c r="BZ51" s="2">
        <v>7.4158180299999996</v>
      </c>
      <c r="CA51" s="2">
        <v>0.63029567640135353</v>
      </c>
      <c r="CB51" s="2">
        <v>7.4158186376560531</v>
      </c>
      <c r="CC51" s="2">
        <v>464.33153532800003</v>
      </c>
      <c r="CD51" s="2">
        <v>38.337830077119996</v>
      </c>
      <c r="CE51" s="2">
        <v>464.33191626637233</v>
      </c>
      <c r="CF51" s="2">
        <v>38.337859481563278</v>
      </c>
      <c r="CG51" s="2">
        <v>6.8251491530400008E-5</v>
      </c>
      <c r="CH51" s="2">
        <v>6.825159873547695E-5</v>
      </c>
      <c r="CI51" s="2">
        <v>2.6505424898167004E-6</v>
      </c>
      <c r="CJ51" s="2">
        <v>2.6514521604767229E-6</v>
      </c>
      <c r="CK51" s="2">
        <v>3.5947393080228629</v>
      </c>
      <c r="CL51" s="2">
        <v>0.16803935132938014</v>
      </c>
      <c r="CM51" s="2">
        <v>49.805147886351541</v>
      </c>
      <c r="CN51" s="2">
        <v>2252.3588754635834</v>
      </c>
      <c r="CO51" s="2">
        <v>492.46562410421177</v>
      </c>
      <c r="CP51" s="2">
        <v>490.35557722716197</v>
      </c>
      <c r="CQ51" s="2">
        <v>-165851.30679762011</v>
      </c>
      <c r="CR51" s="2">
        <v>-254998.26526828163</v>
      </c>
      <c r="CS51" s="2">
        <v>1.1257798572583018</v>
      </c>
      <c r="CT51" s="2">
        <v>-40507.58932355533</v>
      </c>
      <c r="CU51" s="2">
        <v>-238224.20904639119</v>
      </c>
      <c r="CV51" s="2">
        <v>-64826.804801685037</v>
      </c>
      <c r="CW51" s="2">
        <v>-274602.89657169802</v>
      </c>
      <c r="CX51" s="2">
        <v>-46520.426725064674</v>
      </c>
      <c r="CY51" s="2">
        <v>-50027.185167906253</v>
      </c>
      <c r="CZ51" s="2">
        <v>2.0270985470124886E-6</v>
      </c>
      <c r="DA51" s="2">
        <v>-0.19836112096533504</v>
      </c>
      <c r="DB51" s="2">
        <v>3.0179655942256717E-2</v>
      </c>
      <c r="DC51" s="2">
        <v>-45775.591300430679</v>
      </c>
      <c r="DD51" s="2">
        <v>0.43907467493183239</v>
      </c>
      <c r="DE51" s="2">
        <v>8.4346625036198511E-2</v>
      </c>
      <c r="DF51" s="2">
        <v>173.44536005291266</v>
      </c>
    </row>
    <row r="52" spans="1:110" ht="16.2" x14ac:dyDescent="0.3">
      <c r="A52" s="93" t="s">
        <v>297</v>
      </c>
      <c r="B52" s="93">
        <v>12</v>
      </c>
      <c r="C52" s="93">
        <v>7.8776000000000002</v>
      </c>
      <c r="D52" s="93">
        <v>7.8460999999999999</v>
      </c>
      <c r="E52" s="94" t="s">
        <v>332</v>
      </c>
      <c r="F52" s="94" t="s">
        <v>332</v>
      </c>
      <c r="G52" s="93">
        <v>21.414791399999999</v>
      </c>
      <c r="H52" s="93">
        <v>14.4131041</v>
      </c>
      <c r="I52" s="93">
        <v>21.414791399999999</v>
      </c>
      <c r="J52" s="93">
        <v>14.4131041</v>
      </c>
      <c r="K52" s="93">
        <v>2.4695707200000001</v>
      </c>
      <c r="L52" s="94" t="s">
        <v>332</v>
      </c>
      <c r="M52" s="94" t="s">
        <v>332</v>
      </c>
      <c r="N52" s="93">
        <v>0.37363988300000001</v>
      </c>
      <c r="O52" s="93">
        <v>0.37363988300000001</v>
      </c>
      <c r="P52" s="93">
        <v>0.41126537400000002</v>
      </c>
      <c r="Q52" s="93">
        <v>7.7548975300000003E-2</v>
      </c>
      <c r="R52" s="93">
        <v>8.3939733700000005E-2</v>
      </c>
      <c r="S52" s="93">
        <v>8.3939733700000005E-2</v>
      </c>
      <c r="T52" s="93">
        <v>3.6065108216797954</v>
      </c>
      <c r="U52" s="93">
        <v>0.16896152630268421</v>
      </c>
      <c r="V52" s="93">
        <v>-0.13813419299999999</v>
      </c>
      <c r="W52" s="93">
        <v>0.150658665</v>
      </c>
      <c r="X52" s="93">
        <v>1.2524472000000009E-2</v>
      </c>
      <c r="Y52" s="93">
        <v>-0.14281383525271676</v>
      </c>
      <c r="Z52" s="93">
        <v>0.99835288064425098</v>
      </c>
      <c r="AA52" s="93">
        <v>4.6796422527167793E-3</v>
      </c>
      <c r="AB52" s="93">
        <v>-0.13918549384441309</v>
      </c>
      <c r="AC52" s="93">
        <v>1.1135175113794091</v>
      </c>
      <c r="AD52" s="93">
        <v>1.0513008444131072E-3</v>
      </c>
      <c r="AE52" s="94" t="s">
        <v>332</v>
      </c>
      <c r="AF52" s="94" t="s">
        <v>332</v>
      </c>
      <c r="AG52" s="93">
        <v>179.25937200000001</v>
      </c>
      <c r="AH52" s="93">
        <v>179.25937200000001</v>
      </c>
      <c r="AI52" s="93">
        <v>175.33138</v>
      </c>
      <c r="AJ52" s="93">
        <v>174.87078199999999</v>
      </c>
      <c r="AK52" s="93">
        <v>174.87078199999999</v>
      </c>
      <c r="AL52" s="93">
        <v>49.819404599999999</v>
      </c>
      <c r="AM52" s="93">
        <v>2278.1152332000001</v>
      </c>
      <c r="AN52" s="93">
        <v>-29813.558300000001</v>
      </c>
      <c r="AO52" s="93">
        <v>483.27087999999998</v>
      </c>
      <c r="AP52" s="93">
        <v>-30296.8292</v>
      </c>
      <c r="AQ52" s="93">
        <v>2591.3041699999999</v>
      </c>
      <c r="AR52" s="93">
        <v>-32404.862499999999</v>
      </c>
      <c r="AS52" s="94" t="s">
        <v>332</v>
      </c>
      <c r="AT52" s="94" t="s">
        <v>332</v>
      </c>
      <c r="AU52" s="93">
        <v>-164319.935</v>
      </c>
      <c r="AV52" s="93">
        <v>-256813.75099999999</v>
      </c>
      <c r="AW52" s="94" t="s">
        <v>332</v>
      </c>
      <c r="AX52" s="94" t="s">
        <v>332</v>
      </c>
      <c r="AY52" s="93">
        <v>14.710590099999999</v>
      </c>
      <c r="BA52" s="124"/>
      <c r="BB52" s="7" t="s">
        <v>308</v>
      </c>
      <c r="BC52" s="2">
        <v>-8.3218182435378214</v>
      </c>
      <c r="BD52" s="2">
        <v>0.96580108750532678</v>
      </c>
      <c r="BF52" s="121" t="s">
        <v>309</v>
      </c>
      <c r="BH52" s="2">
        <v>0.42686969499999999</v>
      </c>
      <c r="BI52" s="2">
        <v>46.874347200000003</v>
      </c>
      <c r="BJ52" s="2">
        <v>0.42686970352973286</v>
      </c>
      <c r="BK52" s="2">
        <v>46.874347640023203</v>
      </c>
      <c r="BL52" s="2">
        <v>1.1996299836E-2</v>
      </c>
      <c r="BM52" s="2">
        <v>7.6670292240000004E-5</v>
      </c>
      <c r="BN52" s="2">
        <v>1.1996299510572697E-2</v>
      </c>
      <c r="BO52" s="2">
        <v>7.6670288097788609E-5</v>
      </c>
      <c r="BP52" s="2">
        <v>46.151966825882006</v>
      </c>
      <c r="BQ52" s="2">
        <v>82.975388822194546</v>
      </c>
      <c r="BR52" s="2">
        <v>0.1387622958445007</v>
      </c>
      <c r="BS52" s="2">
        <v>1.9247159757803407</v>
      </c>
      <c r="BT52" s="2">
        <v>5.6906988509883454E-2</v>
      </c>
      <c r="BU52" s="2">
        <v>0.4728859682005454</v>
      </c>
      <c r="BV52" s="2">
        <v>512351.26356266224</v>
      </c>
      <c r="BW52" s="2">
        <v>315.43069780059648</v>
      </c>
      <c r="BX52" s="2">
        <v>1.9333377350137397</v>
      </c>
      <c r="BY52" s="2">
        <v>0.62971420499999997</v>
      </c>
      <c r="BZ52" s="2">
        <v>7.3375359800000002</v>
      </c>
      <c r="CA52" s="2">
        <v>0.62971420204100459</v>
      </c>
      <c r="CB52" s="2">
        <v>7.3375366017600889</v>
      </c>
      <c r="CC52" s="2">
        <v>464.63250261599995</v>
      </c>
      <c r="CD52" s="2">
        <v>38.240784437759999</v>
      </c>
      <c r="CE52" s="2">
        <v>464.63288262790826</v>
      </c>
      <c r="CF52" s="2">
        <v>38.240813767280713</v>
      </c>
      <c r="CG52" s="2">
        <v>6.8237449323200003E-5</v>
      </c>
      <c r="CH52" s="2">
        <v>6.8237556837279497E-5</v>
      </c>
      <c r="CI52" s="2">
        <v>2.6420679226069249E-6</v>
      </c>
      <c r="CJ52" s="2">
        <v>2.6429746911259095E-6</v>
      </c>
      <c r="CK52" s="2">
        <v>3.6065136812594814</v>
      </c>
      <c r="CL52" s="2">
        <v>0.16896165197242874</v>
      </c>
      <c r="CM52" s="2">
        <v>49.819444847410864</v>
      </c>
      <c r="CN52" s="2">
        <v>2278.1170195177701</v>
      </c>
      <c r="CO52" s="2">
        <v>492.94220642352457</v>
      </c>
      <c r="CP52" s="2">
        <v>490.83078912010319</v>
      </c>
      <c r="CQ52" s="2">
        <v>-167766.09002960377</v>
      </c>
      <c r="CR52" s="2">
        <v>-256845.13434621147</v>
      </c>
      <c r="CS52" s="2">
        <v>1.1161131266779403</v>
      </c>
      <c r="CT52" s="2">
        <v>-40477.822799501839</v>
      </c>
      <c r="CU52" s="2">
        <v>-238194.93349625063</v>
      </c>
      <c r="CV52" s="2">
        <v>-64675.836548571591</v>
      </c>
      <c r="CW52" s="2">
        <v>-274419.58577232121</v>
      </c>
      <c r="CX52" s="2">
        <v>-30294.759303502713</v>
      </c>
      <c r="CY52" s="2">
        <v>-32409.743954074067</v>
      </c>
      <c r="CZ52" s="2">
        <v>2.0353265955015704E-6</v>
      </c>
      <c r="DA52" s="2">
        <v>-0.13789131581996267</v>
      </c>
      <c r="DB52" s="2">
        <v>1.2165083258078252E-2</v>
      </c>
      <c r="DC52" s="2">
        <v>-29679.933672475654</v>
      </c>
      <c r="DD52" s="2">
        <v>0.41126535904669465</v>
      </c>
      <c r="DE52" s="2">
        <v>7.7548971469040592E-2</v>
      </c>
      <c r="DF52" s="2">
        <v>175.33138631933696</v>
      </c>
    </row>
    <row r="53" spans="1:110" ht="16.2" x14ac:dyDescent="0.3">
      <c r="A53" s="93" t="s">
        <v>297</v>
      </c>
      <c r="B53" s="93">
        <v>13</v>
      </c>
      <c r="C53" s="93">
        <v>7.8460999999999999</v>
      </c>
      <c r="D53" s="93">
        <v>7.8146000000000004</v>
      </c>
      <c r="E53" s="94" t="s">
        <v>332</v>
      </c>
      <c r="F53" s="94" t="s">
        <v>332</v>
      </c>
      <c r="G53" s="93">
        <v>21.427315799999999</v>
      </c>
      <c r="H53" s="93">
        <v>14.418014700000001</v>
      </c>
      <c r="I53" s="93">
        <v>21.427315799999999</v>
      </c>
      <c r="J53" s="93">
        <v>14.418014700000001</v>
      </c>
      <c r="K53" s="93">
        <v>2.4712874</v>
      </c>
      <c r="L53" s="94" t="s">
        <v>332</v>
      </c>
      <c r="M53" s="94" t="s">
        <v>332</v>
      </c>
      <c r="N53" s="93">
        <v>0.36697484699999999</v>
      </c>
      <c r="O53" s="93">
        <v>0.36697484699999999</v>
      </c>
      <c r="P53" s="93">
        <v>0.39215965400000002</v>
      </c>
      <c r="Q53" s="93">
        <v>7.3051801400000005E-2</v>
      </c>
      <c r="R53" s="93">
        <v>7.7388303699999994E-2</v>
      </c>
      <c r="S53" s="93">
        <v>7.7388303699999994E-2</v>
      </c>
      <c r="T53" s="93">
        <v>3.613611047823464</v>
      </c>
      <c r="U53" s="93">
        <v>0.16939526460423215</v>
      </c>
      <c r="V53" s="93">
        <v>-9.4046413999999995E-2</v>
      </c>
      <c r="W53" s="93">
        <v>9.8957090600000006E-2</v>
      </c>
      <c r="X53" s="93">
        <v>4.9106766000000107E-3</v>
      </c>
      <c r="Y53" s="93">
        <v>-9.5848508793951473E-2</v>
      </c>
      <c r="Z53" s="93">
        <v>0.99935524201146042</v>
      </c>
      <c r="AA53" s="93">
        <v>1.8020947939514842E-3</v>
      </c>
      <c r="AB53" s="93">
        <v>-9.4426442932093277E-2</v>
      </c>
      <c r="AC53" s="93">
        <v>1.1075964927921633</v>
      </c>
      <c r="AD53" s="93">
        <v>3.800289320932842E-4</v>
      </c>
      <c r="AE53" s="94" t="s">
        <v>332</v>
      </c>
      <c r="AF53" s="94" t="s">
        <v>332</v>
      </c>
      <c r="AG53" s="93">
        <v>179.74594500000001</v>
      </c>
      <c r="AH53" s="93">
        <v>179.74594500000001</v>
      </c>
      <c r="AI53" s="93">
        <v>176.588201</v>
      </c>
      <c r="AJ53" s="93">
        <v>176.28984600000001</v>
      </c>
      <c r="AK53" s="93">
        <v>176.28984600000001</v>
      </c>
      <c r="AL53" s="93">
        <v>49.808611080000006</v>
      </c>
      <c r="AM53" s="93">
        <v>2294.9819640000001</v>
      </c>
      <c r="AN53" s="93">
        <v>-19376.469799999999</v>
      </c>
      <c r="AO53" s="93">
        <v>388.691035</v>
      </c>
      <c r="AP53" s="93">
        <v>-19765.160899999999</v>
      </c>
      <c r="AQ53" s="93">
        <v>1692.1371099999999</v>
      </c>
      <c r="AR53" s="93">
        <v>-21068.606899999999</v>
      </c>
      <c r="AS53" s="94" t="s">
        <v>332</v>
      </c>
      <c r="AT53" s="94" t="s">
        <v>332</v>
      </c>
      <c r="AU53" s="93">
        <v>-165615.269</v>
      </c>
      <c r="AV53" s="93">
        <v>-258070.18900000001</v>
      </c>
      <c r="AW53" s="94" t="s">
        <v>332</v>
      </c>
      <c r="AX53" s="94" t="s">
        <v>332</v>
      </c>
      <c r="AY53" s="93">
        <v>14.7106145</v>
      </c>
      <c r="BA53" s="124"/>
      <c r="BB53" s="7" t="s">
        <v>310</v>
      </c>
      <c r="BC53" s="2">
        <v>-15.395767227159922</v>
      </c>
      <c r="BD53" s="2">
        <v>-8.0271541962507218</v>
      </c>
      <c r="BH53" s="2">
        <v>0.42644416699999999</v>
      </c>
      <c r="BI53" s="2">
        <v>46.962148399999997</v>
      </c>
      <c r="BJ53" s="2">
        <v>0.42644417353973746</v>
      </c>
      <c r="BK53" s="2">
        <v>46.962148791390113</v>
      </c>
      <c r="BL53" s="2">
        <v>1.2023071199999999E-2</v>
      </c>
      <c r="BM53" s="2">
        <v>7.7219451360000001E-5</v>
      </c>
      <c r="BN53" s="2">
        <v>1.2023070914610289E-2</v>
      </c>
      <c r="BO53" s="2">
        <v>7.7219447070749067E-5</v>
      </c>
      <c r="BP53" s="2">
        <v>46.165178973167201</v>
      </c>
      <c r="BQ53" s="2">
        <v>82.775223599691756</v>
      </c>
      <c r="BR53" s="2">
        <v>0.13866651528966806</v>
      </c>
      <c r="BS53" s="2">
        <v>1.9530779040975605</v>
      </c>
      <c r="BT53" s="2">
        <v>5.6965433725085272E-2</v>
      </c>
      <c r="BU53" s="2">
        <v>0.47441413423972351</v>
      </c>
      <c r="BV53" s="2">
        <v>512409.64136340626</v>
      </c>
      <c r="BW53" s="2">
        <v>315.9301154253331</v>
      </c>
      <c r="BX53" s="2">
        <v>1.9303806013209017</v>
      </c>
      <c r="BY53" s="2">
        <v>0.62935088400000005</v>
      </c>
      <c r="BZ53" s="2">
        <v>7.2926086699999999</v>
      </c>
      <c r="CA53" s="2">
        <v>0.62935088060026523</v>
      </c>
      <c r="CB53" s="2">
        <v>7.2926092809185006</v>
      </c>
      <c r="CC53" s="2">
        <v>464.59998663200003</v>
      </c>
      <c r="CD53" s="2">
        <v>38.144309143999998</v>
      </c>
      <c r="CE53" s="2">
        <v>464.60036537030493</v>
      </c>
      <c r="CF53" s="2">
        <v>38.144338259074487</v>
      </c>
      <c r="CG53" s="2">
        <v>6.8173042692799992E-5</v>
      </c>
      <c r="CH53" s="2">
        <v>6.8173149216246211E-5</v>
      </c>
      <c r="CI53" s="2">
        <v>2.6339918024439916E-6</v>
      </c>
      <c r="CJ53" s="2">
        <v>2.634895758847191E-6</v>
      </c>
      <c r="CK53" s="2">
        <v>3.613613910951829</v>
      </c>
      <c r="CL53" s="2">
        <v>0.16939539008784923</v>
      </c>
      <c r="CM53" s="2">
        <v>49.808651164556615</v>
      </c>
      <c r="CN53" s="2">
        <v>2294.9837476155471</v>
      </c>
      <c r="CO53" s="2">
        <v>493.28486679769577</v>
      </c>
      <c r="CP53" s="2">
        <v>491.17274172490562</v>
      </c>
      <c r="CQ53" s="2">
        <v>-169064.86880681061</v>
      </c>
      <c r="CR53" s="2">
        <v>-258101.51364039606</v>
      </c>
      <c r="CS53" s="2">
        <v>1.1095059368058005</v>
      </c>
      <c r="CT53" s="2">
        <v>-40455.304087857192</v>
      </c>
      <c r="CU53" s="2">
        <v>-238172.51168361673</v>
      </c>
      <c r="CV53" s="2">
        <v>-64576.652100485102</v>
      </c>
      <c r="CW53" s="2">
        <v>-274300.35049836076</v>
      </c>
      <c r="CX53" s="2">
        <v>-19764.182540362712</v>
      </c>
      <c r="CY53" s="2">
        <v>-21070.762077701849</v>
      </c>
      <c r="CZ53" s="2">
        <v>2.0400109167301337E-6</v>
      </c>
      <c r="DA53" s="2">
        <v>-9.3794183898977312E-2</v>
      </c>
      <c r="DB53" s="2">
        <v>4.7007150750373828E-3</v>
      </c>
      <c r="DC53" s="2">
        <v>-19277.238049251078</v>
      </c>
      <c r="DD53" s="2">
        <v>0.39216480826721528</v>
      </c>
      <c r="DE53" s="2">
        <v>7.3053010122303016E-2</v>
      </c>
      <c r="DF53" s="2">
        <v>176.58787163080754</v>
      </c>
    </row>
    <row r="54" spans="1:110" ht="16.8" thickBot="1" x14ac:dyDescent="0.35">
      <c r="A54" s="93" t="s">
        <v>297</v>
      </c>
      <c r="B54" s="93">
        <v>14</v>
      </c>
      <c r="C54" s="93">
        <v>7.8146000000000004</v>
      </c>
      <c r="D54" s="93">
        <v>7.7831000000000001</v>
      </c>
      <c r="E54" s="94" t="s">
        <v>332</v>
      </c>
      <c r="F54" s="94" t="s">
        <v>332</v>
      </c>
      <c r="G54" s="93">
        <v>21.432226499999999</v>
      </c>
      <c r="H54" s="93">
        <v>14.418697099999999</v>
      </c>
      <c r="I54" s="93">
        <v>21.432226499999999</v>
      </c>
      <c r="J54" s="93">
        <v>14.418697099999999</v>
      </c>
      <c r="K54" s="93">
        <v>2.4725161400000002</v>
      </c>
      <c r="L54" s="94" t="s">
        <v>332</v>
      </c>
      <c r="M54" s="94" t="s">
        <v>332</v>
      </c>
      <c r="N54" s="93">
        <v>0.36250267899999999</v>
      </c>
      <c r="O54" s="93">
        <v>0.36250267899999999</v>
      </c>
      <c r="P54" s="93">
        <v>0.37919533500000002</v>
      </c>
      <c r="Q54" s="93">
        <v>7.0074746199999996E-2</v>
      </c>
      <c r="R54" s="93">
        <v>7.2989164999999995E-2</v>
      </c>
      <c r="S54" s="93">
        <v>7.2989164999999995E-2</v>
      </c>
      <c r="T54" s="93">
        <v>3.6183795261229821</v>
      </c>
      <c r="U54" s="93">
        <v>0.16960429626837048</v>
      </c>
      <c r="V54" s="93">
        <v>-6.3377042999999994E-2</v>
      </c>
      <c r="W54" s="93">
        <v>6.4059377000000001E-2</v>
      </c>
      <c r="X54" s="93">
        <v>6.8233400000000666E-4</v>
      </c>
      <c r="Y54" s="93">
        <v>-6.3624390902972783E-2</v>
      </c>
      <c r="Z54" s="93">
        <v>0.9999104538427126</v>
      </c>
      <c r="AA54" s="93">
        <v>2.4734790297278842E-4</v>
      </c>
      <c r="AB54" s="93">
        <v>-6.3426845988911101E-2</v>
      </c>
      <c r="AC54" s="93">
        <v>1.1036143691421025</v>
      </c>
      <c r="AD54" s="93">
        <v>4.9802988911110479E-5</v>
      </c>
      <c r="AE54" s="94" t="s">
        <v>332</v>
      </c>
      <c r="AF54" s="94" t="s">
        <v>332</v>
      </c>
      <c r="AG54" s="93">
        <v>180.13781299999999</v>
      </c>
      <c r="AH54" s="93">
        <v>180.13781299999999</v>
      </c>
      <c r="AI54" s="93">
        <v>177.42395300000001</v>
      </c>
      <c r="AJ54" s="93">
        <v>177.22796399999999</v>
      </c>
      <c r="AK54" s="93">
        <v>177.22796399999999</v>
      </c>
      <c r="AL54" s="93">
        <v>49.791639239999995</v>
      </c>
      <c r="AM54" s="93">
        <v>2305.9940579999998</v>
      </c>
      <c r="AN54" s="93">
        <v>-12359.5982</v>
      </c>
      <c r="AO54" s="93">
        <v>334.10504200000003</v>
      </c>
      <c r="AP54" s="93">
        <v>-12693.703299999999</v>
      </c>
      <c r="AQ54" s="93">
        <v>1117.45046</v>
      </c>
      <c r="AR54" s="93">
        <v>-13477.048699999999</v>
      </c>
      <c r="AS54" s="94" t="s">
        <v>332</v>
      </c>
      <c r="AT54" s="94" t="s">
        <v>332</v>
      </c>
      <c r="AU54" s="93">
        <v>-166481.40400000001</v>
      </c>
      <c r="AV54" s="93">
        <v>-258915.16899999999</v>
      </c>
      <c r="AW54" s="94" t="s">
        <v>332</v>
      </c>
      <c r="AX54" s="94" t="s">
        <v>332</v>
      </c>
      <c r="AY54" s="93">
        <v>14.710639</v>
      </c>
      <c r="BA54" s="126"/>
      <c r="BB54" s="23" t="s">
        <v>311</v>
      </c>
      <c r="BC54" s="2">
        <v>-6.1007170531400776</v>
      </c>
      <c r="BD54" s="2">
        <v>0.37536337545072207</v>
      </c>
      <c r="BH54" s="2">
        <v>0.42607282200000002</v>
      </c>
      <c r="BI54" s="2">
        <v>47.024894000000003</v>
      </c>
      <c r="BJ54" s="2">
        <v>0.42607283130736062</v>
      </c>
      <c r="BK54" s="2">
        <v>47.024894441224305</v>
      </c>
      <c r="BL54" s="2">
        <v>1.2044649960000001E-2</v>
      </c>
      <c r="BM54" s="2">
        <v>7.7572587960000005E-5</v>
      </c>
      <c r="BN54" s="2">
        <v>1.2044649566889585E-2</v>
      </c>
      <c r="BO54" s="2">
        <v>7.7572583846251858E-5</v>
      </c>
      <c r="BP54" s="2">
        <v>46.167110701706392</v>
      </c>
      <c r="BQ54" s="2">
        <v>82.638582030947219</v>
      </c>
      <c r="BR54" s="2">
        <v>0.13862749519144363</v>
      </c>
      <c r="BS54" s="2">
        <v>1.9728085520596055</v>
      </c>
      <c r="BT54" s="2">
        <v>5.7013522956363555E-2</v>
      </c>
      <c r="BU54" s="2">
        <v>0.47553399527067947</v>
      </c>
      <c r="BV54" s="2">
        <v>512453.32613444532</v>
      </c>
      <c r="BW54" s="2">
        <v>316.27793096024857</v>
      </c>
      <c r="BX54" s="2">
        <v>1.9278961231925777</v>
      </c>
      <c r="BY54" s="2">
        <v>0.62914474799999998</v>
      </c>
      <c r="BZ54" s="2">
        <v>7.26508267</v>
      </c>
      <c r="CA54" s="2">
        <v>0.62914474468900894</v>
      </c>
      <c r="CB54" s="2">
        <v>7.2650832652338613</v>
      </c>
      <c r="CC54" s="2">
        <v>464.43032060000002</v>
      </c>
      <c r="CD54" s="2">
        <v>38.065471748639993</v>
      </c>
      <c r="CE54" s="2">
        <v>464.43070070053767</v>
      </c>
      <c r="CF54" s="2">
        <v>38.065500998563131</v>
      </c>
      <c r="CG54" s="2">
        <v>6.8099159369600009E-5</v>
      </c>
      <c r="CH54" s="2">
        <v>6.8099266373291385E-5</v>
      </c>
      <c r="CI54" s="2">
        <v>2.6272160386965376E-6</v>
      </c>
      <c r="CJ54" s="2">
        <v>2.6281176880608615E-6</v>
      </c>
      <c r="CK54" s="2">
        <v>3.6183823775098198</v>
      </c>
      <c r="CL54" s="2">
        <v>0.16960442250627225</v>
      </c>
      <c r="CM54" s="2">
        <v>49.791679680726027</v>
      </c>
      <c r="CN54" s="2">
        <v>2305.99586438497</v>
      </c>
      <c r="CO54" s="2">
        <v>493.53013120813813</v>
      </c>
      <c r="CP54" s="2">
        <v>491.41761635285826</v>
      </c>
      <c r="CQ54" s="2">
        <v>-169934.01547106102</v>
      </c>
      <c r="CR54" s="2">
        <v>-258946.4517275285</v>
      </c>
      <c r="CS54" s="2">
        <v>1.1049969040187078</v>
      </c>
      <c r="CT54" s="2">
        <v>-40437.507179923559</v>
      </c>
      <c r="CU54" s="2">
        <v>-238154.25480121872</v>
      </c>
      <c r="CV54" s="2">
        <v>-64510.556979527792</v>
      </c>
      <c r="CW54" s="2">
        <v>-274221.81896875921</v>
      </c>
      <c r="CX54" s="2">
        <v>-12693.203561110506</v>
      </c>
      <c r="CY54" s="2">
        <v>-13477.990539300017</v>
      </c>
      <c r="CZ54" s="2">
        <v>2.0431111079777125E-6</v>
      </c>
      <c r="DA54" s="2">
        <v>-6.3169084516628227E-2</v>
      </c>
      <c r="DB54" s="2">
        <v>5.7041075688012231E-4</v>
      </c>
      <c r="DC54" s="2">
        <v>-12292.720033847518</v>
      </c>
      <c r="DD54" s="2">
        <v>0.37920011277274024</v>
      </c>
      <c r="DE54" s="2">
        <v>7.0075840717856983E-2</v>
      </c>
      <c r="DF54" s="2">
        <v>177.42365325786213</v>
      </c>
    </row>
    <row r="55" spans="1:110" ht="14.4" customHeight="1" x14ac:dyDescent="0.3">
      <c r="A55" s="93" t="s">
        <v>297</v>
      </c>
      <c r="B55" s="93">
        <v>15</v>
      </c>
      <c r="C55" s="93">
        <v>7.7831000000000001</v>
      </c>
      <c r="D55" s="93">
        <v>7.7515999999999998</v>
      </c>
      <c r="E55" s="94" t="s">
        <v>332</v>
      </c>
      <c r="F55" s="94" t="s">
        <v>332</v>
      </c>
      <c r="G55" s="93">
        <v>21.432908900000001</v>
      </c>
      <c r="H55" s="93">
        <v>14.416569300000001</v>
      </c>
      <c r="I55" s="93">
        <v>21.432908900000001</v>
      </c>
      <c r="J55" s="93">
        <v>14.416569300000001</v>
      </c>
      <c r="K55" s="93">
        <v>2.4733874400000002</v>
      </c>
      <c r="L55" s="94" t="s">
        <v>332</v>
      </c>
      <c r="M55" s="94" t="s">
        <v>332</v>
      </c>
      <c r="N55" s="93">
        <v>0.359534142</v>
      </c>
      <c r="O55" s="93">
        <v>0.359534142</v>
      </c>
      <c r="P55" s="93">
        <v>0.37047501700000002</v>
      </c>
      <c r="Q55" s="93">
        <v>6.8104500799999995E-2</v>
      </c>
      <c r="R55" s="93">
        <v>7.0051808699999996E-2</v>
      </c>
      <c r="S55" s="93">
        <v>7.0051808699999996E-2</v>
      </c>
      <c r="T55" s="93">
        <v>3.6218005887019924</v>
      </c>
      <c r="U55" s="93">
        <v>0.1696933724288133</v>
      </c>
      <c r="V55" s="93">
        <v>-4.2501909300000001E-2</v>
      </c>
      <c r="W55" s="93">
        <v>4.0374083700000001E-2</v>
      </c>
      <c r="X55" s="93">
        <v>-2.1278256000000009E-3</v>
      </c>
      <c r="Y55" s="93">
        <v>-4.1736883348578363E-2</v>
      </c>
      <c r="Z55" s="93">
        <v>1.0002789946247719</v>
      </c>
      <c r="AA55" s="93">
        <v>-7.650259514216355E-4</v>
      </c>
      <c r="AB55" s="93">
        <v>-4.2352851268121841E-2</v>
      </c>
      <c r="AC55" s="93">
        <v>1.1009343038071475</v>
      </c>
      <c r="AD55" s="93">
        <v>-1.4905803187816277E-4</v>
      </c>
      <c r="AE55" s="94" t="s">
        <v>332</v>
      </c>
      <c r="AF55" s="94" t="s">
        <v>332</v>
      </c>
      <c r="AG55" s="93">
        <v>180.47499500000001</v>
      </c>
      <c r="AH55" s="93">
        <v>180.47499500000001</v>
      </c>
      <c r="AI55" s="93">
        <v>177.97864000000001</v>
      </c>
      <c r="AJ55" s="93">
        <v>177.84937400000001</v>
      </c>
      <c r="AK55" s="93">
        <v>177.84937400000001</v>
      </c>
      <c r="AL55" s="93">
        <v>49.77244872</v>
      </c>
      <c r="AM55" s="93">
        <v>2313.0025559999999</v>
      </c>
      <c r="AN55" s="93">
        <v>-7589.4825499999997</v>
      </c>
      <c r="AO55" s="93">
        <v>307.31774000000001</v>
      </c>
      <c r="AP55" s="93">
        <v>-7896.8002900000001</v>
      </c>
      <c r="AQ55" s="93">
        <v>739.52073900000005</v>
      </c>
      <c r="AR55" s="93">
        <v>-8329.0032900000006</v>
      </c>
      <c r="AS55" s="94" t="s">
        <v>332</v>
      </c>
      <c r="AT55" s="94" t="s">
        <v>332</v>
      </c>
      <c r="AU55" s="93">
        <v>-167052.76800000001</v>
      </c>
      <c r="AV55" s="93">
        <v>-259479.82500000001</v>
      </c>
      <c r="AW55" s="94" t="s">
        <v>332</v>
      </c>
      <c r="AX55" s="94" t="s">
        <v>332</v>
      </c>
      <c r="AY55" s="93">
        <v>14.7106634</v>
      </c>
      <c r="BA55" s="122" t="s">
        <v>312</v>
      </c>
      <c r="BB55" s="1" t="s">
        <v>241</v>
      </c>
      <c r="BC55" s="2">
        <v>-1897113.7052499999</v>
      </c>
      <c r="BD55" s="2">
        <v>-2348258.8071699999</v>
      </c>
      <c r="BH55" s="2">
        <v>0.42572595099999999</v>
      </c>
      <c r="BI55" s="2">
        <v>47.068416900000003</v>
      </c>
      <c r="BJ55" s="2">
        <v>0.4257259604561181</v>
      </c>
      <c r="BK55" s="2">
        <v>47.068417343693689</v>
      </c>
      <c r="BL55" s="2">
        <v>1.2063230172E-2</v>
      </c>
      <c r="BM55" s="2">
        <v>7.780245552E-5</v>
      </c>
      <c r="BN55" s="2">
        <v>1.2063229789756061E-2</v>
      </c>
      <c r="BO55" s="2">
        <v>7.7802451292918357E-5</v>
      </c>
      <c r="BP55" s="2">
        <v>46.160042698301694</v>
      </c>
      <c r="BQ55" s="2">
        <v>82.546540074469789</v>
      </c>
      <c r="BR55" s="2">
        <v>0.13863157560043154</v>
      </c>
      <c r="BS55" s="2">
        <v>1.9863049123995982</v>
      </c>
      <c r="BT55" s="2">
        <v>5.7055979538752188E-2</v>
      </c>
      <c r="BU55" s="2">
        <v>0.47631857719860077</v>
      </c>
      <c r="BV55" s="2">
        <v>512480.64234011259</v>
      </c>
      <c r="BW55" s="2">
        <v>316.54570476138235</v>
      </c>
      <c r="BX55" s="2">
        <v>1.9258292084287112</v>
      </c>
      <c r="BY55" s="2">
        <v>0.62905157300000003</v>
      </c>
      <c r="BZ55" s="2">
        <v>7.2476918399999999</v>
      </c>
      <c r="CA55" s="2">
        <v>0.62905156942464713</v>
      </c>
      <c r="CB55" s="2">
        <v>7.2476924314574029</v>
      </c>
      <c r="CC55" s="2">
        <v>464.17632826400001</v>
      </c>
      <c r="CD55" s="2">
        <v>38.003288012720006</v>
      </c>
      <c r="CE55" s="2">
        <v>464.17671186692633</v>
      </c>
      <c r="CF55" s="2">
        <v>38.003317287014745</v>
      </c>
      <c r="CG55" s="2">
        <v>6.8023448740800008E-5</v>
      </c>
      <c r="CH55" s="2">
        <v>6.8023555968807731E-5</v>
      </c>
      <c r="CI55" s="2">
        <v>2.6215857179226067E-6</v>
      </c>
      <c r="CJ55" s="2">
        <v>2.6224854516698613E-6</v>
      </c>
      <c r="CK55" s="2">
        <v>3.6218034451063685</v>
      </c>
      <c r="CL55" s="2">
        <v>0.16969349941157549</v>
      </c>
      <c r="CM55" s="2">
        <v>49.772489285476894</v>
      </c>
      <c r="CN55" s="2">
        <v>2313.0043703549618</v>
      </c>
      <c r="CO55" s="2">
        <v>493.70404829460927</v>
      </c>
      <c r="CP55" s="2">
        <v>491.59134086262213</v>
      </c>
      <c r="CQ55" s="2">
        <v>-170508.19869331972</v>
      </c>
      <c r="CR55" s="2">
        <v>-259511.07929409522</v>
      </c>
      <c r="CS55" s="2">
        <v>1.1019402421547677</v>
      </c>
      <c r="CT55" s="2">
        <v>-40422.596845696688</v>
      </c>
      <c r="CU55" s="2">
        <v>-238138.32215330531</v>
      </c>
      <c r="CV55" s="2">
        <v>-64466.509619051481</v>
      </c>
      <c r="CW55" s="2">
        <v>-274169.92934866977</v>
      </c>
      <c r="CX55" s="2">
        <v>-7896.5790059888468</v>
      </c>
      <c r="CY55" s="2">
        <v>-8329.4099308297773</v>
      </c>
      <c r="CZ55" s="2">
        <v>2.045370805213804E-6</v>
      </c>
      <c r="DA55" s="2">
        <v>-4.2344877242139534E-2</v>
      </c>
      <c r="DB55" s="2">
        <v>-2.1810677233342775E-3</v>
      </c>
      <c r="DC55" s="2">
        <v>-7546.8218013056603</v>
      </c>
      <c r="DD55" s="2">
        <v>0.37047870935220029</v>
      </c>
      <c r="DE55" s="2">
        <v>6.8105333604033744E-2</v>
      </c>
      <c r="DF55" s="2">
        <v>177.9784119166662</v>
      </c>
    </row>
    <row r="56" spans="1:110" ht="16.2" x14ac:dyDescent="0.3">
      <c r="A56" s="93" t="s">
        <v>298</v>
      </c>
      <c r="B56" s="93">
        <v>16</v>
      </c>
      <c r="C56" s="93">
        <v>6.8705999999999996</v>
      </c>
      <c r="D56" s="93">
        <v>6.8041</v>
      </c>
      <c r="E56" s="94" t="s">
        <v>332</v>
      </c>
      <c r="F56" s="93">
        <v>31.867453399999999</v>
      </c>
      <c r="G56" s="93">
        <v>21.430781</v>
      </c>
      <c r="H56" s="93">
        <v>48.062512599999998</v>
      </c>
      <c r="I56" s="93">
        <v>21.430781</v>
      </c>
      <c r="J56" s="93">
        <v>48.062512599999998</v>
      </c>
      <c r="K56" s="93">
        <v>4.3224998599999997</v>
      </c>
      <c r="L56" s="94" t="s">
        <v>332</v>
      </c>
      <c r="M56" s="93">
        <v>0.20914556200000001</v>
      </c>
      <c r="N56" s="93">
        <v>0.35758662200000002</v>
      </c>
      <c r="O56" s="93">
        <v>0.35758662200000002</v>
      </c>
      <c r="P56" s="93">
        <v>0.60788424699999999</v>
      </c>
      <c r="Q56" s="93">
        <v>0.13423595099999999</v>
      </c>
      <c r="R56" s="93">
        <v>0.142841782</v>
      </c>
      <c r="S56" s="93">
        <v>0.142841782</v>
      </c>
      <c r="T56" s="93">
        <v>3.6244065432252381</v>
      </c>
      <c r="U56" s="93">
        <v>0.51673326227287841</v>
      </c>
      <c r="V56" s="93">
        <v>-0.80950939300000002</v>
      </c>
      <c r="W56" s="93">
        <v>2.5879993300000002</v>
      </c>
      <c r="X56" s="93">
        <v>1.7784899370000002</v>
      </c>
      <c r="Y56" s="93">
        <v>-1.4454736018328229</v>
      </c>
      <c r="Z56" s="93">
        <v>0.86656641553293057</v>
      </c>
      <c r="AA56" s="93">
        <v>0.6359642088328229</v>
      </c>
      <c r="AB56" s="93">
        <v>-1.0635520648701478</v>
      </c>
      <c r="AC56" s="93">
        <v>1.1877568134506942</v>
      </c>
      <c r="AD56" s="93">
        <v>0.25404267187014778</v>
      </c>
      <c r="AE56" s="94" t="s">
        <v>332</v>
      </c>
      <c r="AF56" s="93">
        <v>118.333439</v>
      </c>
      <c r="AG56" s="93">
        <v>180.78548900000001</v>
      </c>
      <c r="AH56" s="93">
        <v>180.78548900000001</v>
      </c>
      <c r="AI56" s="93">
        <v>160.17853299999999</v>
      </c>
      <c r="AJ56" s="93">
        <v>157.52027799999999</v>
      </c>
      <c r="AK56" s="93">
        <v>157.52027799999999</v>
      </c>
      <c r="AL56" s="93">
        <v>49.751629199999996</v>
      </c>
      <c r="AM56" s="93">
        <v>6993.7065000000002</v>
      </c>
      <c r="AN56" s="93">
        <v>-580019.94799999997</v>
      </c>
      <c r="AO56" s="93">
        <v>4431.5547500000002</v>
      </c>
      <c r="AP56" s="93">
        <v>-584451.50300000003</v>
      </c>
      <c r="AQ56" s="93">
        <v>80359.840700000001</v>
      </c>
      <c r="AR56" s="93">
        <v>-660379.78899999999</v>
      </c>
      <c r="AS56" s="94" t="s">
        <v>332</v>
      </c>
      <c r="AT56" s="93">
        <v>-235290.77499999999</v>
      </c>
      <c r="AU56" s="93">
        <v>-167423.49400000001</v>
      </c>
      <c r="AV56" s="93">
        <v>-245907.78899999999</v>
      </c>
      <c r="AW56" s="94" t="s">
        <v>332</v>
      </c>
      <c r="AX56" s="93">
        <v>18.623470099999999</v>
      </c>
      <c r="AY56" s="93">
        <v>14.710687800000001</v>
      </c>
      <c r="BA56" s="124"/>
      <c r="BB56" s="7" t="s">
        <v>313</v>
      </c>
      <c r="BC56" s="2">
        <v>107095.86351799998</v>
      </c>
      <c r="BD56" s="2">
        <v>19356.2546735</v>
      </c>
      <c r="BH56" s="2">
        <v>0.42538256800000002</v>
      </c>
      <c r="BI56" s="2">
        <v>46.584024499999998</v>
      </c>
      <c r="BJ56" s="2">
        <v>0.42538257672232699</v>
      </c>
      <c r="BK56" s="2">
        <v>46.58402496276716</v>
      </c>
      <c r="BL56" s="2">
        <v>1.2080350944E-2</v>
      </c>
      <c r="BM56" s="2">
        <v>6.8209241040000009E-5</v>
      </c>
      <c r="BN56" s="2">
        <v>1.2080350583705461E-2</v>
      </c>
      <c r="BO56" s="2">
        <v>6.8209236956434695E-5</v>
      </c>
      <c r="BP56" s="2">
        <v>46.145700567657592</v>
      </c>
      <c r="BQ56" s="2">
        <v>84.276205191287531</v>
      </c>
      <c r="BR56" s="2">
        <v>0.13866909463293192</v>
      </c>
      <c r="BS56" s="2">
        <v>1.7140902610243227</v>
      </c>
      <c r="BT56" s="2">
        <v>5.7096073063031411E-2</v>
      </c>
      <c r="BU56" s="2">
        <v>0.47892749075383534</v>
      </c>
      <c r="BV56" s="2">
        <v>519776.55873647908</v>
      </c>
      <c r="BW56" s="2">
        <v>316.76977892589429</v>
      </c>
      <c r="BX56" s="2">
        <v>6.4871643688184717</v>
      </c>
      <c r="BY56" s="2">
        <v>0.62904058900000004</v>
      </c>
      <c r="BZ56" s="2">
        <v>8.4324288299999992</v>
      </c>
      <c r="CA56" s="2">
        <v>0.62904058583312861</v>
      </c>
      <c r="CB56" s="2">
        <v>8.4324296625389081</v>
      </c>
      <c r="CC56" s="2">
        <v>463.85469183999999</v>
      </c>
      <c r="CD56" s="2">
        <v>125.5033814856</v>
      </c>
      <c r="CE56" s="2">
        <v>463.85507227289168</v>
      </c>
      <c r="CF56" s="2">
        <v>125.50347683009025</v>
      </c>
      <c r="CG56" s="2">
        <v>7.5017580336E-4</v>
      </c>
      <c r="CH56" s="2">
        <v>7.5017698543642113E-4</v>
      </c>
      <c r="CI56" s="2">
        <v>2.9746668279022404E-5</v>
      </c>
      <c r="CJ56" s="2">
        <v>2.9756877231769129E-5</v>
      </c>
      <c r="CK56" s="2">
        <v>3.6244094116518037</v>
      </c>
      <c r="CL56" s="2">
        <v>0.5167339828271762</v>
      </c>
      <c r="CM56" s="2">
        <v>49.751669394780464</v>
      </c>
      <c r="CN56" s="2">
        <v>6993.7163625595194</v>
      </c>
      <c r="CO56" s="2">
        <v>408.69416161620643</v>
      </c>
      <c r="CP56" s="2">
        <v>406.80119981758537</v>
      </c>
      <c r="CQ56" s="2">
        <v>-170881.71938215237</v>
      </c>
      <c r="CR56" s="2">
        <v>-245939.3683256396</v>
      </c>
      <c r="CS56" s="2">
        <v>1.1852419800968088</v>
      </c>
      <c r="CT56" s="2">
        <v>-40409.255545072439</v>
      </c>
      <c r="CU56" s="2">
        <v>-238123.44224782535</v>
      </c>
      <c r="CV56" s="2">
        <v>-65970.868682665474</v>
      </c>
      <c r="CW56" s="2">
        <v>-275893.51427970559</v>
      </c>
      <c r="CX56" s="2">
        <v>-583551.63706679223</v>
      </c>
      <c r="CY56" s="2">
        <v>-660608.19224423624</v>
      </c>
      <c r="CZ56" s="2">
        <v>5.7366570746991677E-6</v>
      </c>
      <c r="DA56" s="2">
        <v>-0.93396026312370473</v>
      </c>
      <c r="DB56" s="2">
        <v>1.9633120717552308</v>
      </c>
      <c r="DC56" s="2">
        <v>-647827.2873449662</v>
      </c>
      <c r="DD56" s="2">
        <v>0.60421993900565774</v>
      </c>
      <c r="DE56" s="2">
        <v>0.13294865839499165</v>
      </c>
      <c r="DF56" s="2">
        <v>160.5078588545102</v>
      </c>
    </row>
    <row r="57" spans="1:110" ht="16.2" x14ac:dyDescent="0.3">
      <c r="A57" s="93" t="s">
        <v>298</v>
      </c>
      <c r="B57" s="93">
        <v>17</v>
      </c>
      <c r="C57" s="93">
        <v>6.8041</v>
      </c>
      <c r="D57" s="93">
        <v>6.7375999999999996</v>
      </c>
      <c r="E57" s="94" t="s">
        <v>332</v>
      </c>
      <c r="F57" s="94" t="s">
        <v>332</v>
      </c>
      <c r="G57" s="93">
        <v>23.209271000000001</v>
      </c>
      <c r="H57" s="93">
        <v>48.586728999999998</v>
      </c>
      <c r="I57" s="93">
        <v>23.209271000000001</v>
      </c>
      <c r="J57" s="93">
        <v>48.586728999999998</v>
      </c>
      <c r="K57" s="93">
        <v>4.37265383</v>
      </c>
      <c r="L57" s="94" t="s">
        <v>332</v>
      </c>
      <c r="M57" s="94" t="s">
        <v>332</v>
      </c>
      <c r="N57" s="93">
        <v>0.29530665</v>
      </c>
      <c r="O57" s="93">
        <v>0.29530665</v>
      </c>
      <c r="P57" s="93">
        <v>0.50790503300000001</v>
      </c>
      <c r="Q57" s="93">
        <v>0.10266545000000001</v>
      </c>
      <c r="R57" s="93">
        <v>0.11355061299999999</v>
      </c>
      <c r="S57" s="93">
        <v>0.11355061299999999</v>
      </c>
      <c r="T57" s="93">
        <v>3.9647384996184192</v>
      </c>
      <c r="U57" s="93">
        <v>0.55449863432372914</v>
      </c>
      <c r="V57" s="93">
        <v>-1.34828199</v>
      </c>
      <c r="W57" s="93">
        <v>1.8724983799999999</v>
      </c>
      <c r="X57" s="93">
        <v>0.52421638999999987</v>
      </c>
      <c r="Y57" s="93">
        <v>-1.5030865760059935</v>
      </c>
      <c r="Z57" s="93">
        <v>0.96425216746995424</v>
      </c>
      <c r="AA57" s="93">
        <v>0.15480458600599345</v>
      </c>
      <c r="AB57" s="93">
        <v>-1.4078070824291471</v>
      </c>
      <c r="AC57" s="93">
        <v>1.1442550516573584</v>
      </c>
      <c r="AD57" s="93">
        <v>5.9525092429147053E-2</v>
      </c>
      <c r="AE57" s="94" t="s">
        <v>332</v>
      </c>
      <c r="AF57" s="94" t="s">
        <v>332</v>
      </c>
      <c r="AG57" s="93">
        <v>184.09018499999999</v>
      </c>
      <c r="AH57" s="93">
        <v>184.09018499999999</v>
      </c>
      <c r="AI57" s="93">
        <v>168.45383000000001</v>
      </c>
      <c r="AJ57" s="93">
        <v>167.24621300000001</v>
      </c>
      <c r="AK57" s="93">
        <v>167.24621300000001</v>
      </c>
      <c r="AL57" s="93">
        <v>53.524208879999996</v>
      </c>
      <c r="AM57" s="93">
        <v>7406.9883359999994</v>
      </c>
      <c r="AN57" s="93">
        <v>-387873.74900000001</v>
      </c>
      <c r="AO57" s="93">
        <v>3659.57681</v>
      </c>
      <c r="AP57" s="93">
        <v>-391533.326</v>
      </c>
      <c r="AQ57" s="93">
        <v>39112.557099999998</v>
      </c>
      <c r="AR57" s="93">
        <v>-426986.30599999998</v>
      </c>
      <c r="AS57" s="94" t="s">
        <v>332</v>
      </c>
      <c r="AT57" s="94" t="s">
        <v>332</v>
      </c>
      <c r="AU57" s="93">
        <v>-179584.96100000001</v>
      </c>
      <c r="AV57" s="93">
        <v>-251237.739</v>
      </c>
      <c r="AW57" s="94" t="s">
        <v>332</v>
      </c>
      <c r="AX57" s="94" t="s">
        <v>332</v>
      </c>
      <c r="AY57" s="93">
        <v>14.710740400000001</v>
      </c>
      <c r="BA57" s="124"/>
      <c r="BB57" s="7" t="s">
        <v>314</v>
      </c>
      <c r="BC57" s="2">
        <v>-2004209.5691900002</v>
      </c>
      <c r="BD57" s="2">
        <v>-2367615.06232</v>
      </c>
      <c r="BH57" s="2">
        <v>0.42293513999999999</v>
      </c>
      <c r="BI57" s="2">
        <v>46.616513900000001</v>
      </c>
      <c r="BJ57" s="2">
        <v>0.4229351487408381</v>
      </c>
      <c r="BK57" s="2">
        <v>46.61651433717595</v>
      </c>
      <c r="BL57" s="2">
        <v>1.2263505012000001E-2</v>
      </c>
      <c r="BM57" s="2">
        <v>7.3257371279999997E-5</v>
      </c>
      <c r="BN57" s="2">
        <v>1.2263504627199847E-2</v>
      </c>
      <c r="BO57" s="2">
        <v>7.3257367281085977E-5</v>
      </c>
      <c r="BP57" s="2">
        <v>46.443147577560389</v>
      </c>
      <c r="BQ57" s="2">
        <v>83.746725566633117</v>
      </c>
      <c r="BR57" s="2">
        <v>0.13725256215140394</v>
      </c>
      <c r="BS57" s="2">
        <v>1.8101279934523788</v>
      </c>
      <c r="BT57" s="2">
        <v>5.7460359584511587E-2</v>
      </c>
      <c r="BU57" s="2">
        <v>0.47091515903858572</v>
      </c>
      <c r="BV57" s="2">
        <v>514273.5164098058</v>
      </c>
      <c r="BW57" s="2">
        <v>345.04295217817202</v>
      </c>
      <c r="BX57" s="2">
        <v>6.5533491368816561</v>
      </c>
      <c r="BY57" s="2">
        <v>0.62503785700000003</v>
      </c>
      <c r="BZ57" s="2">
        <v>7.7021939899999996</v>
      </c>
      <c r="CA57" s="2">
        <v>0.62503785362311648</v>
      </c>
      <c r="CB57" s="2">
        <v>7.7021946347023142</v>
      </c>
      <c r="CC57" s="2">
        <v>500.89726375999999</v>
      </c>
      <c r="CD57" s="2">
        <v>129.2391078496</v>
      </c>
      <c r="CE57" s="2">
        <v>500.89767457157006</v>
      </c>
      <c r="CF57" s="2">
        <v>129.23920677172589</v>
      </c>
      <c r="CG57" s="2">
        <v>7.7554216745599996E-4</v>
      </c>
      <c r="CH57" s="2">
        <v>7.7554339013281913E-4</v>
      </c>
      <c r="CI57" s="2">
        <v>3.0356740325865582E-5</v>
      </c>
      <c r="CJ57" s="2">
        <v>3.0367158856382573E-5</v>
      </c>
      <c r="CK57" s="2">
        <v>3.9647417163569862</v>
      </c>
      <c r="CL57" s="2">
        <v>0.55449919491309874</v>
      </c>
      <c r="CM57" s="2">
        <v>53.524253145641097</v>
      </c>
      <c r="CN57" s="2">
        <v>7406.9960983313849</v>
      </c>
      <c r="CO57" s="2">
        <v>413.43624036339941</v>
      </c>
      <c r="CP57" s="2">
        <v>411.52595272837755</v>
      </c>
      <c r="CQ57" s="2">
        <v>-183063.21078176299</v>
      </c>
      <c r="CR57" s="2">
        <v>-251269.29674546971</v>
      </c>
      <c r="CS57" s="2">
        <v>1.1470116858917263</v>
      </c>
      <c r="CT57" s="2">
        <v>-40235.591014344122</v>
      </c>
      <c r="CU57" s="2">
        <v>-237980.28393795158</v>
      </c>
      <c r="CV57" s="2">
        <v>-65237.093165133512</v>
      </c>
      <c r="CW57" s="2">
        <v>-275063.67703888332</v>
      </c>
      <c r="CX57" s="2">
        <v>-391368.77342410828</v>
      </c>
      <c r="CY57" s="2">
        <v>-427098.29185765062</v>
      </c>
      <c r="CZ57" s="2">
        <v>6.5853758800612873E-6</v>
      </c>
      <c r="DA57" s="2">
        <v>-1.3762617545222484</v>
      </c>
      <c r="DB57" s="2">
        <v>0.56929289678476891</v>
      </c>
      <c r="DC57" s="2">
        <v>-404003.8525201439</v>
      </c>
      <c r="DD57" s="2">
        <v>0.50691432618111543</v>
      </c>
      <c r="DE57" s="2">
        <v>0.10238472031407193</v>
      </c>
      <c r="DF57" s="2">
        <v>168.52928071762065</v>
      </c>
    </row>
    <row r="58" spans="1:110" ht="16.2" x14ac:dyDescent="0.3">
      <c r="A58" s="93" t="s">
        <v>298</v>
      </c>
      <c r="B58" s="93">
        <v>18</v>
      </c>
      <c r="C58" s="93">
        <v>6.7375999999999996</v>
      </c>
      <c r="D58" s="93">
        <v>6.6710999999999903</v>
      </c>
      <c r="E58" s="94" t="s">
        <v>332</v>
      </c>
      <c r="F58" s="94" t="s">
        <v>332</v>
      </c>
      <c r="G58" s="93">
        <v>23.7334873</v>
      </c>
      <c r="H58" s="93">
        <v>48.900525000000002</v>
      </c>
      <c r="I58" s="93">
        <v>23.7334873</v>
      </c>
      <c r="J58" s="93">
        <v>48.900525000000002</v>
      </c>
      <c r="K58" s="93">
        <v>4.3934252899999997</v>
      </c>
      <c r="L58" s="94" t="s">
        <v>332</v>
      </c>
      <c r="M58" s="94" t="s">
        <v>332</v>
      </c>
      <c r="N58" s="93">
        <v>0.23197475000000001</v>
      </c>
      <c r="O58" s="93">
        <v>0.23197475000000001</v>
      </c>
      <c r="P58" s="93">
        <v>0.41096062700000002</v>
      </c>
      <c r="Q58" s="93">
        <v>7.7476503799999999E-2</v>
      </c>
      <c r="R58" s="93">
        <v>8.7190166200000002E-2</v>
      </c>
      <c r="S58" s="93">
        <v>8.7190166200000002E-2</v>
      </c>
      <c r="T58" s="93">
        <v>4.0952160252419816</v>
      </c>
      <c r="U58" s="93">
        <v>0.57446103389281267</v>
      </c>
      <c r="V58" s="93">
        <v>-1.25340758</v>
      </c>
      <c r="W58" s="93">
        <v>1.5672036199999999</v>
      </c>
      <c r="X58" s="93">
        <v>0.31379603999999994</v>
      </c>
      <c r="Y58" s="93">
        <v>-1.32620033792999</v>
      </c>
      <c r="Z58" s="93">
        <v>0.97926357253925289</v>
      </c>
      <c r="AA58" s="93">
        <v>7.2792757929989987E-2</v>
      </c>
      <c r="AB58" s="93">
        <v>-1.2807675088805017</v>
      </c>
      <c r="AC58" s="93">
        <v>1.1160410501776821</v>
      </c>
      <c r="AD58" s="93">
        <v>2.7359928880501844E-2</v>
      </c>
      <c r="AE58" s="94" t="s">
        <v>332</v>
      </c>
      <c r="AF58" s="94" t="s">
        <v>332</v>
      </c>
      <c r="AG58" s="93">
        <v>187.28896900000001</v>
      </c>
      <c r="AH58" s="93">
        <v>187.28896900000001</v>
      </c>
      <c r="AI58" s="93">
        <v>175.35226</v>
      </c>
      <c r="AJ58" s="93">
        <v>174.48878999999999</v>
      </c>
      <c r="AK58" s="93">
        <v>174.48878999999999</v>
      </c>
      <c r="AL58" s="93">
        <v>54.41371668</v>
      </c>
      <c r="AM58" s="93">
        <v>7713.2559600000004</v>
      </c>
      <c r="AN58" s="93">
        <v>-319718.02899999998</v>
      </c>
      <c r="AO58" s="93">
        <v>2853.6207199999999</v>
      </c>
      <c r="AP58" s="93">
        <v>-322571.64899999998</v>
      </c>
      <c r="AQ58" s="93">
        <v>29260.930899999999</v>
      </c>
      <c r="AR58" s="93">
        <v>-348978.96</v>
      </c>
      <c r="AS58" s="94" t="s">
        <v>332</v>
      </c>
      <c r="AT58" s="94" t="s">
        <v>332</v>
      </c>
      <c r="AU58" s="93">
        <v>-191961.247</v>
      </c>
      <c r="AV58" s="93">
        <v>-256163.67199999999</v>
      </c>
      <c r="AW58" s="94" t="s">
        <v>332</v>
      </c>
      <c r="AX58" s="94" t="s">
        <v>332</v>
      </c>
      <c r="AY58" s="93">
        <v>14.710793300000001</v>
      </c>
      <c r="BA58" s="124"/>
      <c r="BB58" s="7" t="s">
        <v>315</v>
      </c>
      <c r="BC58" s="2">
        <v>121165.70726900001</v>
      </c>
      <c r="BD58" s="2">
        <v>240674.89380499994</v>
      </c>
      <c r="BH58" s="2">
        <v>0.42054329099999999</v>
      </c>
      <c r="BI58" s="2">
        <v>46.810502800000002</v>
      </c>
      <c r="BJ58" s="2">
        <v>0.42054329927159068</v>
      </c>
      <c r="BK58" s="2">
        <v>46.810503157774811</v>
      </c>
      <c r="BL58" s="2">
        <v>1.2442112496000001E-2</v>
      </c>
      <c r="BM58" s="2">
        <v>7.6602770639999998E-5</v>
      </c>
      <c r="BN58" s="2">
        <v>1.2442112145179979E-2</v>
      </c>
      <c r="BO58" s="2">
        <v>7.6602766816641674E-5</v>
      </c>
      <c r="BP58" s="2">
        <v>46.887580726732416</v>
      </c>
      <c r="BQ58" s="2">
        <v>83.102339412785057</v>
      </c>
      <c r="BR58" s="2">
        <v>0.1357085508488648</v>
      </c>
      <c r="BS58" s="2">
        <v>1.9108735492617674</v>
      </c>
      <c r="BT58" s="2">
        <v>5.779116567240801E-2</v>
      </c>
      <c r="BU58" s="2">
        <v>0.47121271758093236</v>
      </c>
      <c r="BV58" s="2">
        <v>511492.27042694116</v>
      </c>
      <c r="BW58" s="2">
        <v>354.84303050961267</v>
      </c>
      <c r="BX58" s="2">
        <v>6.5683404239937477</v>
      </c>
      <c r="BY58" s="2">
        <v>0.62095137</v>
      </c>
      <c r="BZ58" s="2">
        <v>7.3293069800000001</v>
      </c>
      <c r="CA58" s="2">
        <v>0.62095136650204175</v>
      </c>
      <c r="CB58" s="2">
        <v>7.3293075532983183</v>
      </c>
      <c r="CC58" s="2">
        <v>511.07072091200001</v>
      </c>
      <c r="CD58" s="2">
        <v>130.1801270256</v>
      </c>
      <c r="CE58" s="2">
        <v>511.07113711550755</v>
      </c>
      <c r="CF58" s="2">
        <v>130.18022710143396</v>
      </c>
      <c r="CG58" s="2">
        <v>7.8773097535199995E-4</v>
      </c>
      <c r="CH58" s="2">
        <v>7.877322140444964E-4</v>
      </c>
      <c r="CI58" s="2">
        <v>3.0495786150712832E-5</v>
      </c>
      <c r="CJ58" s="2">
        <v>3.0506252162423306E-5</v>
      </c>
      <c r="CK58" s="2">
        <v>4.0952194035232354</v>
      </c>
      <c r="CL58" s="2">
        <v>0.57446154581268372</v>
      </c>
      <c r="CM58" s="2">
        <v>54.413762417861641</v>
      </c>
      <c r="CN58" s="2">
        <v>7713.2630744750941</v>
      </c>
      <c r="CO58" s="2">
        <v>415.40019055540813</v>
      </c>
      <c r="CP58" s="2">
        <v>413.5037042797091</v>
      </c>
      <c r="CQ58" s="2">
        <v>-195459.29176638258</v>
      </c>
      <c r="CR58" s="2">
        <v>-256195.09868773381</v>
      </c>
      <c r="CS58" s="2">
        <v>1.1191358334493808</v>
      </c>
      <c r="CT58" s="2">
        <v>-40034.712771548075</v>
      </c>
      <c r="CU58" s="2">
        <v>-237849.21708157202</v>
      </c>
      <c r="CV58" s="2">
        <v>-64682.77559266911</v>
      </c>
      <c r="CW58" s="2">
        <v>-274453.62789802137</v>
      </c>
      <c r="CX58" s="2">
        <v>-322578.34157342429</v>
      </c>
      <c r="CY58" s="2">
        <v>-349050.8379406216</v>
      </c>
      <c r="CZ58" s="2">
        <v>6.8942364730009864E-6</v>
      </c>
      <c r="DA58" s="2">
        <v>-1.2657708428062744</v>
      </c>
      <c r="DB58" s="2">
        <v>0.33759882622373011</v>
      </c>
      <c r="DC58" s="2">
        <v>-327853.29572519875</v>
      </c>
      <c r="DD58" s="2">
        <v>0.41042752806156918</v>
      </c>
      <c r="DE58" s="2">
        <v>7.7349234617777984E-2</v>
      </c>
      <c r="DF58" s="2">
        <v>175.38772695047118</v>
      </c>
    </row>
    <row r="59" spans="1:110" ht="16.8" thickBot="1" x14ac:dyDescent="0.35">
      <c r="A59" s="93" t="s">
        <v>298</v>
      </c>
      <c r="B59" s="93">
        <v>19</v>
      </c>
      <c r="C59" s="93">
        <v>6.6710999999999903</v>
      </c>
      <c r="D59" s="93">
        <v>6.6045999999999996</v>
      </c>
      <c r="E59" s="94" t="s">
        <v>332</v>
      </c>
      <c r="F59" s="94" t="s">
        <v>332</v>
      </c>
      <c r="G59" s="93">
        <v>24.047283400000001</v>
      </c>
      <c r="H59" s="93">
        <v>49.151085999999999</v>
      </c>
      <c r="I59" s="93">
        <v>24.047283400000001</v>
      </c>
      <c r="J59" s="93">
        <v>49.151085999999999</v>
      </c>
      <c r="K59" s="93">
        <v>4.4111973899999999</v>
      </c>
      <c r="L59" s="94" t="s">
        <v>332</v>
      </c>
      <c r="M59" s="94" t="s">
        <v>332</v>
      </c>
      <c r="N59" s="93">
        <v>0.17682503499999999</v>
      </c>
      <c r="O59" s="93">
        <v>0.17682503499999999</v>
      </c>
      <c r="P59" s="93">
        <v>0.320899822</v>
      </c>
      <c r="Q59" s="93">
        <v>5.7355813999999998E-2</v>
      </c>
      <c r="R59" s="93">
        <v>6.5362016300000006E-2</v>
      </c>
      <c r="S59" s="93">
        <v>6.5362016300000006E-2</v>
      </c>
      <c r="T59" s="93">
        <v>4.1845141785014839</v>
      </c>
      <c r="U59" s="93">
        <v>0.58775278339803305</v>
      </c>
      <c r="V59" s="93">
        <v>-1.0510305</v>
      </c>
      <c r="W59" s="93">
        <v>1.30159146</v>
      </c>
      <c r="X59" s="93">
        <v>0.25056096000000005</v>
      </c>
      <c r="Y59" s="93">
        <v>-1.0953359505216336</v>
      </c>
      <c r="Z59" s="93">
        <v>0.9837881093699804</v>
      </c>
      <c r="AA59" s="93">
        <v>4.4305450521633608E-2</v>
      </c>
      <c r="AB59" s="93">
        <v>-1.0674076695516637</v>
      </c>
      <c r="AC59" s="93">
        <v>1.0932105586792804</v>
      </c>
      <c r="AD59" s="93">
        <v>1.6377169551663653E-2</v>
      </c>
      <c r="AE59" s="94" t="s">
        <v>332</v>
      </c>
      <c r="AF59" s="94" t="s">
        <v>332</v>
      </c>
      <c r="AG59" s="93">
        <v>189.86967200000001</v>
      </c>
      <c r="AH59" s="93">
        <v>189.86967200000001</v>
      </c>
      <c r="AI59" s="93">
        <v>181.02437699999999</v>
      </c>
      <c r="AJ59" s="93">
        <v>180.350675</v>
      </c>
      <c r="AK59" s="93">
        <v>180.350675</v>
      </c>
      <c r="AL59" s="93">
        <v>54.9255852</v>
      </c>
      <c r="AM59" s="93">
        <v>7974.759384</v>
      </c>
      <c r="AN59" s="93">
        <v>-265374.353</v>
      </c>
      <c r="AO59" s="93">
        <v>2143.1053200000001</v>
      </c>
      <c r="AP59" s="93">
        <v>-267517.45799999998</v>
      </c>
      <c r="AQ59" s="93">
        <v>23699.6358</v>
      </c>
      <c r="AR59" s="93">
        <v>-289073.989</v>
      </c>
      <c r="AS59" s="94" t="s">
        <v>332</v>
      </c>
      <c r="AT59" s="94" t="s">
        <v>332</v>
      </c>
      <c r="AU59" s="93">
        <v>-202751.715</v>
      </c>
      <c r="AV59" s="93">
        <v>-260256.965</v>
      </c>
      <c r="AW59" s="94" t="s">
        <v>332</v>
      </c>
      <c r="AX59" s="94" t="s">
        <v>332</v>
      </c>
      <c r="AY59" s="93">
        <v>14.710846200000001</v>
      </c>
      <c r="BA59" s="126"/>
      <c r="BB59" s="12" t="s">
        <v>316</v>
      </c>
      <c r="BC59" s="2">
        <v>-2018279.4123899997</v>
      </c>
      <c r="BD59" s="2">
        <v>-2588933.7031500004</v>
      </c>
      <c r="BH59" s="2">
        <v>0.41865497000000002</v>
      </c>
      <c r="BI59" s="2">
        <v>47.037990000000001</v>
      </c>
      <c r="BJ59" s="2">
        <v>0.41865497751469155</v>
      </c>
      <c r="BK59" s="2">
        <v>47.037990451824413</v>
      </c>
      <c r="BL59" s="2">
        <v>1.2587148899999999E-2</v>
      </c>
      <c r="BM59" s="2">
        <v>7.9128250199999992E-5</v>
      </c>
      <c r="BN59" s="2">
        <v>1.2587148551952223E-2</v>
      </c>
      <c r="BO59" s="2">
        <v>7.9128245984441941E-5</v>
      </c>
      <c r="BP59" s="2">
        <v>47.481669837409235</v>
      </c>
      <c r="BQ59" s="2">
        <v>82.533083645094507</v>
      </c>
      <c r="BR59" s="2">
        <v>0.13425507882848808</v>
      </c>
      <c r="BS59" s="2">
        <v>2.007139186911286</v>
      </c>
      <c r="BT59" s="2">
        <v>5.8036371801482661E-2</v>
      </c>
      <c r="BU59" s="2">
        <v>0.47336916575071969</v>
      </c>
      <c r="BV59" s="2">
        <v>508590.73238270299</v>
      </c>
      <c r="BW59" s="2">
        <v>361.15630695023316</v>
      </c>
      <c r="BX59" s="2">
        <v>6.5700670134204708</v>
      </c>
      <c r="BY59" s="2">
        <v>0.61729623600000005</v>
      </c>
      <c r="BZ59" s="2">
        <v>7.08488819</v>
      </c>
      <c r="CA59" s="2">
        <v>0.61729623221519281</v>
      </c>
      <c r="CB59" s="2">
        <v>7.0848887469365156</v>
      </c>
      <c r="CC59" s="2">
        <v>517.21443500800001</v>
      </c>
      <c r="CD59" s="2">
        <v>130.40722866639999</v>
      </c>
      <c r="CE59" s="2">
        <v>517.21485911467869</v>
      </c>
      <c r="CF59" s="2">
        <v>130.40732879870191</v>
      </c>
      <c r="CG59" s="2">
        <v>7.9744848990399993E-4</v>
      </c>
      <c r="CH59" s="2">
        <v>7.9744974186092663E-4</v>
      </c>
      <c r="CI59" s="2">
        <v>3.0511820773930754E-5</v>
      </c>
      <c r="CJ59" s="2">
        <v>3.0522292346648046E-5</v>
      </c>
      <c r="CK59" s="2">
        <v>4.1845176631315004</v>
      </c>
      <c r="CL59" s="2">
        <v>0.58775326346966361</v>
      </c>
      <c r="CM59" s="2">
        <v>54.925632124844178</v>
      </c>
      <c r="CN59" s="2">
        <v>7974.7662169169653</v>
      </c>
      <c r="CO59" s="2">
        <v>417.08055001068038</v>
      </c>
      <c r="CP59" s="2">
        <v>415.19906998062044</v>
      </c>
      <c r="CQ59" s="2">
        <v>-206265.55033786542</v>
      </c>
      <c r="CR59" s="2">
        <v>-260288.23988751826</v>
      </c>
      <c r="CS59" s="2">
        <v>1.0962618807454769</v>
      </c>
      <c r="CT59" s="2">
        <v>-39825.422923706719</v>
      </c>
      <c r="CU59" s="2">
        <v>-237749.67850207709</v>
      </c>
      <c r="CV59" s="2">
        <v>-64199.952242958214</v>
      </c>
      <c r="CW59" s="2">
        <v>-273967.8160258737</v>
      </c>
      <c r="CX59" s="2">
        <v>-267595.2169878342</v>
      </c>
      <c r="CY59" s="2">
        <v>-289118.06174823589</v>
      </c>
      <c r="CZ59" s="2">
        <v>7.0953199166749678E-6</v>
      </c>
      <c r="DA59" s="2">
        <v>-1.058234950234376</v>
      </c>
      <c r="DB59" s="2">
        <v>0.26762850316292192</v>
      </c>
      <c r="DC59" s="2">
        <v>-270950.76434129808</v>
      </c>
      <c r="DD59" s="2">
        <v>0.3205351827380894</v>
      </c>
      <c r="DE59" s="2">
        <v>5.7279405832623427E-2</v>
      </c>
      <c r="DF59" s="2">
        <v>181.04612992229917</v>
      </c>
    </row>
    <row r="60" spans="1:110" ht="15" thickBot="1" x14ac:dyDescent="0.35">
      <c r="A60" s="93" t="s">
        <v>298</v>
      </c>
      <c r="B60" s="93">
        <v>20</v>
      </c>
      <c r="C60" s="93">
        <v>6.6045999999999996</v>
      </c>
      <c r="D60" s="93">
        <v>6.5381</v>
      </c>
      <c r="E60" s="94" t="s">
        <v>332</v>
      </c>
      <c r="F60" s="94" t="s">
        <v>332</v>
      </c>
      <c r="G60" s="93">
        <v>24.297844300000001</v>
      </c>
      <c r="H60" s="93">
        <v>49.351024099999997</v>
      </c>
      <c r="I60" s="93">
        <v>24.297844300000001</v>
      </c>
      <c r="J60" s="93">
        <v>49.351024099999997</v>
      </c>
      <c r="K60" s="93">
        <v>4.4278832499999998</v>
      </c>
      <c r="L60" s="94" t="s">
        <v>332</v>
      </c>
      <c r="M60" s="94" t="s">
        <v>332</v>
      </c>
      <c r="N60" s="93">
        <v>0.131745468</v>
      </c>
      <c r="O60" s="93">
        <v>0.131745468</v>
      </c>
      <c r="P60" s="93">
        <v>0.24304315300000001</v>
      </c>
      <c r="Q60" s="93">
        <v>4.1798450899999999E-2</v>
      </c>
      <c r="R60" s="93">
        <v>4.81210574E-2</v>
      </c>
      <c r="S60" s="93">
        <v>4.81210574E-2</v>
      </c>
      <c r="T60" s="93">
        <v>4.2564692996282227</v>
      </c>
      <c r="U60" s="93">
        <v>0.59661335853983744</v>
      </c>
      <c r="V60" s="93">
        <v>-0.83779039499999997</v>
      </c>
      <c r="W60" s="93">
        <v>1.03772847</v>
      </c>
      <c r="X60" s="93">
        <v>0.19993807500000005</v>
      </c>
      <c r="Y60" s="93">
        <v>-0.86413133026189404</v>
      </c>
      <c r="Z60" s="93">
        <v>0.98728774396825436</v>
      </c>
      <c r="AA60" s="93">
        <v>2.6340935261894106E-2</v>
      </c>
      <c r="AB60" s="93">
        <v>-0.84741162658352043</v>
      </c>
      <c r="AC60" s="93">
        <v>1.0734671885514744</v>
      </c>
      <c r="AD60" s="93">
        <v>9.6212315835205071E-3</v>
      </c>
      <c r="AE60" s="94" t="s">
        <v>332</v>
      </c>
      <c r="AF60" s="94" t="s">
        <v>332</v>
      </c>
      <c r="AG60" s="93">
        <v>191.843097</v>
      </c>
      <c r="AH60" s="93">
        <v>191.843097</v>
      </c>
      <c r="AI60" s="93">
        <v>185.47511900000001</v>
      </c>
      <c r="AJ60" s="93">
        <v>184.961499</v>
      </c>
      <c r="AK60" s="93">
        <v>184.961499</v>
      </c>
      <c r="AL60" s="93">
        <v>55.409510159999996</v>
      </c>
      <c r="AM60" s="93">
        <v>8194.0450679999994</v>
      </c>
      <c r="AN60" s="93">
        <v>-211794.245</v>
      </c>
      <c r="AO60" s="93">
        <v>1562.36331</v>
      </c>
      <c r="AP60" s="93">
        <v>-213356.60800000001</v>
      </c>
      <c r="AQ60" s="93">
        <v>18635.3174</v>
      </c>
      <c r="AR60" s="93">
        <v>-230429.56200000001</v>
      </c>
      <c r="AS60" s="94" t="s">
        <v>332</v>
      </c>
      <c r="AT60" s="94" t="s">
        <v>332</v>
      </c>
      <c r="AU60" s="93">
        <v>-211582.65299999999</v>
      </c>
      <c r="AV60" s="93">
        <v>-263494.16200000001</v>
      </c>
      <c r="AW60" s="94" t="s">
        <v>332</v>
      </c>
      <c r="AX60" s="94" t="s">
        <v>332</v>
      </c>
      <c r="AY60" s="93">
        <v>14.7108992</v>
      </c>
      <c r="BH60" s="2">
        <v>0.41725755399999997</v>
      </c>
      <c r="BI60" s="2">
        <v>47.262898900000003</v>
      </c>
      <c r="BJ60" s="2">
        <v>0.41725756319831586</v>
      </c>
      <c r="BK60" s="2">
        <v>47.262899295600043</v>
      </c>
      <c r="BL60" s="2">
        <v>1.2698616312E-2</v>
      </c>
      <c r="BM60" s="2">
        <v>8.1004150079999995E-5</v>
      </c>
      <c r="BN60" s="2">
        <v>1.2698615903202887E-2</v>
      </c>
      <c r="BO60" s="2">
        <v>8.10041463233833E-5</v>
      </c>
      <c r="BP60" s="2">
        <v>48.198437216553423</v>
      </c>
      <c r="BQ60" s="2">
        <v>82.073436356411676</v>
      </c>
      <c r="BR60" s="2">
        <v>0.13299644231316288</v>
      </c>
      <c r="BS60" s="2">
        <v>2.093407821145473</v>
      </c>
      <c r="BT60" s="2">
        <v>5.8207698790295075E-2</v>
      </c>
      <c r="BU60" s="2">
        <v>0.47604455589728839</v>
      </c>
      <c r="BV60" s="2">
        <v>505749.33902220265</v>
      </c>
      <c r="BW60" s="2">
        <v>366.14150993971515</v>
      </c>
      <c r="BX60" s="2">
        <v>6.5654009046766566</v>
      </c>
      <c r="BY60" s="2">
        <v>0.61421099599999995</v>
      </c>
      <c r="BZ60" s="2">
        <v>6.9202658899999996</v>
      </c>
      <c r="CA60" s="2">
        <v>0.61421099128844936</v>
      </c>
      <c r="CB60" s="2">
        <v>6.9202663719049466</v>
      </c>
      <c r="CC60" s="2">
        <v>522.36180797600002</v>
      </c>
      <c r="CD60" s="2">
        <v>130.32496809759999</v>
      </c>
      <c r="CE60" s="2">
        <v>522.36223432753172</v>
      </c>
      <c r="CF60" s="2">
        <v>130.32506897499792</v>
      </c>
      <c r="CG60" s="2">
        <v>8.0537994285599993E-4</v>
      </c>
      <c r="CH60" s="2">
        <v>8.0538121016427507E-4</v>
      </c>
      <c r="CI60" s="2">
        <v>3.0468496690427699E-5</v>
      </c>
      <c r="CJ60" s="2">
        <v>3.0478953439773251E-5</v>
      </c>
      <c r="CK60" s="2">
        <v>4.2564728249278003</v>
      </c>
      <c r="CL60" s="2">
        <v>0.59661382971653243</v>
      </c>
      <c r="CM60" s="2">
        <v>55.409557352984123</v>
      </c>
      <c r="CN60" s="2">
        <v>8194.0517758282986</v>
      </c>
      <c r="CO60" s="2">
        <v>418.65820502147886</v>
      </c>
      <c r="CP60" s="2">
        <v>416.78892914195546</v>
      </c>
      <c r="CQ60" s="2">
        <v>-215108.26906807494</v>
      </c>
      <c r="CR60" s="2">
        <v>-263525.28864095983</v>
      </c>
      <c r="CS60" s="2">
        <v>1.0764146053569232</v>
      </c>
      <c r="CT60" s="2">
        <v>-39611.720191547298</v>
      </c>
      <c r="CU60" s="2">
        <v>-237676.83426652418</v>
      </c>
      <c r="CV60" s="2">
        <v>-63805.070401674515</v>
      </c>
      <c r="CW60" s="2">
        <v>-273589.19695561047</v>
      </c>
      <c r="CX60" s="2">
        <v>-213457.69887193781</v>
      </c>
      <c r="CY60" s="2">
        <v>-230456.02363045263</v>
      </c>
      <c r="CZ60" s="2">
        <v>7.2538309465248954E-6</v>
      </c>
      <c r="DA60" s="2">
        <v>-0.84176083204824192</v>
      </c>
      <c r="DB60" s="2">
        <v>0.21117959033199607</v>
      </c>
      <c r="DC60" s="2">
        <v>-215363.59917101008</v>
      </c>
      <c r="DD60" s="2">
        <v>0.24281743743895118</v>
      </c>
      <c r="DE60" s="2">
        <v>4.1753766151649052E-2</v>
      </c>
      <c r="DF60" s="2">
        <v>185.48754468377825</v>
      </c>
    </row>
    <row r="61" spans="1:110" ht="15" thickBot="1" x14ac:dyDescent="0.35">
      <c r="A61" s="93" t="s">
        <v>298</v>
      </c>
      <c r="B61" s="93">
        <v>21</v>
      </c>
      <c r="C61" s="93">
        <v>6.5381</v>
      </c>
      <c r="D61" s="93">
        <v>6.4715999999999996</v>
      </c>
      <c r="E61" s="94" t="s">
        <v>332</v>
      </c>
      <c r="F61" s="94" t="s">
        <v>332</v>
      </c>
      <c r="G61" s="93">
        <v>24.497782399999998</v>
      </c>
      <c r="H61" s="93">
        <v>49.503686000000002</v>
      </c>
      <c r="I61" s="93">
        <v>24.497782399999998</v>
      </c>
      <c r="J61" s="93">
        <v>49.503686000000002</v>
      </c>
      <c r="K61" s="93">
        <v>4.4424322500000004</v>
      </c>
      <c r="L61" s="94" t="s">
        <v>332</v>
      </c>
      <c r="M61" s="94" t="s">
        <v>332</v>
      </c>
      <c r="N61" s="93">
        <v>9.6471600800000001E-2</v>
      </c>
      <c r="O61" s="93">
        <v>9.6471600800000001E-2</v>
      </c>
      <c r="P61" s="93">
        <v>0.17986016299999999</v>
      </c>
      <c r="Q61" s="93">
        <v>3.0122478099999999E-2</v>
      </c>
      <c r="R61" s="93">
        <v>3.4962262199999997E-2</v>
      </c>
      <c r="S61" s="93">
        <v>3.4962262199999997E-2</v>
      </c>
      <c r="T61" s="93">
        <v>4.3133121950315143</v>
      </c>
      <c r="U61" s="93">
        <v>0.60226496642422422</v>
      </c>
      <c r="V61" s="93">
        <v>-0.64406247400000005</v>
      </c>
      <c r="W61" s="93">
        <v>0.79672443999999998</v>
      </c>
      <c r="X61" s="93">
        <v>0.15266196599999993</v>
      </c>
      <c r="Y61" s="93">
        <v>-0.65879001824129524</v>
      </c>
      <c r="Z61" s="93">
        <v>0.99043052314401148</v>
      </c>
      <c r="AA61" s="93">
        <v>1.4727544241295167E-2</v>
      </c>
      <c r="AB61" s="93">
        <v>-0.64939988168325957</v>
      </c>
      <c r="AC61" s="93">
        <v>1.0565670357497881</v>
      </c>
      <c r="AD61" s="93">
        <v>5.3374076832594817E-3</v>
      </c>
      <c r="AE61" s="94" t="s">
        <v>332</v>
      </c>
      <c r="AF61" s="94" t="s">
        <v>332</v>
      </c>
      <c r="AG61" s="93">
        <v>193.29544200000001</v>
      </c>
      <c r="AH61" s="93">
        <v>193.29544200000001</v>
      </c>
      <c r="AI61" s="93">
        <v>188.82905</v>
      </c>
      <c r="AJ61" s="93">
        <v>188.45011600000001</v>
      </c>
      <c r="AK61" s="93">
        <v>188.45011600000001</v>
      </c>
      <c r="AL61" s="93">
        <v>55.877844959999997</v>
      </c>
      <c r="AM61" s="93">
        <v>8370.7797960000007</v>
      </c>
      <c r="AN61" s="93">
        <v>-162741.24799999999</v>
      </c>
      <c r="AO61" s="93">
        <v>1108.7083600000001</v>
      </c>
      <c r="AP61" s="93">
        <v>-163849.95699999999</v>
      </c>
      <c r="AQ61" s="93">
        <v>14091.264300000001</v>
      </c>
      <c r="AR61" s="93">
        <v>-176832.51300000001</v>
      </c>
      <c r="AS61" s="94" t="s">
        <v>332</v>
      </c>
      <c r="AT61" s="94" t="s">
        <v>332</v>
      </c>
      <c r="AU61" s="93">
        <v>-218501.27299999999</v>
      </c>
      <c r="AV61" s="93">
        <v>-265969.04399999999</v>
      </c>
      <c r="AW61" s="94" t="s">
        <v>332</v>
      </c>
      <c r="AX61" s="94" t="s">
        <v>332</v>
      </c>
      <c r="AY61" s="93">
        <v>14.7109521</v>
      </c>
      <c r="BA61" s="11" t="s">
        <v>119</v>
      </c>
      <c r="BB61" s="11" t="s">
        <v>317</v>
      </c>
      <c r="BC61" s="2">
        <f>V37-V36</f>
        <v>4.7342999999990809E-3</v>
      </c>
      <c r="BH61" s="2">
        <v>0.416279287</v>
      </c>
      <c r="BI61" s="2">
        <v>47.465793499999997</v>
      </c>
      <c r="BJ61" s="2">
        <v>0.4162792933942096</v>
      </c>
      <c r="BK61" s="2">
        <v>47.465793903228679</v>
      </c>
      <c r="BL61" s="2">
        <v>1.2780954431999999E-2</v>
      </c>
      <c r="BM61" s="2">
        <v>8.2350993600000002E-5</v>
      </c>
      <c r="BN61" s="2">
        <v>1.2780954130275442E-2</v>
      </c>
      <c r="BO61" s="2">
        <v>8.2350989650053865E-5</v>
      </c>
      <c r="BP61" s="2">
        <v>48.989323520131613</v>
      </c>
      <c r="BQ61" s="2">
        <v>81.717916094712635</v>
      </c>
      <c r="BR61" s="2">
        <v>0.13196637773660591</v>
      </c>
      <c r="BS61" s="2">
        <v>2.1666427158051969</v>
      </c>
      <c r="BT61" s="2">
        <v>5.8322494125140775E-2</v>
      </c>
      <c r="BU61" s="2">
        <v>0.47869863497832449</v>
      </c>
      <c r="BV61" s="2">
        <v>503304.70300116972</v>
      </c>
      <c r="BW61" s="2">
        <v>370.02187957782218</v>
      </c>
      <c r="BX61" s="2">
        <v>6.5575593357549158</v>
      </c>
      <c r="BY61" s="2">
        <v>0.61170658300000003</v>
      </c>
      <c r="BZ61" s="2">
        <v>6.8108657700000004</v>
      </c>
      <c r="CA61" s="2">
        <v>0.61170657949046436</v>
      </c>
      <c r="CB61" s="2">
        <v>6.8108662497792185</v>
      </c>
      <c r="CC61" s="2">
        <v>526.64430997600005</v>
      </c>
      <c r="CD61" s="2">
        <v>130.09706318079998</v>
      </c>
      <c r="CE61" s="2">
        <v>526.64473964403783</v>
      </c>
      <c r="CF61" s="2">
        <v>130.09716364447402</v>
      </c>
      <c r="CG61" s="2">
        <v>8.1141041271200003E-4</v>
      </c>
      <c r="CH61" s="2">
        <v>8.1141168523256888E-4</v>
      </c>
      <c r="CI61" s="2">
        <v>3.0395758401221997E-5</v>
      </c>
      <c r="CJ61" s="2">
        <v>3.0406190150004988E-5</v>
      </c>
      <c r="CK61" s="2">
        <v>4.3133158017889732</v>
      </c>
      <c r="CL61" s="2">
        <v>0.60226542849441977</v>
      </c>
      <c r="CM61" s="2">
        <v>55.877892794995105</v>
      </c>
      <c r="CN61" s="2">
        <v>8370.7864770669021</v>
      </c>
      <c r="CO61" s="2">
        <v>420.03381902955664</v>
      </c>
      <c r="CP61" s="2">
        <v>418.1739101937614</v>
      </c>
      <c r="CQ61" s="2">
        <v>-222035.18735988188</v>
      </c>
      <c r="CR61" s="2">
        <v>-266000.03684979473</v>
      </c>
      <c r="CS61" s="2">
        <v>1.0592661563599786</v>
      </c>
      <c r="CT61" s="2">
        <v>-39400.769971852824</v>
      </c>
      <c r="CU61" s="2">
        <v>-237624.20553562994</v>
      </c>
      <c r="CV61" s="2">
        <v>-63503.337606636014</v>
      </c>
      <c r="CW61" s="2">
        <v>-273304.15530366515</v>
      </c>
      <c r="CX61" s="2">
        <v>-163944.45470024319</v>
      </c>
      <c r="CY61" s="2">
        <v>-176847.9833577984</v>
      </c>
      <c r="CZ61" s="2">
        <v>7.3768899336382667E-6</v>
      </c>
      <c r="DA61" s="2">
        <v>-0.6457766607435228</v>
      </c>
      <c r="DB61" s="2">
        <v>0.15969265487065729</v>
      </c>
      <c r="DC61" s="2">
        <v>-164852.76167165412</v>
      </c>
      <c r="DD61" s="2">
        <v>0.1797307799957831</v>
      </c>
      <c r="DE61" s="2">
        <v>3.0098704364731978E-2</v>
      </c>
      <c r="DF61" s="2">
        <v>188.83573513291037</v>
      </c>
    </row>
    <row r="62" spans="1:110" x14ac:dyDescent="0.3">
      <c r="A62" s="93" t="s">
        <v>298</v>
      </c>
      <c r="B62" s="93">
        <v>22</v>
      </c>
      <c r="C62" s="93">
        <v>6.4715999999999996</v>
      </c>
      <c r="D62" s="93">
        <v>4.8755999999999897</v>
      </c>
      <c r="E62" s="94" t="s">
        <v>332</v>
      </c>
      <c r="F62" s="94" t="s">
        <v>332</v>
      </c>
      <c r="G62" s="93">
        <v>24.650444400000001</v>
      </c>
      <c r="H62" s="93">
        <v>49.704161399999997</v>
      </c>
      <c r="I62" s="93">
        <v>24.650444400000001</v>
      </c>
      <c r="J62" s="93">
        <v>49.704161399999997</v>
      </c>
      <c r="K62" s="93">
        <v>107.14985299999999</v>
      </c>
      <c r="L62" s="94" t="s">
        <v>332</v>
      </c>
      <c r="M62" s="94" t="s">
        <v>332</v>
      </c>
      <c r="N62" s="93">
        <v>6.9746318000000002E-2</v>
      </c>
      <c r="O62" s="93">
        <v>6.9746318000000002E-2</v>
      </c>
      <c r="P62" s="93">
        <v>7.5522672700000001E-2</v>
      </c>
      <c r="Q62" s="93">
        <v>1.22197929E-2</v>
      </c>
      <c r="R62" s="93">
        <v>1.2567433100000001E-2</v>
      </c>
      <c r="S62" s="93">
        <v>1.2567433100000001E-2</v>
      </c>
      <c r="T62" s="93">
        <v>4.3562864135692685</v>
      </c>
      <c r="U62" s="93">
        <v>0.60679030387208954</v>
      </c>
      <c r="V62" s="93">
        <v>-1.1061070500000001</v>
      </c>
      <c r="W62" s="93">
        <v>1.30658242</v>
      </c>
      <c r="X62" s="93">
        <v>0.20047536999999993</v>
      </c>
      <c r="Y62" s="93">
        <v>-1.1200894689071879</v>
      </c>
      <c r="Z62" s="93">
        <v>0.999483562172226</v>
      </c>
      <c r="AA62" s="93">
        <v>1.3982418907187655E-2</v>
      </c>
      <c r="AB62" s="93">
        <v>-1.1086265108006728</v>
      </c>
      <c r="AC62" s="93">
        <v>1.0238510203525537</v>
      </c>
      <c r="AD62" s="93">
        <v>2.5194608006727463E-3</v>
      </c>
      <c r="AE62" s="94" t="s">
        <v>332</v>
      </c>
      <c r="AF62" s="94" t="s">
        <v>332</v>
      </c>
      <c r="AG62" s="93">
        <v>194.32583</v>
      </c>
      <c r="AH62" s="93">
        <v>194.32583</v>
      </c>
      <c r="AI62" s="93">
        <v>193.94179399999999</v>
      </c>
      <c r="AJ62" s="93">
        <v>193.91808900000001</v>
      </c>
      <c r="AK62" s="93">
        <v>193.91808900000001</v>
      </c>
      <c r="AL62" s="93">
        <v>56.309133239999994</v>
      </c>
      <c r="AM62" s="93">
        <v>8675.3297880000009</v>
      </c>
      <c r="AN62" s="93">
        <v>-264732.58100000001</v>
      </c>
      <c r="AO62" s="93">
        <v>2317.0899100000001</v>
      </c>
      <c r="AP62" s="93">
        <v>-267049.67099999997</v>
      </c>
      <c r="AQ62" s="93">
        <v>22034.680499999999</v>
      </c>
      <c r="AR62" s="93">
        <v>-286767.26199999999</v>
      </c>
      <c r="AS62" s="94" t="s">
        <v>332</v>
      </c>
      <c r="AT62" s="94" t="s">
        <v>332</v>
      </c>
      <c r="AU62" s="93">
        <v>-223750.04</v>
      </c>
      <c r="AV62" s="93">
        <v>-270222.45699999999</v>
      </c>
      <c r="AW62" s="94" t="s">
        <v>332</v>
      </c>
      <c r="AX62" s="94" t="s">
        <v>332</v>
      </c>
      <c r="AY62" s="93">
        <v>14.711005200000001</v>
      </c>
      <c r="BH62" s="2">
        <v>0.415637955</v>
      </c>
      <c r="BI62" s="2">
        <v>47.905821199999998</v>
      </c>
      <c r="BJ62" s="2">
        <v>0.41563796449438767</v>
      </c>
      <c r="BK62" s="2">
        <v>47.905821561436099</v>
      </c>
      <c r="BL62" s="2">
        <v>1.283951916E-2</v>
      </c>
      <c r="BM62" s="2">
        <v>8.4222618479999997E-5</v>
      </c>
      <c r="BN62" s="2">
        <v>1.2839518784484558E-2</v>
      </c>
      <c r="BO62" s="2">
        <v>8.4222614512329824E-5</v>
      </c>
      <c r="BP62" s="2">
        <v>49.797064567181792</v>
      </c>
      <c r="BQ62" s="2">
        <v>81.070022526157359</v>
      </c>
      <c r="BR62" s="2">
        <v>0.13115441429570926</v>
      </c>
      <c r="BS62" s="2">
        <v>2.3103378368119443</v>
      </c>
      <c r="BT62" s="2">
        <v>5.8395899204060811E-2</v>
      </c>
      <c r="BU62" s="2">
        <v>0.48540797645058442</v>
      </c>
      <c r="BV62" s="2">
        <v>499744.50416083372</v>
      </c>
      <c r="BW62" s="2">
        <v>372.90223364104764</v>
      </c>
      <c r="BX62" s="2">
        <v>6.5236386817383103</v>
      </c>
      <c r="BY62" s="2">
        <v>0.60972812499999995</v>
      </c>
      <c r="BZ62" s="2">
        <v>6.6826280200000001</v>
      </c>
      <c r="CA62" s="2">
        <v>0.60972812066148274</v>
      </c>
      <c r="CB62" s="2">
        <v>6.6826284762908683</v>
      </c>
      <c r="CC62" s="2">
        <v>530.03729673599992</v>
      </c>
      <c r="CD62" s="2">
        <v>128.9764149936</v>
      </c>
      <c r="CE62" s="2">
        <v>530.03773117892251</v>
      </c>
      <c r="CF62" s="2">
        <v>128.97651468633896</v>
      </c>
      <c r="CG62" s="2">
        <v>8.1725716607999996E-4</v>
      </c>
      <c r="CH62" s="2">
        <v>8.1725844675592399E-4</v>
      </c>
      <c r="CI62" s="2">
        <v>3.0082112016293279E-5</v>
      </c>
      <c r="CJ62" s="2">
        <v>3.0092436139198462E-5</v>
      </c>
      <c r="CK62" s="2">
        <v>4.3562900418010493</v>
      </c>
      <c r="CL62" s="2">
        <v>0.60679076307237478</v>
      </c>
      <c r="CM62" s="2">
        <v>56.309181548494522</v>
      </c>
      <c r="CN62" s="2">
        <v>8675.3366660889842</v>
      </c>
      <c r="CO62" s="2">
        <v>422.12763406095098</v>
      </c>
      <c r="CP62" s="2">
        <v>420.26211588077587</v>
      </c>
      <c r="CQ62" s="2">
        <v>-227289.41962404491</v>
      </c>
      <c r="CR62" s="2">
        <v>-270253.16585178435</v>
      </c>
      <c r="CS62" s="2">
        <v>1.0241259494405828</v>
      </c>
      <c r="CT62" s="2">
        <v>-39201.747873601365</v>
      </c>
      <c r="CU62" s="2">
        <v>-237586.65701342738</v>
      </c>
      <c r="CV62" s="2">
        <v>-63053.129005477604</v>
      </c>
      <c r="CW62" s="2">
        <v>-272859.18119818496</v>
      </c>
      <c r="CX62" s="2">
        <v>-267065.21958500094</v>
      </c>
      <c r="CY62" s="2">
        <v>-286769.49877162476</v>
      </c>
      <c r="CZ62" s="2">
        <v>1.7902837436206841E-4</v>
      </c>
      <c r="DA62" s="2">
        <v>-1.1016758809736553</v>
      </c>
      <c r="DB62" s="2">
        <v>0.2004204189797289</v>
      </c>
      <c r="DC62" s="2">
        <v>-263866.37332910835</v>
      </c>
      <c r="DD62" s="2">
        <v>7.5522355753489298E-2</v>
      </c>
      <c r="DE62" s="2">
        <v>1.2219738996106061E-2</v>
      </c>
      <c r="DF62" s="2">
        <v>193.94181625867299</v>
      </c>
    </row>
    <row r="63" spans="1:110" x14ac:dyDescent="0.3">
      <c r="A63" s="93" t="s">
        <v>298</v>
      </c>
      <c r="B63" s="93">
        <v>23</v>
      </c>
      <c r="C63" s="93">
        <v>4.8755999999999897</v>
      </c>
      <c r="D63" s="93">
        <v>3.2795999999999901</v>
      </c>
      <c r="E63" s="94" t="s">
        <v>332</v>
      </c>
      <c r="F63" s="94" t="s">
        <v>332</v>
      </c>
      <c r="G63" s="93">
        <v>24.8509198</v>
      </c>
      <c r="H63" s="93">
        <v>49.807630000000003</v>
      </c>
      <c r="I63" s="93">
        <v>24.8509198</v>
      </c>
      <c r="J63" s="93">
        <v>49.807630000000003</v>
      </c>
      <c r="K63" s="93">
        <v>107.48308900000001</v>
      </c>
      <c r="L63" s="94" t="s">
        <v>332</v>
      </c>
      <c r="M63" s="94" t="s">
        <v>332</v>
      </c>
      <c r="N63" s="93">
        <v>2.46739703E-2</v>
      </c>
      <c r="O63" s="93">
        <v>2.46739703E-2</v>
      </c>
      <c r="P63" s="93">
        <v>2.67455347E-2</v>
      </c>
      <c r="Q63" s="93">
        <v>4.2778308699999998E-3</v>
      </c>
      <c r="R63" s="93">
        <v>4.4055108900000004E-3</v>
      </c>
      <c r="S63" s="93">
        <v>4.4055108900000004E-3</v>
      </c>
      <c r="T63" s="93">
        <v>4.4219398711601174</v>
      </c>
      <c r="U63" s="93">
        <v>0.60961875752022554</v>
      </c>
      <c r="V63" s="93">
        <v>-0.40522569400000003</v>
      </c>
      <c r="W63" s="93">
        <v>0.50869424900000004</v>
      </c>
      <c r="X63" s="93">
        <v>0.10346855500000002</v>
      </c>
      <c r="Y63" s="93">
        <v>-0.40777867405305396</v>
      </c>
      <c r="Z63" s="93">
        <v>0.99973776484434296</v>
      </c>
      <c r="AA63" s="93">
        <v>2.552980053053917E-3</v>
      </c>
      <c r="AB63" s="93">
        <v>-0.40568152584582506</v>
      </c>
      <c r="AC63" s="93">
        <v>1.0087572595789707</v>
      </c>
      <c r="AD63" s="93">
        <v>4.5583184582506409E-4</v>
      </c>
      <c r="AE63" s="94" t="s">
        <v>332</v>
      </c>
      <c r="AF63" s="94" t="s">
        <v>332</v>
      </c>
      <c r="AG63" s="93">
        <v>196.33483799999999</v>
      </c>
      <c r="AH63" s="93">
        <v>196.33483799999999</v>
      </c>
      <c r="AI63" s="93">
        <v>196.180756</v>
      </c>
      <c r="AJ63" s="93">
        <v>196.171177</v>
      </c>
      <c r="AK63" s="93">
        <v>196.171177</v>
      </c>
      <c r="AL63" s="93">
        <v>57.075240239999999</v>
      </c>
      <c r="AM63" s="93">
        <v>8809.8898319999989</v>
      </c>
      <c r="AN63" s="93">
        <v>-104166.916</v>
      </c>
      <c r="AO63" s="93">
        <v>945.23741700000005</v>
      </c>
      <c r="AP63" s="93">
        <v>-105112.15399999999</v>
      </c>
      <c r="AQ63" s="93">
        <v>9070.3191700000007</v>
      </c>
      <c r="AR63" s="93">
        <v>-113237.236</v>
      </c>
      <c r="AS63" s="94" t="s">
        <v>332</v>
      </c>
      <c r="AT63" s="94" t="s">
        <v>332</v>
      </c>
      <c r="AU63" s="93">
        <v>-232597.848</v>
      </c>
      <c r="AV63" s="93">
        <v>-271752.49200000003</v>
      </c>
      <c r="AW63" s="94" t="s">
        <v>332</v>
      </c>
      <c r="AX63" s="94" t="s">
        <v>332</v>
      </c>
      <c r="AY63" s="93">
        <v>14.712278100000001</v>
      </c>
      <c r="BH63" s="2">
        <v>0.41427335399999998</v>
      </c>
      <c r="BI63" s="2">
        <v>48.070335700000001</v>
      </c>
      <c r="BJ63" s="2">
        <v>0.41427336216562616</v>
      </c>
      <c r="BK63" s="2">
        <v>48.070336156772321</v>
      </c>
      <c r="BL63" s="2">
        <v>1.2953062908000001E-2</v>
      </c>
      <c r="BM63" s="2">
        <v>8.5022625240000006E-5</v>
      </c>
      <c r="BN63" s="2">
        <v>1.2953062549020022E-2</v>
      </c>
      <c r="BO63" s="2">
        <v>8.5022621462229293E-5</v>
      </c>
      <c r="BP63" s="2">
        <v>51.636132498152101</v>
      </c>
      <c r="BQ63" s="2">
        <v>80.85886663644132</v>
      </c>
      <c r="BR63" s="2">
        <v>0.12986869983933233</v>
      </c>
      <c r="BS63" s="2">
        <v>2.3691924728021112</v>
      </c>
      <c r="BT63" s="2">
        <v>5.8549724055406933E-2</v>
      </c>
      <c r="BU63" s="2">
        <v>0.48751416838131456</v>
      </c>
      <c r="BV63" s="2">
        <v>497505.48702557862</v>
      </c>
      <c r="BW63" s="2">
        <v>377.17326358774574</v>
      </c>
      <c r="BX63" s="2">
        <v>6.5148460699116626</v>
      </c>
      <c r="BY63" s="2">
        <v>0.60647163000000004</v>
      </c>
      <c r="BZ63" s="2">
        <v>6.6227618599999998</v>
      </c>
      <c r="CA63" s="2">
        <v>0.60647162529786147</v>
      </c>
      <c r="CB63" s="2">
        <v>6.6227623092534493</v>
      </c>
      <c r="CC63" s="2">
        <v>534.26210034399992</v>
      </c>
      <c r="CD63" s="2">
        <v>128.74398148559999</v>
      </c>
      <c r="CE63" s="2">
        <v>534.2625394758519</v>
      </c>
      <c r="CF63" s="2">
        <v>128.74408138787553</v>
      </c>
      <c r="CG63" s="2">
        <v>8.2190215177599998E-4</v>
      </c>
      <c r="CH63" s="2">
        <v>8.2190344083095531E-4</v>
      </c>
      <c r="CI63" s="2">
        <v>3.0001076629327903E-5</v>
      </c>
      <c r="CJ63" s="2">
        <v>3.0011373157695608E-5</v>
      </c>
      <c r="CK63" s="2">
        <v>4.4219435554667994</v>
      </c>
      <c r="CL63" s="2">
        <v>0.60961922296637816</v>
      </c>
      <c r="CM63" s="2">
        <v>57.075289081430967</v>
      </c>
      <c r="CN63" s="2">
        <v>8809.8968721548863</v>
      </c>
      <c r="CO63" s="2">
        <v>423.44045083415023</v>
      </c>
      <c r="CP63" s="2">
        <v>421.59599743028298</v>
      </c>
      <c r="CQ63" s="2">
        <v>-236149.19384998691</v>
      </c>
      <c r="CR63" s="2">
        <v>-271783.09774887003</v>
      </c>
      <c r="CS63" s="2">
        <v>1.0088655100855555</v>
      </c>
      <c r="CT63" s="2">
        <v>-38745.947215854168</v>
      </c>
      <c r="CU63" s="2">
        <v>-237501.94808601923</v>
      </c>
      <c r="CV63" s="2">
        <v>-62857.628028888532</v>
      </c>
      <c r="CW63" s="2">
        <v>-272676.85289728286</v>
      </c>
      <c r="CX63" s="2">
        <v>-105115.02176742267</v>
      </c>
      <c r="CY63" s="2">
        <v>-113237.62096306658</v>
      </c>
      <c r="CZ63" s="2">
        <v>1.8231072343126179E-4</v>
      </c>
      <c r="DA63" s="2">
        <v>-0.40354319617021184</v>
      </c>
      <c r="DB63" s="2">
        <v>0.10335373497135839</v>
      </c>
      <c r="DC63" s="2">
        <v>-103812.29242898304</v>
      </c>
      <c r="DD63" s="2">
        <v>2.6745455055092959E-2</v>
      </c>
      <c r="DE63" s="2">
        <v>4.2778179859929624E-3</v>
      </c>
      <c r="DF63" s="2">
        <v>196.18076662643583</v>
      </c>
    </row>
    <row r="64" spans="1:110" x14ac:dyDescent="0.3">
      <c r="A64" s="93" t="s">
        <v>298</v>
      </c>
      <c r="B64" s="93">
        <v>24</v>
      </c>
      <c r="C64" s="93">
        <v>3.2795999999999901</v>
      </c>
      <c r="D64" s="93">
        <v>3.2130999999999901</v>
      </c>
      <c r="E64" s="94" t="s">
        <v>332</v>
      </c>
      <c r="F64" s="94" t="s">
        <v>332</v>
      </c>
      <c r="G64" s="93">
        <v>24.954388300000002</v>
      </c>
      <c r="H64" s="93">
        <v>49.834200500000001</v>
      </c>
      <c r="I64" s="93">
        <v>24.954388300000002</v>
      </c>
      <c r="J64" s="93">
        <v>49.834200500000001</v>
      </c>
      <c r="K64" s="93">
        <v>4.4828587000000004</v>
      </c>
      <c r="L64" s="94" t="s">
        <v>332</v>
      </c>
      <c r="M64" s="94" t="s">
        <v>332</v>
      </c>
      <c r="N64" s="93">
        <v>8.3330170300000006E-3</v>
      </c>
      <c r="O64" s="93">
        <v>8.3330170300000006E-3</v>
      </c>
      <c r="P64" s="93">
        <v>1.6281245499999999E-2</v>
      </c>
      <c r="Q64" s="93">
        <v>2.5989184799999998E-3</v>
      </c>
      <c r="R64" s="93">
        <v>3.0927463399999999E-3</v>
      </c>
      <c r="S64" s="93">
        <v>3.0927463399999999E-3</v>
      </c>
      <c r="T64" s="93">
        <v>4.4515152091098029</v>
      </c>
      <c r="U64" s="93">
        <v>0.61055397996942018</v>
      </c>
      <c r="V64" s="93">
        <v>-6.5303525099999996E-2</v>
      </c>
      <c r="W64" s="93">
        <v>9.18740205E-2</v>
      </c>
      <c r="X64" s="93">
        <v>2.6570495400000005E-2</v>
      </c>
      <c r="Y64" s="93">
        <v>-6.5524937490663737E-2</v>
      </c>
      <c r="Z64" s="93">
        <v>0.9983917652131038</v>
      </c>
      <c r="AA64" s="93">
        <v>2.2141239066373673E-4</v>
      </c>
      <c r="AB64" s="93">
        <v>-6.5385700902400326E-2</v>
      </c>
      <c r="AC64" s="93">
        <v>1.0058799879970133</v>
      </c>
      <c r="AD64" s="93">
        <v>8.2175802400336854E-5</v>
      </c>
      <c r="AE64" s="94" t="s">
        <v>332</v>
      </c>
      <c r="AF64" s="94" t="s">
        <v>332</v>
      </c>
      <c r="AG64" s="93">
        <v>197.09498099999999</v>
      </c>
      <c r="AH64" s="93">
        <v>197.09498099999999</v>
      </c>
      <c r="AI64" s="93">
        <v>196.65316100000001</v>
      </c>
      <c r="AJ64" s="93">
        <v>196.608679</v>
      </c>
      <c r="AK64" s="93">
        <v>196.608679</v>
      </c>
      <c r="AL64" s="93">
        <v>57.506153760000004</v>
      </c>
      <c r="AM64" s="93">
        <v>8835.965784</v>
      </c>
      <c r="AN64" s="93">
        <v>-19184.398399999998</v>
      </c>
      <c r="AO64" s="93">
        <v>113.89771500000001</v>
      </c>
      <c r="AP64" s="93">
        <v>-19298.296200000001</v>
      </c>
      <c r="AQ64" s="93">
        <v>1761.9381599999999</v>
      </c>
      <c r="AR64" s="93">
        <v>-20946.336599999999</v>
      </c>
      <c r="AS64" s="94" t="s">
        <v>332</v>
      </c>
      <c r="AT64" s="94" t="s">
        <v>332</v>
      </c>
      <c r="AU64" s="93">
        <v>-235807.717</v>
      </c>
      <c r="AV64" s="93">
        <v>-271992.56400000001</v>
      </c>
      <c r="AW64" s="94" t="s">
        <v>332</v>
      </c>
      <c r="AX64" s="94" t="s">
        <v>332</v>
      </c>
      <c r="AY64" s="93">
        <v>14.713551499999999</v>
      </c>
      <c r="BH64" s="2">
        <v>0.41378273999999998</v>
      </c>
      <c r="BI64" s="2">
        <v>48.093004700000002</v>
      </c>
      <c r="BJ64" s="2">
        <v>0.41378274706998919</v>
      </c>
      <c r="BK64" s="2">
        <v>48.093005132274556</v>
      </c>
      <c r="BL64" s="2">
        <v>1.2995453196E-2</v>
      </c>
      <c r="BM64" s="2">
        <v>8.5194463319999999E-5</v>
      </c>
      <c r="BN64" s="2">
        <v>1.2995452870347745E-2</v>
      </c>
      <c r="BO64" s="2">
        <v>8.519445954169056E-5</v>
      </c>
      <c r="BP64" s="2">
        <v>52.540900205521886</v>
      </c>
      <c r="BQ64" s="2">
        <v>80.831959631606153</v>
      </c>
      <c r="BR64" s="2">
        <v>0.12940950600399795</v>
      </c>
      <c r="BS64" s="2">
        <v>2.3788869246653319</v>
      </c>
      <c r="BT64" s="2">
        <v>5.860754537901583E-2</v>
      </c>
      <c r="BU64" s="2">
        <v>0.48768758482327162</v>
      </c>
      <c r="BV64" s="2">
        <v>496920.38564458047</v>
      </c>
      <c r="BW64" s="2">
        <v>379.19272004306191</v>
      </c>
      <c r="BX64" s="2">
        <v>6.5152490390297579</v>
      </c>
      <c r="BY64" s="2">
        <v>0.60526642200000003</v>
      </c>
      <c r="BZ64" s="2">
        <v>6.6081639699999997</v>
      </c>
      <c r="CA64" s="2">
        <v>0.60526641796690284</v>
      </c>
      <c r="CB64" s="2">
        <v>6.6081644127688106</v>
      </c>
      <c r="CC64" s="2">
        <v>536.43661364799993</v>
      </c>
      <c r="CD64" s="2">
        <v>128.77609917039999</v>
      </c>
      <c r="CE64" s="2">
        <v>536.43705239436304</v>
      </c>
      <c r="CF64" s="2">
        <v>128.77619912728406</v>
      </c>
      <c r="CG64" s="2">
        <v>8.2341889398400002E-4</v>
      </c>
      <c r="CH64" s="2">
        <v>8.2342018638952128E-4</v>
      </c>
      <c r="CI64" s="2">
        <v>3.0004788187372712E-5</v>
      </c>
      <c r="CJ64" s="2">
        <v>3.0015085917894316E-5</v>
      </c>
      <c r="CK64" s="2">
        <v>4.4515189303577474</v>
      </c>
      <c r="CL64" s="2">
        <v>0.61055444990480889</v>
      </c>
      <c r="CM64" s="2">
        <v>57.506203180092946</v>
      </c>
      <c r="CN64" s="2">
        <v>8835.9728588163962</v>
      </c>
      <c r="CO64" s="2">
        <v>423.85615671029899</v>
      </c>
      <c r="CP64" s="2">
        <v>422.02046150090638</v>
      </c>
      <c r="CQ64" s="2">
        <v>-239363.58136350382</v>
      </c>
      <c r="CR64" s="2">
        <v>-272023.15800528979</v>
      </c>
      <c r="CS64" s="2">
        <v>1.006270181228053</v>
      </c>
      <c r="CT64" s="2">
        <v>-38528.818337800003</v>
      </c>
      <c r="CU64" s="2">
        <v>-237465.45984336981</v>
      </c>
      <c r="CV64" s="2">
        <v>-62816.478941367241</v>
      </c>
      <c r="CW64" s="2">
        <v>-272641.49961678806</v>
      </c>
      <c r="CX64" s="2">
        <v>-19300.838870295822</v>
      </c>
      <c r="CY64" s="2">
        <v>-20946.533215702329</v>
      </c>
      <c r="CZ64" s="2">
        <v>7.6624812668917448E-6</v>
      </c>
      <c r="DA64" s="2">
        <v>-6.5102186022753708E-2</v>
      </c>
      <c r="DB64" s="2">
        <v>2.663953570574332E-2</v>
      </c>
      <c r="DC64" s="2">
        <v>-19163.807910260271</v>
      </c>
      <c r="DD64" s="2">
        <v>1.6278560526975603E-2</v>
      </c>
      <c r="DE64" s="2">
        <v>2.5984877696811708E-3</v>
      </c>
      <c r="DF64" s="2">
        <v>196.65328738027327</v>
      </c>
    </row>
    <row r="65" spans="1:110" x14ac:dyDescent="0.3">
      <c r="A65" s="93" t="s">
        <v>298</v>
      </c>
      <c r="B65" s="93">
        <v>25</v>
      </c>
      <c r="C65" s="93">
        <v>3.2130999999999901</v>
      </c>
      <c r="D65" s="93">
        <v>3.1465999999999901</v>
      </c>
      <c r="E65" s="94" t="s">
        <v>332</v>
      </c>
      <c r="F65" s="94" t="s">
        <v>332</v>
      </c>
      <c r="G65" s="93">
        <v>24.9809588</v>
      </c>
      <c r="H65" s="93">
        <v>49.8450451</v>
      </c>
      <c r="I65" s="93">
        <v>24.9809588</v>
      </c>
      <c r="J65" s="93">
        <v>49.8450451</v>
      </c>
      <c r="K65" s="93">
        <v>4.4845065499999999</v>
      </c>
      <c r="L65" s="94" t="s">
        <v>332</v>
      </c>
      <c r="M65" s="94" t="s">
        <v>332</v>
      </c>
      <c r="N65" s="93">
        <v>5.7100232900000004E-3</v>
      </c>
      <c r="O65" s="93">
        <v>5.7100232900000004E-3</v>
      </c>
      <c r="P65" s="93">
        <v>1.1339384500000001E-2</v>
      </c>
      <c r="Q65" s="93">
        <v>1.80845078E-3</v>
      </c>
      <c r="R65" s="93">
        <v>2.15981452E-3</v>
      </c>
      <c r="S65" s="93">
        <v>2.15981452E-3</v>
      </c>
      <c r="T65" s="93">
        <v>4.457743321621634</v>
      </c>
      <c r="U65" s="93">
        <v>0.61074778381748318</v>
      </c>
      <c r="V65" s="93">
        <v>-4.6468498099999998E-2</v>
      </c>
      <c r="W65" s="93">
        <v>5.7313186600000003E-2</v>
      </c>
      <c r="X65" s="93">
        <v>1.0844688500000005E-2</v>
      </c>
      <c r="Y65" s="93">
        <v>-4.6530421523907795E-2</v>
      </c>
      <c r="Z65" s="93">
        <v>0.99934522711033125</v>
      </c>
      <c r="AA65" s="93">
        <v>6.1923423907795202E-5</v>
      </c>
      <c r="AB65" s="93">
        <v>-4.6491920615687174E-2</v>
      </c>
      <c r="AC65" s="93">
        <v>1.0040910812752899</v>
      </c>
      <c r="AD65" s="93">
        <v>2.342251568717703E-5</v>
      </c>
      <c r="AE65" s="94" t="s">
        <v>332</v>
      </c>
      <c r="AF65" s="94" t="s">
        <v>332</v>
      </c>
      <c r="AG65" s="93">
        <v>197.184528</v>
      </c>
      <c r="AH65" s="93">
        <v>197.184528</v>
      </c>
      <c r="AI65" s="93">
        <v>196.87323900000001</v>
      </c>
      <c r="AJ65" s="93">
        <v>196.84886700000001</v>
      </c>
      <c r="AK65" s="93">
        <v>196.84886700000001</v>
      </c>
      <c r="AL65" s="93">
        <v>57.6100584</v>
      </c>
      <c r="AM65" s="93">
        <v>8851.2574319999985</v>
      </c>
      <c r="AN65" s="93">
        <v>-11739.281499999999</v>
      </c>
      <c r="AO65" s="93">
        <v>80.422310800000005</v>
      </c>
      <c r="AP65" s="93">
        <v>-11819.703799999999</v>
      </c>
      <c r="AQ65" s="93">
        <v>967.39489400000002</v>
      </c>
      <c r="AR65" s="93">
        <v>-12706.6764</v>
      </c>
      <c r="AS65" s="94" t="s">
        <v>332</v>
      </c>
      <c r="AT65" s="94" t="s">
        <v>332</v>
      </c>
      <c r="AU65" s="93">
        <v>-236324.86600000001</v>
      </c>
      <c r="AV65" s="93">
        <v>-272168.902</v>
      </c>
      <c r="AW65" s="94" t="s">
        <v>332</v>
      </c>
      <c r="AX65" s="94" t="s">
        <v>332</v>
      </c>
      <c r="AY65" s="93">
        <v>14.7136046</v>
      </c>
      <c r="BH65" s="2">
        <v>0.41374485599999999</v>
      </c>
      <c r="BI65" s="2">
        <v>48.113934700000001</v>
      </c>
      <c r="BJ65" s="2">
        <v>0.41374486352867457</v>
      </c>
      <c r="BK65" s="2">
        <v>48.113935115437222</v>
      </c>
      <c r="BL65" s="2">
        <v>1.3000536864E-2</v>
      </c>
      <c r="BM65" s="2">
        <v>8.5273425359999998E-5</v>
      </c>
      <c r="BN65" s="2">
        <v>1.3000536539088944E-2</v>
      </c>
      <c r="BO65" s="2">
        <v>8.5273421510867925E-5</v>
      </c>
      <c r="BP65" s="2">
        <v>52.720576263102515</v>
      </c>
      <c r="BQ65" s="2">
        <v>80.806280291671598</v>
      </c>
      <c r="BR65" s="2">
        <v>0.12932419922583996</v>
      </c>
      <c r="BS65" s="2">
        <v>2.3859993427392245</v>
      </c>
      <c r="BT65" s="2">
        <v>5.8612201017994726E-2</v>
      </c>
      <c r="BU65" s="2">
        <v>0.48798525882719701</v>
      </c>
      <c r="BV65" s="2">
        <v>496703.05983988038</v>
      </c>
      <c r="BW65" s="2">
        <v>379.63122710597264</v>
      </c>
      <c r="BX65" s="2">
        <v>6.5138320387059192</v>
      </c>
      <c r="BY65" s="2">
        <v>0.605046419</v>
      </c>
      <c r="BZ65" s="2">
        <v>6.6028641800000001</v>
      </c>
      <c r="CA65" s="2">
        <v>0.60504641480297416</v>
      </c>
      <c r="CB65" s="2">
        <v>6.6028646274412983</v>
      </c>
      <c r="CC65" s="2">
        <v>537.04215805600006</v>
      </c>
      <c r="CD65" s="2">
        <v>128.73211696160001</v>
      </c>
      <c r="CE65" s="2">
        <v>537.04259703201728</v>
      </c>
      <c r="CF65" s="2">
        <v>128.73221659813518</v>
      </c>
      <c r="CG65" s="2">
        <v>8.2382125080799988E-4</v>
      </c>
      <c r="CH65" s="2">
        <v>8.2382254111927318E-4</v>
      </c>
      <c r="CI65" s="2">
        <v>2.9991738289205702E-5</v>
      </c>
      <c r="CJ65" s="2">
        <v>3.0002031386551244E-5</v>
      </c>
      <c r="CK65" s="2">
        <v>4.4577470390857004</v>
      </c>
      <c r="CL65" s="2">
        <v>0.6107482532349493</v>
      </c>
      <c r="CM65" s="2">
        <v>57.610107990489865</v>
      </c>
      <c r="CN65" s="2">
        <v>8851.2644956115873</v>
      </c>
      <c r="CO65" s="2">
        <v>424.01196161395006</v>
      </c>
      <c r="CP65" s="2">
        <v>422.17671114409399</v>
      </c>
      <c r="CQ65" s="2">
        <v>-239881.06816813283</v>
      </c>
      <c r="CR65" s="2">
        <v>-272199.4834143669</v>
      </c>
      <c r="CS65" s="2">
        <v>1.0044031119605106</v>
      </c>
      <c r="CT65" s="2">
        <v>-38489.45075832108</v>
      </c>
      <c r="CU65" s="2">
        <v>-237460.99797708585</v>
      </c>
      <c r="CV65" s="2">
        <v>-62796.618610591933</v>
      </c>
      <c r="CW65" s="2">
        <v>-272622.0867521633</v>
      </c>
      <c r="CX65" s="2">
        <v>-11821.099517849858</v>
      </c>
      <c r="CY65" s="2">
        <v>-12706.775976715409</v>
      </c>
      <c r="CZ65" s="2">
        <v>7.6764259315205247E-6</v>
      </c>
      <c r="DA65" s="2">
        <v>-4.6292937372936237E-2</v>
      </c>
      <c r="DB65" s="2">
        <v>1.086145107864649E-2</v>
      </c>
      <c r="DC65" s="2">
        <v>-11710.081958926467</v>
      </c>
      <c r="DD65" s="2">
        <v>1.1338847241395616E-2</v>
      </c>
      <c r="DE65" s="2">
        <v>1.8083648651168111E-3</v>
      </c>
      <c r="DF65" s="2">
        <v>196.87326945129908</v>
      </c>
    </row>
    <row r="66" spans="1:110" x14ac:dyDescent="0.3">
      <c r="A66" s="93" t="s">
        <v>298</v>
      </c>
      <c r="B66" s="93">
        <v>26</v>
      </c>
      <c r="C66" s="93">
        <v>3.1465999999999901</v>
      </c>
      <c r="D66" s="93">
        <v>3.0800999999999998</v>
      </c>
      <c r="E66" s="94" t="s">
        <v>332</v>
      </c>
      <c r="F66" s="94" t="s">
        <v>332</v>
      </c>
      <c r="G66" s="93">
        <v>24.9918035</v>
      </c>
      <c r="H66" s="93">
        <v>49.851988900000002</v>
      </c>
      <c r="I66" s="93">
        <v>24.9918035</v>
      </c>
      <c r="J66" s="93">
        <v>49.851988900000002</v>
      </c>
      <c r="K66" s="93">
        <v>4.4854647500000002</v>
      </c>
      <c r="L66" s="94" t="s">
        <v>332</v>
      </c>
      <c r="M66" s="94" t="s">
        <v>332</v>
      </c>
      <c r="N66" s="93">
        <v>3.8481973299999998E-3</v>
      </c>
      <c r="O66" s="93">
        <v>3.8481973299999998E-3</v>
      </c>
      <c r="P66" s="93">
        <v>7.8355017800000003E-3</v>
      </c>
      <c r="Q66" s="93">
        <v>1.24887857E-3</v>
      </c>
      <c r="R66" s="93">
        <v>1.4982385799999999E-3</v>
      </c>
      <c r="S66" s="93">
        <v>1.4982385799999999E-3</v>
      </c>
      <c r="T66" s="93">
        <v>4.4607197257905478</v>
      </c>
      <c r="U66" s="93">
        <v>0.61083795047285683</v>
      </c>
      <c r="V66" s="93">
        <v>-3.2965888200000001E-2</v>
      </c>
      <c r="W66" s="93">
        <v>3.9909652099999998E-2</v>
      </c>
      <c r="X66" s="93">
        <v>6.9437638999999968E-3</v>
      </c>
      <c r="Y66" s="93">
        <v>-3.299260917370013E-2</v>
      </c>
      <c r="Z66" s="93">
        <v>0.99958151520591532</v>
      </c>
      <c r="AA66" s="93">
        <v>2.6720973700130373E-5</v>
      </c>
      <c r="AB66" s="93">
        <v>-3.2976291614965396E-2</v>
      </c>
      <c r="AC66" s="93">
        <v>1.0028403082753816</v>
      </c>
      <c r="AD66" s="93">
        <v>1.0403414965391256E-5</v>
      </c>
      <c r="AE66" s="94" t="s">
        <v>332</v>
      </c>
      <c r="AF66" s="94" t="s">
        <v>332</v>
      </c>
      <c r="AG66" s="93">
        <v>197.247118</v>
      </c>
      <c r="AH66" s="93">
        <v>197.247118</v>
      </c>
      <c r="AI66" s="93">
        <v>197.02884700000001</v>
      </c>
      <c r="AJ66" s="93">
        <v>197.01228900000001</v>
      </c>
      <c r="AK66" s="93">
        <v>197.01228900000001</v>
      </c>
      <c r="AL66" s="93">
        <v>57.666789720000004</v>
      </c>
      <c r="AM66" s="93">
        <v>8861.8407119999993</v>
      </c>
      <c r="AN66" s="93">
        <v>-8151.7833600000004</v>
      </c>
      <c r="AO66" s="93">
        <v>56.458510599999997</v>
      </c>
      <c r="AP66" s="93">
        <v>-8208.2418699999998</v>
      </c>
      <c r="AQ66" s="93">
        <v>658.17634999999996</v>
      </c>
      <c r="AR66" s="93">
        <v>-8809.9597099999992</v>
      </c>
      <c r="AS66" s="94" t="s">
        <v>332</v>
      </c>
      <c r="AT66" s="94" t="s">
        <v>332</v>
      </c>
      <c r="AU66" s="93">
        <v>-236692.04199999999</v>
      </c>
      <c r="AV66" s="93">
        <v>-272294.51199999999</v>
      </c>
      <c r="AW66" s="94" t="s">
        <v>332</v>
      </c>
      <c r="AX66" s="94" t="s">
        <v>332</v>
      </c>
      <c r="AY66" s="93">
        <v>14.713657700000001</v>
      </c>
      <c r="BH66" s="2">
        <v>0.41372014099999999</v>
      </c>
      <c r="BI66" s="2">
        <v>48.129324599999997</v>
      </c>
      <c r="BJ66" s="2">
        <v>0.41372015022518388</v>
      </c>
      <c r="BK66" s="2">
        <v>48.129325034317922</v>
      </c>
      <c r="BL66" s="2">
        <v>1.3004076671999999E-2</v>
      </c>
      <c r="BM66" s="2">
        <v>8.5325075999999995E-5</v>
      </c>
      <c r="BN66" s="2">
        <v>1.3004076287410418E-2</v>
      </c>
      <c r="BO66" s="2">
        <v>8.5325072166226053E-5</v>
      </c>
      <c r="BP66" s="2">
        <v>52.852373963014763</v>
      </c>
      <c r="BQ66" s="2">
        <v>80.787432636089562</v>
      </c>
      <c r="BR66" s="2">
        <v>0.1292632896707531</v>
      </c>
      <c r="BS66" s="2">
        <v>2.3910947757453416</v>
      </c>
      <c r="BT66" s="2">
        <v>5.8615350801797382E-2</v>
      </c>
      <c r="BU66" s="2">
        <v>0.48821432325839353</v>
      </c>
      <c r="BV66" s="2">
        <v>496567.65496073978</v>
      </c>
      <c r="BW66" s="2">
        <v>379.81871896851857</v>
      </c>
      <c r="BX66" s="2">
        <v>6.5126563011297849</v>
      </c>
      <c r="BY66" s="2">
        <v>0.60488878700000004</v>
      </c>
      <c r="BZ66" s="2">
        <v>6.5996150299999998</v>
      </c>
      <c r="CA66" s="2">
        <v>0.60488878201424623</v>
      </c>
      <c r="CB66" s="2">
        <v>6.5996154767092845</v>
      </c>
      <c r="CC66" s="2">
        <v>537.30111538400001</v>
      </c>
      <c r="CD66" s="2">
        <v>128.6942966064</v>
      </c>
      <c r="CE66" s="2">
        <v>537.30155747572633</v>
      </c>
      <c r="CF66" s="2">
        <v>128.6943961485392</v>
      </c>
      <c r="CG66" s="2">
        <v>8.2404172944800002E-4</v>
      </c>
      <c r="CH66" s="2">
        <v>8.2404301986717843E-4</v>
      </c>
      <c r="CI66" s="2">
        <v>2.9980912169042771E-5</v>
      </c>
      <c r="CJ66" s="2">
        <v>2.999120171456966E-5</v>
      </c>
      <c r="CK66" s="2">
        <v>4.4607234284600246</v>
      </c>
      <c r="CL66" s="2">
        <v>0.61083841885503865</v>
      </c>
      <c r="CM66" s="2">
        <v>57.666839750761973</v>
      </c>
      <c r="CN66" s="2">
        <v>8861.8478200653299</v>
      </c>
      <c r="CO66" s="2">
        <v>424.1025598229989</v>
      </c>
      <c r="CP66" s="2">
        <v>422.26778769843276</v>
      </c>
      <c r="CQ66" s="2">
        <v>-240248.4700676318</v>
      </c>
      <c r="CR66" s="2">
        <v>-272325.08367268182</v>
      </c>
      <c r="CS66" s="2">
        <v>1.0030665161500065</v>
      </c>
      <c r="CT66" s="2">
        <v>-38460.727824266323</v>
      </c>
      <c r="CU66" s="2">
        <v>-237457.82253426645</v>
      </c>
      <c r="CV66" s="2">
        <v>-62783.469243932719</v>
      </c>
      <c r="CW66" s="2">
        <v>-272608.88111307606</v>
      </c>
      <c r="CX66" s="2">
        <v>-8208.9670322207221</v>
      </c>
      <c r="CY66" s="2">
        <v>-8810.0127766895021</v>
      </c>
      <c r="CZ66" s="2">
        <v>7.6823430102404388E-6</v>
      </c>
      <c r="DA66" s="2">
        <v>-3.2835128239557247E-2</v>
      </c>
      <c r="DB66" s="2">
        <v>6.9475718171126645E-3</v>
      </c>
      <c r="DC66" s="2">
        <v>-8127.6403845391078</v>
      </c>
      <c r="DD66" s="2">
        <v>7.835287558632914E-3</v>
      </c>
      <c r="DE66" s="2">
        <v>1.2488443707494112E-3</v>
      </c>
      <c r="DF66" s="2">
        <v>197.02886340639748</v>
      </c>
    </row>
    <row r="67" spans="1:110" x14ac:dyDescent="0.3">
      <c r="A67" s="93" t="s">
        <v>298</v>
      </c>
      <c r="B67" s="93">
        <v>27</v>
      </c>
      <c r="C67" s="93">
        <v>3.0800999999999998</v>
      </c>
      <c r="D67" s="93">
        <v>3.0135999999999998</v>
      </c>
      <c r="E67" s="94" t="s">
        <v>332</v>
      </c>
      <c r="F67" s="94" t="s">
        <v>332</v>
      </c>
      <c r="G67" s="93">
        <v>24.998747300000002</v>
      </c>
      <c r="H67" s="93">
        <v>49.856856200000003</v>
      </c>
      <c r="I67" s="93">
        <v>24.998747300000002</v>
      </c>
      <c r="J67" s="93">
        <v>49.856856200000003</v>
      </c>
      <c r="K67" s="93">
        <v>4.4861254199999996</v>
      </c>
      <c r="L67" s="94" t="s">
        <v>332</v>
      </c>
      <c r="M67" s="94" t="s">
        <v>332</v>
      </c>
      <c r="N67" s="93">
        <v>2.5284279299999999E-3</v>
      </c>
      <c r="O67" s="93">
        <v>2.5284279299999999E-3</v>
      </c>
      <c r="P67" s="93">
        <v>5.3517984900000003E-3</v>
      </c>
      <c r="Q67" s="93">
        <v>8.5265230400000005E-4</v>
      </c>
      <c r="R67" s="93">
        <v>1.0294466299999999E-3</v>
      </c>
      <c r="S67" s="93">
        <v>1.0294466299999999E-3</v>
      </c>
      <c r="T67" s="93">
        <v>4.4626839164076237</v>
      </c>
      <c r="U67" s="93">
        <v>0.61089604178098478</v>
      </c>
      <c r="V67" s="93">
        <v>-2.3365208299999999E-2</v>
      </c>
      <c r="W67" s="93">
        <v>2.82325046E-2</v>
      </c>
      <c r="X67" s="93">
        <v>4.8672963000000007E-3</v>
      </c>
      <c r="Y67" s="93">
        <v>-2.3377514907908504E-2</v>
      </c>
      <c r="Z67" s="93">
        <v>0.99970722384795119</v>
      </c>
      <c r="AA67" s="93">
        <v>1.2306607908505661E-5</v>
      </c>
      <c r="AB67" s="93">
        <v>-2.3370218921773246E-2</v>
      </c>
      <c r="AC67" s="93">
        <v>1.0019514664551847</v>
      </c>
      <c r="AD67" s="93">
        <v>5.0106217732464697E-6</v>
      </c>
      <c r="AE67" s="94" t="s">
        <v>332</v>
      </c>
      <c r="AF67" s="94" t="s">
        <v>332</v>
      </c>
      <c r="AG67" s="93">
        <v>197.290716</v>
      </c>
      <c r="AH67" s="93">
        <v>197.290716</v>
      </c>
      <c r="AI67" s="93">
        <v>197.13896099999999</v>
      </c>
      <c r="AJ67" s="93">
        <v>197.127318</v>
      </c>
      <c r="AK67" s="93">
        <v>197.127318</v>
      </c>
      <c r="AL67" s="93">
        <v>57.706107840000001</v>
      </c>
      <c r="AM67" s="93">
        <v>8869.3400519999996</v>
      </c>
      <c r="AN67" s="93">
        <v>-5766.1505800000004</v>
      </c>
      <c r="AO67" s="93">
        <v>39.285771599999997</v>
      </c>
      <c r="AP67" s="93">
        <v>-5805.4363499999999</v>
      </c>
      <c r="AQ67" s="93">
        <v>463.25599899999997</v>
      </c>
      <c r="AR67" s="93">
        <v>-6229.4065799999998</v>
      </c>
      <c r="AS67" s="94" t="s">
        <v>332</v>
      </c>
      <c r="AT67" s="94" t="s">
        <v>332</v>
      </c>
      <c r="AU67" s="93">
        <v>-236952.38500000001</v>
      </c>
      <c r="AV67" s="93">
        <v>-272383.58299999998</v>
      </c>
      <c r="AW67" s="94" t="s">
        <v>332</v>
      </c>
      <c r="AX67" s="94" t="s">
        <v>332</v>
      </c>
      <c r="AY67" s="93">
        <v>14.713710799999999</v>
      </c>
      <c r="BH67" s="2">
        <v>0.413704354</v>
      </c>
      <c r="BI67" s="2">
        <v>48.140328599999997</v>
      </c>
      <c r="BJ67" s="2">
        <v>0.41370436192464471</v>
      </c>
      <c r="BK67" s="2">
        <v>48.140328982964888</v>
      </c>
      <c r="BL67" s="2">
        <v>1.3006528308E-2</v>
      </c>
      <c r="BM67" s="2">
        <v>8.536112424E-5</v>
      </c>
      <c r="BN67" s="2">
        <v>1.3006527987517972E-2</v>
      </c>
      <c r="BO67" s="2">
        <v>8.5361120373738956E-5</v>
      </c>
      <c r="BP67" s="2">
        <v>52.948209075574738</v>
      </c>
      <c r="BQ67" s="2">
        <v>80.774007974261863</v>
      </c>
      <c r="BR67" s="2">
        <v>0.12921983915252439</v>
      </c>
      <c r="BS67" s="2">
        <v>2.3947257173521623</v>
      </c>
      <c r="BT67" s="2">
        <v>5.8617466667527207E-2</v>
      </c>
      <c r="BU67" s="2">
        <v>0.48837912907565628</v>
      </c>
      <c r="BV67" s="2">
        <v>496473.45936681336</v>
      </c>
      <c r="BW67" s="2">
        <v>379.93874811826174</v>
      </c>
      <c r="BX67" s="2">
        <v>6.5118033517806628</v>
      </c>
      <c r="BY67" s="2">
        <v>0.60477604100000004</v>
      </c>
      <c r="BZ67" s="2">
        <v>6.5973774000000001</v>
      </c>
      <c r="CA67" s="2">
        <v>0.60477603664582413</v>
      </c>
      <c r="CB67" s="2">
        <v>6.5973778416930928</v>
      </c>
      <c r="CC67" s="2">
        <v>537.469779776</v>
      </c>
      <c r="CD67" s="2">
        <v>128.66672597439998</v>
      </c>
      <c r="CE67" s="2">
        <v>537.47022098343757</v>
      </c>
      <c r="CF67" s="2">
        <v>128.66682564561813</v>
      </c>
      <c r="CG67" s="2">
        <v>8.24191712272E-4</v>
      </c>
      <c r="CH67" s="2">
        <v>8.2419300204594737E-4</v>
      </c>
      <c r="CI67" s="2">
        <v>2.9973059826883911E-5</v>
      </c>
      <c r="CJ67" s="2">
        <v>2.9983346455623112E-5</v>
      </c>
      <c r="CK67" s="2">
        <v>4.4626876441573442</v>
      </c>
      <c r="CL67" s="2">
        <v>0.61089651155270108</v>
      </c>
      <c r="CM67" s="2">
        <v>57.706157884823497</v>
      </c>
      <c r="CN67" s="2">
        <v>8869.3471791707016</v>
      </c>
      <c r="CO67" s="2">
        <v>424.16502644653411</v>
      </c>
      <c r="CP67" s="2">
        <v>422.33060704645686</v>
      </c>
      <c r="CQ67" s="2">
        <v>-240508.96140497917</v>
      </c>
      <c r="CR67" s="2">
        <v>-272414.14800640795</v>
      </c>
      <c r="CS67" s="2">
        <v>1.0021129562073503</v>
      </c>
      <c r="CT67" s="2">
        <v>-38439.946888851242</v>
      </c>
      <c r="CU67" s="2">
        <v>-237455.58191310707</v>
      </c>
      <c r="CV67" s="2">
        <v>-62774.264852595377</v>
      </c>
      <c r="CW67" s="2">
        <v>-272599.58776889724</v>
      </c>
      <c r="CX67" s="2">
        <v>-5805.8084425585257</v>
      </c>
      <c r="CY67" s="2">
        <v>-6229.4353414832358</v>
      </c>
      <c r="CZ67" s="2">
        <v>7.6861333312349998E-6</v>
      </c>
      <c r="DA67" s="2">
        <v>-2.3270068107312251E-2</v>
      </c>
      <c r="DB67" s="2">
        <v>4.8668753670218674E-3</v>
      </c>
      <c r="DC67" s="2">
        <v>-5747.6609946475064</v>
      </c>
      <c r="DD67" s="2">
        <v>5.3516946143247575E-3</v>
      </c>
      <c r="DE67" s="2">
        <v>8.5263573872208754E-4</v>
      </c>
      <c r="DF67" s="2">
        <v>197.13897203796435</v>
      </c>
    </row>
    <row r="68" spans="1:110" x14ac:dyDescent="0.3">
      <c r="A68" s="93" t="s">
        <v>298</v>
      </c>
      <c r="B68" s="93">
        <v>28</v>
      </c>
      <c r="C68" s="93">
        <v>3.0135999999999998</v>
      </c>
      <c r="D68" s="93">
        <v>2.9470999999999998</v>
      </c>
      <c r="E68" s="94" t="s">
        <v>332</v>
      </c>
      <c r="F68" s="94" t="s">
        <v>332</v>
      </c>
      <c r="G68" s="93">
        <v>25.003614599999999</v>
      </c>
      <c r="H68" s="93">
        <v>49.860323399999999</v>
      </c>
      <c r="I68" s="93">
        <v>25.003614599999999</v>
      </c>
      <c r="J68" s="93">
        <v>49.860323399999999</v>
      </c>
      <c r="K68" s="93">
        <v>4.4865924699999997</v>
      </c>
      <c r="L68" s="94" t="s">
        <v>332</v>
      </c>
      <c r="M68" s="94" t="s">
        <v>332</v>
      </c>
      <c r="N68" s="93">
        <v>1.59346339E-3</v>
      </c>
      <c r="O68" s="93">
        <v>1.59346339E-3</v>
      </c>
      <c r="P68" s="93">
        <v>3.5921869900000002E-3</v>
      </c>
      <c r="Q68" s="93">
        <v>5.7214464600000004E-4</v>
      </c>
      <c r="R68" s="93">
        <v>6.9741317999999996E-4</v>
      </c>
      <c r="S68" s="93">
        <v>6.9741317999999996E-4</v>
      </c>
      <c r="T68" s="93">
        <v>4.4640537293121669</v>
      </c>
      <c r="U68" s="93">
        <v>0.61093625506585525</v>
      </c>
      <c r="V68" s="93">
        <v>-1.6551732100000001E-2</v>
      </c>
      <c r="W68" s="93">
        <v>2.0018891099999998E-2</v>
      </c>
      <c r="X68" s="93">
        <v>3.4671589999999974E-3</v>
      </c>
      <c r="Y68" s="93">
        <v>-1.6557256890933809E-2</v>
      </c>
      <c r="Z68" s="93">
        <v>0.99979194727068199</v>
      </c>
      <c r="AA68" s="93">
        <v>5.5247909338090063E-6</v>
      </c>
      <c r="AB68" s="93">
        <v>-1.6554150142383758E-2</v>
      </c>
      <c r="AC68" s="93">
        <v>1.0013196308535623</v>
      </c>
      <c r="AD68" s="93">
        <v>2.4180423837556183E-6</v>
      </c>
      <c r="AE68" s="94" t="s">
        <v>332</v>
      </c>
      <c r="AF68" s="94" t="s">
        <v>332</v>
      </c>
      <c r="AG68" s="93">
        <v>197.320897</v>
      </c>
      <c r="AH68" s="93">
        <v>197.320897</v>
      </c>
      <c r="AI68" s="93">
        <v>197.216904</v>
      </c>
      <c r="AJ68" s="93">
        <v>197.208675</v>
      </c>
      <c r="AK68" s="93">
        <v>197.208675</v>
      </c>
      <c r="AL68" s="93">
        <v>57.734337240000002</v>
      </c>
      <c r="AM68" s="93">
        <v>8874.6674400000011</v>
      </c>
      <c r="AN68" s="93">
        <v>-4090.4382099999998</v>
      </c>
      <c r="AO68" s="93">
        <v>26.937452199999999</v>
      </c>
      <c r="AP68" s="93">
        <v>-4117.3756599999997</v>
      </c>
      <c r="AQ68" s="93">
        <v>327.64049699999998</v>
      </c>
      <c r="AR68" s="93">
        <v>-4418.0787</v>
      </c>
      <c r="AS68" s="94" t="s">
        <v>332</v>
      </c>
      <c r="AT68" s="94" t="s">
        <v>332</v>
      </c>
      <c r="AU68" s="93">
        <v>-237136.87100000001</v>
      </c>
      <c r="AV68" s="93">
        <v>-272446.68</v>
      </c>
      <c r="AW68" s="94" t="s">
        <v>332</v>
      </c>
      <c r="AX68" s="94" t="s">
        <v>332</v>
      </c>
      <c r="AY68" s="93">
        <v>14.7137639</v>
      </c>
      <c r="BH68" s="2">
        <v>0.41369471800000002</v>
      </c>
      <c r="BI68" s="2">
        <v>48.1481542</v>
      </c>
      <c r="BJ68" s="2">
        <v>0.41369472779322286</v>
      </c>
      <c r="BK68" s="2">
        <v>48.148154580144237</v>
      </c>
      <c r="BL68" s="2">
        <v>1.3008211271999999E-2</v>
      </c>
      <c r="BM68" s="2">
        <v>8.5386543839999996E-5</v>
      </c>
      <c r="BN68" s="2">
        <v>1.300821087674103E-2</v>
      </c>
      <c r="BO68" s="2">
        <v>8.5386540116426545E-5</v>
      </c>
      <c r="BP68" s="2">
        <v>53.017556401791857</v>
      </c>
      <c r="BQ68" s="2">
        <v>80.764490153266266</v>
      </c>
      <c r="BR68" s="2">
        <v>0.12918881216872088</v>
      </c>
      <c r="BS68" s="2">
        <v>2.3973070879894878</v>
      </c>
      <c r="BT68" s="2">
        <v>5.8618862647296599E-2</v>
      </c>
      <c r="BU68" s="2">
        <v>0.48849644837694989</v>
      </c>
      <c r="BV68" s="2">
        <v>496406.84974444727</v>
      </c>
      <c r="BW68" s="2">
        <v>380.02157260392738</v>
      </c>
      <c r="BX68" s="2">
        <v>6.5111977552299294</v>
      </c>
      <c r="BY68" s="2">
        <v>0.60469537699999998</v>
      </c>
      <c r="BZ68" s="2">
        <v>6.5958057700000001</v>
      </c>
      <c r="CA68" s="2">
        <v>0.60469537198135237</v>
      </c>
      <c r="CB68" s="2">
        <v>6.5958062161962161</v>
      </c>
      <c r="CC68" s="2">
        <v>537.58910063200005</v>
      </c>
      <c r="CD68" s="2">
        <v>128.6471056144</v>
      </c>
      <c r="CE68" s="2">
        <v>537.58954142211815</v>
      </c>
      <c r="CF68" s="2">
        <v>128.64720514745432</v>
      </c>
      <c r="CG68" s="2">
        <v>8.2429792146399992E-4</v>
      </c>
      <c r="CH68" s="2">
        <v>8.2429921518091455E-4</v>
      </c>
      <c r="CI68" s="2">
        <v>2.9967484979633401E-5</v>
      </c>
      <c r="CJ68" s="2">
        <v>2.9977769823198732E-5</v>
      </c>
      <c r="CK68" s="2">
        <v>4.4640574357000489</v>
      </c>
      <c r="CL68" s="2">
        <v>0.61093672692234247</v>
      </c>
      <c r="CM68" s="2">
        <v>57.734387453307441</v>
      </c>
      <c r="CN68" s="2">
        <v>8874.6745706856327</v>
      </c>
      <c r="CO68" s="2">
        <v>424.20918621850984</v>
      </c>
      <c r="CP68" s="2">
        <v>422.37501834536761</v>
      </c>
      <c r="CQ68" s="2">
        <v>-240693.54358324449</v>
      </c>
      <c r="CR68" s="2">
        <v>-272477.2402238716</v>
      </c>
      <c r="CS68" s="2">
        <v>1.0014343119491336</v>
      </c>
      <c r="CT68" s="2">
        <v>-38424.992466240372</v>
      </c>
      <c r="CU68" s="2">
        <v>-237454.01720456665</v>
      </c>
      <c r="CV68" s="2">
        <v>-62767.76656346961</v>
      </c>
      <c r="CW68" s="2">
        <v>-272593.01576645259</v>
      </c>
      <c r="CX68" s="2">
        <v>-4117.565930430017</v>
      </c>
      <c r="CY68" s="2">
        <v>-4418.0946405753102</v>
      </c>
      <c r="CZ68" s="2">
        <v>7.6887589299677491E-6</v>
      </c>
      <c r="DA68" s="2">
        <v>-1.6483143046689616E-2</v>
      </c>
      <c r="DB68" s="2">
        <v>3.4664652239169516E-3</v>
      </c>
      <c r="DC68" s="2">
        <v>-4076.9313375055026</v>
      </c>
      <c r="DD68" s="2">
        <v>3.5921345791596819E-3</v>
      </c>
      <c r="DE68" s="2">
        <v>5.7213629542115011E-4</v>
      </c>
      <c r="DF68" s="2">
        <v>197.21691270060526</v>
      </c>
    </row>
    <row r="69" spans="1:110" x14ac:dyDescent="0.3">
      <c r="A69" s="93" t="s">
        <v>298</v>
      </c>
      <c r="B69" s="93">
        <v>29</v>
      </c>
      <c r="C69" s="93">
        <v>2.9470999999999998</v>
      </c>
      <c r="D69" s="93">
        <v>2.8805999999999998</v>
      </c>
      <c r="E69" s="93">
        <v>25.0074407</v>
      </c>
      <c r="F69" s="94" t="s">
        <v>332</v>
      </c>
      <c r="G69" s="93">
        <v>25.007081700000001</v>
      </c>
      <c r="H69" s="93">
        <v>49.862811700000002</v>
      </c>
      <c r="I69" s="93">
        <v>25.007081700000001</v>
      </c>
      <c r="J69" s="93">
        <v>49.862811700000002</v>
      </c>
      <c r="K69" s="93">
        <v>4.4869236800000003</v>
      </c>
      <c r="L69" s="93">
        <v>4.6240530700000001E-4</v>
      </c>
      <c r="M69" s="94" t="s">
        <v>332</v>
      </c>
      <c r="N69" s="93">
        <v>9.3136137300000004E-4</v>
      </c>
      <c r="O69" s="93">
        <v>9.3136137300000004E-4</v>
      </c>
      <c r="P69" s="93">
        <v>2.3460641599999999E-3</v>
      </c>
      <c r="Q69" s="93">
        <v>3.73593808E-4</v>
      </c>
      <c r="R69" s="93">
        <v>4.6231566299999999E-4</v>
      </c>
      <c r="S69" s="93">
        <v>4.6231566299999999E-4</v>
      </c>
      <c r="T69" s="93">
        <v>4.4650145367268088</v>
      </c>
      <c r="U69" s="93">
        <v>0.61096479824165695</v>
      </c>
      <c r="V69" s="93">
        <v>-1.1720893E-2</v>
      </c>
      <c r="W69" s="93">
        <v>1.42092551E-2</v>
      </c>
      <c r="X69" s="93">
        <v>2.4883621000000005E-3</v>
      </c>
      <c r="Y69" s="93">
        <v>-1.1723210564341977E-2</v>
      </c>
      <c r="Z69" s="93">
        <v>0.99985118806475426</v>
      </c>
      <c r="AA69" s="93">
        <v>2.3175643419771641E-6</v>
      </c>
      <c r="AB69" s="93">
        <v>-1.1722043408774046E-2</v>
      </c>
      <c r="AC69" s="93">
        <v>1.0008710005052288</v>
      </c>
      <c r="AD69" s="93">
        <v>1.1504087740455726E-6</v>
      </c>
      <c r="AE69" s="93">
        <v>197.35533799999999</v>
      </c>
      <c r="AF69" s="94" t="s">
        <v>332</v>
      </c>
      <c r="AG69" s="93">
        <v>197.34153900000001</v>
      </c>
      <c r="AH69" s="93">
        <v>197.34153900000001</v>
      </c>
      <c r="AI69" s="93">
        <v>197.27209300000001</v>
      </c>
      <c r="AJ69" s="93">
        <v>197.26626999999999</v>
      </c>
      <c r="AK69" s="93">
        <v>197.26626999999999</v>
      </c>
      <c r="AL69" s="93">
        <v>57.754715039999994</v>
      </c>
      <c r="AM69" s="93">
        <v>8878.4529480000001</v>
      </c>
      <c r="AN69" s="93">
        <v>-2905.6861199999998</v>
      </c>
      <c r="AO69" s="93">
        <v>17.9963163</v>
      </c>
      <c r="AP69" s="93">
        <v>-2923.68244</v>
      </c>
      <c r="AQ69" s="93">
        <v>231.942035</v>
      </c>
      <c r="AR69" s="93">
        <v>-3137.6281600000002</v>
      </c>
      <c r="AS69" s="93">
        <v>-237360.18088191011</v>
      </c>
      <c r="AT69" s="94" t="s">
        <v>332</v>
      </c>
      <c r="AU69" s="93">
        <v>-237267.56400000001</v>
      </c>
      <c r="AV69" s="93">
        <v>-272491.35800000001</v>
      </c>
      <c r="AW69" s="93">
        <v>14.713870099999999</v>
      </c>
      <c r="AX69" s="94" t="s">
        <v>332</v>
      </c>
      <c r="AY69" s="93">
        <v>14.713817000000001</v>
      </c>
      <c r="BH69" s="2">
        <v>0.41368943499999999</v>
      </c>
      <c r="BI69" s="2">
        <v>48.153708000000002</v>
      </c>
      <c r="BJ69" s="2">
        <v>0.4136894435178608</v>
      </c>
      <c r="BK69" s="2">
        <v>48.153708393540938</v>
      </c>
      <c r="BL69" s="2">
        <v>1.3009347431999999E-2</v>
      </c>
      <c r="BM69" s="2">
        <v>8.5404515039999999E-5</v>
      </c>
      <c r="BN69" s="2">
        <v>1.3009347093252093E-2</v>
      </c>
      <c r="BO69" s="2">
        <v>8.5404511081905269E-5</v>
      </c>
      <c r="BP69" s="2">
        <v>53.06765912658016</v>
      </c>
      <c r="BQ69" s="2">
        <v>80.757750632162242</v>
      </c>
      <c r="BR69" s="2">
        <v>0.12916658921153279</v>
      </c>
      <c r="BS69" s="2">
        <v>2.3991396022568039</v>
      </c>
      <c r="BT69" s="2">
        <v>5.8619747192689829E-2</v>
      </c>
      <c r="BU69" s="2">
        <v>0.48857969838041404</v>
      </c>
      <c r="BV69" s="2">
        <v>496359.60471658083</v>
      </c>
      <c r="BW69" s="2">
        <v>380.07912278764536</v>
      </c>
      <c r="BX69" s="2">
        <v>6.510771692032888</v>
      </c>
      <c r="BY69" s="2">
        <v>0.60463752699999995</v>
      </c>
      <c r="BZ69" s="2">
        <v>6.5946962400000002</v>
      </c>
      <c r="CA69" s="2">
        <v>0.60463752212349775</v>
      </c>
      <c r="CB69" s="2">
        <v>6.5946966959628224</v>
      </c>
      <c r="CC69" s="2">
        <v>537.67499027999997</v>
      </c>
      <c r="CD69" s="2">
        <v>128.63325745040001</v>
      </c>
      <c r="CE69" s="2">
        <v>537.67543243116575</v>
      </c>
      <c r="CF69" s="2">
        <v>128.63335685259253</v>
      </c>
      <c r="CG69" s="2">
        <v>8.2437417572799997E-4</v>
      </c>
      <c r="CH69" s="2">
        <v>8.2437546309063194E-4</v>
      </c>
      <c r="CI69" s="2">
        <v>2.9963563391038697E-5</v>
      </c>
      <c r="CJ69" s="2">
        <v>2.9973846733455041E-5</v>
      </c>
      <c r="CK69" s="2">
        <v>4.4650182459979133</v>
      </c>
      <c r="CL69" s="2">
        <v>0.61096526801470408</v>
      </c>
      <c r="CM69" s="2">
        <v>57.754765074461808</v>
      </c>
      <c r="CN69" s="2">
        <v>8878.4600658391355</v>
      </c>
      <c r="CO69" s="2">
        <v>424.24050226192293</v>
      </c>
      <c r="CP69" s="2">
        <v>422.40651141040348</v>
      </c>
      <c r="CQ69" s="2">
        <v>-240824.29453875415</v>
      </c>
      <c r="CR69" s="2">
        <v>-272521.91418657399</v>
      </c>
      <c r="CS69" s="2">
        <v>1.0009521519429978</v>
      </c>
      <c r="CT69" s="2">
        <v>-38414.26497734704</v>
      </c>
      <c r="CU69" s="2">
        <v>-237452.94136355032</v>
      </c>
      <c r="CV69" s="2">
        <v>-62763.169667677699</v>
      </c>
      <c r="CW69" s="2">
        <v>-272588.36372286215</v>
      </c>
      <c r="CX69" s="2">
        <v>-2923.7799286068962</v>
      </c>
      <c r="CY69" s="2">
        <v>-3137.6372014140384</v>
      </c>
      <c r="CZ69" s="2">
        <v>7.6905949486427138E-6</v>
      </c>
      <c r="DA69" s="2">
        <v>-1.1671728840240456E-2</v>
      </c>
      <c r="DB69" s="2">
        <v>2.4887212924266044E-3</v>
      </c>
      <c r="DC69" s="2">
        <v>-2896.1630185595077</v>
      </c>
      <c r="DD69" s="2">
        <v>2.346037231554075E-3</v>
      </c>
      <c r="DE69" s="2">
        <v>3.7358951809755874E-4</v>
      </c>
      <c r="DF69" s="2">
        <v>197.27210027391712</v>
      </c>
    </row>
    <row r="70" spans="1:110" x14ac:dyDescent="0.3">
      <c r="A70" s="93"/>
      <c r="B70" s="93"/>
      <c r="C70" s="93"/>
      <c r="D70" s="93"/>
      <c r="E70" s="93"/>
      <c r="F70" s="93"/>
      <c r="G70" s="93"/>
      <c r="H70" s="93"/>
      <c r="I70" s="93"/>
      <c r="J70" s="93"/>
      <c r="K70" s="93"/>
      <c r="L70" s="93"/>
      <c r="M70" s="93"/>
      <c r="N70" s="93"/>
      <c r="O70" s="93"/>
      <c r="P70" s="93"/>
      <c r="Q70" s="93"/>
      <c r="R70" s="93"/>
      <c r="S70" s="93"/>
      <c r="T70" s="93"/>
      <c r="U70" s="93"/>
      <c r="V70" s="93"/>
      <c r="W70" s="93"/>
      <c r="X70" s="93"/>
      <c r="Y70" s="93"/>
      <c r="Z70" s="93"/>
      <c r="AA70" s="93"/>
      <c r="AB70" s="93"/>
      <c r="AC70" s="93"/>
      <c r="AD70" s="93"/>
      <c r="AE70" s="93"/>
      <c r="AF70" s="93"/>
      <c r="AG70" s="93"/>
      <c r="AH70" s="93"/>
      <c r="AI70" s="93"/>
      <c r="AJ70" s="93"/>
      <c r="AK70" s="93"/>
      <c r="AL70" s="93"/>
      <c r="AM70" s="93"/>
      <c r="AN70" s="93"/>
      <c r="AO70" s="93"/>
      <c r="AP70" s="93"/>
      <c r="AQ70" s="93"/>
      <c r="AR70" s="93"/>
      <c r="AS70" s="93"/>
      <c r="AT70" s="93"/>
      <c r="AU70" s="93"/>
      <c r="AV70" s="93"/>
      <c r="AW70" s="93"/>
      <c r="AX70" s="93"/>
      <c r="AY70" s="93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</row>
    <row r="71" spans="1:110" x14ac:dyDescent="0.3">
      <c r="A71" s="93"/>
      <c r="B71" s="93"/>
      <c r="C71" s="93"/>
      <c r="D71" s="93"/>
      <c r="E71" s="93"/>
      <c r="F71" s="93"/>
      <c r="G71" s="93"/>
      <c r="H71" s="93"/>
      <c r="I71" s="93"/>
      <c r="J71" s="93"/>
      <c r="K71" s="93"/>
      <c r="L71" s="93"/>
      <c r="M71" s="93"/>
      <c r="N71" s="93"/>
      <c r="O71" s="93"/>
      <c r="P71" s="93"/>
      <c r="Q71" s="93"/>
      <c r="R71" s="93"/>
      <c r="S71" s="93"/>
      <c r="T71" s="93"/>
      <c r="U71" s="93"/>
      <c r="V71" s="93"/>
      <c r="W71" s="93"/>
      <c r="X71" s="93"/>
      <c r="Y71" s="93"/>
      <c r="Z71" s="93"/>
      <c r="AA71" s="93"/>
      <c r="AB71" s="93"/>
      <c r="AC71" s="93"/>
      <c r="AD71" s="93"/>
      <c r="AE71" s="93"/>
      <c r="AF71" s="93"/>
      <c r="AG71" s="93"/>
      <c r="AH71" s="93"/>
      <c r="AI71" s="93"/>
      <c r="AJ71" s="93"/>
      <c r="AK71" s="93"/>
      <c r="AL71" s="93"/>
      <c r="AM71" s="93"/>
      <c r="AN71" s="93"/>
      <c r="AO71" s="93"/>
      <c r="AP71" s="93"/>
      <c r="AQ71" s="93"/>
      <c r="AR71" s="93"/>
      <c r="AS71" s="93"/>
      <c r="AT71" s="93"/>
      <c r="AU71" s="93"/>
      <c r="AV71" s="93"/>
      <c r="AW71" s="93"/>
      <c r="AX71" s="93"/>
      <c r="AY71" s="93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</row>
    <row r="72" spans="1:110" x14ac:dyDescent="0.3">
      <c r="A72" s="93"/>
      <c r="B72" s="93"/>
      <c r="C72" s="93"/>
      <c r="D72" s="93"/>
      <c r="E72" s="93"/>
      <c r="F72" s="93"/>
      <c r="G72" s="93"/>
      <c r="H72" s="93"/>
      <c r="I72" s="93"/>
      <c r="J72" s="93"/>
      <c r="K72" s="93"/>
      <c r="L72" s="93"/>
      <c r="M72" s="93"/>
      <c r="N72" s="93"/>
      <c r="O72" s="93"/>
      <c r="P72" s="93"/>
      <c r="Q72" s="93"/>
      <c r="R72" s="93"/>
      <c r="S72" s="93"/>
      <c r="T72" s="93"/>
      <c r="U72" s="93"/>
      <c r="V72" s="93"/>
      <c r="W72" s="93"/>
      <c r="X72" s="93"/>
      <c r="Y72" s="93"/>
      <c r="Z72" s="93"/>
      <c r="AA72" s="93"/>
      <c r="AB72" s="93"/>
      <c r="AC72" s="93"/>
      <c r="AD72" s="93"/>
      <c r="AE72" s="93"/>
      <c r="AF72" s="93"/>
      <c r="AG72" s="93"/>
      <c r="AH72" s="93"/>
      <c r="AI72" s="93"/>
      <c r="AJ72" s="93"/>
      <c r="AK72" s="93"/>
      <c r="AL72" s="93"/>
      <c r="AM72" s="93"/>
      <c r="AN72" s="93"/>
      <c r="AO72" s="93"/>
      <c r="AP72" s="93"/>
      <c r="AQ72" s="93"/>
      <c r="AR72" s="93"/>
      <c r="AS72" s="93"/>
      <c r="AT72" s="93"/>
      <c r="AU72" s="93"/>
      <c r="AV72" s="93"/>
      <c r="AW72" s="93"/>
      <c r="AX72" s="93"/>
      <c r="AY72" s="93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</row>
    <row r="73" spans="1:110" x14ac:dyDescent="0.3">
      <c r="A73" s="93"/>
      <c r="B73" s="93"/>
      <c r="C73" s="93"/>
      <c r="D73" s="93"/>
      <c r="E73" s="93"/>
      <c r="F73" s="93"/>
      <c r="G73" s="93"/>
      <c r="H73" s="93"/>
      <c r="I73" s="93"/>
      <c r="J73" s="93"/>
      <c r="K73" s="93"/>
      <c r="L73" s="93"/>
      <c r="M73" s="93"/>
      <c r="N73" s="93"/>
      <c r="O73" s="93"/>
      <c r="P73" s="93"/>
      <c r="Q73" s="93"/>
      <c r="R73" s="93"/>
      <c r="S73" s="93"/>
      <c r="T73" s="93"/>
      <c r="U73" s="93"/>
      <c r="V73" s="93"/>
      <c r="W73" s="93"/>
      <c r="X73" s="93"/>
      <c r="Y73" s="93"/>
      <c r="Z73" s="93"/>
      <c r="AA73" s="93"/>
      <c r="AB73" s="93"/>
      <c r="AC73" s="93"/>
      <c r="AD73" s="93"/>
      <c r="AE73" s="93"/>
      <c r="AF73" s="93"/>
      <c r="AG73" s="93"/>
      <c r="AH73" s="93"/>
      <c r="AI73" s="93"/>
      <c r="AJ73" s="93"/>
      <c r="AK73" s="93"/>
      <c r="AL73" s="93"/>
      <c r="AM73" s="93"/>
      <c r="AN73" s="93"/>
      <c r="AO73" s="93"/>
      <c r="AP73" s="93"/>
      <c r="AQ73" s="93"/>
      <c r="AR73" s="93"/>
      <c r="AS73" s="93"/>
      <c r="AT73" s="93"/>
      <c r="AU73" s="93"/>
      <c r="AV73" s="93"/>
      <c r="AW73" s="93"/>
      <c r="AX73" s="93"/>
      <c r="AY73" s="93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</row>
    <row r="74" spans="1:110" x14ac:dyDescent="0.3">
      <c r="A74" s="93"/>
      <c r="B74" s="93"/>
      <c r="C74" s="93"/>
      <c r="D74" s="93"/>
      <c r="E74" s="93"/>
      <c r="F74" s="93"/>
      <c r="G74" s="93"/>
      <c r="H74" s="93"/>
      <c r="I74" s="93"/>
      <c r="J74" s="93"/>
      <c r="K74" s="93"/>
      <c r="L74" s="93"/>
      <c r="M74" s="93"/>
      <c r="N74" s="93"/>
      <c r="O74" s="93"/>
      <c r="P74" s="93"/>
      <c r="Q74" s="93"/>
      <c r="R74" s="93"/>
      <c r="S74" s="93"/>
      <c r="T74" s="93"/>
      <c r="U74" s="93"/>
      <c r="V74" s="93"/>
      <c r="W74" s="93"/>
      <c r="X74" s="93"/>
      <c r="Y74" s="93"/>
      <c r="Z74" s="93"/>
      <c r="AA74" s="93"/>
      <c r="AB74" s="93"/>
      <c r="AC74" s="93"/>
      <c r="AD74" s="93"/>
      <c r="AE74" s="93"/>
      <c r="AF74" s="93"/>
      <c r="AG74" s="93"/>
      <c r="AH74" s="93"/>
      <c r="AI74" s="93"/>
      <c r="AJ74" s="93"/>
      <c r="AK74" s="93"/>
      <c r="AL74" s="93"/>
      <c r="AM74" s="93"/>
      <c r="AN74" s="93"/>
      <c r="AO74" s="93"/>
      <c r="AP74" s="93"/>
      <c r="AQ74" s="93"/>
      <c r="AR74" s="93"/>
      <c r="AS74" s="93"/>
      <c r="AT74" s="93"/>
      <c r="AU74" s="93"/>
      <c r="AV74" s="93"/>
      <c r="AW74" s="93"/>
      <c r="AX74" s="93"/>
      <c r="AY74" s="93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</row>
    <row r="75" spans="1:110" x14ac:dyDescent="0.3">
      <c r="A75" s="93"/>
      <c r="B75" s="93"/>
      <c r="C75" s="93"/>
      <c r="D75" s="93"/>
      <c r="E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  <c r="Q75" s="93"/>
      <c r="R75" s="93"/>
      <c r="S75" s="93"/>
      <c r="T75" s="93"/>
      <c r="U75" s="93"/>
      <c r="V75" s="93"/>
      <c r="W75" s="93"/>
      <c r="X75" s="93"/>
      <c r="Y75" s="93"/>
      <c r="Z75" s="93"/>
      <c r="AA75" s="93"/>
      <c r="AB75" s="93"/>
      <c r="AC75" s="93"/>
      <c r="AD75" s="93"/>
      <c r="AE75" s="93"/>
      <c r="AF75" s="93"/>
      <c r="AG75" s="93"/>
      <c r="AH75" s="93"/>
      <c r="AI75" s="93"/>
      <c r="AJ75" s="93"/>
      <c r="AK75" s="93"/>
      <c r="AL75" s="93"/>
      <c r="AM75" s="93"/>
      <c r="AN75" s="93"/>
      <c r="AO75" s="93"/>
      <c r="AP75" s="93"/>
      <c r="AQ75" s="93"/>
      <c r="AR75" s="93"/>
      <c r="AS75" s="93"/>
      <c r="AT75" s="93"/>
      <c r="AU75" s="93"/>
      <c r="AV75" s="93"/>
      <c r="AW75" s="93"/>
      <c r="AX75" s="93"/>
      <c r="AY75" s="93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</row>
    <row r="76" spans="1:110" x14ac:dyDescent="0.3">
      <c r="A76" s="93"/>
      <c r="B76" s="93"/>
      <c r="C76" s="93"/>
      <c r="D76" s="93"/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  <c r="T76" s="93"/>
      <c r="U76" s="93"/>
      <c r="V76" s="93"/>
      <c r="W76" s="93"/>
      <c r="X76" s="93"/>
      <c r="Y76" s="93"/>
      <c r="Z76" s="93"/>
      <c r="AA76" s="93"/>
      <c r="AB76" s="93"/>
      <c r="AC76" s="93"/>
      <c r="AD76" s="93"/>
      <c r="AE76" s="93"/>
      <c r="AF76" s="93"/>
      <c r="AG76" s="93"/>
      <c r="AH76" s="93"/>
      <c r="AI76" s="93"/>
      <c r="AJ76" s="93"/>
      <c r="AK76" s="93"/>
      <c r="AL76" s="93"/>
      <c r="AM76" s="93"/>
      <c r="AN76" s="93"/>
      <c r="AO76" s="93"/>
      <c r="AP76" s="93"/>
      <c r="AQ76" s="93"/>
      <c r="AR76" s="93"/>
      <c r="AS76" s="93"/>
      <c r="AT76" s="93"/>
      <c r="AU76" s="93"/>
      <c r="AV76" s="93"/>
      <c r="AW76" s="93"/>
      <c r="AX76" s="93"/>
      <c r="AY76" s="93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</row>
    <row r="77" spans="1:110" x14ac:dyDescent="0.3">
      <c r="A77" s="93"/>
      <c r="B77" s="93"/>
      <c r="C77" s="93"/>
      <c r="D77" s="93"/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93"/>
      <c r="R77" s="93"/>
      <c r="S77" s="93"/>
      <c r="T77" s="93"/>
      <c r="U77" s="93"/>
      <c r="V77" s="93"/>
      <c r="W77" s="93"/>
      <c r="X77" s="93"/>
      <c r="Y77" s="93"/>
      <c r="Z77" s="93"/>
      <c r="AA77" s="93"/>
      <c r="AB77" s="93"/>
      <c r="AC77" s="93"/>
      <c r="AD77" s="93"/>
      <c r="AE77" s="93"/>
      <c r="AF77" s="93"/>
      <c r="AG77" s="93"/>
      <c r="AH77" s="93"/>
      <c r="AI77" s="93"/>
      <c r="AJ77" s="93"/>
      <c r="AK77" s="93"/>
      <c r="AL77" s="93"/>
      <c r="AM77" s="93"/>
      <c r="AN77" s="93"/>
      <c r="AO77" s="93"/>
      <c r="AP77" s="93"/>
      <c r="AQ77" s="93"/>
      <c r="AR77" s="93"/>
      <c r="AS77" s="93"/>
      <c r="AT77" s="93"/>
      <c r="AU77" s="93"/>
      <c r="AV77" s="93"/>
      <c r="AW77" s="93"/>
      <c r="AX77" s="93"/>
      <c r="AY77" s="93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</row>
    <row r="78" spans="1:110" x14ac:dyDescent="0.3">
      <c r="A78" s="93"/>
      <c r="B78" s="93"/>
      <c r="C78" s="93"/>
      <c r="D78" s="93"/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  <c r="T78" s="93"/>
      <c r="U78" s="93"/>
      <c r="V78" s="93"/>
      <c r="W78" s="93"/>
      <c r="X78" s="93"/>
      <c r="Y78" s="93"/>
      <c r="Z78" s="93"/>
      <c r="AA78" s="93"/>
      <c r="AB78" s="93"/>
      <c r="AC78" s="93"/>
      <c r="AD78" s="93"/>
      <c r="AE78" s="93"/>
      <c r="AF78" s="93"/>
      <c r="AG78" s="93"/>
      <c r="AH78" s="93"/>
      <c r="AI78" s="93"/>
      <c r="AJ78" s="93"/>
      <c r="AK78" s="93"/>
      <c r="AL78" s="93"/>
      <c r="AM78" s="93"/>
      <c r="AN78" s="93"/>
      <c r="AO78" s="93"/>
      <c r="AP78" s="93"/>
      <c r="AQ78" s="93"/>
      <c r="AR78" s="93"/>
      <c r="AS78" s="93"/>
      <c r="AT78" s="93"/>
      <c r="AU78" s="93"/>
      <c r="AV78" s="93"/>
      <c r="AW78" s="93"/>
      <c r="AX78" s="93"/>
      <c r="AY78" s="93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</row>
    <row r="79" spans="1:110" x14ac:dyDescent="0.3">
      <c r="A79" s="93"/>
      <c r="B79" s="93"/>
      <c r="C79" s="93"/>
      <c r="D79" s="93"/>
      <c r="E79" s="93"/>
      <c r="F79" s="93"/>
      <c r="G79" s="93"/>
      <c r="H79" s="93"/>
      <c r="I79" s="93"/>
      <c r="J79" s="93"/>
      <c r="K79" s="93"/>
      <c r="L79" s="93"/>
      <c r="M79" s="93"/>
      <c r="N79" s="93"/>
      <c r="O79" s="93"/>
      <c r="P79" s="93"/>
      <c r="Q79" s="93"/>
      <c r="R79" s="93"/>
      <c r="S79" s="93"/>
      <c r="T79" s="93"/>
      <c r="U79" s="93"/>
      <c r="V79" s="93"/>
      <c r="W79" s="93"/>
      <c r="X79" s="93"/>
      <c r="Y79" s="93"/>
      <c r="Z79" s="93"/>
      <c r="AA79" s="93"/>
      <c r="AB79" s="93"/>
      <c r="AC79" s="93"/>
      <c r="AD79" s="93"/>
      <c r="AE79" s="93"/>
      <c r="AF79" s="93"/>
      <c r="AG79" s="93"/>
      <c r="AH79" s="93"/>
      <c r="AI79" s="93"/>
      <c r="AJ79" s="93"/>
      <c r="AK79" s="93"/>
      <c r="AL79" s="93"/>
      <c r="AM79" s="93"/>
      <c r="AN79" s="93"/>
      <c r="AO79" s="93"/>
      <c r="AP79" s="93"/>
      <c r="AQ79" s="93"/>
      <c r="AR79" s="93"/>
      <c r="AS79" s="93"/>
      <c r="AT79" s="93"/>
      <c r="AU79" s="93"/>
      <c r="AV79" s="93"/>
      <c r="AW79" s="93"/>
      <c r="AX79" s="93"/>
      <c r="AY79" s="93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</row>
    <row r="80" spans="1:110" x14ac:dyDescent="0.3">
      <c r="A80" s="93"/>
      <c r="B80" s="93"/>
      <c r="C80" s="93"/>
      <c r="D80" s="93"/>
      <c r="E80" s="93"/>
      <c r="F80" s="93"/>
      <c r="G80" s="93"/>
      <c r="H80" s="93"/>
      <c r="I80" s="93"/>
      <c r="J80" s="93"/>
      <c r="K80" s="93"/>
      <c r="L80" s="93"/>
      <c r="M80" s="93"/>
      <c r="N80" s="93"/>
      <c r="O80" s="93"/>
      <c r="P80" s="93"/>
      <c r="Q80" s="93"/>
      <c r="R80" s="93"/>
      <c r="S80" s="93"/>
      <c r="T80" s="93"/>
      <c r="U80" s="93"/>
      <c r="V80" s="93"/>
      <c r="W80" s="93"/>
      <c r="X80" s="93"/>
      <c r="Y80" s="93"/>
      <c r="Z80" s="93"/>
      <c r="AA80" s="93"/>
      <c r="AB80" s="93"/>
      <c r="AC80" s="93"/>
      <c r="AD80" s="93"/>
      <c r="AE80" s="93"/>
      <c r="AF80" s="93"/>
      <c r="AG80" s="93"/>
      <c r="AH80" s="93"/>
      <c r="AI80" s="93"/>
      <c r="AJ80" s="93"/>
      <c r="AK80" s="93"/>
      <c r="AL80" s="93"/>
      <c r="AM80" s="93"/>
      <c r="AN80" s="93"/>
      <c r="AO80" s="93"/>
      <c r="AP80" s="93"/>
      <c r="AQ80" s="93"/>
      <c r="AR80" s="93"/>
      <c r="AS80" s="93"/>
      <c r="AT80" s="93"/>
      <c r="AU80" s="93"/>
      <c r="AV80" s="93"/>
      <c r="AW80" s="93"/>
      <c r="AX80" s="93"/>
      <c r="AY80" s="93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</row>
    <row r="81" spans="1:100" x14ac:dyDescent="0.3">
      <c r="A81" s="93"/>
      <c r="B81" s="93"/>
      <c r="C81" s="93"/>
      <c r="D81" s="93"/>
      <c r="E81" s="93"/>
      <c r="F81" s="93"/>
      <c r="G81" s="93"/>
      <c r="H81" s="93"/>
      <c r="I81" s="93"/>
      <c r="J81" s="93"/>
      <c r="K81" s="93"/>
      <c r="L81" s="93"/>
      <c r="M81" s="93"/>
      <c r="N81" s="93"/>
      <c r="O81" s="93"/>
      <c r="P81" s="93"/>
      <c r="Q81" s="93"/>
      <c r="R81" s="93"/>
      <c r="S81" s="93"/>
      <c r="T81" s="93"/>
      <c r="U81" s="93"/>
      <c r="V81" s="93"/>
      <c r="W81" s="93"/>
      <c r="X81" s="93"/>
      <c r="Y81" s="93"/>
      <c r="Z81" s="93"/>
      <c r="AA81" s="93"/>
      <c r="AB81" s="93"/>
      <c r="AC81" s="93"/>
      <c r="AD81" s="93"/>
      <c r="AE81" s="93"/>
      <c r="AF81" s="93"/>
      <c r="AG81" s="93"/>
      <c r="AH81" s="93"/>
      <c r="AI81" s="93"/>
      <c r="AJ81" s="93"/>
      <c r="AK81" s="93"/>
      <c r="AL81" s="93"/>
      <c r="AM81" s="93"/>
      <c r="AN81" s="93"/>
      <c r="AO81" s="93"/>
      <c r="AP81" s="93"/>
      <c r="AQ81" s="93"/>
      <c r="AR81" s="93"/>
      <c r="AS81" s="93"/>
      <c r="AT81" s="93"/>
      <c r="AU81" s="93"/>
      <c r="AV81" s="93"/>
      <c r="AW81" s="93"/>
      <c r="AX81" s="93"/>
      <c r="AY81" s="93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</row>
    <row r="82" spans="1:100" x14ac:dyDescent="0.3">
      <c r="A82" s="93"/>
      <c r="B82" s="93"/>
      <c r="C82" s="93"/>
      <c r="D82" s="93"/>
      <c r="E82" s="93"/>
      <c r="F82" s="93"/>
      <c r="G82" s="93"/>
      <c r="H82" s="93"/>
      <c r="I82" s="93"/>
      <c r="J82" s="93"/>
      <c r="K82" s="93"/>
      <c r="L82" s="93"/>
      <c r="M82" s="93"/>
      <c r="N82" s="93"/>
      <c r="O82" s="93"/>
      <c r="P82" s="93"/>
      <c r="Q82" s="93"/>
      <c r="R82" s="93"/>
      <c r="S82" s="93"/>
      <c r="T82" s="93"/>
      <c r="U82" s="93"/>
      <c r="V82" s="93"/>
      <c r="W82" s="93"/>
      <c r="X82" s="93"/>
      <c r="Y82" s="93"/>
      <c r="Z82" s="93"/>
      <c r="AA82" s="93"/>
      <c r="AB82" s="93"/>
      <c r="AC82" s="93"/>
      <c r="AD82" s="93"/>
      <c r="AE82" s="93"/>
      <c r="AF82" s="93"/>
      <c r="AG82" s="93"/>
      <c r="AH82" s="93"/>
      <c r="AI82" s="93"/>
      <c r="AJ82" s="93"/>
      <c r="AK82" s="93"/>
      <c r="AL82" s="93"/>
      <c r="AM82" s="93"/>
      <c r="AN82" s="93"/>
      <c r="AO82" s="93"/>
      <c r="AP82" s="93"/>
      <c r="AQ82" s="93"/>
      <c r="AR82" s="93"/>
      <c r="AS82" s="93"/>
      <c r="AT82" s="93"/>
      <c r="AU82" s="93"/>
      <c r="AV82" s="93"/>
      <c r="AW82" s="93"/>
      <c r="AX82" s="93"/>
      <c r="AY82" s="93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</row>
    <row r="83" spans="1:100" x14ac:dyDescent="0.3">
      <c r="A83" s="93"/>
      <c r="B83" s="93"/>
      <c r="C83" s="93"/>
      <c r="D83" s="93"/>
      <c r="E83" s="93"/>
      <c r="F83" s="93"/>
      <c r="G83" s="93"/>
      <c r="H83" s="93"/>
      <c r="I83" s="93"/>
      <c r="J83" s="93"/>
      <c r="K83" s="93"/>
      <c r="L83" s="93"/>
      <c r="M83" s="93"/>
      <c r="N83" s="93"/>
      <c r="O83" s="93"/>
      <c r="P83" s="93"/>
      <c r="Q83" s="93"/>
      <c r="R83" s="93"/>
      <c r="S83" s="93"/>
      <c r="T83" s="93"/>
      <c r="U83" s="93"/>
      <c r="V83" s="93"/>
      <c r="W83" s="93"/>
      <c r="X83" s="93"/>
      <c r="Y83" s="93"/>
      <c r="Z83" s="93"/>
      <c r="AA83" s="93"/>
      <c r="AB83" s="93"/>
      <c r="AC83" s="93"/>
      <c r="AD83" s="93"/>
      <c r="AE83" s="93"/>
      <c r="AF83" s="93"/>
      <c r="AG83" s="93"/>
      <c r="AH83" s="93"/>
      <c r="AI83" s="93"/>
      <c r="AJ83" s="93"/>
      <c r="AK83" s="93"/>
      <c r="AL83" s="93"/>
      <c r="AM83" s="93"/>
      <c r="AN83" s="93"/>
      <c r="AO83" s="93"/>
      <c r="AP83" s="93"/>
      <c r="AQ83" s="93"/>
      <c r="AR83" s="93"/>
      <c r="AS83" s="93"/>
      <c r="AT83" s="93"/>
      <c r="AU83" s="93"/>
      <c r="AV83" s="93"/>
      <c r="AW83" s="93"/>
      <c r="AX83" s="93"/>
      <c r="AY83" s="93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</row>
    <row r="84" spans="1:100" x14ac:dyDescent="0.3">
      <c r="A84" s="93"/>
      <c r="B84" s="93"/>
      <c r="C84" s="93"/>
      <c r="D84" s="93"/>
      <c r="E84" s="93"/>
      <c r="F84" s="93"/>
      <c r="G84" s="93"/>
      <c r="H84" s="93"/>
      <c r="I84" s="93"/>
      <c r="J84" s="93"/>
      <c r="K84" s="93"/>
      <c r="L84" s="93"/>
      <c r="M84" s="93"/>
      <c r="N84" s="93"/>
      <c r="O84" s="93"/>
      <c r="P84" s="93"/>
      <c r="Q84" s="93"/>
      <c r="R84" s="93"/>
      <c r="S84" s="93"/>
      <c r="T84" s="93"/>
      <c r="U84" s="93"/>
      <c r="V84" s="93"/>
      <c r="W84" s="93"/>
      <c r="X84" s="93"/>
      <c r="Y84" s="93"/>
      <c r="Z84" s="93"/>
      <c r="AA84" s="93"/>
      <c r="AB84" s="93"/>
      <c r="AC84" s="93"/>
      <c r="AD84" s="93"/>
      <c r="AE84" s="93"/>
      <c r="AF84" s="93"/>
      <c r="AG84" s="93"/>
      <c r="AH84" s="93"/>
      <c r="AI84" s="93"/>
      <c r="AJ84" s="93"/>
      <c r="AK84" s="93"/>
      <c r="AL84" s="93"/>
      <c r="AM84" s="93"/>
      <c r="AN84" s="93"/>
      <c r="AO84" s="93"/>
      <c r="AP84" s="93"/>
      <c r="AQ84" s="93"/>
      <c r="AR84" s="93"/>
      <c r="AS84" s="93"/>
      <c r="AT84" s="93"/>
      <c r="AU84" s="93"/>
      <c r="AV84" s="93"/>
      <c r="AW84" s="93"/>
      <c r="AX84" s="93"/>
      <c r="AY84" s="93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</row>
    <row r="85" spans="1:100" x14ac:dyDescent="0.3">
      <c r="A85" s="93"/>
      <c r="B85" s="93"/>
      <c r="C85" s="93"/>
      <c r="D85" s="93"/>
      <c r="E85" s="93"/>
      <c r="F85" s="93"/>
      <c r="G85" s="93"/>
      <c r="H85" s="93"/>
      <c r="I85" s="93"/>
      <c r="J85" s="93"/>
      <c r="K85" s="93"/>
      <c r="L85" s="93"/>
      <c r="M85" s="93"/>
      <c r="N85" s="93"/>
      <c r="O85" s="93"/>
      <c r="P85" s="93"/>
      <c r="Q85" s="93"/>
      <c r="R85" s="93"/>
      <c r="S85" s="93"/>
      <c r="T85" s="93"/>
      <c r="U85" s="93"/>
      <c r="V85" s="93"/>
      <c r="W85" s="93"/>
      <c r="X85" s="93"/>
      <c r="Y85" s="93"/>
      <c r="Z85" s="93"/>
      <c r="AA85" s="93"/>
      <c r="AB85" s="93"/>
      <c r="AC85" s="93"/>
      <c r="AD85" s="93"/>
      <c r="AE85" s="93"/>
      <c r="AF85" s="93"/>
      <c r="AG85" s="93"/>
      <c r="AH85" s="93"/>
      <c r="AI85" s="93"/>
      <c r="AJ85" s="93"/>
      <c r="AK85" s="93"/>
      <c r="AL85" s="93"/>
      <c r="AM85" s="93"/>
      <c r="AN85" s="93"/>
      <c r="AO85" s="93"/>
      <c r="AP85" s="93"/>
      <c r="AQ85" s="93"/>
      <c r="AR85" s="93"/>
      <c r="AS85" s="93"/>
      <c r="AT85" s="93"/>
      <c r="AU85" s="93"/>
      <c r="AV85" s="93"/>
      <c r="AW85" s="93"/>
      <c r="AX85" s="93"/>
      <c r="AY85" s="93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</row>
    <row r="86" spans="1:100" x14ac:dyDescent="0.3">
      <c r="A86" s="93"/>
      <c r="B86" s="93"/>
      <c r="C86" s="93"/>
      <c r="D86" s="93"/>
      <c r="E86" s="93"/>
      <c r="F86" s="93"/>
      <c r="G86" s="93"/>
      <c r="H86" s="93"/>
      <c r="I86" s="93"/>
      <c r="J86" s="93"/>
      <c r="K86" s="93"/>
      <c r="L86" s="93"/>
      <c r="M86" s="93"/>
      <c r="N86" s="93"/>
      <c r="O86" s="93"/>
      <c r="P86" s="93"/>
      <c r="Q86" s="93"/>
      <c r="R86" s="93"/>
      <c r="S86" s="93"/>
      <c r="T86" s="93"/>
      <c r="U86" s="93"/>
      <c r="V86" s="93"/>
      <c r="W86" s="93"/>
      <c r="X86" s="93"/>
      <c r="Y86" s="93"/>
      <c r="Z86" s="93"/>
      <c r="AA86" s="93"/>
      <c r="AB86" s="93"/>
      <c r="AC86" s="93"/>
      <c r="AD86" s="93"/>
      <c r="AE86" s="93"/>
      <c r="AF86" s="93"/>
      <c r="AG86" s="93"/>
      <c r="AH86" s="93"/>
      <c r="AI86" s="93"/>
      <c r="AJ86" s="93"/>
      <c r="AK86" s="93"/>
      <c r="AL86" s="93"/>
      <c r="AM86" s="93"/>
      <c r="AN86" s="93"/>
      <c r="AO86" s="93"/>
      <c r="AP86" s="93"/>
      <c r="AQ86" s="93"/>
      <c r="AR86" s="93"/>
      <c r="AS86" s="93"/>
      <c r="AT86" s="93"/>
      <c r="AU86" s="93"/>
      <c r="AV86" s="93"/>
      <c r="AW86" s="93"/>
      <c r="AX86" s="93"/>
      <c r="AY86" s="93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</row>
    <row r="87" spans="1:100" x14ac:dyDescent="0.3">
      <c r="A87" s="93"/>
      <c r="B87" s="93"/>
      <c r="C87" s="93"/>
      <c r="D87" s="93"/>
      <c r="E87" s="93"/>
      <c r="F87" s="93"/>
      <c r="G87" s="93"/>
      <c r="H87" s="93"/>
      <c r="I87" s="93"/>
      <c r="J87" s="93"/>
      <c r="K87" s="93"/>
      <c r="L87" s="93"/>
      <c r="M87" s="93"/>
      <c r="N87" s="93"/>
      <c r="O87" s="93"/>
      <c r="P87" s="93"/>
      <c r="Q87" s="93"/>
      <c r="R87" s="93"/>
      <c r="S87" s="93"/>
      <c r="T87" s="93"/>
      <c r="U87" s="93"/>
      <c r="V87" s="93"/>
      <c r="W87" s="93"/>
      <c r="X87" s="93"/>
      <c r="Y87" s="93"/>
      <c r="Z87" s="93"/>
      <c r="AA87" s="93"/>
      <c r="AB87" s="93"/>
      <c r="AC87" s="93"/>
      <c r="AD87" s="93"/>
      <c r="AE87" s="93"/>
      <c r="AF87" s="93"/>
      <c r="AG87" s="93"/>
      <c r="AH87" s="93"/>
      <c r="AI87" s="93"/>
      <c r="AJ87" s="93"/>
      <c r="AK87" s="93"/>
      <c r="AL87" s="93"/>
      <c r="AM87" s="93"/>
      <c r="AN87" s="93"/>
      <c r="AO87" s="93"/>
      <c r="AP87" s="93"/>
      <c r="AQ87" s="93"/>
      <c r="AR87" s="93"/>
      <c r="AS87" s="93"/>
      <c r="AT87" s="93"/>
      <c r="AU87" s="93"/>
      <c r="AV87" s="93"/>
      <c r="AW87" s="93"/>
      <c r="AX87" s="93"/>
      <c r="AY87" s="93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</row>
    <row r="88" spans="1:100" x14ac:dyDescent="0.3">
      <c r="A88" s="93"/>
      <c r="B88" s="93"/>
      <c r="C88" s="93"/>
      <c r="D88" s="93"/>
      <c r="E88" s="93"/>
      <c r="F88" s="93"/>
      <c r="G88" s="93"/>
      <c r="H88" s="93"/>
      <c r="I88" s="93"/>
      <c r="J88" s="93"/>
      <c r="K88" s="93"/>
      <c r="L88" s="93"/>
      <c r="M88" s="93"/>
      <c r="N88" s="93"/>
      <c r="O88" s="93"/>
      <c r="P88" s="93"/>
      <c r="Q88" s="93"/>
      <c r="R88" s="93"/>
      <c r="S88" s="93"/>
      <c r="T88" s="93"/>
      <c r="U88" s="93"/>
      <c r="V88" s="93"/>
      <c r="W88" s="93"/>
      <c r="X88" s="93"/>
      <c r="Y88" s="93"/>
      <c r="Z88" s="93"/>
      <c r="AA88" s="93"/>
      <c r="AB88" s="93"/>
      <c r="AC88" s="93"/>
      <c r="AD88" s="93"/>
      <c r="AE88" s="93"/>
      <c r="AF88" s="93"/>
      <c r="AG88" s="93"/>
      <c r="AH88" s="93"/>
      <c r="AI88" s="93"/>
      <c r="AJ88" s="93"/>
      <c r="AK88" s="93"/>
      <c r="AL88" s="93"/>
      <c r="AM88" s="93"/>
      <c r="AN88" s="93"/>
      <c r="AO88" s="93"/>
      <c r="AP88" s="93"/>
      <c r="AQ88" s="93"/>
      <c r="AR88" s="93"/>
      <c r="AS88" s="93"/>
      <c r="AT88" s="93"/>
      <c r="AU88" s="93"/>
      <c r="AV88" s="93"/>
      <c r="AW88" s="93"/>
      <c r="AX88" s="93"/>
      <c r="AY88" s="93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</row>
    <row r="89" spans="1:100" x14ac:dyDescent="0.3">
      <c r="A89" s="93"/>
      <c r="B89" s="93"/>
      <c r="C89" s="93"/>
      <c r="D89" s="93"/>
      <c r="E89" s="93"/>
      <c r="F89" s="93"/>
      <c r="G89" s="93"/>
      <c r="H89" s="93"/>
      <c r="I89" s="93"/>
      <c r="J89" s="93"/>
      <c r="K89" s="93"/>
      <c r="L89" s="93"/>
      <c r="M89" s="93"/>
      <c r="N89" s="93"/>
      <c r="O89" s="93"/>
      <c r="P89" s="93"/>
      <c r="Q89" s="93"/>
      <c r="R89" s="93"/>
      <c r="S89" s="93"/>
      <c r="T89" s="93"/>
      <c r="U89" s="93"/>
      <c r="V89" s="93"/>
      <c r="W89" s="93"/>
      <c r="X89" s="93"/>
      <c r="Y89" s="93"/>
      <c r="Z89" s="93"/>
      <c r="AA89" s="93"/>
      <c r="AB89" s="93"/>
      <c r="AC89" s="93"/>
      <c r="AD89" s="93"/>
      <c r="AE89" s="93"/>
      <c r="AF89" s="93"/>
      <c r="AG89" s="93"/>
      <c r="AH89" s="93"/>
      <c r="AI89" s="93"/>
      <c r="AJ89" s="93"/>
      <c r="AK89" s="93"/>
      <c r="AL89" s="93"/>
      <c r="AM89" s="93"/>
      <c r="AN89" s="93"/>
      <c r="AO89" s="93"/>
      <c r="AP89" s="93"/>
      <c r="AQ89" s="93"/>
      <c r="AR89" s="93"/>
      <c r="AS89" s="93"/>
      <c r="AT89" s="93"/>
      <c r="AU89" s="93"/>
      <c r="AV89" s="93"/>
      <c r="AW89" s="93"/>
      <c r="AX89" s="93"/>
      <c r="AY89" s="93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</row>
    <row r="90" spans="1:100" x14ac:dyDescent="0.3">
      <c r="A90" s="93"/>
      <c r="B90" s="93"/>
      <c r="C90" s="93"/>
      <c r="D90" s="93"/>
      <c r="E90" s="93"/>
      <c r="F90" s="93"/>
      <c r="G90" s="93"/>
      <c r="H90" s="93"/>
      <c r="I90" s="93"/>
      <c r="J90" s="93"/>
      <c r="K90" s="93"/>
      <c r="L90" s="93"/>
      <c r="M90" s="93"/>
      <c r="N90" s="93"/>
      <c r="O90" s="93"/>
      <c r="P90" s="93"/>
      <c r="Q90" s="93"/>
      <c r="R90" s="93"/>
      <c r="S90" s="93"/>
      <c r="T90" s="93"/>
      <c r="U90" s="93"/>
      <c r="V90" s="93"/>
      <c r="W90" s="93"/>
      <c r="X90" s="93"/>
      <c r="Y90" s="93"/>
      <c r="Z90" s="93"/>
      <c r="AA90" s="93"/>
      <c r="AB90" s="93"/>
      <c r="AC90" s="93"/>
      <c r="AD90" s="93"/>
      <c r="AE90" s="93"/>
      <c r="AF90" s="93"/>
      <c r="AG90" s="93"/>
      <c r="AH90" s="93"/>
      <c r="AI90" s="93"/>
      <c r="AJ90" s="93"/>
      <c r="AK90" s="93"/>
      <c r="AL90" s="93"/>
      <c r="AM90" s="93"/>
      <c r="AN90" s="93"/>
      <c r="AO90" s="93"/>
      <c r="AP90" s="93"/>
      <c r="AQ90" s="93"/>
      <c r="AR90" s="93"/>
      <c r="AS90" s="93"/>
      <c r="AT90" s="93"/>
      <c r="AU90" s="93"/>
      <c r="AV90" s="93"/>
      <c r="AW90" s="93"/>
      <c r="AX90" s="93"/>
      <c r="AY90" s="93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</row>
    <row r="91" spans="1:100" x14ac:dyDescent="0.3">
      <c r="A91" s="93"/>
      <c r="B91" s="93"/>
      <c r="C91" s="93"/>
      <c r="D91" s="93"/>
      <c r="E91" s="93"/>
      <c r="F91" s="93"/>
      <c r="G91" s="93"/>
      <c r="H91" s="93"/>
      <c r="I91" s="93"/>
      <c r="J91" s="93"/>
      <c r="K91" s="93"/>
      <c r="L91" s="93"/>
      <c r="M91" s="93"/>
      <c r="N91" s="93"/>
      <c r="O91" s="93"/>
      <c r="P91" s="93"/>
      <c r="Q91" s="93"/>
      <c r="R91" s="93"/>
      <c r="S91" s="93"/>
      <c r="T91" s="93"/>
      <c r="U91" s="93"/>
      <c r="V91" s="93"/>
      <c r="W91" s="93"/>
      <c r="X91" s="93"/>
      <c r="Y91" s="93"/>
      <c r="Z91" s="93"/>
      <c r="AA91" s="93"/>
      <c r="AB91" s="93"/>
      <c r="AC91" s="93"/>
      <c r="AD91" s="93"/>
      <c r="AE91" s="93"/>
      <c r="AF91" s="93"/>
      <c r="AG91" s="93"/>
      <c r="AH91" s="93"/>
      <c r="AI91" s="93"/>
      <c r="AJ91" s="93"/>
      <c r="AK91" s="93"/>
      <c r="AL91" s="93"/>
      <c r="AM91" s="93"/>
      <c r="AN91" s="93"/>
      <c r="AO91" s="93"/>
      <c r="AP91" s="93"/>
      <c r="AQ91" s="93"/>
      <c r="AR91" s="93"/>
      <c r="AS91" s="93"/>
      <c r="AT91" s="93"/>
      <c r="AU91" s="93"/>
      <c r="AV91" s="93"/>
      <c r="AW91" s="93"/>
      <c r="AX91" s="93"/>
      <c r="AY91" s="93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</row>
    <row r="92" spans="1:100" x14ac:dyDescent="0.3">
      <c r="A92" s="93"/>
      <c r="B92" s="93"/>
      <c r="C92" s="93"/>
      <c r="D92" s="93"/>
      <c r="E92" s="93"/>
      <c r="F92" s="93"/>
      <c r="G92" s="93"/>
      <c r="H92" s="93"/>
      <c r="I92" s="93"/>
      <c r="J92" s="93"/>
      <c r="K92" s="93"/>
      <c r="L92" s="93"/>
      <c r="M92" s="93"/>
      <c r="N92" s="93"/>
      <c r="O92" s="93"/>
      <c r="P92" s="93"/>
      <c r="Q92" s="93"/>
      <c r="R92" s="93"/>
      <c r="S92" s="93"/>
      <c r="T92" s="93"/>
      <c r="U92" s="93"/>
      <c r="V92" s="93"/>
      <c r="W92" s="93"/>
      <c r="X92" s="93"/>
      <c r="Y92" s="93"/>
      <c r="Z92" s="93"/>
      <c r="AA92" s="93"/>
      <c r="AB92" s="93"/>
      <c r="AC92" s="93"/>
      <c r="AD92" s="93"/>
      <c r="AE92" s="93"/>
      <c r="AF92" s="93"/>
      <c r="AG92" s="93"/>
      <c r="AH92" s="93"/>
      <c r="AI92" s="93"/>
      <c r="AJ92" s="93"/>
      <c r="AK92" s="93"/>
      <c r="AL92" s="93"/>
      <c r="AM92" s="93"/>
      <c r="AN92" s="93"/>
      <c r="AO92" s="93"/>
      <c r="AP92" s="93"/>
      <c r="AQ92" s="93"/>
      <c r="AR92" s="93"/>
      <c r="AS92" s="93"/>
      <c r="AT92" s="93"/>
      <c r="AU92" s="93"/>
      <c r="AV92" s="93"/>
      <c r="AW92" s="93"/>
      <c r="AX92" s="93"/>
      <c r="AY92" s="93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</row>
    <row r="93" spans="1:100" x14ac:dyDescent="0.3">
      <c r="A93" s="93"/>
      <c r="B93" s="93"/>
      <c r="C93" s="93"/>
      <c r="D93" s="93"/>
      <c r="E93" s="93"/>
      <c r="F93" s="93"/>
      <c r="G93" s="93"/>
      <c r="H93" s="93"/>
      <c r="I93" s="93"/>
      <c r="J93" s="93"/>
      <c r="K93" s="93"/>
      <c r="L93" s="93"/>
      <c r="M93" s="93"/>
      <c r="N93" s="93"/>
      <c r="O93" s="93"/>
      <c r="P93" s="93"/>
      <c r="Q93" s="93"/>
      <c r="R93" s="93"/>
      <c r="S93" s="93"/>
      <c r="T93" s="93"/>
      <c r="U93" s="93"/>
      <c r="V93" s="93"/>
      <c r="W93" s="93"/>
      <c r="X93" s="93"/>
      <c r="Y93" s="93"/>
      <c r="Z93" s="93"/>
      <c r="AA93" s="93"/>
      <c r="AB93" s="93"/>
      <c r="AC93" s="93"/>
      <c r="AD93" s="93"/>
      <c r="AE93" s="93"/>
      <c r="AF93" s="93"/>
      <c r="AG93" s="93"/>
      <c r="AH93" s="93"/>
      <c r="AI93" s="93"/>
      <c r="AJ93" s="93"/>
      <c r="AK93" s="93"/>
      <c r="AL93" s="93"/>
      <c r="AM93" s="93"/>
      <c r="AN93" s="93"/>
      <c r="AO93" s="93"/>
      <c r="AP93" s="93"/>
      <c r="AQ93" s="93"/>
      <c r="AR93" s="93"/>
      <c r="AS93" s="93"/>
      <c r="AT93" s="93"/>
      <c r="AU93" s="93"/>
      <c r="AV93" s="93"/>
      <c r="AW93" s="93"/>
      <c r="AX93" s="93"/>
      <c r="AY93" s="93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</row>
    <row r="94" spans="1:100" x14ac:dyDescent="0.3">
      <c r="A94" s="93"/>
      <c r="B94" s="93"/>
      <c r="C94" s="93"/>
      <c r="D94" s="93"/>
      <c r="E94" s="93"/>
      <c r="F94" s="93"/>
      <c r="G94" s="93"/>
      <c r="H94" s="93"/>
      <c r="I94" s="93"/>
      <c r="J94" s="93"/>
      <c r="K94" s="93"/>
      <c r="L94" s="93"/>
      <c r="M94" s="93"/>
      <c r="N94" s="93"/>
      <c r="O94" s="93"/>
      <c r="P94" s="93"/>
      <c r="Q94" s="93"/>
      <c r="R94" s="93"/>
      <c r="S94" s="93"/>
      <c r="T94" s="93"/>
      <c r="U94" s="93"/>
      <c r="V94" s="93"/>
      <c r="W94" s="93"/>
      <c r="X94" s="93"/>
      <c r="Y94" s="93"/>
      <c r="Z94" s="93"/>
      <c r="AA94" s="93"/>
      <c r="AB94" s="93"/>
      <c r="AC94" s="93"/>
      <c r="AD94" s="93"/>
      <c r="AE94" s="93"/>
      <c r="AF94" s="93"/>
      <c r="AG94" s="93"/>
      <c r="AH94" s="93"/>
      <c r="AI94" s="93"/>
      <c r="AJ94" s="93"/>
      <c r="AK94" s="93"/>
      <c r="AL94" s="93"/>
      <c r="AM94" s="93"/>
      <c r="AN94" s="93"/>
      <c r="AO94" s="93"/>
      <c r="AP94" s="93"/>
      <c r="AQ94" s="93"/>
      <c r="AR94" s="93"/>
      <c r="AS94" s="93"/>
      <c r="AT94" s="93"/>
      <c r="AU94" s="93"/>
      <c r="AV94" s="93"/>
      <c r="AW94" s="93"/>
      <c r="AX94" s="93"/>
      <c r="AY94" s="93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</row>
    <row r="95" spans="1:100" x14ac:dyDescent="0.3">
      <c r="A95" s="93"/>
      <c r="B95" s="93"/>
      <c r="C95" s="93"/>
      <c r="D95" s="93"/>
      <c r="E95" s="93"/>
      <c r="F95" s="93"/>
      <c r="G95" s="93"/>
      <c r="H95" s="93"/>
      <c r="I95" s="93"/>
      <c r="J95" s="93"/>
      <c r="K95" s="93"/>
      <c r="L95" s="93"/>
      <c r="M95" s="93"/>
      <c r="N95" s="93"/>
      <c r="O95" s="93"/>
      <c r="P95" s="93"/>
      <c r="Q95" s="93"/>
      <c r="R95" s="93"/>
      <c r="S95" s="93"/>
      <c r="T95" s="93"/>
      <c r="U95" s="93"/>
      <c r="V95" s="93"/>
      <c r="W95" s="93"/>
      <c r="X95" s="93"/>
      <c r="Y95" s="93"/>
      <c r="Z95" s="93"/>
      <c r="AA95" s="93"/>
      <c r="AB95" s="93"/>
      <c r="AC95" s="93"/>
      <c r="AD95" s="93"/>
      <c r="AE95" s="93"/>
      <c r="AF95" s="93"/>
      <c r="AG95" s="93"/>
      <c r="AH95" s="93"/>
      <c r="AI95" s="93"/>
      <c r="AJ95" s="93"/>
      <c r="AK95" s="93"/>
      <c r="AL95" s="93"/>
      <c r="AM95" s="93"/>
      <c r="AN95" s="93"/>
      <c r="AO95" s="93"/>
      <c r="AP95" s="93"/>
      <c r="AQ95" s="93"/>
      <c r="AR95" s="93"/>
      <c r="AS95" s="93"/>
      <c r="AT95" s="93"/>
      <c r="AU95" s="93"/>
      <c r="AV95" s="93"/>
      <c r="AW95" s="93"/>
      <c r="AX95" s="93"/>
      <c r="AY95" s="93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</row>
    <row r="96" spans="1:100" x14ac:dyDescent="0.3">
      <c r="A96" s="93"/>
      <c r="B96" s="93"/>
      <c r="C96" s="93"/>
      <c r="D96" s="93"/>
      <c r="E96" s="93"/>
      <c r="F96" s="93"/>
      <c r="G96" s="93"/>
      <c r="H96" s="93"/>
      <c r="I96" s="93"/>
      <c r="J96" s="93"/>
      <c r="K96" s="93"/>
      <c r="L96" s="93"/>
      <c r="M96" s="93"/>
      <c r="N96" s="93"/>
      <c r="O96" s="93"/>
      <c r="P96" s="93"/>
      <c r="Q96" s="93"/>
      <c r="R96" s="93"/>
      <c r="S96" s="93"/>
      <c r="T96" s="93"/>
      <c r="U96" s="93"/>
      <c r="V96" s="93"/>
      <c r="W96" s="93"/>
      <c r="X96" s="93"/>
      <c r="Y96" s="93"/>
      <c r="Z96" s="93"/>
      <c r="AA96" s="93"/>
      <c r="AB96" s="93"/>
      <c r="AC96" s="93"/>
      <c r="AD96" s="93"/>
      <c r="AE96" s="93"/>
      <c r="AF96" s="93"/>
      <c r="AG96" s="93"/>
      <c r="AH96" s="93"/>
      <c r="AI96" s="93"/>
      <c r="AJ96" s="93"/>
      <c r="AK96" s="93"/>
      <c r="AL96" s="93"/>
      <c r="AM96" s="93"/>
      <c r="AN96" s="93"/>
      <c r="AO96" s="93"/>
      <c r="AP96" s="93"/>
      <c r="AQ96" s="93"/>
      <c r="AR96" s="93"/>
      <c r="AS96" s="93"/>
      <c r="AT96" s="93"/>
      <c r="AU96" s="93"/>
      <c r="AV96" s="93"/>
      <c r="AW96" s="93"/>
      <c r="AX96" s="93"/>
      <c r="AY96" s="93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</row>
    <row r="97" spans="1:100" x14ac:dyDescent="0.3">
      <c r="A97" s="93"/>
      <c r="B97" s="93"/>
      <c r="C97" s="93"/>
      <c r="D97" s="93"/>
      <c r="E97" s="93"/>
      <c r="F97" s="93"/>
      <c r="G97" s="93"/>
      <c r="H97" s="93"/>
      <c r="I97" s="93"/>
      <c r="J97" s="93"/>
      <c r="K97" s="93"/>
      <c r="L97" s="93"/>
      <c r="M97" s="93"/>
      <c r="N97" s="93"/>
      <c r="O97" s="93"/>
      <c r="P97" s="93"/>
      <c r="Q97" s="93"/>
      <c r="R97" s="93"/>
      <c r="S97" s="93"/>
      <c r="T97" s="93"/>
      <c r="U97" s="93"/>
      <c r="V97" s="93"/>
      <c r="W97" s="93"/>
      <c r="X97" s="93"/>
      <c r="Y97" s="93"/>
      <c r="Z97" s="93"/>
      <c r="AA97" s="93"/>
      <c r="AB97" s="93"/>
      <c r="AC97" s="93"/>
      <c r="AD97" s="93"/>
      <c r="AE97" s="93"/>
      <c r="AF97" s="93"/>
      <c r="AG97" s="93"/>
      <c r="AH97" s="93"/>
      <c r="AI97" s="93"/>
      <c r="AJ97" s="93"/>
      <c r="AK97" s="93"/>
      <c r="AL97" s="93"/>
      <c r="AM97" s="93"/>
      <c r="AN97" s="93"/>
      <c r="AO97" s="93"/>
      <c r="AP97" s="93"/>
      <c r="AQ97" s="93"/>
      <c r="AR97" s="93"/>
      <c r="AS97" s="93"/>
      <c r="AT97" s="93"/>
      <c r="AU97" s="93"/>
      <c r="AV97" s="93"/>
      <c r="AW97" s="93"/>
      <c r="AX97" s="93"/>
      <c r="AY97" s="93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</row>
    <row r="98" spans="1:100" x14ac:dyDescent="0.3">
      <c r="A98" s="93"/>
      <c r="B98" s="93"/>
      <c r="C98" s="93"/>
      <c r="D98" s="93"/>
      <c r="E98" s="93"/>
      <c r="F98" s="93"/>
      <c r="G98" s="93"/>
      <c r="H98" s="93"/>
      <c r="I98" s="93"/>
      <c r="J98" s="93"/>
      <c r="K98" s="93"/>
      <c r="L98" s="93"/>
      <c r="M98" s="93"/>
      <c r="N98" s="93"/>
      <c r="O98" s="93"/>
      <c r="P98" s="93"/>
      <c r="Q98" s="93"/>
      <c r="R98" s="93"/>
      <c r="S98" s="93"/>
      <c r="T98" s="93"/>
      <c r="U98" s="93"/>
      <c r="V98" s="93"/>
      <c r="W98" s="93"/>
      <c r="X98" s="93"/>
      <c r="Y98" s="93"/>
      <c r="Z98" s="93"/>
      <c r="AA98" s="93"/>
      <c r="AB98" s="93"/>
      <c r="AC98" s="93"/>
      <c r="AD98" s="93"/>
      <c r="AE98" s="93"/>
      <c r="AF98" s="93"/>
      <c r="AG98" s="93"/>
      <c r="AH98" s="93"/>
      <c r="AI98" s="93"/>
      <c r="AJ98" s="93"/>
      <c r="AK98" s="93"/>
      <c r="AL98" s="93"/>
      <c r="AM98" s="93"/>
      <c r="AN98" s="93"/>
      <c r="AO98" s="93"/>
      <c r="AP98" s="93"/>
      <c r="AQ98" s="93"/>
      <c r="AR98" s="93"/>
      <c r="AS98" s="93"/>
      <c r="AT98" s="93"/>
      <c r="AU98" s="93"/>
      <c r="AV98" s="93"/>
      <c r="AW98" s="93"/>
      <c r="AX98" s="93"/>
      <c r="AY98" s="93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</row>
    <row r="99" spans="1:100" x14ac:dyDescent="0.3">
      <c r="A99" s="93"/>
      <c r="B99" s="93"/>
      <c r="C99" s="93"/>
      <c r="D99" s="93"/>
      <c r="E99" s="93"/>
      <c r="F99" s="93"/>
      <c r="G99" s="93"/>
      <c r="H99" s="93"/>
      <c r="I99" s="93"/>
      <c r="J99" s="93"/>
      <c r="K99" s="93"/>
      <c r="L99" s="93"/>
      <c r="M99" s="93"/>
      <c r="N99" s="93"/>
      <c r="O99" s="93"/>
      <c r="P99" s="93"/>
      <c r="Q99" s="93"/>
      <c r="R99" s="93"/>
      <c r="S99" s="93"/>
      <c r="T99" s="93"/>
      <c r="U99" s="93"/>
      <c r="V99" s="93"/>
      <c r="W99" s="93"/>
      <c r="X99" s="93"/>
      <c r="Y99" s="93"/>
      <c r="Z99" s="93"/>
      <c r="AA99" s="93"/>
      <c r="AB99" s="93"/>
      <c r="AC99" s="93"/>
      <c r="AD99" s="93"/>
      <c r="AE99" s="93"/>
      <c r="AF99" s="93"/>
      <c r="AG99" s="93"/>
      <c r="AH99" s="93"/>
      <c r="AI99" s="93"/>
      <c r="AJ99" s="93"/>
      <c r="AK99" s="93"/>
      <c r="AL99" s="93"/>
      <c r="AM99" s="93"/>
      <c r="AN99" s="93"/>
      <c r="AO99" s="93"/>
      <c r="AP99" s="93"/>
      <c r="AQ99" s="93"/>
      <c r="AR99" s="93"/>
      <c r="AS99" s="93"/>
      <c r="AT99" s="93"/>
      <c r="AU99" s="93"/>
      <c r="AV99" s="93"/>
      <c r="AW99" s="93"/>
      <c r="AX99" s="93"/>
      <c r="AY99" s="93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</row>
    <row r="100" spans="1:100" x14ac:dyDescent="0.3">
      <c r="A100" s="93"/>
      <c r="B100" s="93"/>
      <c r="C100" s="93"/>
      <c r="D100" s="93"/>
      <c r="E100" s="93"/>
      <c r="F100" s="93"/>
      <c r="G100" s="93"/>
      <c r="H100" s="93"/>
      <c r="I100" s="93"/>
      <c r="J100" s="93"/>
      <c r="K100" s="93"/>
      <c r="L100" s="93"/>
      <c r="M100" s="93"/>
      <c r="N100" s="93"/>
      <c r="O100" s="93"/>
      <c r="P100" s="93"/>
      <c r="Q100" s="93"/>
      <c r="R100" s="93"/>
      <c r="S100" s="93"/>
      <c r="T100" s="93"/>
      <c r="U100" s="93"/>
      <c r="V100" s="93"/>
      <c r="W100" s="93"/>
      <c r="X100" s="93"/>
      <c r="Y100" s="93"/>
      <c r="Z100" s="93"/>
      <c r="AA100" s="93"/>
      <c r="AB100" s="93"/>
      <c r="AC100" s="93"/>
      <c r="AD100" s="93"/>
      <c r="AE100" s="93"/>
      <c r="AF100" s="93"/>
      <c r="AG100" s="93"/>
      <c r="AH100" s="93"/>
      <c r="AI100" s="93"/>
      <c r="AJ100" s="93"/>
      <c r="AK100" s="93"/>
      <c r="AL100" s="93"/>
      <c r="AM100" s="93"/>
      <c r="AN100" s="93"/>
      <c r="AO100" s="93"/>
      <c r="AP100" s="93"/>
      <c r="AQ100" s="93"/>
      <c r="AR100" s="93"/>
      <c r="AS100" s="93"/>
      <c r="AT100" s="93"/>
      <c r="AU100" s="93"/>
      <c r="AV100" s="93"/>
      <c r="AW100" s="93"/>
      <c r="AX100" s="93"/>
      <c r="AY100" s="93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</row>
    <row r="101" spans="1:100" x14ac:dyDescent="0.3">
      <c r="A101" s="93"/>
      <c r="B101" s="93"/>
      <c r="C101" s="93"/>
      <c r="D101" s="93"/>
      <c r="E101" s="93"/>
      <c r="F101" s="93"/>
      <c r="G101" s="93"/>
      <c r="H101" s="93"/>
      <c r="I101" s="93"/>
      <c r="J101" s="93"/>
      <c r="K101" s="93"/>
      <c r="L101" s="93"/>
      <c r="M101" s="93"/>
      <c r="N101" s="93"/>
      <c r="O101" s="93"/>
      <c r="P101" s="93"/>
      <c r="Q101" s="93"/>
      <c r="R101" s="93"/>
      <c r="S101" s="93"/>
      <c r="T101" s="93"/>
      <c r="U101" s="93"/>
      <c r="V101" s="93"/>
      <c r="W101" s="93"/>
      <c r="X101" s="93"/>
      <c r="Y101" s="93"/>
      <c r="Z101" s="93"/>
      <c r="AA101" s="93"/>
      <c r="AB101" s="93"/>
      <c r="AC101" s="93"/>
      <c r="AD101" s="93"/>
      <c r="AE101" s="93"/>
      <c r="AF101" s="93"/>
      <c r="AG101" s="93"/>
      <c r="AH101" s="93"/>
      <c r="AI101" s="93"/>
      <c r="AJ101" s="93"/>
      <c r="AK101" s="93"/>
      <c r="AL101" s="93"/>
      <c r="AM101" s="93"/>
      <c r="AN101" s="93"/>
      <c r="AO101" s="93"/>
      <c r="AP101" s="93"/>
      <c r="AQ101" s="93"/>
      <c r="AR101" s="93"/>
      <c r="AS101" s="93"/>
      <c r="AT101" s="93"/>
      <c r="AU101" s="93"/>
      <c r="AV101" s="93"/>
      <c r="AW101" s="93"/>
      <c r="AX101" s="93"/>
      <c r="AY101" s="93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</row>
    <row r="102" spans="1:100" x14ac:dyDescent="0.3">
      <c r="A102" s="93"/>
      <c r="B102" s="93"/>
      <c r="C102" s="93"/>
      <c r="D102" s="93"/>
      <c r="E102" s="93"/>
      <c r="F102" s="93"/>
      <c r="G102" s="93"/>
      <c r="H102" s="93"/>
      <c r="I102" s="93"/>
      <c r="J102" s="93"/>
      <c r="K102" s="93"/>
      <c r="L102" s="93"/>
      <c r="M102" s="93"/>
      <c r="N102" s="93"/>
      <c r="O102" s="93"/>
      <c r="P102" s="93"/>
      <c r="Q102" s="93"/>
      <c r="R102" s="93"/>
      <c r="S102" s="93"/>
      <c r="T102" s="93"/>
      <c r="U102" s="93"/>
      <c r="V102" s="93"/>
      <c r="W102" s="93"/>
      <c r="X102" s="93"/>
      <c r="Y102" s="93"/>
      <c r="Z102" s="93"/>
      <c r="AA102" s="93"/>
      <c r="AB102" s="93"/>
      <c r="AC102" s="93"/>
      <c r="AD102" s="93"/>
      <c r="AE102" s="93"/>
      <c r="AF102" s="93"/>
      <c r="AG102" s="93"/>
      <c r="AH102" s="93"/>
      <c r="AI102" s="93"/>
      <c r="AJ102" s="93"/>
      <c r="AK102" s="93"/>
      <c r="AL102" s="93"/>
      <c r="AM102" s="93"/>
      <c r="AN102" s="93"/>
      <c r="AO102" s="93"/>
      <c r="AP102" s="93"/>
      <c r="AQ102" s="93"/>
      <c r="AR102" s="93"/>
      <c r="AS102" s="93"/>
      <c r="AT102" s="93"/>
      <c r="AU102" s="93"/>
      <c r="AV102" s="93"/>
      <c r="AW102" s="93"/>
      <c r="AX102" s="93"/>
      <c r="AY102" s="93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</row>
    <row r="103" spans="1:100" x14ac:dyDescent="0.3">
      <c r="A103" s="93"/>
      <c r="B103" s="93"/>
      <c r="C103" s="93"/>
      <c r="D103" s="93"/>
      <c r="E103" s="93"/>
      <c r="F103" s="93"/>
      <c r="G103" s="93"/>
      <c r="H103" s="93"/>
      <c r="I103" s="93"/>
      <c r="J103" s="93"/>
      <c r="K103" s="93"/>
      <c r="L103" s="93"/>
      <c r="M103" s="93"/>
      <c r="N103" s="93"/>
      <c r="O103" s="93"/>
      <c r="P103" s="93"/>
      <c r="Q103" s="93"/>
      <c r="R103" s="93"/>
      <c r="S103" s="93"/>
      <c r="T103" s="93"/>
      <c r="U103" s="93"/>
      <c r="V103" s="93"/>
      <c r="W103" s="93"/>
      <c r="X103" s="93"/>
      <c r="Y103" s="93"/>
      <c r="Z103" s="93"/>
      <c r="AA103" s="93"/>
      <c r="AB103" s="93"/>
      <c r="AC103" s="93"/>
      <c r="AD103" s="93"/>
      <c r="AE103" s="93"/>
      <c r="AF103" s="93"/>
      <c r="AG103" s="93"/>
      <c r="AH103" s="93"/>
      <c r="AI103" s="93"/>
      <c r="AJ103" s="93"/>
      <c r="AK103" s="93"/>
      <c r="AL103" s="93"/>
      <c r="AM103" s="93"/>
      <c r="AN103" s="93"/>
      <c r="AO103" s="93"/>
      <c r="AP103" s="93"/>
      <c r="AQ103" s="93"/>
      <c r="AR103" s="93"/>
      <c r="AS103" s="93"/>
      <c r="AT103" s="93"/>
      <c r="AU103" s="93"/>
      <c r="AV103" s="93"/>
      <c r="AW103" s="93"/>
      <c r="AX103" s="93"/>
      <c r="AY103" s="93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</row>
    <row r="104" spans="1:100" x14ac:dyDescent="0.3">
      <c r="A104" s="93"/>
      <c r="B104" s="93"/>
      <c r="C104" s="93"/>
      <c r="D104" s="93"/>
      <c r="E104" s="93"/>
      <c r="F104" s="93"/>
      <c r="G104" s="93"/>
      <c r="H104" s="93"/>
      <c r="I104" s="93"/>
      <c r="J104" s="93"/>
      <c r="K104" s="93"/>
      <c r="L104" s="93"/>
      <c r="M104" s="93"/>
      <c r="N104" s="93"/>
      <c r="O104" s="93"/>
      <c r="P104" s="93"/>
      <c r="Q104" s="93"/>
      <c r="R104" s="93"/>
      <c r="S104" s="93"/>
      <c r="T104" s="93"/>
      <c r="U104" s="93"/>
      <c r="V104" s="93"/>
      <c r="W104" s="93"/>
      <c r="X104" s="93"/>
      <c r="Y104" s="93"/>
      <c r="Z104" s="93"/>
      <c r="AA104" s="93"/>
      <c r="AB104" s="93"/>
      <c r="AC104" s="93"/>
      <c r="AD104" s="93"/>
      <c r="AE104" s="93"/>
      <c r="AF104" s="93"/>
      <c r="AG104" s="93"/>
      <c r="AH104" s="93"/>
      <c r="AI104" s="93"/>
      <c r="AJ104" s="93"/>
      <c r="AK104" s="93"/>
      <c r="AL104" s="93"/>
      <c r="AM104" s="93"/>
      <c r="AN104" s="93"/>
      <c r="AO104" s="93"/>
      <c r="AP104" s="93"/>
      <c r="AQ104" s="93"/>
      <c r="AR104" s="93"/>
      <c r="AS104" s="93"/>
      <c r="AT104" s="93"/>
      <c r="AU104" s="93"/>
      <c r="AV104" s="93"/>
      <c r="AW104" s="93"/>
      <c r="AX104" s="93"/>
      <c r="AY104" s="93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</row>
    <row r="105" spans="1:100" x14ac:dyDescent="0.3">
      <c r="A105" s="93"/>
      <c r="B105" s="93"/>
      <c r="C105" s="93"/>
      <c r="D105" s="93"/>
      <c r="E105" s="93"/>
      <c r="F105" s="93"/>
      <c r="G105" s="93"/>
      <c r="H105" s="93"/>
      <c r="I105" s="93"/>
      <c r="J105" s="93"/>
      <c r="K105" s="93"/>
      <c r="L105" s="93"/>
      <c r="M105" s="93"/>
      <c r="N105" s="93"/>
      <c r="O105" s="93"/>
      <c r="P105" s="93"/>
      <c r="Q105" s="93"/>
      <c r="R105" s="93"/>
      <c r="S105" s="93"/>
      <c r="T105" s="93"/>
      <c r="U105" s="93"/>
      <c r="V105" s="93"/>
      <c r="W105" s="93"/>
      <c r="X105" s="93"/>
      <c r="Y105" s="93"/>
      <c r="Z105" s="93"/>
      <c r="AA105" s="93"/>
      <c r="AB105" s="93"/>
      <c r="AC105" s="93"/>
      <c r="AD105" s="93"/>
      <c r="AE105" s="93"/>
      <c r="AF105" s="93"/>
      <c r="AG105" s="93"/>
      <c r="AH105" s="93"/>
      <c r="AI105" s="93"/>
      <c r="AJ105" s="93"/>
      <c r="AK105" s="93"/>
      <c r="AL105" s="93"/>
      <c r="AM105" s="93"/>
      <c r="AN105" s="93"/>
      <c r="AO105" s="93"/>
      <c r="AP105" s="93"/>
      <c r="AQ105" s="93"/>
      <c r="AR105" s="93"/>
      <c r="AS105" s="93"/>
      <c r="AT105" s="93"/>
      <c r="AU105" s="93"/>
      <c r="AV105" s="93"/>
      <c r="AW105" s="93"/>
      <c r="AX105" s="93"/>
      <c r="AY105" s="93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</row>
    <row r="106" spans="1:100" x14ac:dyDescent="0.3">
      <c r="A106" s="93"/>
      <c r="B106" s="93"/>
      <c r="C106" s="93"/>
      <c r="D106" s="93"/>
      <c r="E106" s="93"/>
      <c r="F106" s="93"/>
      <c r="G106" s="93"/>
      <c r="H106" s="93"/>
      <c r="I106" s="93"/>
      <c r="J106" s="93"/>
      <c r="K106" s="93"/>
      <c r="L106" s="93"/>
      <c r="M106" s="93"/>
      <c r="N106" s="93"/>
      <c r="O106" s="93"/>
      <c r="P106" s="93"/>
      <c r="Q106" s="93"/>
      <c r="R106" s="93"/>
      <c r="S106" s="93"/>
      <c r="T106" s="93"/>
      <c r="U106" s="93"/>
      <c r="V106" s="93"/>
      <c r="W106" s="93"/>
      <c r="X106" s="93"/>
      <c r="Y106" s="93"/>
      <c r="Z106" s="93"/>
      <c r="AA106" s="93"/>
      <c r="AB106" s="93"/>
      <c r="AC106" s="93"/>
      <c r="AD106" s="93"/>
      <c r="AE106" s="93"/>
      <c r="AF106" s="93"/>
      <c r="AG106" s="93"/>
      <c r="AH106" s="93"/>
      <c r="AI106" s="93"/>
      <c r="AJ106" s="93"/>
      <c r="AK106" s="93"/>
      <c r="AL106" s="93"/>
      <c r="AM106" s="93"/>
      <c r="AN106" s="93"/>
      <c r="AO106" s="93"/>
      <c r="AP106" s="93"/>
      <c r="AQ106" s="93"/>
      <c r="AR106" s="93"/>
      <c r="AS106" s="93"/>
      <c r="AT106" s="93"/>
      <c r="AU106" s="93"/>
      <c r="AV106" s="93"/>
      <c r="AW106" s="93"/>
      <c r="AX106" s="93"/>
      <c r="AY106" s="93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</row>
    <row r="107" spans="1:100" x14ac:dyDescent="0.3">
      <c r="A107" s="93"/>
      <c r="B107" s="93"/>
      <c r="C107" s="93"/>
      <c r="D107" s="93"/>
      <c r="E107" s="93"/>
      <c r="F107" s="93"/>
      <c r="G107" s="93"/>
      <c r="H107" s="93"/>
      <c r="I107" s="93"/>
      <c r="J107" s="93"/>
      <c r="K107" s="93"/>
      <c r="L107" s="93"/>
      <c r="M107" s="93"/>
      <c r="N107" s="93"/>
      <c r="O107" s="93"/>
      <c r="P107" s="93"/>
      <c r="Q107" s="93"/>
      <c r="R107" s="93"/>
      <c r="S107" s="93"/>
      <c r="T107" s="93"/>
      <c r="U107" s="93"/>
      <c r="V107" s="93"/>
      <c r="W107" s="93"/>
      <c r="X107" s="93"/>
      <c r="Y107" s="93"/>
      <c r="Z107" s="93"/>
      <c r="AA107" s="93"/>
      <c r="AB107" s="93"/>
      <c r="AC107" s="93"/>
      <c r="AD107" s="93"/>
      <c r="AE107" s="93"/>
      <c r="AF107" s="93"/>
      <c r="AG107" s="93"/>
      <c r="AH107" s="93"/>
      <c r="AI107" s="93"/>
      <c r="AJ107" s="93"/>
      <c r="AK107" s="93"/>
      <c r="AL107" s="93"/>
      <c r="AM107" s="93"/>
      <c r="AN107" s="93"/>
      <c r="AO107" s="93"/>
      <c r="AP107" s="93"/>
      <c r="AQ107" s="93"/>
      <c r="AR107" s="93"/>
      <c r="AS107" s="93"/>
      <c r="AT107" s="93"/>
      <c r="AU107" s="93"/>
      <c r="AV107" s="93"/>
      <c r="AW107" s="93"/>
      <c r="AX107" s="93"/>
      <c r="AY107" s="93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</row>
    <row r="108" spans="1:100" x14ac:dyDescent="0.3">
      <c r="A108" s="93"/>
      <c r="B108" s="93"/>
      <c r="C108" s="93"/>
      <c r="D108" s="93"/>
      <c r="E108" s="93"/>
      <c r="F108" s="93"/>
      <c r="G108" s="93"/>
      <c r="H108" s="93"/>
      <c r="I108" s="93"/>
      <c r="J108" s="93"/>
      <c r="K108" s="93"/>
      <c r="L108" s="93"/>
      <c r="M108" s="93"/>
      <c r="N108" s="93"/>
      <c r="O108" s="93"/>
      <c r="P108" s="93"/>
      <c r="Q108" s="93"/>
      <c r="R108" s="93"/>
      <c r="S108" s="93"/>
      <c r="T108" s="93"/>
      <c r="U108" s="93"/>
      <c r="V108" s="93"/>
      <c r="W108" s="93"/>
      <c r="X108" s="93"/>
      <c r="Y108" s="93"/>
      <c r="Z108" s="93"/>
      <c r="AA108" s="93"/>
      <c r="AB108" s="93"/>
      <c r="AC108" s="93"/>
      <c r="AD108" s="93"/>
      <c r="AE108" s="93"/>
      <c r="AF108" s="93"/>
      <c r="AG108" s="93"/>
      <c r="AH108" s="93"/>
      <c r="AI108" s="93"/>
      <c r="AJ108" s="93"/>
      <c r="AK108" s="93"/>
      <c r="AL108" s="93"/>
      <c r="AM108" s="93"/>
      <c r="AN108" s="93"/>
      <c r="AO108" s="93"/>
      <c r="AP108" s="93"/>
      <c r="AQ108" s="93"/>
      <c r="AR108" s="93"/>
      <c r="AS108" s="93"/>
      <c r="AT108" s="93"/>
      <c r="AU108" s="93"/>
      <c r="AV108" s="93"/>
      <c r="AW108" s="93"/>
      <c r="AX108" s="93"/>
      <c r="AY108" s="93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</row>
    <row r="109" spans="1:100" x14ac:dyDescent="0.3">
      <c r="A109" s="93"/>
      <c r="B109" s="93"/>
      <c r="C109" s="93"/>
      <c r="D109" s="93"/>
      <c r="E109" s="93"/>
      <c r="F109" s="93"/>
      <c r="G109" s="93"/>
      <c r="H109" s="93"/>
      <c r="I109" s="93"/>
      <c r="J109" s="93"/>
      <c r="K109" s="93"/>
      <c r="L109" s="93"/>
      <c r="M109" s="93"/>
      <c r="N109" s="93"/>
      <c r="O109" s="93"/>
      <c r="P109" s="93"/>
      <c r="Q109" s="93"/>
      <c r="R109" s="93"/>
      <c r="S109" s="93"/>
      <c r="T109" s="93"/>
      <c r="U109" s="93"/>
      <c r="V109" s="93"/>
      <c r="W109" s="93"/>
      <c r="X109" s="93"/>
      <c r="Y109" s="93"/>
      <c r="Z109" s="93"/>
      <c r="AA109" s="93"/>
      <c r="AB109" s="93"/>
      <c r="AC109" s="93"/>
      <c r="AD109" s="93"/>
      <c r="AE109" s="93"/>
      <c r="AF109" s="93"/>
      <c r="AG109" s="93"/>
      <c r="AH109" s="93"/>
      <c r="AI109" s="93"/>
      <c r="AJ109" s="93"/>
      <c r="AK109" s="93"/>
      <c r="AL109" s="93"/>
      <c r="AM109" s="93"/>
      <c r="AN109" s="93"/>
      <c r="AO109" s="93"/>
      <c r="AP109" s="93"/>
      <c r="AQ109" s="93"/>
      <c r="AR109" s="93"/>
      <c r="AS109" s="93"/>
      <c r="AT109" s="93"/>
      <c r="AU109" s="93"/>
      <c r="AV109" s="93"/>
      <c r="AW109" s="93"/>
      <c r="AX109" s="93"/>
      <c r="AY109" s="93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</row>
    <row r="110" spans="1:100" x14ac:dyDescent="0.3">
      <c r="A110" s="93"/>
      <c r="B110" s="93"/>
      <c r="C110" s="93"/>
      <c r="D110" s="93"/>
      <c r="E110" s="93"/>
      <c r="F110" s="93"/>
      <c r="G110" s="93"/>
      <c r="H110" s="93"/>
      <c r="I110" s="93"/>
      <c r="J110" s="93"/>
      <c r="K110" s="93"/>
      <c r="L110" s="93"/>
      <c r="M110" s="93"/>
      <c r="N110" s="93"/>
      <c r="O110" s="93"/>
      <c r="P110" s="93"/>
      <c r="Q110" s="93"/>
      <c r="R110" s="93"/>
      <c r="S110" s="93"/>
      <c r="T110" s="93"/>
      <c r="U110" s="93"/>
      <c r="V110" s="93"/>
      <c r="W110" s="93"/>
      <c r="X110" s="93"/>
      <c r="Y110" s="93"/>
      <c r="Z110" s="93"/>
      <c r="AA110" s="93"/>
      <c r="AB110" s="93"/>
      <c r="AC110" s="93"/>
      <c r="AD110" s="93"/>
      <c r="AE110" s="93"/>
      <c r="AF110" s="93"/>
      <c r="AG110" s="93"/>
      <c r="AH110" s="93"/>
      <c r="AI110" s="93"/>
      <c r="AJ110" s="93"/>
      <c r="AK110" s="93"/>
      <c r="AL110" s="93"/>
      <c r="AM110" s="93"/>
      <c r="AN110" s="93"/>
      <c r="AO110" s="93"/>
      <c r="AP110" s="93"/>
      <c r="AQ110" s="93"/>
      <c r="AR110" s="93"/>
      <c r="AS110" s="93"/>
      <c r="AT110" s="93"/>
      <c r="AU110" s="93"/>
      <c r="AV110" s="93"/>
      <c r="AW110" s="93"/>
      <c r="AX110" s="93"/>
      <c r="AY110" s="93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</row>
    <row r="111" spans="1:100" x14ac:dyDescent="0.3">
      <c r="A111" s="93"/>
      <c r="B111" s="93"/>
      <c r="C111" s="93"/>
      <c r="D111" s="93"/>
      <c r="E111" s="93"/>
      <c r="F111" s="93"/>
      <c r="G111" s="93"/>
      <c r="H111" s="93"/>
      <c r="I111" s="93"/>
      <c r="J111" s="93"/>
      <c r="K111" s="93"/>
      <c r="L111" s="93"/>
      <c r="M111" s="93"/>
      <c r="N111" s="93"/>
      <c r="O111" s="93"/>
      <c r="P111" s="93"/>
      <c r="Q111" s="93"/>
      <c r="R111" s="93"/>
      <c r="S111" s="93"/>
      <c r="T111" s="93"/>
      <c r="U111" s="93"/>
      <c r="V111" s="93"/>
      <c r="W111" s="93"/>
      <c r="X111" s="93"/>
      <c r="Y111" s="93"/>
      <c r="Z111" s="93"/>
      <c r="AA111" s="93"/>
      <c r="AB111" s="93"/>
      <c r="AC111" s="93"/>
      <c r="AD111" s="93"/>
      <c r="AE111" s="93"/>
      <c r="AF111" s="93"/>
      <c r="AG111" s="93"/>
      <c r="AH111" s="93"/>
      <c r="AI111" s="93"/>
      <c r="AJ111" s="93"/>
      <c r="AK111" s="93"/>
      <c r="AL111" s="93"/>
      <c r="AM111" s="93"/>
      <c r="AN111" s="93"/>
      <c r="AO111" s="93"/>
      <c r="AP111" s="93"/>
      <c r="AQ111" s="93"/>
      <c r="AR111" s="93"/>
      <c r="AS111" s="93"/>
      <c r="AT111" s="93"/>
      <c r="AU111" s="93"/>
      <c r="AV111" s="93"/>
      <c r="AW111" s="93"/>
      <c r="AX111" s="93"/>
      <c r="AY111" s="93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</row>
    <row r="112" spans="1:100" x14ac:dyDescent="0.3">
      <c r="AU112" s="2"/>
      <c r="AV112" s="2"/>
      <c r="AW112" s="2"/>
      <c r="AX112" s="2"/>
      <c r="AY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</row>
    <row r="113" spans="47:100" x14ac:dyDescent="0.3">
      <c r="AU113" s="2"/>
      <c r="AV113" s="2"/>
      <c r="AW113" s="2"/>
      <c r="AX113" s="2"/>
      <c r="AY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</row>
    <row r="114" spans="47:100" x14ac:dyDescent="0.3">
      <c r="AU114" s="2"/>
      <c r="AV114" s="2"/>
      <c r="AW114" s="2"/>
      <c r="AX114" s="2"/>
      <c r="AY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</row>
    <row r="115" spans="47:100" x14ac:dyDescent="0.3">
      <c r="AU115" s="2"/>
      <c r="AV115" s="2"/>
      <c r="AW115" s="2"/>
      <c r="AX115" s="2"/>
      <c r="AY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</row>
    <row r="116" spans="47:100" x14ac:dyDescent="0.3"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</row>
    <row r="117" spans="47:100" x14ac:dyDescent="0.3"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</row>
    <row r="118" spans="47:100" x14ac:dyDescent="0.3"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</row>
    <row r="119" spans="47:100" x14ac:dyDescent="0.3"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</row>
    <row r="120" spans="47:100" x14ac:dyDescent="0.3"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</row>
    <row r="121" spans="47:100" x14ac:dyDescent="0.3"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</row>
    <row r="122" spans="47:100" x14ac:dyDescent="0.3"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</row>
    <row r="123" spans="47:100" x14ac:dyDescent="0.3"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</row>
    <row r="124" spans="47:100" x14ac:dyDescent="0.3"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</row>
    <row r="125" spans="47:100" x14ac:dyDescent="0.3"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</row>
    <row r="126" spans="47:100" x14ac:dyDescent="0.3"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</row>
    <row r="127" spans="47:100" x14ac:dyDescent="0.3"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</row>
    <row r="128" spans="47:100" x14ac:dyDescent="0.3"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</row>
    <row r="129" spans="60:100" x14ac:dyDescent="0.3"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</row>
    <row r="130" spans="60:100" x14ac:dyDescent="0.3"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</row>
    <row r="131" spans="60:100" x14ac:dyDescent="0.3"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</row>
    <row r="132" spans="60:100" x14ac:dyDescent="0.3"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</row>
    <row r="133" spans="60:100" x14ac:dyDescent="0.3"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</row>
    <row r="134" spans="60:100" x14ac:dyDescent="0.3"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</row>
    <row r="135" spans="60:100" x14ac:dyDescent="0.3"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</row>
    <row r="136" spans="60:100" x14ac:dyDescent="0.3"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</row>
    <row r="137" spans="60:100" x14ac:dyDescent="0.3"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</row>
    <row r="138" spans="60:100" x14ac:dyDescent="0.3"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</row>
    <row r="139" spans="60:100" x14ac:dyDescent="0.3"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</row>
    <row r="140" spans="60:100" x14ac:dyDescent="0.3"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</row>
    <row r="141" spans="60:100" x14ac:dyDescent="0.3"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</row>
    <row r="142" spans="60:100" x14ac:dyDescent="0.3"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</row>
    <row r="143" spans="60:100" x14ac:dyDescent="0.3"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</row>
    <row r="144" spans="60:100" x14ac:dyDescent="0.3"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</row>
    <row r="145" spans="60:100" x14ac:dyDescent="0.3"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</row>
    <row r="146" spans="60:100" x14ac:dyDescent="0.3"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</row>
    <row r="147" spans="60:100" x14ac:dyDescent="0.3"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</row>
    <row r="148" spans="60:100" x14ac:dyDescent="0.3"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</row>
    <row r="149" spans="60:100" x14ac:dyDescent="0.3"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</row>
    <row r="150" spans="60:100" x14ac:dyDescent="0.3"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</row>
    <row r="151" spans="60:100" x14ac:dyDescent="0.3"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</row>
    <row r="152" spans="60:100" x14ac:dyDescent="0.3"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</row>
    <row r="153" spans="60:100" x14ac:dyDescent="0.3"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</row>
    <row r="154" spans="60:100" x14ac:dyDescent="0.3"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</row>
    <row r="155" spans="60:100" x14ac:dyDescent="0.3"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</row>
    <row r="156" spans="60:100" x14ac:dyDescent="0.3"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</row>
    <row r="157" spans="60:100" x14ac:dyDescent="0.3"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</row>
    <row r="158" spans="60:100" x14ac:dyDescent="0.3"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</row>
    <row r="159" spans="60:100" x14ac:dyDescent="0.3"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</row>
    <row r="160" spans="60:100" x14ac:dyDescent="0.3"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</row>
    <row r="161" spans="60:100" x14ac:dyDescent="0.3"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</row>
    <row r="162" spans="60:100" x14ac:dyDescent="0.3"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</row>
    <row r="163" spans="60:100" x14ac:dyDescent="0.3"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</row>
    <row r="164" spans="60:100" x14ac:dyDescent="0.3"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</row>
    <row r="165" spans="60:100" x14ac:dyDescent="0.3"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</row>
    <row r="166" spans="60:100" x14ac:dyDescent="0.3"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</row>
    <row r="167" spans="60:100" x14ac:dyDescent="0.3"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</row>
    <row r="168" spans="60:100" x14ac:dyDescent="0.3"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</row>
    <row r="169" spans="60:100" x14ac:dyDescent="0.3"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</row>
    <row r="170" spans="60:100" x14ac:dyDescent="0.3"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</row>
    <row r="171" spans="60:100" x14ac:dyDescent="0.3"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</row>
    <row r="172" spans="60:100" x14ac:dyDescent="0.3"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</row>
    <row r="173" spans="60:100" x14ac:dyDescent="0.3"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</row>
    <row r="174" spans="60:100" x14ac:dyDescent="0.3"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</row>
    <row r="175" spans="60:100" x14ac:dyDescent="0.3"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</row>
    <row r="176" spans="60:100" x14ac:dyDescent="0.3"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</row>
    <row r="177" spans="60:100" x14ac:dyDescent="0.3"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</row>
    <row r="178" spans="60:100" x14ac:dyDescent="0.3"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</row>
    <row r="179" spans="60:100" x14ac:dyDescent="0.3"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</row>
    <row r="180" spans="60:100" x14ac:dyDescent="0.3"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</row>
    <row r="181" spans="60:100" x14ac:dyDescent="0.3"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</row>
    <row r="182" spans="60:100" x14ac:dyDescent="0.3"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</row>
    <row r="183" spans="60:100" x14ac:dyDescent="0.3"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</row>
    <row r="184" spans="60:100" x14ac:dyDescent="0.3"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</row>
    <row r="185" spans="60:100" x14ac:dyDescent="0.3"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</row>
    <row r="186" spans="60:100" x14ac:dyDescent="0.3"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</row>
    <row r="187" spans="60:100" x14ac:dyDescent="0.3"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</row>
    <row r="188" spans="60:100" x14ac:dyDescent="0.3"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</row>
    <row r="189" spans="60:100" x14ac:dyDescent="0.3"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</row>
    <row r="190" spans="60:100" x14ac:dyDescent="0.3"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</row>
    <row r="191" spans="60:100" x14ac:dyDescent="0.3"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</row>
    <row r="192" spans="60:100" x14ac:dyDescent="0.3"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</row>
    <row r="193" spans="60:100" x14ac:dyDescent="0.3"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</row>
    <row r="194" spans="60:100" x14ac:dyDescent="0.3"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</row>
    <row r="195" spans="60:100" x14ac:dyDescent="0.3"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</row>
    <row r="196" spans="60:100" x14ac:dyDescent="0.3"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</row>
    <row r="197" spans="60:100" x14ac:dyDescent="0.3"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</row>
    <row r="198" spans="60:100" x14ac:dyDescent="0.3"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</row>
    <row r="199" spans="60:100" x14ac:dyDescent="0.3"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</row>
    <row r="200" spans="60:100" x14ac:dyDescent="0.3"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</row>
    <row r="201" spans="60:100" x14ac:dyDescent="0.3"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</row>
    <row r="202" spans="60:100" x14ac:dyDescent="0.3"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</row>
    <row r="203" spans="60:100" x14ac:dyDescent="0.3"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</row>
    <row r="204" spans="60:100" x14ac:dyDescent="0.3"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</row>
    <row r="205" spans="60:100" x14ac:dyDescent="0.3"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</row>
    <row r="206" spans="60:100" x14ac:dyDescent="0.3"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</row>
    <row r="207" spans="60:100" x14ac:dyDescent="0.3"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</row>
    <row r="208" spans="60:100" x14ac:dyDescent="0.3"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</row>
    <row r="209" spans="60:100" x14ac:dyDescent="0.3"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</row>
    <row r="210" spans="60:100" x14ac:dyDescent="0.3"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</row>
    <row r="211" spans="60:100" x14ac:dyDescent="0.3"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</row>
    <row r="212" spans="60:100" x14ac:dyDescent="0.3"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</row>
    <row r="213" spans="60:100" x14ac:dyDescent="0.3"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</row>
    <row r="214" spans="60:100" x14ac:dyDescent="0.3"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</row>
    <row r="215" spans="60:100" x14ac:dyDescent="0.3"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</row>
    <row r="216" spans="60:100" x14ac:dyDescent="0.3"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</row>
    <row r="217" spans="60:100" x14ac:dyDescent="0.3"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</row>
    <row r="218" spans="60:100" x14ac:dyDescent="0.3"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</row>
    <row r="219" spans="60:100" x14ac:dyDescent="0.3"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</row>
    <row r="220" spans="60:100" x14ac:dyDescent="0.3"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</row>
    <row r="221" spans="60:100" x14ac:dyDescent="0.3"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</row>
    <row r="222" spans="60:100" x14ac:dyDescent="0.3"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</row>
    <row r="223" spans="60:100" x14ac:dyDescent="0.3"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</row>
    <row r="224" spans="60:100" x14ac:dyDescent="0.3"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</row>
    <row r="225" spans="60:100" x14ac:dyDescent="0.3"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</row>
    <row r="226" spans="60:100" x14ac:dyDescent="0.3"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</row>
    <row r="227" spans="60:100" x14ac:dyDescent="0.3"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</row>
    <row r="228" spans="60:100" x14ac:dyDescent="0.3"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</row>
    <row r="229" spans="60:100" x14ac:dyDescent="0.3"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</row>
    <row r="230" spans="60:100" x14ac:dyDescent="0.3"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</row>
    <row r="231" spans="60:100" x14ac:dyDescent="0.3"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</row>
    <row r="232" spans="60:100" x14ac:dyDescent="0.3"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</row>
    <row r="233" spans="60:100" x14ac:dyDescent="0.3"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</row>
    <row r="234" spans="60:100" x14ac:dyDescent="0.3"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</row>
    <row r="235" spans="60:100" x14ac:dyDescent="0.3"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</row>
    <row r="236" spans="60:100" x14ac:dyDescent="0.3"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</row>
    <row r="237" spans="60:100" x14ac:dyDescent="0.3"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</row>
    <row r="238" spans="60:100" x14ac:dyDescent="0.3"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</row>
    <row r="239" spans="60:100" x14ac:dyDescent="0.3"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</row>
    <row r="240" spans="60:100" x14ac:dyDescent="0.3"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</row>
    <row r="241" spans="60:100" x14ac:dyDescent="0.3"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</row>
    <row r="242" spans="60:100" x14ac:dyDescent="0.3"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</row>
    <row r="243" spans="60:100" x14ac:dyDescent="0.3"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</row>
    <row r="244" spans="60:100" x14ac:dyDescent="0.3"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</row>
    <row r="245" spans="60:100" x14ac:dyDescent="0.3"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</row>
    <row r="246" spans="60:100" x14ac:dyDescent="0.3"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</row>
    <row r="247" spans="60:100" x14ac:dyDescent="0.3"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</row>
    <row r="248" spans="60:100" x14ac:dyDescent="0.3"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</row>
    <row r="249" spans="60:100" x14ac:dyDescent="0.3"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</row>
    <row r="250" spans="60:100" x14ac:dyDescent="0.3"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</row>
    <row r="251" spans="60:100" x14ac:dyDescent="0.3"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</row>
    <row r="252" spans="60:100" x14ac:dyDescent="0.3"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</row>
    <row r="253" spans="60:100" x14ac:dyDescent="0.3"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</row>
    <row r="254" spans="60:100" x14ac:dyDescent="0.3"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</row>
    <row r="255" spans="60:100" x14ac:dyDescent="0.3"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</row>
    <row r="256" spans="60:100" x14ac:dyDescent="0.3"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</row>
    <row r="257" spans="60:100" x14ac:dyDescent="0.3"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</row>
    <row r="258" spans="60:100" x14ac:dyDescent="0.3"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</row>
    <row r="259" spans="60:100" x14ac:dyDescent="0.3"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</row>
    <row r="260" spans="60:100" x14ac:dyDescent="0.3"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</row>
    <row r="261" spans="60:100" x14ac:dyDescent="0.3"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</row>
    <row r="262" spans="60:100" x14ac:dyDescent="0.3"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</row>
    <row r="263" spans="60:100" x14ac:dyDescent="0.3"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</row>
    <row r="264" spans="60:100" x14ac:dyDescent="0.3"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</row>
    <row r="265" spans="60:100" x14ac:dyDescent="0.3"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</row>
    <row r="266" spans="60:100" x14ac:dyDescent="0.3"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</row>
    <row r="267" spans="60:100" x14ac:dyDescent="0.3"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</row>
    <row r="268" spans="60:100" x14ac:dyDescent="0.3"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</row>
    <row r="269" spans="60:100" x14ac:dyDescent="0.3"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</row>
    <row r="270" spans="60:100" x14ac:dyDescent="0.3"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</row>
    <row r="271" spans="60:100" x14ac:dyDescent="0.3"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</row>
    <row r="272" spans="60:100" x14ac:dyDescent="0.3"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</row>
    <row r="273" spans="60:100" x14ac:dyDescent="0.3"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</row>
    <row r="274" spans="60:100" x14ac:dyDescent="0.3"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</row>
    <row r="275" spans="60:100" x14ac:dyDescent="0.3"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</row>
    <row r="276" spans="60:100" x14ac:dyDescent="0.3"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</row>
    <row r="277" spans="60:100" x14ac:dyDescent="0.3"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</row>
    <row r="278" spans="60:100" x14ac:dyDescent="0.3"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</row>
    <row r="279" spans="60:100" x14ac:dyDescent="0.3"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</row>
    <row r="280" spans="60:100" x14ac:dyDescent="0.3"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</row>
    <row r="281" spans="60:100" x14ac:dyDescent="0.3"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</row>
    <row r="282" spans="60:100" x14ac:dyDescent="0.3"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</row>
    <row r="283" spans="60:100" x14ac:dyDescent="0.3"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</row>
    <row r="284" spans="60:100" x14ac:dyDescent="0.3"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</row>
    <row r="285" spans="60:100" x14ac:dyDescent="0.3"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</row>
    <row r="286" spans="60:100" x14ac:dyDescent="0.3"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</row>
    <row r="287" spans="60:100" x14ac:dyDescent="0.3"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</row>
    <row r="288" spans="60:100" x14ac:dyDescent="0.3"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</row>
    <row r="289" spans="60:100" x14ac:dyDescent="0.3"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</row>
    <row r="290" spans="60:100" x14ac:dyDescent="0.3"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</row>
    <row r="291" spans="60:100" x14ac:dyDescent="0.3"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</row>
    <row r="292" spans="60:100" x14ac:dyDescent="0.3"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</row>
    <row r="293" spans="60:100" x14ac:dyDescent="0.3"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</row>
    <row r="294" spans="60:100" x14ac:dyDescent="0.3"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</row>
    <row r="295" spans="60:100" x14ac:dyDescent="0.3"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</row>
    <row r="296" spans="60:100" x14ac:dyDescent="0.3"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</row>
    <row r="297" spans="60:100" x14ac:dyDescent="0.3"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</row>
    <row r="298" spans="60:100" x14ac:dyDescent="0.3"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</row>
    <row r="299" spans="60:100" x14ac:dyDescent="0.3"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</row>
    <row r="300" spans="60:100" x14ac:dyDescent="0.3"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</row>
  </sheetData>
  <mergeCells count="71">
    <mergeCell ref="BA48:BA54"/>
    <mergeCell ref="BA55:BA59"/>
    <mergeCell ref="AW40:AY40"/>
    <mergeCell ref="BH40:BV40"/>
    <mergeCell ref="BW40:CJ40"/>
    <mergeCell ref="CK40:CP40"/>
    <mergeCell ref="CQ40:CY40"/>
    <mergeCell ref="DA40:DF40"/>
    <mergeCell ref="AL36:AR36"/>
    <mergeCell ref="A39:AY39"/>
    <mergeCell ref="BB39:BB40"/>
    <mergeCell ref="BC39:BD39"/>
    <mergeCell ref="BE39:BF39"/>
    <mergeCell ref="BH39:DF39"/>
    <mergeCell ref="A40:D40"/>
    <mergeCell ref="E40:J40"/>
    <mergeCell ref="L40:AD40"/>
    <mergeCell ref="AE40:AV40"/>
    <mergeCell ref="BS30:CC32"/>
    <mergeCell ref="A33:X33"/>
    <mergeCell ref="A34:C34"/>
    <mergeCell ref="D34:G34"/>
    <mergeCell ref="H34:K34"/>
    <mergeCell ref="L34:T34"/>
    <mergeCell ref="U34:X34"/>
    <mergeCell ref="Z34:AD34"/>
    <mergeCell ref="AF34:AJ34"/>
    <mergeCell ref="AL34:AR35"/>
    <mergeCell ref="BS25:BW25"/>
    <mergeCell ref="A28:V28"/>
    <mergeCell ref="B29:E29"/>
    <mergeCell ref="F29:I29"/>
    <mergeCell ref="J29:R29"/>
    <mergeCell ref="S29:V29"/>
    <mergeCell ref="BY15:CC15"/>
    <mergeCell ref="W21:AD21"/>
    <mergeCell ref="AM21:AT21"/>
    <mergeCell ref="BC21:BJ21"/>
    <mergeCell ref="BY21:CC21"/>
    <mergeCell ref="W22:X22"/>
    <mergeCell ref="Y22:Z22"/>
    <mergeCell ref="AM22:AN22"/>
    <mergeCell ref="AO22:AP22"/>
    <mergeCell ref="BC22:BD22"/>
    <mergeCell ref="BY9:CC9"/>
    <mergeCell ref="I11:L11"/>
    <mergeCell ref="R11:U11"/>
    <mergeCell ref="AE13:AJ13"/>
    <mergeCell ref="AU13:AZ13"/>
    <mergeCell ref="BK13:BQ13"/>
    <mergeCell ref="BY3:CC3"/>
    <mergeCell ref="I7:L7"/>
    <mergeCell ref="R7:U7"/>
    <mergeCell ref="AE7:AJ7"/>
    <mergeCell ref="AU7:AZ7"/>
    <mergeCell ref="BK7:BQ7"/>
    <mergeCell ref="D2:D26"/>
    <mergeCell ref="I3:L3"/>
    <mergeCell ref="R3:U3"/>
    <mergeCell ref="AE3:AJ3"/>
    <mergeCell ref="AU3:AZ3"/>
    <mergeCell ref="BK3:BQ3"/>
    <mergeCell ref="R15:U15"/>
    <mergeCell ref="BE22:BF22"/>
    <mergeCell ref="N25:U26"/>
    <mergeCell ref="E1:L1"/>
    <mergeCell ref="N1:U1"/>
    <mergeCell ref="W1:AJ1"/>
    <mergeCell ref="AL1:AZ1"/>
    <mergeCell ref="BB1:BQ1"/>
    <mergeCell ref="BS1:CC1"/>
  </mergeCells>
  <conditionalFormatting sqref="V42:Y300">
    <cfRule type="cellIs" dxfId="19" priority="5" operator="greaterThan">
      <formula>0</formula>
    </cfRule>
    <cfRule type="cellIs" dxfId="18" priority="6" operator="lessThan">
      <formula>0</formula>
    </cfRule>
  </conditionalFormatting>
  <conditionalFormatting sqref="AA42:AB300">
    <cfRule type="cellIs" dxfId="17" priority="3" operator="greaterThan">
      <formula>0</formula>
    </cfRule>
    <cfRule type="cellIs" dxfId="16" priority="4" operator="lessThan">
      <formula>0</formula>
    </cfRule>
  </conditionalFormatting>
  <conditionalFormatting sqref="AD42:AD300">
    <cfRule type="cellIs" dxfId="15" priority="1" operator="greaterThan">
      <formula>0</formula>
    </cfRule>
    <cfRule type="cellIs" dxfId="14" priority="2" operator="lessThan">
      <formula>0</formula>
    </cfRule>
  </conditionalFormatting>
  <conditionalFormatting sqref="AN42:AR300">
    <cfRule type="cellIs" dxfId="13" priority="7" operator="greaterThan">
      <formula>0</formula>
    </cfRule>
    <cfRule type="cellIs" dxfId="12" priority="8" operator="lessThan">
      <formula>0</formula>
    </cfRule>
  </conditionalFormatting>
  <conditionalFormatting sqref="BC48:BD300">
    <cfRule type="cellIs" dxfId="11" priority="9" operator="greaterThan">
      <formula>0</formula>
    </cfRule>
    <cfRule type="cellIs" dxfId="10" priority="10" operator="lessThan">
      <formula>0</formula>
    </cfRule>
  </conditionalFormatting>
  <dataValidations count="1">
    <dataValidation type="whole" allowBlank="1" showInputMessage="1" showErrorMessage="1" sqref="AM2" xr:uid="{A8B7A4DF-17A8-4D7F-A2D3-A36C75814EB1}">
      <formula1>3</formula1>
      <formula2>B2+B3-4</formula2>
    </dataValidation>
  </dataValidation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356626-4D72-41AD-875D-65F756487B7F}">
  <dimension ref="A1:DF300"/>
  <sheetViews>
    <sheetView zoomScaleNormal="100" workbookViewId="0"/>
  </sheetViews>
  <sheetFormatPr baseColWidth="10" defaultRowHeight="14.4" x14ac:dyDescent="0.3"/>
  <cols>
    <col min="1" max="1" width="15.44140625" style="2" bestFit="1" customWidth="1"/>
    <col min="2" max="2" width="13.6640625" style="2" bestFit="1" customWidth="1"/>
    <col min="3" max="3" width="14" style="2" bestFit="1" customWidth="1"/>
    <col min="4" max="4" width="17.109375" style="2" bestFit="1" customWidth="1"/>
    <col min="5" max="5" width="18.5546875" style="2" bestFit="1" customWidth="1"/>
    <col min="6" max="6" width="19.77734375" style="2" bestFit="1" customWidth="1"/>
    <col min="7" max="7" width="24.44140625" style="2" bestFit="1" customWidth="1"/>
    <col min="8" max="8" width="19.21875" style="2" bestFit="1" customWidth="1"/>
    <col min="9" max="9" width="19.33203125" style="2" bestFit="1" customWidth="1"/>
    <col min="10" max="10" width="13.5546875" style="2" bestFit="1" customWidth="1"/>
    <col min="11" max="11" width="13.6640625" style="2" bestFit="1" customWidth="1"/>
    <col min="12" max="12" width="18.44140625" style="2" bestFit="1" customWidth="1"/>
    <col min="13" max="13" width="17.77734375" style="2" bestFit="1" customWidth="1"/>
    <col min="14" max="14" width="15.109375" style="2" bestFit="1" customWidth="1"/>
    <col min="15" max="15" width="19.44140625" style="2" bestFit="1" customWidth="1"/>
    <col min="16" max="16" width="18.109375" style="2" bestFit="1" customWidth="1"/>
    <col min="17" max="17" width="21.88671875" style="2" bestFit="1" customWidth="1"/>
    <col min="18" max="18" width="25.6640625" style="2" bestFit="1" customWidth="1"/>
    <col min="19" max="19" width="22.44140625" style="2" bestFit="1" customWidth="1"/>
    <col min="20" max="20" width="15.5546875" style="2" bestFit="1" customWidth="1"/>
    <col min="21" max="21" width="17.77734375" style="2" bestFit="1" customWidth="1"/>
    <col min="22" max="22" width="17.88671875" style="2" bestFit="1" customWidth="1"/>
    <col min="23" max="23" width="11.6640625" style="2" customWidth="1"/>
    <col min="24" max="24" width="12" style="2" bestFit="1" customWidth="1"/>
    <col min="25" max="25" width="13.33203125" style="2" bestFit="1" customWidth="1"/>
    <col min="26" max="26" width="18.21875" style="2" customWidth="1"/>
    <col min="27" max="27" width="19.6640625" style="2" customWidth="1"/>
    <col min="28" max="28" width="18.44140625" style="2" bestFit="1" customWidth="1"/>
    <col min="29" max="29" width="15.44140625" style="2" bestFit="1" customWidth="1"/>
    <col min="30" max="30" width="13.21875" style="2" bestFit="1" customWidth="1"/>
    <col min="31" max="31" width="25.6640625" style="2" bestFit="1" customWidth="1"/>
    <col min="32" max="32" width="18" style="2" bestFit="1" customWidth="1"/>
    <col min="33" max="33" width="18.109375" style="2" bestFit="1" customWidth="1"/>
    <col min="34" max="34" width="13.88671875" style="2" bestFit="1" customWidth="1"/>
    <col min="35" max="35" width="16.109375" style="2" bestFit="1" customWidth="1"/>
    <col min="36" max="36" width="17.6640625" style="2" bestFit="1" customWidth="1"/>
    <col min="37" max="37" width="13" style="2" bestFit="1" customWidth="1"/>
    <col min="38" max="38" width="22.33203125" style="2" bestFit="1" customWidth="1"/>
    <col min="39" max="39" width="13.21875" style="2" bestFit="1" customWidth="1"/>
    <col min="40" max="40" width="12.44140625" style="2" bestFit="1" customWidth="1"/>
    <col min="41" max="41" width="19" style="2" bestFit="1" customWidth="1"/>
    <col min="42" max="42" width="15.5546875" style="2" customWidth="1"/>
    <col min="43" max="43" width="15.77734375" style="2" bestFit="1" customWidth="1"/>
    <col min="44" max="44" width="18.44140625" style="2" bestFit="1" customWidth="1"/>
    <col min="45" max="45" width="15.6640625" style="2" bestFit="1" customWidth="1"/>
    <col min="46" max="46" width="15.109375" style="2" bestFit="1" customWidth="1"/>
    <col min="47" max="47" width="25.6640625" bestFit="1" customWidth="1"/>
    <col min="48" max="48" width="13.88671875" bestFit="1" customWidth="1"/>
    <col min="53" max="53" width="12.88671875" customWidth="1"/>
    <col min="54" max="54" width="22.33203125" bestFit="1" customWidth="1"/>
    <col min="55" max="55" width="13" bestFit="1" customWidth="1"/>
    <col min="56" max="56" width="17" bestFit="1" customWidth="1"/>
    <col min="57" max="57" width="13.33203125" bestFit="1" customWidth="1"/>
    <col min="58" max="58" width="25.33203125" bestFit="1" customWidth="1"/>
    <col min="59" max="59" width="18.77734375" customWidth="1"/>
    <col min="60" max="60" width="16.77734375" bestFit="1" customWidth="1"/>
    <col min="61" max="61" width="14.6640625" bestFit="1" customWidth="1"/>
    <col min="62" max="62" width="16.6640625" bestFit="1" customWidth="1"/>
    <col min="63" max="63" width="25.6640625" bestFit="1" customWidth="1"/>
    <col min="64" max="64" width="17" bestFit="1" customWidth="1"/>
    <col min="65" max="65" width="16.6640625" bestFit="1" customWidth="1"/>
    <col min="66" max="66" width="15.21875" bestFit="1" customWidth="1"/>
    <col min="67" max="67" width="14.88671875" bestFit="1" customWidth="1"/>
    <col min="68" max="68" width="18.44140625" bestFit="1" customWidth="1"/>
    <col min="69" max="69" width="18.109375" bestFit="1" customWidth="1"/>
    <col min="70" max="70" width="16.5546875" bestFit="1" customWidth="1"/>
    <col min="71" max="71" width="16.21875" bestFit="1" customWidth="1"/>
    <col min="72" max="72" width="15.109375" bestFit="1" customWidth="1"/>
    <col min="73" max="73" width="30.88671875" customWidth="1"/>
    <col min="74" max="74" width="16.44140625" bestFit="1" customWidth="1"/>
    <col min="75" max="75" width="13.109375" bestFit="1" customWidth="1"/>
    <col min="76" max="76" width="12.77734375" bestFit="1" customWidth="1"/>
    <col min="78" max="78" width="23.6640625" bestFit="1" customWidth="1"/>
    <col min="85" max="85" width="12.88671875" customWidth="1"/>
    <col min="86" max="86" width="14.6640625" customWidth="1"/>
    <col min="89" max="89" width="13.33203125" bestFit="1" customWidth="1"/>
    <col min="90" max="90" width="13" bestFit="1" customWidth="1"/>
    <col min="91" max="91" width="17.77734375" bestFit="1" customWidth="1"/>
    <col min="92" max="92" width="17.44140625" bestFit="1" customWidth="1"/>
    <col min="93" max="93" width="12.44140625" bestFit="1" customWidth="1"/>
    <col min="94" max="94" width="14" bestFit="1" customWidth="1"/>
    <col min="95" max="95" width="11.6640625" bestFit="1" customWidth="1"/>
    <col min="96" max="96" width="11.33203125" bestFit="1" customWidth="1"/>
    <col min="98" max="98" width="12.33203125" bestFit="1" customWidth="1"/>
    <col min="99" max="99" width="12.5546875" bestFit="1" customWidth="1"/>
    <col min="100" max="100" width="12" bestFit="1" customWidth="1"/>
    <col min="101" max="101" width="12.21875" style="2" bestFit="1" customWidth="1"/>
    <col min="102" max="110" width="11.5546875" style="2"/>
  </cols>
  <sheetData>
    <row r="1" spans="1:88" ht="15" thickBot="1" x14ac:dyDescent="0.35">
      <c r="A1" s="1" t="s">
        <v>0</v>
      </c>
      <c r="B1" s="2">
        <v>1</v>
      </c>
      <c r="E1" s="3" t="s">
        <v>1</v>
      </c>
      <c r="F1" s="4"/>
      <c r="G1" s="4"/>
      <c r="H1" s="4"/>
      <c r="I1" s="4"/>
      <c r="J1" s="4"/>
      <c r="K1" s="4"/>
      <c r="L1" s="5"/>
      <c r="N1" s="3" t="s">
        <v>2</v>
      </c>
      <c r="O1" s="4"/>
      <c r="P1" s="4"/>
      <c r="Q1" s="4"/>
      <c r="R1" s="4"/>
      <c r="S1" s="4"/>
      <c r="T1" s="4"/>
      <c r="U1" s="5"/>
      <c r="W1" s="3" t="s">
        <v>3</v>
      </c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5"/>
      <c r="AK1" s="6"/>
      <c r="AL1" s="3" t="s">
        <v>4</v>
      </c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5"/>
      <c r="BB1" s="3" t="s">
        <v>5</v>
      </c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5"/>
      <c r="BR1" s="6"/>
      <c r="BS1" s="3" t="s">
        <v>6</v>
      </c>
      <c r="BT1" s="4"/>
      <c r="BU1" s="4"/>
      <c r="BV1" s="4"/>
      <c r="BW1" s="4"/>
      <c r="BX1" s="4"/>
      <c r="BY1" s="4"/>
      <c r="BZ1" s="4"/>
      <c r="CA1" s="4"/>
      <c r="CB1" s="4"/>
      <c r="CC1" s="5"/>
    </row>
    <row r="2" spans="1:88" ht="15" customHeight="1" thickBot="1" x14ac:dyDescent="0.35">
      <c r="A2" s="7" t="s">
        <v>7</v>
      </c>
      <c r="B2" s="2">
        <v>16</v>
      </c>
      <c r="D2" s="8" t="s">
        <v>8</v>
      </c>
      <c r="M2" s="9"/>
      <c r="W2" s="10" t="s">
        <v>9</v>
      </c>
      <c r="X2" s="2">
        <v>0.15904299999999999</v>
      </c>
      <c r="AL2" s="11" t="s">
        <v>10</v>
      </c>
      <c r="AN2" s="12" t="s">
        <v>9</v>
      </c>
      <c r="AO2" s="2">
        <v>0.15904299999999999</v>
      </c>
      <c r="AT2"/>
      <c r="BB2" s="10" t="s">
        <v>9</v>
      </c>
      <c r="BC2" s="2">
        <v>0.15904299999999999</v>
      </c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</row>
    <row r="3" spans="1:88" ht="16.2" x14ac:dyDescent="0.3">
      <c r="A3" s="7" t="s">
        <v>11</v>
      </c>
      <c r="B3" s="2">
        <v>16</v>
      </c>
      <c r="D3" s="13"/>
      <c r="E3" s="14" t="s">
        <v>12</v>
      </c>
      <c r="F3" s="15">
        <f>E31</f>
        <v>24.834344289374457</v>
      </c>
      <c r="G3" s="16" t="s">
        <v>13</v>
      </c>
      <c r="H3" s="17">
        <f>B31</f>
        <v>31.867507425895457</v>
      </c>
      <c r="I3" s="18" t="s">
        <v>14</v>
      </c>
      <c r="J3" s="18"/>
      <c r="K3" s="18"/>
      <c r="L3" s="18"/>
      <c r="M3" s="19"/>
      <c r="N3" s="14" t="s">
        <v>15</v>
      </c>
      <c r="O3" s="15">
        <f>G42</f>
        <v>30.82398270870047</v>
      </c>
      <c r="P3" s="16" t="s">
        <v>318</v>
      </c>
      <c r="Q3" s="17">
        <f>AA36</f>
        <v>5231.955540115714</v>
      </c>
      <c r="R3" s="18" t="s">
        <v>14</v>
      </c>
      <c r="S3" s="18"/>
      <c r="T3" s="18"/>
      <c r="U3" s="18"/>
      <c r="X3" s="14" t="s">
        <v>15</v>
      </c>
      <c r="Y3" s="15">
        <f>G42</f>
        <v>30.82398270870047</v>
      </c>
      <c r="AB3" s="16" t="s">
        <v>16</v>
      </c>
      <c r="AC3" s="17">
        <f>O19</f>
        <v>23.790819572179458</v>
      </c>
      <c r="AE3" s="18" t="s">
        <v>14</v>
      </c>
      <c r="AF3" s="18"/>
      <c r="AG3" s="18"/>
      <c r="AH3" s="18"/>
      <c r="AI3" s="18"/>
      <c r="AJ3" s="18"/>
      <c r="AN3" s="14" t="s">
        <v>17</v>
      </c>
      <c r="AO3" s="15" t="e" cm="1">
        <f t="array" ref="AO3">INDEX(G42:G300,AM2-1,1)</f>
        <v>#VALUE!</v>
      </c>
      <c r="AR3" s="16" t="s">
        <v>18</v>
      </c>
      <c r="AS3" s="17" t="e" cm="1">
        <f t="array" ref="AS3">INDEX(H42:H300,AM2-2,1)</f>
        <v>#VALUE!</v>
      </c>
      <c r="AU3" s="18" t="s">
        <v>14</v>
      </c>
      <c r="AV3" s="18"/>
      <c r="AW3" s="18"/>
      <c r="AX3" s="18"/>
      <c r="AY3" s="18"/>
      <c r="AZ3" s="18"/>
      <c r="BC3" s="2"/>
      <c r="BD3" s="14" t="s">
        <v>19</v>
      </c>
      <c r="BE3" s="15" cm="1">
        <f t="array" ref="BE3">INDEX(G42:G300,B2+B3-4,1)</f>
        <v>24.942139291540808</v>
      </c>
      <c r="BF3" s="2"/>
      <c r="BG3" s="2"/>
      <c r="BH3" s="16" t="s">
        <v>20</v>
      </c>
      <c r="BI3" s="17" cm="1">
        <f t="array" ref="BI3">INDEX(H42:H300,B2+B3-5,1)</f>
        <v>49.776483580915269</v>
      </c>
      <c r="BJ3" s="2"/>
      <c r="BK3" s="18" t="s">
        <v>14</v>
      </c>
      <c r="BL3" s="18"/>
      <c r="BM3" s="18"/>
      <c r="BN3" s="18"/>
      <c r="BO3" s="18"/>
      <c r="BP3" s="18"/>
      <c r="BQ3" s="18"/>
      <c r="BS3" s="16" t="s">
        <v>21</v>
      </c>
      <c r="BT3" s="17" cm="1">
        <f t="array" ref="BT3">INDEX(H42:H300,B2+B3-4,1)</f>
        <v>49.778299668677739</v>
      </c>
      <c r="BU3" s="14"/>
      <c r="BV3" s="15"/>
      <c r="BW3" s="20"/>
      <c r="BX3" s="20"/>
      <c r="BY3" s="18" t="s">
        <v>14</v>
      </c>
      <c r="BZ3" s="18"/>
      <c r="CA3" s="18"/>
      <c r="CB3" s="18"/>
      <c r="CC3" s="18"/>
      <c r="CI3" s="2"/>
      <c r="CJ3" s="2"/>
    </row>
    <row r="4" spans="1:88" ht="16.2" x14ac:dyDescent="0.3">
      <c r="A4" s="7" t="s">
        <v>23</v>
      </c>
      <c r="B4" s="2" t="s">
        <v>331</v>
      </c>
      <c r="D4" s="13"/>
      <c r="E4" s="14" t="s">
        <v>24</v>
      </c>
      <c r="F4" s="15">
        <f>M31</f>
        <v>57.196029941469753</v>
      </c>
      <c r="G4" s="16" t="s">
        <v>24</v>
      </c>
      <c r="H4" s="17">
        <f>J31</f>
        <v>22</v>
      </c>
      <c r="I4" s="21"/>
      <c r="N4" s="14" t="s">
        <v>24</v>
      </c>
      <c r="O4" s="15">
        <f>AG42</f>
        <v>82.827488959020215</v>
      </c>
      <c r="P4" s="16" t="s">
        <v>24</v>
      </c>
      <c r="Q4" s="17">
        <f>AE36</f>
        <v>31.787964613712447</v>
      </c>
      <c r="R4" s="21"/>
      <c r="X4" s="14" t="s">
        <v>24</v>
      </c>
      <c r="Y4" s="15">
        <f>AG42</f>
        <v>82.827488959020215</v>
      </c>
      <c r="AB4" s="16" t="s">
        <v>24</v>
      </c>
      <c r="AC4" s="17">
        <f>O20</f>
        <v>40.412076135918738</v>
      </c>
      <c r="AE4" s="21"/>
      <c r="AN4" s="14" t="s">
        <v>24</v>
      </c>
      <c r="AO4" s="15" t="e" cm="1">
        <f t="array" ref="AO4">INDEX(AG42:AG300,AM2-1,1)</f>
        <v>#VALUE!</v>
      </c>
      <c r="AR4" s="16" t="s">
        <v>24</v>
      </c>
      <c r="AS4" s="17" t="e" cm="1">
        <f t="array" ref="AS4">INDEX(AK42:AK300,AM2-2,1)</f>
        <v>#VALUE!</v>
      </c>
      <c r="AU4" s="21"/>
      <c r="AV4" s="2"/>
      <c r="AW4" s="2"/>
      <c r="AX4" s="2"/>
      <c r="AY4" s="2"/>
      <c r="AZ4" s="2"/>
      <c r="BC4" s="2"/>
      <c r="BD4" s="14" t="s">
        <v>24</v>
      </c>
      <c r="BE4" s="15" cm="1">
        <f t="array" ref="BE4">INDEX(AG42:AG300,B2+B3-4,1)</f>
        <v>197.4022808011502</v>
      </c>
      <c r="BF4" s="2"/>
      <c r="BG4" s="2"/>
      <c r="BH4" s="16" t="s">
        <v>24</v>
      </c>
      <c r="BI4" s="17" cm="1">
        <f t="array" ref="BI4">INDEX(AK42:AK300,B2+B3-5,1)</f>
        <v>197.20349878780522</v>
      </c>
      <c r="BJ4" s="2"/>
      <c r="BK4" s="21"/>
      <c r="BL4" s="2"/>
      <c r="BM4" s="2"/>
      <c r="BN4" s="2"/>
      <c r="BO4" s="2"/>
      <c r="BP4" s="2"/>
      <c r="BS4" s="16" t="s">
        <v>24</v>
      </c>
      <c r="BT4" s="17" cm="1">
        <f t="array" ref="BT4">INDEX(AK42:AK300,B2+B3-4,1)</f>
        <v>197.25809769876486</v>
      </c>
      <c r="BU4" s="14"/>
      <c r="BV4" s="15"/>
      <c r="BW4" s="14" t="s">
        <v>25</v>
      </c>
      <c r="BX4" s="15">
        <f>F37</f>
        <v>24.943955379303279</v>
      </c>
      <c r="BZ4" s="21"/>
      <c r="CI4" s="2"/>
      <c r="CJ4" s="2"/>
    </row>
    <row r="5" spans="1:88" x14ac:dyDescent="0.3">
      <c r="A5" s="7" t="s">
        <v>26</v>
      </c>
      <c r="B5" s="2" t="s">
        <v>331</v>
      </c>
      <c r="D5" s="13"/>
      <c r="E5" s="14" t="s">
        <v>27</v>
      </c>
      <c r="F5" s="15">
        <f>V31</f>
        <v>14.834573176317004</v>
      </c>
      <c r="G5" s="16" t="s">
        <v>27</v>
      </c>
      <c r="H5" s="17">
        <f>S31</f>
        <v>18.6326</v>
      </c>
      <c r="I5" s="21"/>
      <c r="J5" s="2">
        <f>H3+F14</f>
        <v>56.70185171526991</v>
      </c>
      <c r="K5" s="22" t="s">
        <v>28</v>
      </c>
      <c r="L5" s="2">
        <f>H14+F3</f>
        <v>56.70185171526991</v>
      </c>
      <c r="N5" s="14" t="s">
        <v>27</v>
      </c>
      <c r="O5" s="15">
        <f>AY42</f>
        <v>14.7091358</v>
      </c>
      <c r="P5" s="16" t="s">
        <v>27</v>
      </c>
      <c r="Q5" s="17">
        <f>AI36</f>
        <v>3.4323299999999999</v>
      </c>
      <c r="R5" s="21"/>
      <c r="X5" s="14" t="s">
        <v>27</v>
      </c>
      <c r="Y5" s="15">
        <f>AY42</f>
        <v>14.7091358</v>
      </c>
      <c r="AB5" s="16" t="s">
        <v>27</v>
      </c>
      <c r="AC5" s="17">
        <f>O21</f>
        <v>14.7091358</v>
      </c>
      <c r="AE5" s="21"/>
      <c r="AF5" s="2">
        <f>AA13</f>
        <v>-0.66693407174581887</v>
      </c>
      <c r="AG5" s="22" t="s">
        <v>28</v>
      </c>
      <c r="AH5" s="2">
        <f>Y15-Y3</f>
        <v>-0.66693407174581765</v>
      </c>
      <c r="AI5" s="22" t="s">
        <v>28</v>
      </c>
      <c r="AJ5" s="2">
        <f>AC15-AC3</f>
        <v>-0.6669340717458212</v>
      </c>
      <c r="AN5" s="14" t="s">
        <v>27</v>
      </c>
      <c r="AO5" s="15" t="e" cm="1">
        <f t="array" ref="AO5">INDEX(AY42:AY300,AM2-1,1)</f>
        <v>#VALUE!</v>
      </c>
      <c r="AR5" s="16" t="s">
        <v>27</v>
      </c>
      <c r="AS5" s="17" t="e" cm="1">
        <f t="array" ref="AS5">INDEX(AY42:AY300,AM2-2,1)</f>
        <v>#VALUE!</v>
      </c>
      <c r="AU5" s="21"/>
      <c r="AV5" s="2" t="e">
        <f>AQ13</f>
        <v>#VALUE!</v>
      </c>
      <c r="AW5" s="22" t="s">
        <v>28</v>
      </c>
      <c r="AX5" s="2" t="e" vm="1">
        <f ca="1">AO15-AO3</f>
        <v>#VALUE!</v>
      </c>
      <c r="AY5" s="22" t="s">
        <v>28</v>
      </c>
      <c r="AZ5" s="2" t="e">
        <f>IF(AL8="NO APLICA",-AS3+AS15,-AS3+AS15-AM9)</f>
        <v>#VALUE!</v>
      </c>
      <c r="BC5" s="2"/>
      <c r="BD5" s="14" t="s">
        <v>27</v>
      </c>
      <c r="BE5" s="15" cm="1">
        <f t="array" ref="BE5">INDEX(AY42:AY300,B2+B3-4,1)</f>
        <v>14.709705001289533</v>
      </c>
      <c r="BF5" s="2"/>
      <c r="BG5" s="2"/>
      <c r="BH5" s="16" t="s">
        <v>27</v>
      </c>
      <c r="BI5" s="17" cm="1">
        <f t="array" ref="BI5">INDEX(AY42:AY300,B2+B3-5,1)</f>
        <v>14.709697343573612</v>
      </c>
      <c r="BJ5" s="2"/>
      <c r="BK5" s="21"/>
      <c r="BM5" s="2">
        <f>BG13</f>
        <v>1.8160877624678537E-3</v>
      </c>
      <c r="BN5" s="22" t="s">
        <v>28</v>
      </c>
      <c r="BO5" s="2">
        <f>-BE3+BG15</f>
        <v>1.816087762470886E-3</v>
      </c>
      <c r="BP5" s="22" t="s">
        <v>28</v>
      </c>
      <c r="BQ5" s="2">
        <f>IF(BB8="NO APLICA",BI15-BI3,-BC9+BI15-BI3)</f>
        <v>1.816087762470886E-3</v>
      </c>
      <c r="BS5" s="16" t="s">
        <v>27</v>
      </c>
      <c r="BT5" s="17" cm="1">
        <f t="array" ref="BT5">INDEX(AY42:AY300,B2+B3-4,1)</f>
        <v>14.709705001289533</v>
      </c>
      <c r="BU5" s="14"/>
      <c r="BV5" s="15"/>
      <c r="BW5" s="14" t="s">
        <v>24</v>
      </c>
      <c r="BX5" s="15">
        <f>N37</f>
        <v>197.74248035878099</v>
      </c>
      <c r="CI5" s="2"/>
    </row>
    <row r="6" spans="1:88" ht="15.6" x14ac:dyDescent="0.3">
      <c r="A6" s="23" t="s">
        <v>29</v>
      </c>
      <c r="B6" s="2">
        <v>1</v>
      </c>
      <c r="D6" s="13"/>
      <c r="E6" s="14" t="s">
        <v>30</v>
      </c>
      <c r="F6" s="15">
        <f>I31</f>
        <v>4.4116024272672848E-4</v>
      </c>
      <c r="G6" s="16" t="s">
        <v>31</v>
      </c>
      <c r="H6" s="17">
        <f>F31</f>
        <v>0.209146</v>
      </c>
      <c r="I6" s="21"/>
      <c r="N6" s="14" t="s">
        <v>32</v>
      </c>
      <c r="O6" s="15">
        <f>N42</f>
        <v>0.94609006695572095</v>
      </c>
      <c r="P6" s="16" t="s">
        <v>31</v>
      </c>
      <c r="Q6" s="17">
        <f>AC36</f>
        <v>0</v>
      </c>
      <c r="S6" s="2">
        <f>O3</f>
        <v>30.82398270870047</v>
      </c>
      <c r="T6" s="22" t="s">
        <v>28</v>
      </c>
      <c r="U6" s="2">
        <f>O13</f>
        <v>30.82398270870047</v>
      </c>
      <c r="W6" s="24" t="s">
        <v>33</v>
      </c>
      <c r="X6" s="14" t="s">
        <v>32</v>
      </c>
      <c r="Y6" s="15">
        <f>N42</f>
        <v>0.94609006695572095</v>
      </c>
      <c r="AB6" s="16" t="s">
        <v>31</v>
      </c>
      <c r="AC6" s="17">
        <f>O22</f>
        <v>0.94609006695572095</v>
      </c>
      <c r="AM6" s="24" t="s">
        <v>33</v>
      </c>
      <c r="AN6" s="14" t="s">
        <v>32</v>
      </c>
      <c r="AO6" s="15" t="e" cm="1">
        <f t="array" ref="AO6">INDEX(N42:N300,AM2-1,1)</f>
        <v>#VALUE!</v>
      </c>
      <c r="AR6" s="16" t="s">
        <v>31</v>
      </c>
      <c r="AS6" s="17" t="e" cm="1">
        <f t="array" ref="AS6">INDEX(S42:S300,AM2-2,1)</f>
        <v>#VALUE!</v>
      </c>
      <c r="AU6" s="2"/>
      <c r="AV6" s="2"/>
      <c r="AW6" s="2"/>
      <c r="AX6" s="2"/>
      <c r="AY6" s="2"/>
      <c r="AZ6" s="2"/>
      <c r="BC6" s="24" t="s">
        <v>33</v>
      </c>
      <c r="BD6" s="14" t="s">
        <v>32</v>
      </c>
      <c r="BE6" s="15" cm="1">
        <f t="array" ref="BE6">INDEX(N42:N300,B2+B3-4,1)</f>
        <v>8.8707358193970654E-4</v>
      </c>
      <c r="BF6" s="2"/>
      <c r="BG6" s="2"/>
      <c r="BH6" s="16" t="s">
        <v>31</v>
      </c>
      <c r="BI6" s="17" cm="1">
        <f t="array" ref="BI6">INDEX(S42:S300,B2+B3-5,1)</f>
        <v>6.645997430419178E-4</v>
      </c>
      <c r="BJ6" s="2"/>
      <c r="BK6" s="2"/>
      <c r="BL6" s="2"/>
      <c r="BM6" s="2"/>
      <c r="BN6" s="2"/>
      <c r="BO6" s="2"/>
      <c r="BP6" s="2"/>
      <c r="BS6" s="16" t="s">
        <v>31</v>
      </c>
      <c r="BT6" s="17" cm="1">
        <f t="array" ref="BT6">INDEX(S42:S300,B2+B3-4,1)</f>
        <v>4.4116024272672556E-4</v>
      </c>
      <c r="BU6" s="14"/>
      <c r="BV6" s="15"/>
      <c r="BW6" s="14" t="s">
        <v>27</v>
      </c>
      <c r="BX6" s="15">
        <f>W37</f>
        <v>14.834573176317004</v>
      </c>
      <c r="CA6" s="2">
        <f>BT3</f>
        <v>49.778299668677739</v>
      </c>
      <c r="CB6" s="22" t="s">
        <v>28</v>
      </c>
      <c r="CC6" s="2">
        <f>BX4+BT19</f>
        <v>49.778299668677732</v>
      </c>
      <c r="CI6" s="2"/>
    </row>
    <row r="7" spans="1:88" ht="16.2" thickBot="1" x14ac:dyDescent="0.35">
      <c r="A7" s="7" t="s">
        <v>34</v>
      </c>
      <c r="B7" s="2">
        <v>0.1</v>
      </c>
      <c r="D7" s="13"/>
      <c r="E7" s="14" t="s">
        <v>35</v>
      </c>
      <c r="F7" s="15">
        <f>R31</f>
        <v>-283295.81377814698</v>
      </c>
      <c r="G7" s="16" t="s">
        <v>35</v>
      </c>
      <c r="H7" s="17">
        <f>O31</f>
        <v>-243450.36742681079</v>
      </c>
      <c r="I7" s="18" t="s">
        <v>36</v>
      </c>
      <c r="J7" s="18"/>
      <c r="K7" s="18"/>
      <c r="L7" s="18"/>
      <c r="N7" s="14" t="s">
        <v>35</v>
      </c>
      <c r="O7" s="15">
        <f>AU42</f>
        <v>-55425.944781416176</v>
      </c>
      <c r="P7" s="16" t="s">
        <v>35</v>
      </c>
      <c r="Q7" s="17">
        <f>AG36</f>
        <v>-285315.26156134112</v>
      </c>
      <c r="S7" s="2">
        <f>Q13</f>
        <v>5231.955540115714</v>
      </c>
      <c r="T7" s="22" t="s">
        <v>28</v>
      </c>
      <c r="U7" s="2">
        <f>Q3</f>
        <v>5231.955540115714</v>
      </c>
      <c r="W7" s="25">
        <f>C42</f>
        <v>9.6416000000000004</v>
      </c>
      <c r="X7" s="14" t="s">
        <v>35</v>
      </c>
      <c r="Y7" s="15">
        <f>AU42</f>
        <v>-55425.944781416176</v>
      </c>
      <c r="AB7" s="16" t="s">
        <v>35</v>
      </c>
      <c r="AC7" s="17">
        <f>O23</f>
        <v>-78273.965667638971</v>
      </c>
      <c r="AE7" s="18" t="s">
        <v>36</v>
      </c>
      <c r="AF7" s="18"/>
      <c r="AG7" s="18"/>
      <c r="AH7" s="18"/>
      <c r="AI7" s="18"/>
      <c r="AJ7" s="18"/>
      <c r="AM7" s="25" t="e" cm="1">
        <f t="array" ref="AM7">INDEX(C42:C300,AM2-1,1)</f>
        <v>#VALUE!</v>
      </c>
      <c r="AN7" s="14" t="s">
        <v>35</v>
      </c>
      <c r="AO7" s="15" t="e" cm="1">
        <f t="array" ref="AO7">INDEX(AU42:AU300,AM2-1,1)</f>
        <v>#VALUE!</v>
      </c>
      <c r="AR7" s="16" t="s">
        <v>35</v>
      </c>
      <c r="AS7" s="17" t="e" cm="1">
        <f t="array" ref="AS7">INDEX(AV42:AV300,AM2-2,1)</f>
        <v>#VALUE!</v>
      </c>
      <c r="AU7" s="18" t="s">
        <v>36</v>
      </c>
      <c r="AV7" s="18"/>
      <c r="AW7" s="18"/>
      <c r="AX7" s="18"/>
      <c r="AY7" s="18"/>
      <c r="AZ7" s="18"/>
      <c r="BC7" s="25" cm="1">
        <f t="array" ref="BC7">INDEX(C42:C300,B2+B3-4,1)</f>
        <v>2.9471000000000021</v>
      </c>
      <c r="BD7" s="14" t="s">
        <v>35</v>
      </c>
      <c r="BE7" s="15" cm="1">
        <f t="array" ref="BE7">INDEX(AU42:AU300,B2+B3-4,1)</f>
        <v>-237272.60863727782</v>
      </c>
      <c r="BF7" s="2"/>
      <c r="BG7" s="2"/>
      <c r="BH7" s="16" t="s">
        <v>35</v>
      </c>
      <c r="BI7" s="17" cm="1">
        <f t="array" ref="BI7">INDEX(AV42:AV300,B2+B3-5,1)</f>
        <v>-272453.98709781066</v>
      </c>
      <c r="BJ7" s="2"/>
      <c r="BK7" s="18" t="s">
        <v>36</v>
      </c>
      <c r="BL7" s="18"/>
      <c r="BM7" s="18"/>
      <c r="BN7" s="18"/>
      <c r="BO7" s="18"/>
      <c r="BP7" s="18"/>
      <c r="BQ7" s="18"/>
      <c r="BS7" s="16" t="s">
        <v>35</v>
      </c>
      <c r="BT7" s="17" cm="1">
        <f t="array" ref="BT7">INDEX(AV42:AV300,B2+B3-4,1)</f>
        <v>-272496.46031437034</v>
      </c>
      <c r="BU7" s="14"/>
      <c r="BV7" s="15"/>
      <c r="BW7" s="14" t="s">
        <v>32</v>
      </c>
      <c r="BX7" s="15">
        <f>J37</f>
        <v>4.4116024272672848E-4</v>
      </c>
      <c r="BZ7" s="21"/>
      <c r="CA7" s="2">
        <f>BV19*B12</f>
        <v>24.943955379303276</v>
      </c>
      <c r="CB7" s="22" t="s">
        <v>28</v>
      </c>
      <c r="CC7" s="2">
        <f>BX4</f>
        <v>24.943955379303279</v>
      </c>
      <c r="CI7" s="2"/>
    </row>
    <row r="8" spans="1:88" ht="16.8" thickBot="1" x14ac:dyDescent="0.35">
      <c r="A8" s="23" t="s">
        <v>37</v>
      </c>
      <c r="B8" s="2">
        <v>6</v>
      </c>
      <c r="D8" s="13"/>
      <c r="F8" s="26"/>
      <c r="G8" s="27"/>
      <c r="I8" s="21"/>
      <c r="W8" s="25"/>
      <c r="X8" s="28"/>
      <c r="Y8" s="29"/>
      <c r="Z8" s="30" t="s">
        <v>38</v>
      </c>
      <c r="AA8" s="31">
        <f>AI42</f>
        <v>42.281479320062878</v>
      </c>
      <c r="AB8" s="32"/>
      <c r="AC8" s="33"/>
      <c r="AE8" s="21"/>
      <c r="AL8" s="34" t="str">
        <f>IF(AM2=B2,"APLICA","NO APLICA")</f>
        <v>NO APLICA</v>
      </c>
      <c r="AM8" s="25"/>
      <c r="AN8" s="28"/>
      <c r="AO8" s="29"/>
      <c r="AP8" s="30" t="s">
        <v>38</v>
      </c>
      <c r="AQ8" s="31" t="e" cm="1">
        <f t="array" ref="AQ8">INDEX(AI42:AI300,AM2-1,1)</f>
        <v>#VALUE!</v>
      </c>
      <c r="AR8" s="32"/>
      <c r="AS8" s="33"/>
      <c r="AU8" s="21"/>
      <c r="AV8" s="2"/>
      <c r="AW8" s="2"/>
      <c r="AX8" s="2"/>
      <c r="AY8" s="2"/>
      <c r="AZ8" s="2"/>
      <c r="BB8" s="34" t="str">
        <f>IF(B3=3,"APLICA","NO APLICA")</f>
        <v>NO APLICA</v>
      </c>
      <c r="BC8" s="25"/>
      <c r="BD8" s="28"/>
      <c r="BE8" s="29"/>
      <c r="BF8" s="30" t="s">
        <v>38</v>
      </c>
      <c r="BG8" s="31" cm="1">
        <f t="array" ref="BG8">INDEX(AI42:AI300,B2+B3-4,1)</f>
        <v>197.26364181890375</v>
      </c>
      <c r="BH8" s="32"/>
      <c r="BI8" s="33"/>
      <c r="BJ8" s="2"/>
      <c r="BK8" s="21"/>
      <c r="BL8" s="2"/>
      <c r="BM8" s="2"/>
      <c r="BN8" s="2"/>
      <c r="BO8" s="2"/>
      <c r="BP8" s="2"/>
      <c r="BW8" s="14" t="s">
        <v>35</v>
      </c>
      <c r="BX8" s="15">
        <f>S37</f>
        <v>-237359.92987160233</v>
      </c>
      <c r="BZ8" s="21"/>
      <c r="CB8" s="2"/>
      <c r="CI8" s="2"/>
    </row>
    <row r="9" spans="1:88" ht="16.2" x14ac:dyDescent="0.3">
      <c r="A9" s="7" t="s">
        <v>39</v>
      </c>
      <c r="B9" s="2">
        <v>0.1</v>
      </c>
      <c r="D9" s="13"/>
      <c r="F9" s="26"/>
      <c r="G9" s="27"/>
      <c r="I9" s="21"/>
      <c r="J9" s="2">
        <f>H3*H6+F14*F17</f>
        <v>6.6759176334509913</v>
      </c>
      <c r="K9" s="22" t="s">
        <v>28</v>
      </c>
      <c r="L9" s="2">
        <f>H14*H17+F3*F6</f>
        <v>6.6759176334509913</v>
      </c>
      <c r="R9" s="18" t="s">
        <v>36</v>
      </c>
      <c r="S9" s="18"/>
      <c r="T9" s="18"/>
      <c r="U9" s="18"/>
      <c r="W9" s="25"/>
      <c r="X9" s="35" t="s">
        <v>40</v>
      </c>
      <c r="Y9" s="36">
        <f>I42</f>
        <v>30.82398270870047</v>
      </c>
      <c r="Z9" s="37" t="s">
        <v>41</v>
      </c>
      <c r="AA9" s="38">
        <f>P42</f>
        <v>0.9997814756278337</v>
      </c>
      <c r="AB9" s="39" t="s">
        <v>42</v>
      </c>
      <c r="AC9" s="40">
        <f>J42</f>
        <v>23.123885500433637</v>
      </c>
      <c r="AE9" s="21"/>
      <c r="AL9" s="41" t="s">
        <v>43</v>
      </c>
      <c r="AM9" s="42" t="e" cm="1">
        <f t="array" ref="AM9">INDEX(F42:F300,AM2-1,1)</f>
        <v>#VALUE!</v>
      </c>
      <c r="AN9" s="35" t="s">
        <v>44</v>
      </c>
      <c r="AO9" s="36" t="e" cm="1">
        <f t="array" ref="AO9">INDEX(I42:I300,AM2-1,1)</f>
        <v>#VALUE!</v>
      </c>
      <c r="AP9" s="37" t="s">
        <v>41</v>
      </c>
      <c r="AQ9" s="38" t="e" cm="1">
        <f t="array" ref="AQ9">INDEX(P42:P300,AM2-1,1)</f>
        <v>#VALUE!</v>
      </c>
      <c r="AR9" s="39" t="s">
        <v>45</v>
      </c>
      <c r="AS9" s="40" t="e" cm="1">
        <f t="array" ref="AS9">INDEX(J42:J300,AM2-1,1)</f>
        <v>#VALUE!</v>
      </c>
      <c r="AU9" s="21"/>
      <c r="AV9" s="2"/>
      <c r="AW9" s="2"/>
      <c r="AX9" s="2"/>
      <c r="AY9" s="2"/>
      <c r="AZ9" s="2"/>
      <c r="BB9" s="41" t="s">
        <v>43</v>
      </c>
      <c r="BC9" s="42" t="str" cm="1">
        <f t="array" ref="BC9">IF(B3=3,INDEX(F42:F300,B2-1,1),"-")</f>
        <v>-</v>
      </c>
      <c r="BD9" s="35" t="s">
        <v>46</v>
      </c>
      <c r="BE9" s="36" cm="1">
        <f t="array" ref="BE9">INDEX(I42:I300,B2+B3-4,1)</f>
        <v>24.942139291540808</v>
      </c>
      <c r="BF9" s="37" t="s">
        <v>41</v>
      </c>
      <c r="BG9" s="38" cm="1">
        <f t="array" ref="BG9">INDEX(P42:P300,B2+B3-4,1)</f>
        <v>2.2387040882955239E-3</v>
      </c>
      <c r="BH9" s="39" t="s">
        <v>47</v>
      </c>
      <c r="BI9" s="40" cm="1">
        <f t="array" ref="BI9">INDEX(J42:J300,B2+B3-4,1)</f>
        <v>49.778299668677739</v>
      </c>
      <c r="BJ9" s="2"/>
      <c r="BK9" s="21"/>
      <c r="BL9" s="2"/>
      <c r="BM9" s="2"/>
      <c r="BN9" s="2"/>
      <c r="BO9" s="2"/>
      <c r="BP9" s="2"/>
      <c r="BY9" s="18" t="s">
        <v>36</v>
      </c>
      <c r="BZ9" s="18"/>
      <c r="CA9" s="18"/>
      <c r="CB9" s="18"/>
      <c r="CC9" s="18"/>
      <c r="CI9" s="2"/>
    </row>
    <row r="10" spans="1:88" ht="16.8" thickBot="1" x14ac:dyDescent="0.35">
      <c r="A10" s="12" t="s">
        <v>48</v>
      </c>
      <c r="B10" s="2">
        <v>6</v>
      </c>
      <c r="D10" s="13"/>
      <c r="E10" s="24" t="s">
        <v>49</v>
      </c>
      <c r="F10" s="26"/>
      <c r="G10" s="27"/>
      <c r="I10" s="21"/>
      <c r="N10" s="24" t="s">
        <v>49</v>
      </c>
      <c r="R10" s="21"/>
      <c r="W10" s="25"/>
      <c r="X10" s="35" t="s">
        <v>50</v>
      </c>
      <c r="Y10" s="36">
        <f>AH42</f>
        <v>82.827488959020215</v>
      </c>
      <c r="Z10" s="37" t="s">
        <v>51</v>
      </c>
      <c r="AA10" s="38">
        <f>Q42</f>
        <v>0.90828519421096587</v>
      </c>
      <c r="AB10" s="39" t="s">
        <v>52</v>
      </c>
      <c r="AC10" s="40">
        <f>AJ42</f>
        <v>41.923642027511377</v>
      </c>
      <c r="AF10" s="2">
        <f>AA11</f>
        <v>-0.9306177404786935</v>
      </c>
      <c r="AG10" s="22" t="s">
        <v>28</v>
      </c>
      <c r="AH10" s="2">
        <f>Y15*Y18-Y3*Y6</f>
        <v>-0.93061774047869505</v>
      </c>
      <c r="AI10" s="22" t="s">
        <v>28</v>
      </c>
      <c r="AJ10" s="2">
        <f>AC15*AC18-AC3*AC6</f>
        <v>-0.93061774047869861</v>
      </c>
      <c r="AL10" s="41" t="s">
        <v>24</v>
      </c>
      <c r="AM10" s="42" t="e" cm="1">
        <f t="array" ref="AM10">INDEX(AF42:AF300,AM2-1,1)</f>
        <v>#VALUE!</v>
      </c>
      <c r="AN10" s="35" t="s">
        <v>50</v>
      </c>
      <c r="AO10" s="36" t="e" cm="1">
        <f t="array" ref="AO10">INDEX(AH42:AH300,AM2-1,1)</f>
        <v>#VALUE!</v>
      </c>
      <c r="AP10" s="37" t="s">
        <v>51</v>
      </c>
      <c r="AQ10" s="38" t="e" cm="1">
        <f t="array" ref="AQ10">INDEX(Q42:Q300,AM2-1,1)</f>
        <v>#VALUE!</v>
      </c>
      <c r="AR10" s="39" t="s">
        <v>52</v>
      </c>
      <c r="AS10" s="40" t="e" cm="1">
        <f t="array" ref="AS10">INDEX(AJ42:AJ300,AM2-1,1)</f>
        <v>#VALUE!</v>
      </c>
      <c r="AU10" s="2"/>
      <c r="AV10" s="2" t="e">
        <f>AQ11</f>
        <v>#VALUE!</v>
      </c>
      <c r="AW10" s="22" t="s">
        <v>28</v>
      </c>
      <c r="AX10" s="2" t="e" vm="1">
        <f ca="1">AO15*AO18-AO3*AO6</f>
        <v>#VALUE!</v>
      </c>
      <c r="AY10" s="22" t="s">
        <v>28</v>
      </c>
      <c r="AZ10" s="2" t="e">
        <f>IF(AL8="NO APLICA",-AS3*AS6+AS15*AS18,-AS3*AS6+AS15*AS18-AM9*AM12)</f>
        <v>#VALUE!</v>
      </c>
      <c r="BB10" s="41" t="s">
        <v>24</v>
      </c>
      <c r="BC10" s="42" t="str" cm="1">
        <f t="array" ref="BC10">IF(B3=3,INDEX(AF42:AF300,B2-1,1),"-")</f>
        <v>-</v>
      </c>
      <c r="BD10" s="35" t="s">
        <v>50</v>
      </c>
      <c r="BE10" s="36" cm="1">
        <f t="array" ref="BE10">INDEX(AH42:AH300,B2+B3-4,1)</f>
        <v>197.4022808011502</v>
      </c>
      <c r="BF10" s="37" t="s">
        <v>51</v>
      </c>
      <c r="BG10" s="38" cm="1">
        <f t="array" ref="BG10">INDEX(Q42:Q300,B2+B3-4,1)</f>
        <v>3.5645741192283245E-4</v>
      </c>
      <c r="BH10" s="39" t="s">
        <v>52</v>
      </c>
      <c r="BI10" s="40" cm="1">
        <f t="array" ref="BI10">INDEX(AJ42:AJ300,B2+B3-4,1)</f>
        <v>197.25809769876486</v>
      </c>
      <c r="BJ10" s="2"/>
      <c r="BK10" s="2"/>
      <c r="BM10" s="2">
        <f>BG11</f>
        <v>-1.1121231433155037E-2</v>
      </c>
      <c r="BN10" s="22" t="s">
        <v>28</v>
      </c>
      <c r="BO10" s="2">
        <f>-BE3*BE6+BG15*BG18</f>
        <v>-1.112123143288808E-2</v>
      </c>
      <c r="BP10" s="22" t="s">
        <v>28</v>
      </c>
      <c r="BQ10" s="2">
        <f>IF(BB8="NO APLICA",BI15*BI18-BI3*BI6,-BC9*BC12+BI15*BI18-BI3*BI6)</f>
        <v>-1.1121231433048974E-2</v>
      </c>
      <c r="BZ10" s="21"/>
      <c r="CB10" s="2"/>
      <c r="CI10" s="2"/>
    </row>
    <row r="11" spans="1:88" ht="15.6" x14ac:dyDescent="0.3">
      <c r="A11" s="1" t="s">
        <v>53</v>
      </c>
      <c r="B11" s="2">
        <v>3.3826628375277106</v>
      </c>
      <c r="D11" s="13"/>
      <c r="E11" s="25">
        <f>N31</f>
        <v>268194.86202207726</v>
      </c>
      <c r="F11" s="26"/>
      <c r="G11" s="27"/>
      <c r="I11" s="18" t="s">
        <v>54</v>
      </c>
      <c r="J11" s="18"/>
      <c r="K11" s="18"/>
      <c r="L11" s="18"/>
      <c r="N11" s="25">
        <f>-P36</f>
        <v>704267.00072818948</v>
      </c>
      <c r="R11" s="21"/>
      <c r="W11" s="25"/>
      <c r="X11" s="35" t="s">
        <v>27</v>
      </c>
      <c r="Y11" s="36">
        <f>AY42</f>
        <v>14.7091358</v>
      </c>
      <c r="Z11" s="43" t="s">
        <v>55</v>
      </c>
      <c r="AA11" s="38">
        <f>V42</f>
        <v>-0.9306177404786935</v>
      </c>
      <c r="AB11" s="39" t="s">
        <v>27</v>
      </c>
      <c r="AC11" s="40">
        <f>AY42</f>
        <v>14.7091358</v>
      </c>
      <c r="AF11" s="2">
        <f>AA11</f>
        <v>-0.9306177404786935</v>
      </c>
      <c r="AG11" s="22" t="s">
        <v>28</v>
      </c>
      <c r="AH11" s="2">
        <f>X23+Z23</f>
        <v>-0.93061774047868862</v>
      </c>
      <c r="AI11" s="22" t="s">
        <v>28</v>
      </c>
      <c r="AJ11" s="2">
        <f>X24+Z24</f>
        <v>-0.93061774047869239</v>
      </c>
      <c r="AL11" s="41" t="s">
        <v>27</v>
      </c>
      <c r="AM11" s="42" t="e" cm="1">
        <f t="array" ref="AM11">INDEX(AX42:AX300,AM2-1,1)</f>
        <v>#VALUE!</v>
      </c>
      <c r="AN11" s="35" t="s">
        <v>27</v>
      </c>
      <c r="AO11" s="36" t="e" cm="1">
        <f t="array" ref="AO11">INDEX(AY42:AY300,AM2-1,1)</f>
        <v>#VALUE!</v>
      </c>
      <c r="AP11" s="43" t="s">
        <v>55</v>
      </c>
      <c r="AQ11" s="38" t="e" cm="1">
        <f t="array" ref="AQ11">INDEX(V42:V300,AM2-1,1)</f>
        <v>#VALUE!</v>
      </c>
      <c r="AR11" s="39" t="s">
        <v>27</v>
      </c>
      <c r="AS11" s="40" t="e" cm="1">
        <f t="array" ref="AS11">INDEX(AY42:AY300,AM2-1,1)</f>
        <v>#VALUE!</v>
      </c>
      <c r="AU11" s="2"/>
      <c r="AV11" s="2" t="e">
        <f>AQ11</f>
        <v>#VALUE!</v>
      </c>
      <c r="AW11" s="22" t="s">
        <v>28</v>
      </c>
      <c r="AX11" s="2" t="e">
        <f>AN23+AP23</f>
        <v>#VALUE!</v>
      </c>
      <c r="AY11" s="22" t="s">
        <v>28</v>
      </c>
      <c r="AZ11" s="2" t="e">
        <f>AN24+AP24</f>
        <v>#VALUE!</v>
      </c>
      <c r="BB11" s="41" t="s">
        <v>27</v>
      </c>
      <c r="BC11" s="42" t="str" cm="1">
        <f t="array" ref="BC11">IF(B3=3,INDEX(AX42:AX300,B2-1,1),"-")</f>
        <v>-</v>
      </c>
      <c r="BD11" s="35" t="s">
        <v>27</v>
      </c>
      <c r="BE11" s="36" cm="1">
        <f t="array" ref="BE11">INDEX(AY42:AY300,B2+B3-4,1)</f>
        <v>14.709705001289533</v>
      </c>
      <c r="BF11" s="43" t="s">
        <v>55</v>
      </c>
      <c r="BG11" s="38" cm="1">
        <f t="array" ref="BG11">INDEX(V42:V300,B2+B3-4,1)</f>
        <v>-1.1121231433155037E-2</v>
      </c>
      <c r="BH11" s="39" t="s">
        <v>27</v>
      </c>
      <c r="BI11" s="40" cm="1">
        <f t="array" ref="BI11">INDEX(AY42:AY300,B2+B3-4,1)</f>
        <v>14.709705001289533</v>
      </c>
      <c r="BJ11" s="2"/>
      <c r="BK11" s="2"/>
      <c r="BM11" s="2">
        <f>BG11</f>
        <v>-1.1121231433155037E-2</v>
      </c>
      <c r="BN11" s="22" t="s">
        <v>28</v>
      </c>
      <c r="BO11" s="2">
        <f>BD23+BF23</f>
        <v>-1.1121231432870006E-2</v>
      </c>
      <c r="BP11" s="22" t="s">
        <v>28</v>
      </c>
      <c r="BQ11" s="2">
        <f>BD24+BF24</f>
        <v>-1.1121231433034687E-2</v>
      </c>
      <c r="BU11" s="16"/>
      <c r="BV11" s="17"/>
      <c r="BZ11" s="21"/>
      <c r="CI11" s="2"/>
    </row>
    <row r="12" spans="1:88" ht="16.8" thickBot="1" x14ac:dyDescent="0.35">
      <c r="A12" s="12" t="s">
        <v>62</v>
      </c>
      <c r="B12" s="2">
        <v>1</v>
      </c>
      <c r="D12" s="13"/>
      <c r="F12" s="26"/>
      <c r="G12" s="27"/>
      <c r="R12" s="21"/>
      <c r="S12" s="2">
        <f>O3*O6</f>
        <v>29.162263864716412</v>
      </c>
      <c r="T12" s="22" t="s">
        <v>28</v>
      </c>
      <c r="U12" s="2">
        <f>O13*O16</f>
        <v>29.162263864716412</v>
      </c>
      <c r="W12" s="25"/>
      <c r="X12" s="35" t="s">
        <v>58</v>
      </c>
      <c r="Y12" s="36">
        <f>O42</f>
        <v>0.94609006695572095</v>
      </c>
      <c r="Z12" s="43" t="s">
        <v>59</v>
      </c>
      <c r="AA12" s="38">
        <f>W42</f>
        <v>0.26368366873287463</v>
      </c>
      <c r="AB12" s="39" t="s">
        <v>60</v>
      </c>
      <c r="AC12" s="40">
        <f>R42</f>
        <v>0.93313212180934746</v>
      </c>
      <c r="AL12" s="41" t="s">
        <v>61</v>
      </c>
      <c r="AM12" s="42" t="e" cm="1">
        <f t="array" ref="AM12">INDEX(M42:M300,AM2-1,1)</f>
        <v>#VALUE!</v>
      </c>
      <c r="AN12" s="35" t="s">
        <v>58</v>
      </c>
      <c r="AO12" s="36" t="e" cm="1">
        <f t="array" ref="AO12">INDEX(O42:O300,AM2-1,1)</f>
        <v>#VALUE!</v>
      </c>
      <c r="AP12" s="43" t="s">
        <v>59</v>
      </c>
      <c r="AQ12" s="38" t="e" cm="1">
        <f t="array" ref="AQ12">INDEX(W42:W300,AM2-1,1)</f>
        <v>#VALUE!</v>
      </c>
      <c r="AR12" s="39" t="s">
        <v>60</v>
      </c>
      <c r="AS12" s="40" t="e" cm="1">
        <f t="array" ref="AS12">INDEX(R42:R300,AM2-1,1)</f>
        <v>#VALUE!</v>
      </c>
      <c r="AU12" s="2"/>
      <c r="AV12" s="2"/>
      <c r="AW12" s="2"/>
      <c r="AX12" s="2"/>
      <c r="AY12" s="2"/>
      <c r="AZ12" s="2"/>
      <c r="BB12" s="41" t="s">
        <v>61</v>
      </c>
      <c r="BC12" s="42" t="str" cm="1">
        <f t="array" ref="BC12">IF(B3=3,INDEX(M42:M300,B2-1,1),"-")</f>
        <v>-</v>
      </c>
      <c r="BD12" s="35" t="s">
        <v>58</v>
      </c>
      <c r="BE12" s="36" cm="1">
        <f t="array" ref="BE12">INDEX(O42:O300,B2+B3-4,1)</f>
        <v>8.8707358193970654E-4</v>
      </c>
      <c r="BF12" s="43" t="s">
        <v>59</v>
      </c>
      <c r="BG12" s="38" cm="1">
        <f t="array" ref="BG12">INDEX(W42:W300,B2+B3-4,1)</f>
        <v>1.293731919562289E-2</v>
      </c>
      <c r="BH12" s="39" t="s">
        <v>60</v>
      </c>
      <c r="BI12" s="40" cm="1">
        <f t="array" ref="BI12">INDEX(R42:R300,B2+B3-4,1)</f>
        <v>4.4116024272672556E-4</v>
      </c>
      <c r="BJ12" s="2"/>
      <c r="BK12" s="2"/>
      <c r="BL12" s="2"/>
      <c r="BM12" s="2"/>
      <c r="BN12" s="2"/>
      <c r="BO12" s="2"/>
      <c r="BP12" s="2"/>
      <c r="BU12" s="16"/>
      <c r="BV12" s="17"/>
      <c r="BZ12" s="21"/>
      <c r="CA12" s="2">
        <f>BT3*BT6</f>
        <v>2.1960206764357552E-2</v>
      </c>
      <c r="CB12" s="22" t="s">
        <v>28</v>
      </c>
      <c r="CC12" s="2">
        <f>BT19*BT22+BX4*BX7</f>
        <v>2.1960206764357698E-2</v>
      </c>
      <c r="CH12" s="2"/>
      <c r="CI12" s="2"/>
    </row>
    <row r="13" spans="1:88" ht="16.2" x14ac:dyDescent="0.3">
      <c r="A13" s="7" t="s">
        <v>65</v>
      </c>
      <c r="B13" s="2">
        <v>0.943150034880049</v>
      </c>
      <c r="D13" s="13"/>
      <c r="F13" s="26"/>
      <c r="G13" s="27"/>
      <c r="N13" s="14" t="s">
        <v>319</v>
      </c>
      <c r="O13" s="15">
        <f>E36</f>
        <v>30.82398270870047</v>
      </c>
      <c r="P13" s="16" t="s">
        <v>320</v>
      </c>
      <c r="Q13" s="17">
        <f>Z36</f>
        <v>5231.955540115714</v>
      </c>
      <c r="S13" s="2">
        <f>Q13*Q16</f>
        <v>0</v>
      </c>
      <c r="T13" s="22" t="s">
        <v>28</v>
      </c>
      <c r="U13" s="2">
        <f>Q3*Q6</f>
        <v>0</v>
      </c>
      <c r="W13" s="25"/>
      <c r="X13" s="44"/>
      <c r="Y13" s="45"/>
      <c r="Z13" s="43" t="s">
        <v>64</v>
      </c>
      <c r="AA13" s="38">
        <f>X42</f>
        <v>-0.66693407174581887</v>
      </c>
      <c r="AB13" s="46"/>
      <c r="AC13" s="47"/>
      <c r="AE13" s="18" t="s">
        <v>54</v>
      </c>
      <c r="AF13" s="18"/>
      <c r="AG13" s="18"/>
      <c r="AH13" s="18"/>
      <c r="AI13" s="18"/>
      <c r="AJ13" s="18"/>
      <c r="AL13" s="41" t="s">
        <v>35</v>
      </c>
      <c r="AM13" s="42" t="e" cm="1">
        <f t="array" ref="AM13">INDEX(AT42:AT300,AM2-1,1)</f>
        <v>#VALUE!</v>
      </c>
      <c r="AN13" s="44"/>
      <c r="AO13" s="45"/>
      <c r="AP13" s="43" t="s">
        <v>64</v>
      </c>
      <c r="AQ13" s="38" t="e" cm="1">
        <f t="array" ref="AQ13">INDEX(X42:X300,AM2-1,1)</f>
        <v>#VALUE!</v>
      </c>
      <c r="AR13" s="46"/>
      <c r="AS13" s="47"/>
      <c r="AU13" s="18" t="s">
        <v>54</v>
      </c>
      <c r="AV13" s="18"/>
      <c r="AW13" s="18"/>
      <c r="AX13" s="18"/>
      <c r="AY13" s="18"/>
      <c r="AZ13" s="18"/>
      <c r="BB13" s="41" t="s">
        <v>35</v>
      </c>
      <c r="BC13" s="42" t="str" cm="1">
        <f t="array" ref="BC13">IF(B3=3,INDEX(AT42:AT300,B2-1,1),"-")</f>
        <v>-</v>
      </c>
      <c r="BD13" s="44"/>
      <c r="BE13" s="45"/>
      <c r="BF13" s="43" t="s">
        <v>64</v>
      </c>
      <c r="BG13" s="38" cm="1">
        <f t="array" ref="BG13">INDEX(X42:X300,B2+B3-4,1)</f>
        <v>1.8160877624678537E-3</v>
      </c>
      <c r="BH13" s="46"/>
      <c r="BI13" s="47"/>
      <c r="BJ13" s="2"/>
      <c r="BK13" s="18" t="s">
        <v>54</v>
      </c>
      <c r="BL13" s="18"/>
      <c r="BM13" s="18"/>
      <c r="BN13" s="18"/>
      <c r="BO13" s="18"/>
      <c r="BP13" s="18"/>
      <c r="BQ13" s="18"/>
      <c r="BU13" s="16"/>
      <c r="BV13" s="17"/>
      <c r="CA13" s="2">
        <f>BV19*BV22</f>
        <v>1.1004281409698119E-2</v>
      </c>
      <c r="CB13" s="22" t="s">
        <v>28</v>
      </c>
      <c r="CC13" s="2">
        <f>BX4*BX7</f>
        <v>1.1004281409698119E-2</v>
      </c>
      <c r="CH13" s="2"/>
      <c r="CI13" s="2"/>
    </row>
    <row r="14" spans="1:88" ht="16.8" thickBot="1" x14ac:dyDescent="0.35">
      <c r="A14" s="12" t="s">
        <v>69</v>
      </c>
      <c r="B14" s="2">
        <v>4.170553841647709E-4</v>
      </c>
      <c r="D14" s="13"/>
      <c r="E14" s="14" t="s">
        <v>66</v>
      </c>
      <c r="F14" s="15">
        <f>D31</f>
        <v>24.834344289374457</v>
      </c>
      <c r="G14" s="16" t="s">
        <v>67</v>
      </c>
      <c r="H14" s="17">
        <f>C31</f>
        <v>31.867507425895457</v>
      </c>
      <c r="N14" s="14" t="s">
        <v>24</v>
      </c>
      <c r="O14" s="15">
        <f>M36</f>
        <v>40.412076135918738</v>
      </c>
      <c r="P14" s="16" t="s">
        <v>24</v>
      </c>
      <c r="Q14" s="17">
        <f>AD36</f>
        <v>30</v>
      </c>
      <c r="W14" s="25"/>
      <c r="X14" s="48"/>
      <c r="Y14" s="49"/>
      <c r="Z14" s="50" t="s">
        <v>68</v>
      </c>
      <c r="AA14" s="51">
        <f>AN42</f>
        <v>-14732.92854176509</v>
      </c>
      <c r="AB14" s="52"/>
      <c r="AC14" s="53"/>
      <c r="AM14" s="25"/>
      <c r="AN14" s="48"/>
      <c r="AO14" s="49"/>
      <c r="AP14" s="50" t="s">
        <v>68</v>
      </c>
      <c r="AQ14" s="51" t="e" cm="1">
        <f t="array" ref="AQ14">INDEX(AN42:AN300,AM2-1,1)</f>
        <v>#VALUE!</v>
      </c>
      <c r="AR14" s="52"/>
      <c r="AS14" s="53"/>
      <c r="AU14" s="2"/>
      <c r="AV14" s="2"/>
      <c r="AW14" s="2"/>
      <c r="AX14" s="2"/>
      <c r="AY14" s="2"/>
      <c r="AZ14" s="2"/>
      <c r="BC14" s="25"/>
      <c r="BD14" s="48"/>
      <c r="BE14" s="49"/>
      <c r="BF14" s="50" t="s">
        <v>68</v>
      </c>
      <c r="BG14" s="51" cm="1">
        <f t="array" ref="BG14">INDEX(AN42:AN300,B2+B3-4,1)</f>
        <v>-2609.0448536249146</v>
      </c>
      <c r="BH14" s="52"/>
      <c r="BI14" s="53"/>
      <c r="BJ14" s="2"/>
      <c r="BK14" s="2"/>
      <c r="BL14" s="2"/>
      <c r="BM14" s="2"/>
      <c r="BN14" s="2"/>
      <c r="BO14" s="2"/>
      <c r="BP14" s="2"/>
      <c r="BU14" s="16"/>
      <c r="BV14" s="17"/>
      <c r="CB14" s="2"/>
    </row>
    <row r="15" spans="1:88" ht="16.2" x14ac:dyDescent="0.3">
      <c r="D15" s="13"/>
      <c r="E15" s="14" t="s">
        <v>24</v>
      </c>
      <c r="F15" s="15">
        <f>L31</f>
        <v>197.25693682248632</v>
      </c>
      <c r="G15" s="16" t="s">
        <v>24</v>
      </c>
      <c r="H15" s="17">
        <f>K31</f>
        <v>121.35828739683801</v>
      </c>
      <c r="J15" s="2">
        <f>E11</f>
        <v>268194.86202207726</v>
      </c>
      <c r="K15" s="22" t="s">
        <v>28</v>
      </c>
      <c r="L15" s="2">
        <f>H14*H18-H3*H7</f>
        <v>268194.86202207766</v>
      </c>
      <c r="N15" s="14" t="s">
        <v>27</v>
      </c>
      <c r="O15" s="15">
        <f>V36</f>
        <v>14.7091358</v>
      </c>
      <c r="P15" s="16" t="s">
        <v>27</v>
      </c>
      <c r="Q15" s="17">
        <f>AH36</f>
        <v>3.4323299999999999</v>
      </c>
      <c r="R15" s="127" t="s">
        <v>54</v>
      </c>
      <c r="S15" s="127"/>
      <c r="T15" s="127"/>
      <c r="U15" s="127"/>
      <c r="W15" s="24" t="s">
        <v>71</v>
      </c>
      <c r="X15" s="14" t="s">
        <v>72</v>
      </c>
      <c r="Y15" s="15">
        <f>G43</f>
        <v>30.157048636954652</v>
      </c>
      <c r="AB15" s="16" t="s">
        <v>73</v>
      </c>
      <c r="AC15" s="17">
        <f>H42</f>
        <v>23.123885500433637</v>
      </c>
      <c r="AK15" s="22"/>
      <c r="AM15" s="24" t="s">
        <v>71</v>
      </c>
      <c r="AN15" s="14" t="s">
        <v>74</v>
      </c>
      <c r="AO15" s="15" t="e" cm="1" vm="2">
        <f t="array" aca="1" ref="AO15" ca="1">INDEX(G42:G300,AM2,1)</f>
        <v>#VALUE!</v>
      </c>
      <c r="AR15" s="16" t="s">
        <v>75</v>
      </c>
      <c r="AS15" s="17" t="e" cm="1">
        <f t="array" ref="AS15">INDEX(H42:H300,AM2-1,1)</f>
        <v>#VALUE!</v>
      </c>
      <c r="AU15" s="2"/>
      <c r="AV15" s="2"/>
      <c r="AW15" s="2"/>
      <c r="AX15" s="2"/>
      <c r="AY15" s="2"/>
      <c r="AZ15" s="2"/>
      <c r="BC15" s="24" t="s">
        <v>71</v>
      </c>
      <c r="BD15" s="14"/>
      <c r="BE15" s="15"/>
      <c r="BF15" s="41" t="s">
        <v>76</v>
      </c>
      <c r="BG15" s="42">
        <f>BX4</f>
        <v>24.943955379303279</v>
      </c>
      <c r="BH15" s="16" t="s">
        <v>21</v>
      </c>
      <c r="BI15" s="17" cm="1">
        <f t="array" ref="BI15">INDEX(H42:H300,B2+B3-4,1)</f>
        <v>49.778299668677739</v>
      </c>
      <c r="BJ15" s="2"/>
      <c r="BK15" s="2"/>
      <c r="BL15" s="2"/>
      <c r="BM15" s="2"/>
      <c r="BN15" s="2"/>
      <c r="BO15" s="2"/>
      <c r="BP15" s="2"/>
      <c r="BU15" s="16"/>
      <c r="BV15" s="17"/>
      <c r="BX15" s="24" t="s">
        <v>49</v>
      </c>
      <c r="BY15" s="18" t="s">
        <v>54</v>
      </c>
      <c r="BZ15" s="18"/>
      <c r="CA15" s="18"/>
      <c r="CB15" s="18"/>
      <c r="CC15" s="18"/>
    </row>
    <row r="16" spans="1:88" ht="15.6" x14ac:dyDescent="0.3">
      <c r="D16" s="13"/>
      <c r="E16" s="14" t="s">
        <v>27</v>
      </c>
      <c r="F16" s="15">
        <f>U31</f>
        <v>14.834573176317004</v>
      </c>
      <c r="G16" s="16" t="s">
        <v>27</v>
      </c>
      <c r="H16" s="17">
        <f>T31</f>
        <v>18.6326</v>
      </c>
      <c r="J16" s="2">
        <f>E11</f>
        <v>268194.86202207726</v>
      </c>
      <c r="K16" s="2" t="s">
        <v>28</v>
      </c>
      <c r="L16" s="2">
        <f>F14*F18-F3*F7</f>
        <v>268194.86202207766</v>
      </c>
      <c r="N16" s="14" t="s">
        <v>30</v>
      </c>
      <c r="O16" s="15">
        <f>I36</f>
        <v>0.94609006695572095</v>
      </c>
      <c r="P16" s="16" t="s">
        <v>31</v>
      </c>
      <c r="Q16" s="17">
        <f>AB36</f>
        <v>0</v>
      </c>
      <c r="W16" s="25">
        <f>D42</f>
        <v>9.610100000000001</v>
      </c>
      <c r="X16" s="14" t="s">
        <v>24</v>
      </c>
      <c r="Y16" s="15">
        <f>AG43</f>
        <v>88.347393382424102</v>
      </c>
      <c r="AB16" s="16" t="s">
        <v>24</v>
      </c>
      <c r="AC16" s="17">
        <f>AK42</f>
        <v>41.923642027511377</v>
      </c>
      <c r="AF16" s="2">
        <f>AA14</f>
        <v>-14732.92854176509</v>
      </c>
      <c r="AG16" s="22" t="s">
        <v>28</v>
      </c>
      <c r="AH16" s="2">
        <f>Y15*Y19-Y3*Y7</f>
        <v>-14732.92854176485</v>
      </c>
      <c r="AI16" s="22" t="s">
        <v>28</v>
      </c>
      <c r="AJ16" s="2">
        <f>AC15*AC19-AC3*AC7</f>
        <v>-14732.928541836096</v>
      </c>
      <c r="AM16" s="25" t="e" cm="1">
        <f t="array" ref="AM16">INDEX(D42:D300,AM2-1,1)</f>
        <v>#VALUE!</v>
      </c>
      <c r="AN16" s="14" t="s">
        <v>24</v>
      </c>
      <c r="AO16" s="15" t="e" cm="1" vm="2">
        <f t="array" aca="1" ref="AO16" ca="1">INDEX(AG42:AG300,AM2,1)</f>
        <v>#VALUE!</v>
      </c>
      <c r="AR16" s="16" t="s">
        <v>24</v>
      </c>
      <c r="AS16" s="17" t="e" cm="1">
        <f t="array" ref="AS16">INDEX(AK42:AK300,AM2-1,1)</f>
        <v>#VALUE!</v>
      </c>
      <c r="AU16" s="2"/>
      <c r="AV16" s="2" t="e">
        <f>AQ14</f>
        <v>#VALUE!</v>
      </c>
      <c r="AW16" s="22" t="s">
        <v>28</v>
      </c>
      <c r="AX16" s="2" t="e" vm="1">
        <f ca="1">AO15*AO19-AO3*AO7</f>
        <v>#VALUE!</v>
      </c>
      <c r="AY16" s="22" t="s">
        <v>28</v>
      </c>
      <c r="AZ16" s="2" t="e">
        <f>IF(AL8="NO APLICA",-AS3*AS7+AS15*AS19,-AS3*AS7+AS15*AS19-AM9*AM13)</f>
        <v>#VALUE!</v>
      </c>
      <c r="BC16" s="25" cm="1">
        <f t="array" ref="BC16">INDEX(D42:D300,B2+B3-4,1)</f>
        <v>2.880600000000002</v>
      </c>
      <c r="BD16" s="14"/>
      <c r="BE16" s="15"/>
      <c r="BF16" s="41" t="s">
        <v>24</v>
      </c>
      <c r="BG16" s="42">
        <f>BX5</f>
        <v>197.74248035878099</v>
      </c>
      <c r="BH16" s="16" t="s">
        <v>24</v>
      </c>
      <c r="BI16" s="17" cm="1">
        <f t="array" ref="BI16">INDEX(AK42:AK300,B2+B3-4,1)</f>
        <v>197.25809769876486</v>
      </c>
      <c r="BJ16" s="2"/>
      <c r="BK16" s="2"/>
      <c r="BM16" s="2">
        <f>BG14</f>
        <v>-2609.0448536249146</v>
      </c>
      <c r="BN16" s="22" t="s">
        <v>28</v>
      </c>
      <c r="BO16" s="2">
        <f>-BE3*BE7+BG15*BG19</f>
        <v>-2609.0448535718024</v>
      </c>
      <c r="BP16" s="22" t="s">
        <v>28</v>
      </c>
      <c r="BQ16" s="2">
        <f>IF(BB8="NO APLICA",BI15*BI19-BI3*BI7,-BC9*BC13+BI15*BI19-BI3*BI7)</f>
        <v>-2609.04485360533</v>
      </c>
      <c r="BX16" s="25">
        <f>P37</f>
        <v>876444.04754793912</v>
      </c>
    </row>
    <row r="17" spans="1:82" ht="15.6" x14ac:dyDescent="0.3">
      <c r="D17" s="13"/>
      <c r="E17" s="14" t="s">
        <v>30</v>
      </c>
      <c r="F17" s="15">
        <f>H31</f>
        <v>4.4116024272672848E-4</v>
      </c>
      <c r="G17" s="16" t="s">
        <v>31</v>
      </c>
      <c r="H17" s="17">
        <f>G31</f>
        <v>0.209146</v>
      </c>
      <c r="K17" s="22" t="s">
        <v>28</v>
      </c>
      <c r="L17" s="2">
        <f>E11</f>
        <v>268194.86202207726</v>
      </c>
      <c r="N17" s="14" t="s">
        <v>35</v>
      </c>
      <c r="O17" s="15">
        <f>R36</f>
        <v>-78273.965667638971</v>
      </c>
      <c r="P17" s="16" t="s">
        <v>35</v>
      </c>
      <c r="Q17" s="17">
        <f>AF36</f>
        <v>-285449.87031237665</v>
      </c>
      <c r="W17" s="25"/>
      <c r="X17" s="14" t="s">
        <v>27</v>
      </c>
      <c r="Y17" s="15">
        <f>AY43</f>
        <v>14.709138705062969</v>
      </c>
      <c r="AB17" s="16" t="s">
        <v>27</v>
      </c>
      <c r="AC17" s="17">
        <f>AY42</f>
        <v>14.7091358</v>
      </c>
      <c r="AF17" s="2">
        <f>AA14</f>
        <v>-14732.92854176509</v>
      </c>
      <c r="AG17" s="22" t="s">
        <v>28</v>
      </c>
      <c r="AH17" s="2">
        <f>X25+Z25</f>
        <v>-14732.928541765243</v>
      </c>
      <c r="AI17" s="22" t="s">
        <v>28</v>
      </c>
      <c r="AJ17" s="2">
        <f>X26+Z26</f>
        <v>-14732.928541765037</v>
      </c>
      <c r="AM17" s="25"/>
      <c r="AN17" s="14" t="s">
        <v>27</v>
      </c>
      <c r="AO17" s="15" t="e" cm="1" vm="2">
        <f t="array" aca="1" ref="AO17" ca="1">INDEX(AY42:AY300,AM2,1)</f>
        <v>#VALUE!</v>
      </c>
      <c r="AR17" s="16" t="s">
        <v>27</v>
      </c>
      <c r="AS17" s="17" t="e" cm="1">
        <f t="array" ref="AS17">INDEX(AY42:AY300,AM2-1,1)</f>
        <v>#VALUE!</v>
      </c>
      <c r="AU17" s="2"/>
      <c r="AV17" s="2" t="e">
        <f>AQ14</f>
        <v>#VALUE!</v>
      </c>
      <c r="AW17" s="22" t="s">
        <v>28</v>
      </c>
      <c r="AX17" s="2" t="e">
        <f>AN25+AP25</f>
        <v>#VALUE!</v>
      </c>
      <c r="AY17" s="22" t="s">
        <v>28</v>
      </c>
      <c r="AZ17" s="2" t="e">
        <f>AN26+AP26</f>
        <v>#VALUE!</v>
      </c>
      <c r="BC17" s="25"/>
      <c r="BD17" s="14"/>
      <c r="BE17" s="15"/>
      <c r="BF17" s="41" t="s">
        <v>27</v>
      </c>
      <c r="BG17" s="42">
        <f>BX6</f>
        <v>14.834573176317004</v>
      </c>
      <c r="BH17" s="16" t="s">
        <v>27</v>
      </c>
      <c r="BI17" s="17" cm="1">
        <f t="array" ref="BI17">INDEX(AY42:AY300,B2+B3-4,1)</f>
        <v>14.709705001289533</v>
      </c>
      <c r="BJ17" s="2"/>
      <c r="BK17" s="2"/>
      <c r="BM17" s="2">
        <f>BG14</f>
        <v>-2609.0448536249146</v>
      </c>
      <c r="BN17" s="22" t="s">
        <v>28</v>
      </c>
      <c r="BO17" s="2">
        <f>BD25+BF25</f>
        <v>-2609.0448536254312</v>
      </c>
      <c r="BP17" s="22" t="s">
        <v>28</v>
      </c>
      <c r="BQ17" s="2">
        <f>BD26+BF26</f>
        <v>-2609.0448536271169</v>
      </c>
    </row>
    <row r="18" spans="1:82" ht="16.2" thickBot="1" x14ac:dyDescent="0.35">
      <c r="D18" s="13"/>
      <c r="E18" s="14" t="s">
        <v>35</v>
      </c>
      <c r="F18" s="15">
        <f>Q31</f>
        <v>-272496.46031437034</v>
      </c>
      <c r="G18" s="16" t="s">
        <v>35</v>
      </c>
      <c r="H18" s="17">
        <f>P31</f>
        <v>-235034.43271193746</v>
      </c>
      <c r="S18" s="2">
        <f>N11</f>
        <v>704267.00072818948</v>
      </c>
      <c r="T18" s="22" t="s">
        <v>28</v>
      </c>
      <c r="U18" s="2">
        <f>O3*O7-O13*O17</f>
        <v>704267.00072495872</v>
      </c>
      <c r="W18" s="24" t="s">
        <v>77</v>
      </c>
      <c r="X18" s="14" t="s">
        <v>32</v>
      </c>
      <c r="Y18" s="15">
        <f>N43</f>
        <v>0.93615414638561367</v>
      </c>
      <c r="AB18" s="16" t="s">
        <v>31</v>
      </c>
      <c r="AC18" s="17">
        <f>S42</f>
        <v>0.93313212180934746</v>
      </c>
      <c r="AM18" s="24" t="s">
        <v>77</v>
      </c>
      <c r="AN18" s="14" t="s">
        <v>32</v>
      </c>
      <c r="AO18" s="15" t="e" cm="1" vm="2">
        <f t="array" aca="1" ref="AO18" ca="1">INDEX(N42:N300,AM2,1)</f>
        <v>#VALUE!</v>
      </c>
      <c r="AR18" s="16" t="s">
        <v>31</v>
      </c>
      <c r="AS18" s="17" t="e" cm="1">
        <f t="array" ref="AS18">INDEX(S42:S300,AM2-1,1)</f>
        <v>#VALUE!</v>
      </c>
      <c r="AU18" s="2"/>
      <c r="AV18" s="2"/>
      <c r="AW18" s="2"/>
      <c r="AX18" s="2"/>
      <c r="AY18" s="2"/>
      <c r="AZ18" s="2"/>
      <c r="BC18" s="24" t="s">
        <v>77</v>
      </c>
      <c r="BD18" s="14"/>
      <c r="BE18" s="15"/>
      <c r="BF18" s="41" t="s">
        <v>78</v>
      </c>
      <c r="BG18" s="42">
        <f>BX7</f>
        <v>4.4116024272672848E-4</v>
      </c>
      <c r="BH18" s="16" t="s">
        <v>31</v>
      </c>
      <c r="BI18" s="17" cm="1">
        <f t="array" ref="BI18">INDEX(S42:S300,B2+B3-4,1)</f>
        <v>4.4116024272672556E-4</v>
      </c>
      <c r="BJ18" s="2"/>
      <c r="BK18" s="2"/>
      <c r="BL18" s="2"/>
      <c r="BM18" s="2"/>
      <c r="BN18" s="2"/>
      <c r="BO18" s="2"/>
      <c r="BP18" s="2"/>
      <c r="CA18" s="54">
        <f>BT3*BT7</f>
        <v>-13564410.460182678</v>
      </c>
      <c r="CB18" s="55" t="s">
        <v>28</v>
      </c>
      <c r="CC18" s="54">
        <f>BT19*BT23+BX4*BX8-BX16</f>
        <v>-13564410.46018268</v>
      </c>
    </row>
    <row r="19" spans="1:82" ht="16.8" thickBot="1" x14ac:dyDescent="0.35">
      <c r="D19" s="13"/>
      <c r="E19" s="56"/>
      <c r="F19" s="26" t="s">
        <v>79</v>
      </c>
      <c r="G19" s="57" t="s">
        <v>80</v>
      </c>
      <c r="H19" s="58"/>
      <c r="I19" s="102" t="s">
        <v>321</v>
      </c>
      <c r="J19" s="11" t="s">
        <v>322</v>
      </c>
      <c r="K19" s="2">
        <v>0.14285700000000001</v>
      </c>
      <c r="N19" s="14" t="s">
        <v>323</v>
      </c>
      <c r="O19" s="15">
        <f>O13-Q19</f>
        <v>23.790819572179458</v>
      </c>
      <c r="P19" s="14" t="s">
        <v>12</v>
      </c>
      <c r="Q19" s="15">
        <f>G36</f>
        <v>7.0331631365210114</v>
      </c>
      <c r="S19" s="2">
        <f>N11</f>
        <v>704267.00072818948</v>
      </c>
      <c r="T19" s="22" t="s">
        <v>28</v>
      </c>
      <c r="U19" s="2">
        <f>Q3*Q7-Q13*Q17</f>
        <v>704267.00072836876</v>
      </c>
      <c r="W19" s="25">
        <f>W7-W16</f>
        <v>3.1499999999999417E-2</v>
      </c>
      <c r="X19" s="14" t="s">
        <v>35</v>
      </c>
      <c r="Y19" s="15">
        <f>AU43</f>
        <v>-57140.249791749382</v>
      </c>
      <c r="AB19" s="16" t="s">
        <v>35</v>
      </c>
      <c r="AC19" s="17">
        <f>AV42</f>
        <v>-81168.656664746348</v>
      </c>
      <c r="AM19" s="25" t="e">
        <f>AM7-AM16</f>
        <v>#VALUE!</v>
      </c>
      <c r="AN19" s="14" t="s">
        <v>35</v>
      </c>
      <c r="AO19" s="15" t="e" cm="1" vm="2">
        <f t="array" aca="1" ref="AO19" ca="1">INDEX(AU42:AU300,AM2,1)</f>
        <v>#VALUE!</v>
      </c>
      <c r="AR19" s="16" t="s">
        <v>35</v>
      </c>
      <c r="AS19" s="17" t="e" cm="1">
        <f t="array" ref="AS19">INDEX(AV42:AV300,AM2-1,1)</f>
        <v>#VALUE!</v>
      </c>
      <c r="AU19" s="2"/>
      <c r="AV19" s="2"/>
      <c r="AW19" s="2"/>
      <c r="AX19" s="2"/>
      <c r="AY19" s="2"/>
      <c r="AZ19" s="2"/>
      <c r="BC19" s="25">
        <f>BC7-BC16</f>
        <v>6.6500000000000004E-2</v>
      </c>
      <c r="BD19" s="14"/>
      <c r="BE19" s="15"/>
      <c r="BF19" s="41" t="s">
        <v>35</v>
      </c>
      <c r="BG19" s="42">
        <f>BX8</f>
        <v>-237359.92987160233</v>
      </c>
      <c r="BH19" s="16" t="s">
        <v>35</v>
      </c>
      <c r="BI19" s="17" cm="1">
        <f t="array" ref="BI19">INDEX(AV42:AV300,B2+B3-4,1)</f>
        <v>-272496.46031437034</v>
      </c>
      <c r="BJ19" s="2"/>
      <c r="BK19" s="2"/>
      <c r="BL19" s="2"/>
      <c r="BM19" s="2"/>
      <c r="BN19" s="2"/>
      <c r="BO19" s="2"/>
      <c r="BP19" s="2"/>
      <c r="BQ19" s="2"/>
      <c r="BR19" s="2"/>
      <c r="BS19" s="16" t="s">
        <v>82</v>
      </c>
      <c r="BT19" s="17">
        <f>G37</f>
        <v>24.834344289374457</v>
      </c>
      <c r="BU19" s="16" t="s">
        <v>83</v>
      </c>
      <c r="BV19" s="17">
        <f>E37-G37</f>
        <v>24.943955379303276</v>
      </c>
      <c r="CA19" s="54">
        <f>BX16</f>
        <v>876444.04754793912</v>
      </c>
      <c r="CB19" s="55" t="s">
        <v>28</v>
      </c>
      <c r="CC19" s="54">
        <f>BX4*BX8-BV19*BV23</f>
        <v>876444.04754793551</v>
      </c>
    </row>
    <row r="20" spans="1:82" ht="16.8" thickBot="1" x14ac:dyDescent="0.35">
      <c r="A20" s="9"/>
      <c r="D20" s="13"/>
      <c r="F20" s="26"/>
      <c r="G20" s="27"/>
      <c r="I20" s="108"/>
      <c r="J20" s="11" t="s">
        <v>324</v>
      </c>
      <c r="K20" s="2">
        <v>0.45420690900875932</v>
      </c>
      <c r="N20" s="14" t="s">
        <v>24</v>
      </c>
      <c r="O20" s="15">
        <f>AVERAGE(O14,Q20)</f>
        <v>40.412076135918738</v>
      </c>
      <c r="P20" s="14" t="s">
        <v>24</v>
      </c>
      <c r="Q20" s="15">
        <f>O36</f>
        <v>40.412076135918738</v>
      </c>
      <c r="Y20" s="26" t="s">
        <v>84</v>
      </c>
      <c r="AB20" s="57" t="s">
        <v>85</v>
      </c>
      <c r="AO20" s="26" t="s">
        <v>84</v>
      </c>
      <c r="AR20" s="57" t="s">
        <v>85</v>
      </c>
      <c r="AU20" s="2"/>
      <c r="AV20" s="2"/>
      <c r="AW20" s="2"/>
      <c r="AX20" s="2"/>
      <c r="AY20" s="2"/>
      <c r="AZ20" s="2"/>
      <c r="BC20" s="2"/>
      <c r="BD20" s="2"/>
      <c r="BE20" s="26" t="s">
        <v>84</v>
      </c>
      <c r="BF20" s="2"/>
      <c r="BG20" s="2"/>
      <c r="BH20" s="57" t="s">
        <v>85</v>
      </c>
      <c r="BI20" s="2"/>
      <c r="BJ20" s="2"/>
      <c r="BK20" s="2"/>
      <c r="BL20" s="2"/>
      <c r="BM20" s="2"/>
      <c r="BN20" s="2"/>
      <c r="BO20" s="2"/>
      <c r="BP20" s="2"/>
      <c r="BQ20" s="27"/>
      <c r="BR20" s="27"/>
      <c r="BS20" s="16" t="s">
        <v>24</v>
      </c>
      <c r="BT20" s="17">
        <f>O37</f>
        <v>197.25693682248632</v>
      </c>
      <c r="BU20" s="16" t="s">
        <v>24</v>
      </c>
      <c r="BV20" s="17">
        <f>M37</f>
        <v>197.25693682248632</v>
      </c>
    </row>
    <row r="21" spans="1:82" ht="15" thickBot="1" x14ac:dyDescent="0.35">
      <c r="A21" s="9"/>
      <c r="D21" s="13"/>
      <c r="F21" s="11" t="s">
        <v>325</v>
      </c>
      <c r="G21" s="2">
        <v>0.73645788345819663</v>
      </c>
      <c r="N21" s="14" t="s">
        <v>27</v>
      </c>
      <c r="O21" s="15">
        <f>AVERAGE(O15,Q21)</f>
        <v>14.7091358</v>
      </c>
      <c r="P21" s="14" t="s">
        <v>27</v>
      </c>
      <c r="Q21" s="15">
        <f>X36</f>
        <v>14.7091358</v>
      </c>
      <c r="R21" s="127" t="s">
        <v>70</v>
      </c>
      <c r="S21" s="127"/>
      <c r="T21" s="127"/>
      <c r="U21" s="127"/>
      <c r="W21" s="59" t="s">
        <v>86</v>
      </c>
      <c r="X21" s="59"/>
      <c r="Y21" s="59"/>
      <c r="Z21" s="59"/>
      <c r="AA21" s="59"/>
      <c r="AB21" s="59"/>
      <c r="AC21" s="59"/>
      <c r="AD21" s="59"/>
      <c r="AE21" s="21"/>
      <c r="AM21" s="59" t="s">
        <v>86</v>
      </c>
      <c r="AN21" s="59"/>
      <c r="AO21" s="59"/>
      <c r="AP21" s="59"/>
      <c r="AQ21" s="59"/>
      <c r="AR21" s="59"/>
      <c r="AS21" s="59"/>
      <c r="AT21" s="59"/>
      <c r="AU21" s="21"/>
      <c r="AV21" s="2"/>
      <c r="AW21" s="2"/>
      <c r="AX21" s="2"/>
      <c r="AY21" s="2"/>
      <c r="AZ21" s="2"/>
      <c r="BC21" s="59" t="s">
        <v>86</v>
      </c>
      <c r="BD21" s="59"/>
      <c r="BE21" s="59"/>
      <c r="BF21" s="59"/>
      <c r="BG21" s="59"/>
      <c r="BH21" s="59"/>
      <c r="BI21" s="59"/>
      <c r="BJ21" s="59"/>
      <c r="BK21" s="21"/>
      <c r="BL21" s="2"/>
      <c r="BM21" s="2"/>
      <c r="BN21" s="2"/>
      <c r="BO21" s="2"/>
      <c r="BP21" s="2"/>
      <c r="BS21" s="16" t="s">
        <v>27</v>
      </c>
      <c r="BT21" s="17">
        <f>X37</f>
        <v>14.834573176317004</v>
      </c>
      <c r="BU21" s="16" t="s">
        <v>27</v>
      </c>
      <c r="BV21" s="17">
        <f>V37</f>
        <v>14.834573176317004</v>
      </c>
      <c r="BY21" s="18" t="s">
        <v>70</v>
      </c>
      <c r="BZ21" s="18"/>
      <c r="CA21" s="18"/>
      <c r="CB21" s="18"/>
      <c r="CC21" s="18"/>
    </row>
    <row r="22" spans="1:82" ht="16.8" thickBot="1" x14ac:dyDescent="0.35">
      <c r="A22" s="9"/>
      <c r="D22" s="13"/>
      <c r="F22" s="11" t="s">
        <v>326</v>
      </c>
      <c r="G22" s="2">
        <v>6899.3823022086453</v>
      </c>
      <c r="N22" s="14" t="s">
        <v>30</v>
      </c>
      <c r="O22" s="15">
        <f>AVERAGE(O16,Q22)</f>
        <v>0.94609006695572095</v>
      </c>
      <c r="P22" s="14" t="s">
        <v>30</v>
      </c>
      <c r="Q22" s="15">
        <f>K36</f>
        <v>0.94609006695572095</v>
      </c>
      <c r="W22" s="60" t="s">
        <v>87</v>
      </c>
      <c r="X22" s="61"/>
      <c r="Y22" s="62" t="s">
        <v>88</v>
      </c>
      <c r="Z22" s="63"/>
      <c r="AA22" s="10" t="s">
        <v>89</v>
      </c>
      <c r="AB22" s="64">
        <f>K42/W19/X2</f>
        <v>510.37332164464078</v>
      </c>
      <c r="AC22" s="10" t="s">
        <v>90</v>
      </c>
      <c r="AD22" s="65">
        <f>AL42</f>
        <v>76.599632291435896</v>
      </c>
      <c r="AM22" s="66" t="s">
        <v>87</v>
      </c>
      <c r="AN22" s="67"/>
      <c r="AO22" s="66" t="s">
        <v>88</v>
      </c>
      <c r="AP22" s="67"/>
      <c r="AQ22" s="10" t="s">
        <v>89</v>
      </c>
      <c r="AR22" s="64" t="e" cm="1">
        <f t="array" ref="AR22">INDEX(K42:K300,AM2-1,1)/AM19/AM2</f>
        <v>#VALUE!</v>
      </c>
      <c r="AS22" s="10" t="s">
        <v>90</v>
      </c>
      <c r="AT22" s="65" t="e" cm="1">
        <f t="array" ref="AT22">INDEX(AL42:AL300,AM2-1,1)</f>
        <v>#VALUE!</v>
      </c>
      <c r="AU22" s="2"/>
      <c r="AV22" s="2"/>
      <c r="AW22" s="2"/>
      <c r="AX22" s="2"/>
      <c r="AY22" s="2"/>
      <c r="AZ22" s="2"/>
      <c r="BC22" s="60" t="s">
        <v>87</v>
      </c>
      <c r="BD22" s="61"/>
      <c r="BE22" s="62" t="s">
        <v>88</v>
      </c>
      <c r="BF22" s="63"/>
      <c r="BG22" s="10" t="s">
        <v>89</v>
      </c>
      <c r="BH22" s="64" cm="1">
        <f t="array" ref="BH22">INDEX(K42:K300,B2+B3-4,1)/BC19/BC2</f>
        <v>422.36005226033461</v>
      </c>
      <c r="BI22" s="10" t="s">
        <v>90</v>
      </c>
      <c r="BJ22" s="65" cm="1">
        <f t="array" ref="BJ22">INDEX(AL42:AL300,B2+B3-4,1)</f>
        <v>57.588829986815874</v>
      </c>
      <c r="BK22" s="2"/>
      <c r="BL22" s="2"/>
      <c r="BM22" s="2"/>
      <c r="BN22" s="2"/>
      <c r="BO22" s="2"/>
      <c r="BP22" s="2"/>
      <c r="BS22" s="16" t="s">
        <v>31</v>
      </c>
      <c r="BT22" s="17">
        <f>K37</f>
        <v>4.4116024272672848E-4</v>
      </c>
      <c r="BU22" s="16" t="s">
        <v>31</v>
      </c>
      <c r="BV22" s="17">
        <f>I37</f>
        <v>4.4116024272672848E-4</v>
      </c>
    </row>
    <row r="23" spans="1:82" ht="16.8" thickBot="1" x14ac:dyDescent="0.35">
      <c r="A23" s="9"/>
      <c r="D23" s="13"/>
      <c r="F23" s="11" t="s">
        <v>327</v>
      </c>
      <c r="G23" s="2">
        <v>1048.9697837312467</v>
      </c>
      <c r="N23" s="14" t="s">
        <v>35</v>
      </c>
      <c r="O23" s="15">
        <f>AVERAGE(O17,Q23)</f>
        <v>-78273.965667638971</v>
      </c>
      <c r="P23" s="14" t="s">
        <v>35</v>
      </c>
      <c r="Q23" s="15">
        <f>T36</f>
        <v>-78273.965667638971</v>
      </c>
      <c r="S23" s="2">
        <f>B11</f>
        <v>3.3826628375277106</v>
      </c>
      <c r="T23" s="22" t="s">
        <v>28</v>
      </c>
      <c r="U23" s="2">
        <f>O19/Q19</f>
        <v>3.3826628375277106</v>
      </c>
      <c r="W23" s="68" t="s">
        <v>91</v>
      </c>
      <c r="X23" s="69">
        <f>Y42</f>
        <v>-0.29963803988563514</v>
      </c>
      <c r="Y23" s="68" t="s">
        <v>92</v>
      </c>
      <c r="Z23" s="69">
        <f>AA42</f>
        <v>-0.63097970059305342</v>
      </c>
      <c r="AA23" s="10" t="s">
        <v>93</v>
      </c>
      <c r="AB23" s="70">
        <f>T42</f>
        <v>3.9721596738529161</v>
      </c>
      <c r="AC23" s="10" t="s">
        <v>94</v>
      </c>
      <c r="AD23" s="71">
        <f>AM42</f>
        <v>3269.5636243998028</v>
      </c>
      <c r="AM23" s="68" t="s">
        <v>91</v>
      </c>
      <c r="AN23" s="69" t="e" cm="1">
        <f t="array" ref="AN23">INDEX(Y42:Y300,AM2-1,1)</f>
        <v>#VALUE!</v>
      </c>
      <c r="AO23" s="68" t="s">
        <v>92</v>
      </c>
      <c r="AP23" s="69" t="e" cm="1">
        <f t="array" ref="AP23">INDEX(AA42:AA300,AM2-1,1)</f>
        <v>#VALUE!</v>
      </c>
      <c r="AQ23" s="10" t="s">
        <v>93</v>
      </c>
      <c r="AR23" s="70" t="e" cm="1">
        <f t="array" ref="AR23">INDEX(T42:T300,AM2-1,1)</f>
        <v>#VALUE!</v>
      </c>
      <c r="AS23" s="10" t="s">
        <v>94</v>
      </c>
      <c r="AT23" s="71" t="e" cm="1">
        <f t="array" ref="AT23">INDEX(AM42:AM300,AM2-1,1)</f>
        <v>#VALUE!</v>
      </c>
      <c r="AU23" s="2"/>
      <c r="AV23" s="2"/>
      <c r="AW23" s="2"/>
      <c r="AX23" s="2"/>
      <c r="AY23" s="2"/>
      <c r="AZ23" s="2"/>
      <c r="BC23" s="68" t="s">
        <v>91</v>
      </c>
      <c r="BD23" s="69" cm="1">
        <f t="array" ref="BD23">INDEX(Y42:Y300,B2+B3-4,1)</f>
        <v>-1.1122842436346576E-2</v>
      </c>
      <c r="BE23" s="68" t="s">
        <v>92</v>
      </c>
      <c r="BF23" s="69" cm="1">
        <f t="array" ref="BF23">INDEX(AA42:AA300,B2+B3-4,1)</f>
        <v>1.6110034765692259E-6</v>
      </c>
      <c r="BG23" s="10" t="s">
        <v>93</v>
      </c>
      <c r="BH23" s="70" cm="1">
        <f t="array" ref="BH23">INDEX(T42:T300,B2+B3-4,1)</f>
        <v>4.4553916196120351</v>
      </c>
      <c r="BI23" s="10" t="s">
        <v>94</v>
      </c>
      <c r="BJ23" s="71" cm="1">
        <f t="array" ref="BJ23">INDEX(AM42:AM300,B2+B3-4,1)</f>
        <v>8863.3547234871312</v>
      </c>
      <c r="BK23" s="2"/>
      <c r="BL23" s="2"/>
      <c r="BM23" s="2"/>
      <c r="BN23" s="2"/>
      <c r="BO23" s="2"/>
      <c r="BP23" s="2"/>
      <c r="BS23" s="16" t="s">
        <v>35</v>
      </c>
      <c r="BT23" s="17">
        <f>T37</f>
        <v>-272496.46031437034</v>
      </c>
      <c r="BU23" s="16" t="s">
        <v>35</v>
      </c>
      <c r="BV23" s="17">
        <f>R37</f>
        <v>-272496.46031437034</v>
      </c>
    </row>
    <row r="24" spans="1:82" ht="16.8" thickBot="1" x14ac:dyDescent="0.35">
      <c r="A24" s="9"/>
      <c r="D24" s="13"/>
      <c r="F24" s="26"/>
      <c r="G24" s="27"/>
      <c r="W24" s="72" t="s">
        <v>95</v>
      </c>
      <c r="X24" s="73">
        <f>AB42</f>
        <v>-0.30828013500356893</v>
      </c>
      <c r="Y24" s="72" t="s">
        <v>96</v>
      </c>
      <c r="Z24" s="73">
        <f>AD42</f>
        <v>-0.62233760547512351</v>
      </c>
      <c r="AA24" s="10" t="s">
        <v>97</v>
      </c>
      <c r="AB24" s="71">
        <f>U42</f>
        <v>0.12989252331906506</v>
      </c>
      <c r="AM24" s="72" t="s">
        <v>95</v>
      </c>
      <c r="AN24" s="73" t="e" cm="1">
        <f t="array" ref="AN24">INDEX(AB42:AB300,AM2-1,1)</f>
        <v>#VALUE!</v>
      </c>
      <c r="AO24" s="72" t="s">
        <v>96</v>
      </c>
      <c r="AP24" s="73" t="e" cm="1">
        <f t="array" ref="AP24">INDEX(AD42:AD300,AM2-1,1)</f>
        <v>#VALUE!</v>
      </c>
      <c r="AQ24" s="10" t="s">
        <v>97</v>
      </c>
      <c r="AR24" s="71" t="e" cm="1">
        <f t="array" ref="AR24">INDEX(U42:U300,AM2-1,1)</f>
        <v>#VALUE!</v>
      </c>
      <c r="AU24" s="2"/>
      <c r="AV24" s="2"/>
      <c r="AW24" s="2"/>
      <c r="AX24" s="2"/>
      <c r="AY24" s="2"/>
      <c r="AZ24" s="2"/>
      <c r="BC24" s="74" t="s">
        <v>98</v>
      </c>
      <c r="BD24" s="75" cm="1">
        <f t="array" ref="BD24">INDEX(AB42:AB300,B2+B3-4,1)</f>
        <v>-1.1122032618752791E-2</v>
      </c>
      <c r="BE24" s="74" t="s">
        <v>99</v>
      </c>
      <c r="BF24" s="75" cm="1">
        <f t="array" ref="BF24">INDEX(AD42:AD300,B2+B3-4,1)</f>
        <v>8.0118571810335424E-7</v>
      </c>
      <c r="BG24" s="10" t="s">
        <v>97</v>
      </c>
      <c r="BH24" s="71" cm="1">
        <f t="array" ref="BH24">INDEX(U42:U300,B2+B3-4,1)</f>
        <v>0.60986084443495447</v>
      </c>
      <c r="BI24" s="2"/>
      <c r="BJ24" s="2"/>
      <c r="BK24" s="2"/>
      <c r="BL24" s="2"/>
      <c r="BM24" s="2"/>
      <c r="BN24" s="2"/>
      <c r="BO24" s="2"/>
      <c r="BP24" s="2"/>
      <c r="CA24" s="2">
        <f>B12</f>
        <v>1</v>
      </c>
      <c r="CB24" s="22" t="s">
        <v>28</v>
      </c>
      <c r="CC24" s="2">
        <f>BX4/BV19</f>
        <v>1.0000000000000002</v>
      </c>
    </row>
    <row r="25" spans="1:82" ht="16.8" customHeight="1" thickBot="1" x14ac:dyDescent="0.35">
      <c r="A25" s="9"/>
      <c r="D25" s="13"/>
      <c r="F25" s="26"/>
      <c r="G25" s="27"/>
      <c r="O25" s="11" t="s">
        <v>328</v>
      </c>
      <c r="P25" s="128">
        <v>0.97760762884977803</v>
      </c>
      <c r="Q25" s="129"/>
      <c r="R25" s="102" t="s">
        <v>329</v>
      </c>
      <c r="S25" s="11" t="s">
        <v>322</v>
      </c>
      <c r="T25" s="128">
        <v>0.19659899999999997</v>
      </c>
      <c r="U25" s="129"/>
      <c r="W25" s="77" t="s">
        <v>101</v>
      </c>
      <c r="X25" s="78">
        <f>AO42</f>
        <v>7941.2319614114094</v>
      </c>
      <c r="Y25" s="77" t="s">
        <v>102</v>
      </c>
      <c r="Z25" s="78">
        <f>AP42</f>
        <v>-22674.160503176652</v>
      </c>
      <c r="AA25" s="10" t="s">
        <v>103</v>
      </c>
      <c r="AB25" s="71">
        <f>Z42</f>
        <v>1.0000000000000164</v>
      </c>
      <c r="AM25" s="77" t="s">
        <v>101</v>
      </c>
      <c r="AN25" s="78" t="e" cm="1">
        <f t="array" ref="AN25">INDEX(AO42:AO300,AM2-1,1)</f>
        <v>#VALUE!</v>
      </c>
      <c r="AO25" s="77" t="s">
        <v>102</v>
      </c>
      <c r="AP25" s="78" t="e" cm="1">
        <f t="array" ref="AP25">INDEX(AP42:AP300,AM2-1,1)</f>
        <v>#VALUE!</v>
      </c>
      <c r="AQ25" s="10" t="s">
        <v>103</v>
      </c>
      <c r="AR25" s="71" t="e" cm="1">
        <f t="array" ref="AR25">INDEX(Z42:Z300,AM2-1,1)</f>
        <v>#VALUE!</v>
      </c>
      <c r="AU25" s="2"/>
      <c r="AV25" s="2"/>
      <c r="AW25" s="2"/>
      <c r="AX25" s="2"/>
      <c r="AY25" s="2"/>
      <c r="AZ25" s="2"/>
      <c r="BC25" s="77" t="s">
        <v>101</v>
      </c>
      <c r="BD25" s="78" cm="1">
        <f t="array" ref="BD25">INDEX(AO42:AO300,B2+B3-4,1)</f>
        <v>35.665035130870123</v>
      </c>
      <c r="BE25" s="77" t="s">
        <v>102</v>
      </c>
      <c r="BF25" s="78" cm="1">
        <f t="array" ref="BF25">INDEX(AP42:AP300,B2+B3-4,1)</f>
        <v>-2644.7098887563011</v>
      </c>
      <c r="BG25" s="10" t="s">
        <v>103</v>
      </c>
      <c r="BH25" s="71" cm="1">
        <f t="array" ref="BH25">INDEX(Z42:Z300,B2+B3-4,1)</f>
        <v>1.0000000000256257</v>
      </c>
      <c r="BI25" s="2"/>
      <c r="BJ25" s="2"/>
      <c r="BK25" s="2"/>
      <c r="BL25" s="2"/>
      <c r="BM25" s="2"/>
      <c r="BN25" s="2"/>
      <c r="BO25" s="2"/>
      <c r="BP25" s="2"/>
      <c r="BS25" s="79" t="s">
        <v>104</v>
      </c>
      <c r="BT25" s="79"/>
      <c r="BU25" s="79"/>
      <c r="BV25" s="79"/>
      <c r="BW25" s="79"/>
      <c r="BX25" s="42">
        <v>895784.76621821371</v>
      </c>
    </row>
    <row r="26" spans="1:82" ht="16.8" thickBot="1" x14ac:dyDescent="0.35">
      <c r="A26" s="9"/>
      <c r="D26" s="80"/>
      <c r="F26" s="26"/>
      <c r="G26" s="27"/>
      <c r="M26" s="81"/>
      <c r="N26" s="129"/>
      <c r="O26" s="129"/>
      <c r="P26" s="129"/>
      <c r="Q26" s="129"/>
      <c r="R26" s="108"/>
      <c r="S26" s="11" t="s">
        <v>324</v>
      </c>
      <c r="T26" s="128">
        <v>94.709399253437894</v>
      </c>
      <c r="U26" s="129"/>
      <c r="W26" s="82" t="s">
        <v>105</v>
      </c>
      <c r="X26" s="83">
        <f>AQ42</f>
        <v>2991.496299288423</v>
      </c>
      <c r="Y26" s="82" t="s">
        <v>106</v>
      </c>
      <c r="Z26" s="83">
        <f>AR42</f>
        <v>-17724.42484105346</v>
      </c>
      <c r="AA26" s="10" t="s">
        <v>107</v>
      </c>
      <c r="AB26" s="71">
        <f>AC42</f>
        <v>1.0431735639337627</v>
      </c>
      <c r="AG26" s="22"/>
      <c r="AI26" s="22"/>
      <c r="AM26" s="82" t="s">
        <v>105</v>
      </c>
      <c r="AN26" s="83" t="e" cm="1">
        <f t="array" ref="AN26">INDEX(AQ42:AQ300,AM2-1,1)</f>
        <v>#VALUE!</v>
      </c>
      <c r="AO26" s="82" t="s">
        <v>106</v>
      </c>
      <c r="AP26" s="83" t="e" cm="1">
        <f t="array" ref="AP26">INDEX(AR42:AR300,AM2-1,1)</f>
        <v>#VALUE!</v>
      </c>
      <c r="AQ26" s="10" t="s">
        <v>107</v>
      </c>
      <c r="AR26" s="71" t="e" cm="1">
        <f t="array" ref="AR26">INDEX(AC42:AC300,AM2-1,1)</f>
        <v>#VALUE!</v>
      </c>
      <c r="AU26" s="2"/>
      <c r="AV26" s="2"/>
      <c r="AW26" s="22"/>
      <c r="AX26" s="2"/>
      <c r="AY26" s="22"/>
      <c r="AZ26" s="2"/>
      <c r="BC26" s="84" t="s">
        <v>108</v>
      </c>
      <c r="BD26" s="85" cm="1">
        <f t="array" ref="BD26">INDEX(AQ42:AQ300,B2+B3-4,1)</f>
        <v>219.50772201544268</v>
      </c>
      <c r="BE26" s="84" t="s">
        <v>109</v>
      </c>
      <c r="BF26" s="85" cm="1">
        <f t="array" ref="BF26">INDEX(AR42:AR300,B2+B3-4,1)</f>
        <v>-2828.5525756425595</v>
      </c>
      <c r="BG26" s="10" t="s">
        <v>107</v>
      </c>
      <c r="BH26" s="71" cm="1">
        <f t="array" ref="BH26">INDEX(AC42:AC300,B2+B3-4,1)</f>
        <v>1.000908740069087</v>
      </c>
      <c r="BI26" s="2"/>
      <c r="BJ26" s="2"/>
      <c r="BK26" s="2"/>
      <c r="BL26" s="2"/>
      <c r="BM26" s="22"/>
      <c r="BN26" s="2"/>
      <c r="BO26" s="22"/>
      <c r="BP26" s="2"/>
      <c r="BS26" s="86"/>
      <c r="BT26" s="86"/>
      <c r="BU26" s="86"/>
      <c r="BV26" s="86"/>
      <c r="BW26" s="86"/>
    </row>
    <row r="27" spans="1:82" ht="16.8" thickBot="1" x14ac:dyDescent="0.35">
      <c r="A27" s="9"/>
      <c r="D27" s="87"/>
      <c r="F27" s="26"/>
      <c r="G27" s="27"/>
      <c r="X27" s="26"/>
      <c r="AA27" s="27"/>
      <c r="AU27" s="2"/>
      <c r="BS27" s="41" t="s">
        <v>110</v>
      </c>
      <c r="BT27" s="42">
        <v>224.80020000000002</v>
      </c>
      <c r="BU27" s="41" t="s">
        <v>111</v>
      </c>
      <c r="BV27" s="42">
        <v>84.447900000000004</v>
      </c>
      <c r="CB27" s="2"/>
      <c r="CC27" s="2"/>
      <c r="CD27" s="2"/>
    </row>
    <row r="28" spans="1:82" ht="16.8" customHeight="1" thickBot="1" x14ac:dyDescent="0.35">
      <c r="A28" s="3" t="s">
        <v>112</v>
      </c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5"/>
      <c r="AU28" s="2"/>
      <c r="AV28" s="2"/>
      <c r="AW28" s="2"/>
      <c r="AX28" s="2"/>
      <c r="AY28" s="2"/>
      <c r="BS28" s="41" t="s">
        <v>113</v>
      </c>
      <c r="BT28" s="42">
        <v>219.4579</v>
      </c>
      <c r="BU28" s="41" t="s">
        <v>114</v>
      </c>
      <c r="BV28" s="42">
        <v>291.69806039764723</v>
      </c>
      <c r="CB28" s="2"/>
      <c r="CC28" s="2"/>
      <c r="CD28" s="2"/>
    </row>
    <row r="29" spans="1:82" ht="15" customHeight="1" thickBot="1" x14ac:dyDescent="0.35">
      <c r="A29" s="11" t="s">
        <v>115</v>
      </c>
      <c r="B29" s="3" t="s">
        <v>116</v>
      </c>
      <c r="C29" s="4"/>
      <c r="D29" s="4"/>
      <c r="E29" s="5"/>
      <c r="F29" s="3" t="s">
        <v>117</v>
      </c>
      <c r="G29" s="4"/>
      <c r="H29" s="4"/>
      <c r="I29" s="5"/>
      <c r="J29" s="3" t="s">
        <v>118</v>
      </c>
      <c r="K29" s="4"/>
      <c r="L29" s="4"/>
      <c r="M29" s="4"/>
      <c r="N29" s="4"/>
      <c r="O29" s="4"/>
      <c r="P29" s="4"/>
      <c r="Q29" s="4"/>
      <c r="R29" s="5"/>
      <c r="S29" s="3" t="s">
        <v>119</v>
      </c>
      <c r="T29" s="4"/>
      <c r="U29" s="4"/>
      <c r="V29" s="5"/>
      <c r="AU29" s="2"/>
      <c r="AV29" s="2"/>
      <c r="AW29" s="2"/>
      <c r="AX29" s="2"/>
      <c r="AY29" s="2"/>
    </row>
    <row r="30" spans="1:82" ht="16.2" customHeight="1" x14ac:dyDescent="0.3">
      <c r="A30" s="9" t="s">
        <v>120</v>
      </c>
      <c r="B30" s="57" t="s">
        <v>121</v>
      </c>
      <c r="C30" s="57" t="s">
        <v>122</v>
      </c>
      <c r="D30" s="26" t="s">
        <v>123</v>
      </c>
      <c r="E30" s="26" t="s">
        <v>124</v>
      </c>
      <c r="F30" s="57" t="s">
        <v>125</v>
      </c>
      <c r="G30" s="57" t="s">
        <v>126</v>
      </c>
      <c r="H30" s="26" t="s">
        <v>127</v>
      </c>
      <c r="I30" s="26" t="s">
        <v>128</v>
      </c>
      <c r="J30" s="57" t="s">
        <v>129</v>
      </c>
      <c r="K30" s="57" t="s">
        <v>130</v>
      </c>
      <c r="L30" s="26" t="s">
        <v>131</v>
      </c>
      <c r="M30" s="26" t="s">
        <v>132</v>
      </c>
      <c r="N30" s="24" t="s">
        <v>133</v>
      </c>
      <c r="O30" s="57" t="s">
        <v>134</v>
      </c>
      <c r="P30" s="57" t="s">
        <v>135</v>
      </c>
      <c r="Q30" s="26" t="s">
        <v>136</v>
      </c>
      <c r="R30" s="26" t="s">
        <v>137</v>
      </c>
      <c r="S30" s="57" t="s">
        <v>138</v>
      </c>
      <c r="T30" s="57" t="s">
        <v>139</v>
      </c>
      <c r="U30" s="26" t="s">
        <v>140</v>
      </c>
      <c r="V30" s="26" t="s">
        <v>141</v>
      </c>
      <c r="AU30" s="2"/>
      <c r="AV30" s="2"/>
      <c r="AW30" s="2"/>
      <c r="AX30" s="2"/>
      <c r="AY30" s="2"/>
    </row>
    <row r="31" spans="1:82" x14ac:dyDescent="0.3">
      <c r="A31" s="2" t="s">
        <v>1</v>
      </c>
      <c r="B31" s="2">
        <v>31.867507425895457</v>
      </c>
      <c r="C31" s="2">
        <v>31.867507425895457</v>
      </c>
      <c r="D31" s="2">
        <v>24.834344289374457</v>
      </c>
      <c r="E31" s="2">
        <v>24.834344289374457</v>
      </c>
      <c r="F31" s="2">
        <v>0.209146</v>
      </c>
      <c r="G31" s="2">
        <v>0.209146</v>
      </c>
      <c r="H31" s="2">
        <v>4.4116024272672848E-4</v>
      </c>
      <c r="I31" s="2">
        <v>4.4116024272672848E-4</v>
      </c>
      <c r="J31" s="2">
        <v>22</v>
      </c>
      <c r="K31" s="2">
        <v>121.35828739683801</v>
      </c>
      <c r="L31" s="2">
        <v>197.25693682248632</v>
      </c>
      <c r="M31" s="2">
        <v>57.196029941469753</v>
      </c>
      <c r="N31" s="2">
        <v>268194.86202207726</v>
      </c>
      <c r="O31" s="2">
        <v>-243450.36742681079</v>
      </c>
      <c r="P31" s="2">
        <v>-235034.43271193746</v>
      </c>
      <c r="Q31" s="2">
        <v>-272496.46031437034</v>
      </c>
      <c r="R31" s="2">
        <v>-283295.81377814698</v>
      </c>
      <c r="S31" s="2">
        <v>18.6326</v>
      </c>
      <c r="T31" s="2">
        <v>18.6326</v>
      </c>
      <c r="U31" s="2">
        <v>14.834573176317004</v>
      </c>
      <c r="V31" s="2">
        <v>14.834573176317004</v>
      </c>
      <c r="AU31" s="2"/>
      <c r="AV31" s="2"/>
      <c r="AW31" s="2"/>
      <c r="AX31" s="2"/>
      <c r="AY31" s="2"/>
    </row>
    <row r="32" spans="1:82" ht="15" thickBot="1" x14ac:dyDescent="0.35">
      <c r="A32" s="9"/>
      <c r="D32" s="9"/>
      <c r="AU32" s="2"/>
      <c r="AV32" s="2"/>
      <c r="AW32" s="2"/>
      <c r="AX32" s="2"/>
      <c r="AY32" s="2"/>
    </row>
    <row r="33" spans="1:110" ht="15" thickBot="1" x14ac:dyDescent="0.35">
      <c r="A33" s="3" t="s">
        <v>143</v>
      </c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5"/>
      <c r="Z33" s="3" t="s">
        <v>330</v>
      </c>
      <c r="AA33" s="4"/>
      <c r="AB33" s="4"/>
      <c r="AC33" s="4"/>
      <c r="AD33" s="4"/>
      <c r="AE33" s="4"/>
      <c r="AF33" s="4"/>
      <c r="AG33" s="4"/>
      <c r="AH33" s="4"/>
      <c r="AI33" s="5"/>
      <c r="AU33" s="2"/>
      <c r="AV33" s="2"/>
      <c r="AW33" s="2"/>
      <c r="AX33" s="2"/>
      <c r="AY33" s="2"/>
    </row>
    <row r="34" spans="1:110" ht="15" customHeight="1" thickBot="1" x14ac:dyDescent="0.35">
      <c r="A34" s="88" t="s">
        <v>144</v>
      </c>
      <c r="B34" s="89"/>
      <c r="C34" s="89"/>
      <c r="D34" s="88" t="s">
        <v>116</v>
      </c>
      <c r="E34" s="89"/>
      <c r="F34" s="89"/>
      <c r="G34" s="90"/>
      <c r="H34" s="88" t="s">
        <v>117</v>
      </c>
      <c r="I34" s="89"/>
      <c r="J34" s="89"/>
      <c r="K34" s="90"/>
      <c r="L34" s="3" t="s">
        <v>118</v>
      </c>
      <c r="M34" s="4"/>
      <c r="N34" s="4"/>
      <c r="O34" s="4"/>
      <c r="P34" s="4"/>
      <c r="Q34" s="4"/>
      <c r="R34" s="4"/>
      <c r="S34" s="4"/>
      <c r="T34" s="5"/>
      <c r="U34" s="3" t="s">
        <v>119</v>
      </c>
      <c r="V34" s="4"/>
      <c r="W34" s="4"/>
      <c r="X34" s="5"/>
      <c r="Z34" s="3" t="s">
        <v>116</v>
      </c>
      <c r="AA34" s="5"/>
      <c r="AB34" s="3" t="s">
        <v>117</v>
      </c>
      <c r="AC34" s="5"/>
      <c r="AD34" s="3" t="s">
        <v>118</v>
      </c>
      <c r="AE34" s="4"/>
      <c r="AF34" s="4"/>
      <c r="AG34" s="5"/>
      <c r="AH34" s="3" t="s">
        <v>119</v>
      </c>
      <c r="AI34" s="5"/>
      <c r="AU34" s="2"/>
      <c r="AV34" s="2"/>
      <c r="AW34" s="2"/>
      <c r="AX34" s="2"/>
      <c r="AY34" s="2"/>
    </row>
    <row r="35" spans="1:110" ht="16.2" x14ac:dyDescent="0.3">
      <c r="A35" s="9" t="s">
        <v>120</v>
      </c>
      <c r="B35" s="9" t="s">
        <v>10</v>
      </c>
      <c r="C35" s="9" t="s">
        <v>148</v>
      </c>
      <c r="D35" s="26" t="s">
        <v>149</v>
      </c>
      <c r="E35" s="57" t="s">
        <v>150</v>
      </c>
      <c r="F35" s="26" t="s">
        <v>151</v>
      </c>
      <c r="G35" s="57" t="s">
        <v>152</v>
      </c>
      <c r="H35" s="26" t="s">
        <v>153</v>
      </c>
      <c r="I35" s="57" t="s">
        <v>154</v>
      </c>
      <c r="J35" s="26" t="s">
        <v>155</v>
      </c>
      <c r="K35" s="57" t="s">
        <v>156</v>
      </c>
      <c r="L35" s="26" t="s">
        <v>157</v>
      </c>
      <c r="M35" s="57" t="s">
        <v>158</v>
      </c>
      <c r="N35" s="26" t="s">
        <v>159</v>
      </c>
      <c r="O35" s="57" t="s">
        <v>160</v>
      </c>
      <c r="P35" s="24" t="s">
        <v>133</v>
      </c>
      <c r="Q35" s="26" t="s">
        <v>161</v>
      </c>
      <c r="R35" s="57" t="s">
        <v>162</v>
      </c>
      <c r="S35" s="26" t="s">
        <v>163</v>
      </c>
      <c r="T35" s="57" t="s">
        <v>164</v>
      </c>
      <c r="U35" s="26" t="s">
        <v>165</v>
      </c>
      <c r="V35" s="57" t="s">
        <v>166</v>
      </c>
      <c r="W35" s="26" t="s">
        <v>167</v>
      </c>
      <c r="X35" s="57" t="s">
        <v>168</v>
      </c>
      <c r="Z35" s="57" t="s">
        <v>121</v>
      </c>
      <c r="AA35" s="57" t="s">
        <v>122</v>
      </c>
      <c r="AB35" s="57" t="s">
        <v>125</v>
      </c>
      <c r="AC35" s="57" t="s">
        <v>126</v>
      </c>
      <c r="AD35" s="57" t="s">
        <v>129</v>
      </c>
      <c r="AE35" s="57" t="s">
        <v>130</v>
      </c>
      <c r="AF35" s="57" t="s">
        <v>134</v>
      </c>
      <c r="AG35" s="57" t="s">
        <v>135</v>
      </c>
      <c r="AH35" s="57" t="s">
        <v>138</v>
      </c>
      <c r="AI35" s="57" t="s">
        <v>139</v>
      </c>
      <c r="AU35" s="2"/>
      <c r="AV35" s="2"/>
      <c r="AW35" s="2"/>
      <c r="AX35" s="2"/>
      <c r="AY35" s="2"/>
    </row>
    <row r="36" spans="1:110" x14ac:dyDescent="0.3">
      <c r="A36" s="2" t="s">
        <v>178</v>
      </c>
      <c r="B36" s="93">
        <v>1</v>
      </c>
      <c r="C36" s="93">
        <v>10.249700000000001</v>
      </c>
      <c r="D36" s="94" t="s">
        <v>332</v>
      </c>
      <c r="E36" s="93">
        <v>30.82398270870047</v>
      </c>
      <c r="F36" s="94" t="s">
        <v>332</v>
      </c>
      <c r="G36" s="93">
        <v>7.0331631365210114</v>
      </c>
      <c r="H36" s="94" t="s">
        <v>332</v>
      </c>
      <c r="I36" s="93">
        <v>0.94609006695572095</v>
      </c>
      <c r="J36" s="93" t="s">
        <v>332</v>
      </c>
      <c r="K36" s="93">
        <v>0.94609006695572095</v>
      </c>
      <c r="L36" s="2" t="s">
        <v>332</v>
      </c>
      <c r="M36" s="93">
        <v>40.412076135918738</v>
      </c>
      <c r="N36" s="93" t="s">
        <v>332</v>
      </c>
      <c r="O36" s="93">
        <v>40.412076135918738</v>
      </c>
      <c r="P36" s="93">
        <v>-704267.00072818948</v>
      </c>
      <c r="Q36" s="93" t="s">
        <v>332</v>
      </c>
      <c r="R36" s="93">
        <v>-78273.965667638971</v>
      </c>
      <c r="S36" s="93" t="s">
        <v>332</v>
      </c>
      <c r="T36" s="93">
        <v>-78273.965667638971</v>
      </c>
      <c r="U36" s="93" t="s">
        <v>332</v>
      </c>
      <c r="V36" s="93">
        <v>14.7091358</v>
      </c>
      <c r="W36" s="93" t="s">
        <v>332</v>
      </c>
      <c r="X36" s="93">
        <v>14.7091358</v>
      </c>
      <c r="Z36" s="2">
        <v>5231.955540115714</v>
      </c>
      <c r="AA36" s="2">
        <v>5231.955540115714</v>
      </c>
      <c r="AB36" s="2">
        <v>0</v>
      </c>
      <c r="AC36" s="2">
        <v>0</v>
      </c>
      <c r="AD36" s="2">
        <v>30</v>
      </c>
      <c r="AE36" s="2">
        <v>31.787964613712447</v>
      </c>
      <c r="AF36" s="2">
        <v>-285449.87031237665</v>
      </c>
      <c r="AG36" s="2">
        <v>-285315.26156134112</v>
      </c>
      <c r="AH36" s="2">
        <v>3.4323299999999999</v>
      </c>
      <c r="AI36" s="2">
        <v>3.4323299999999999</v>
      </c>
      <c r="AU36" s="2"/>
      <c r="AV36" s="2"/>
      <c r="AW36" s="2"/>
      <c r="AX36" s="2"/>
      <c r="AY36" s="2"/>
      <c r="CW36"/>
      <c r="CX36"/>
      <c r="CY36"/>
      <c r="CZ36"/>
      <c r="DA36"/>
      <c r="DB36"/>
      <c r="DC36"/>
      <c r="DD36"/>
      <c r="DE36"/>
      <c r="DF36"/>
    </row>
    <row r="37" spans="1:110" x14ac:dyDescent="0.3">
      <c r="A37" s="2" t="s">
        <v>182</v>
      </c>
      <c r="B37" s="93">
        <v>30</v>
      </c>
      <c r="C37" s="93">
        <v>0</v>
      </c>
      <c r="D37" s="93" t="s">
        <v>332</v>
      </c>
      <c r="E37" s="93">
        <v>49.778299668677732</v>
      </c>
      <c r="F37" s="93">
        <v>24.943955379303279</v>
      </c>
      <c r="G37" s="93">
        <v>24.834344289374457</v>
      </c>
      <c r="H37" s="93" t="s">
        <v>332</v>
      </c>
      <c r="I37" s="93">
        <v>4.4116024272672848E-4</v>
      </c>
      <c r="J37" s="93">
        <v>4.4116024272672848E-4</v>
      </c>
      <c r="K37" s="93">
        <v>4.4116024272672848E-4</v>
      </c>
      <c r="L37" s="93" t="s">
        <v>332</v>
      </c>
      <c r="M37" s="93">
        <v>197.25693682248632</v>
      </c>
      <c r="N37" s="93">
        <v>197.74248035878099</v>
      </c>
      <c r="O37" s="93">
        <v>197.25693682248632</v>
      </c>
      <c r="P37" s="93">
        <v>876444.04754793912</v>
      </c>
      <c r="Q37" s="93" t="s">
        <v>332</v>
      </c>
      <c r="R37" s="97">
        <v>-272496.46031437034</v>
      </c>
      <c r="S37" s="97">
        <v>-237359.92987160233</v>
      </c>
      <c r="T37" s="93">
        <v>-272496.46031437034</v>
      </c>
      <c r="U37" s="93" t="s">
        <v>332</v>
      </c>
      <c r="V37" s="93">
        <v>14.834573176317004</v>
      </c>
      <c r="W37" s="93">
        <v>14.834573176317004</v>
      </c>
      <c r="X37" s="93">
        <v>14.834573176317004</v>
      </c>
      <c r="AU37" s="2"/>
      <c r="AV37" s="2"/>
      <c r="AW37" s="2"/>
      <c r="AX37" s="2"/>
      <c r="AY37" s="2"/>
      <c r="CW37"/>
      <c r="CX37"/>
      <c r="CY37"/>
      <c r="CZ37"/>
      <c r="DA37"/>
      <c r="DB37"/>
      <c r="DC37"/>
      <c r="DD37"/>
      <c r="DE37"/>
      <c r="DF37"/>
    </row>
    <row r="38" spans="1:110" ht="15" thickBot="1" x14ac:dyDescent="0.35">
      <c r="AU38" s="2"/>
      <c r="AV38" s="2"/>
      <c r="AW38" s="2"/>
      <c r="AX38" s="2"/>
      <c r="AY38" s="2"/>
      <c r="CW38"/>
      <c r="CX38"/>
      <c r="CY38"/>
      <c r="CZ38"/>
      <c r="DA38"/>
      <c r="DB38"/>
      <c r="DC38"/>
      <c r="DD38"/>
      <c r="DE38"/>
      <c r="DF38"/>
    </row>
    <row r="39" spans="1:110" ht="15" thickBot="1" x14ac:dyDescent="0.35">
      <c r="A39" s="3" t="s">
        <v>188</v>
      </c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5"/>
      <c r="BA39" s="2"/>
      <c r="BB39" s="102" t="s">
        <v>189</v>
      </c>
      <c r="BC39" s="3" t="s">
        <v>190</v>
      </c>
      <c r="BD39" s="5"/>
      <c r="BE39" s="103" t="s">
        <v>144</v>
      </c>
      <c r="BF39" s="104"/>
      <c r="CW39"/>
      <c r="CX39"/>
      <c r="CY39"/>
      <c r="CZ39"/>
      <c r="DA39"/>
      <c r="DB39"/>
      <c r="DC39"/>
      <c r="DD39"/>
      <c r="DE39"/>
      <c r="DF39"/>
    </row>
    <row r="40" spans="1:110" ht="15" thickBot="1" x14ac:dyDescent="0.35">
      <c r="A40" s="88" t="s">
        <v>192</v>
      </c>
      <c r="B40" s="89"/>
      <c r="C40" s="89"/>
      <c r="D40" s="90"/>
      <c r="E40" s="88" t="s">
        <v>193</v>
      </c>
      <c r="F40" s="89"/>
      <c r="G40" s="89"/>
      <c r="H40" s="89"/>
      <c r="I40" s="89"/>
      <c r="J40" s="90"/>
      <c r="K40" s="10" t="s">
        <v>194</v>
      </c>
      <c r="L40" s="88" t="s">
        <v>195</v>
      </c>
      <c r="M40" s="89"/>
      <c r="N40" s="89"/>
      <c r="O40" s="89"/>
      <c r="P40" s="89"/>
      <c r="Q40" s="89"/>
      <c r="R40" s="89"/>
      <c r="S40" s="89"/>
      <c r="T40" s="89"/>
      <c r="U40" s="89"/>
      <c r="V40" s="89"/>
      <c r="W40" s="89"/>
      <c r="X40" s="89"/>
      <c r="Y40" s="89"/>
      <c r="Z40" s="89"/>
      <c r="AA40" s="89"/>
      <c r="AB40" s="89"/>
      <c r="AC40" s="89"/>
      <c r="AD40" s="89"/>
      <c r="AE40" s="88" t="s">
        <v>196</v>
      </c>
      <c r="AF40" s="89"/>
      <c r="AG40" s="89"/>
      <c r="AH40" s="89"/>
      <c r="AI40" s="89"/>
      <c r="AJ40" s="89"/>
      <c r="AK40" s="89"/>
      <c r="AL40" s="89"/>
      <c r="AM40" s="89"/>
      <c r="AN40" s="89"/>
      <c r="AO40" s="89"/>
      <c r="AP40" s="89"/>
      <c r="AQ40" s="89"/>
      <c r="AR40" s="89"/>
      <c r="AS40" s="89"/>
      <c r="AT40" s="89"/>
      <c r="AU40" s="89"/>
      <c r="AV40" s="90"/>
      <c r="AW40" s="3" t="s">
        <v>197</v>
      </c>
      <c r="AX40" s="4"/>
      <c r="AY40" s="5"/>
      <c r="BA40" s="2"/>
      <c r="BB40" s="108"/>
      <c r="BC40" s="109" t="s">
        <v>198</v>
      </c>
      <c r="BD40" s="110" t="s">
        <v>199</v>
      </c>
      <c r="BE40" s="110" t="s">
        <v>200</v>
      </c>
      <c r="BF40" s="111" t="s">
        <v>201</v>
      </c>
      <c r="CW40"/>
      <c r="CX40"/>
      <c r="CY40"/>
      <c r="CZ40"/>
      <c r="DA40"/>
      <c r="DB40"/>
      <c r="DC40"/>
      <c r="DD40"/>
      <c r="DE40"/>
      <c r="DF40"/>
    </row>
    <row r="41" spans="1:110" ht="16.2" x14ac:dyDescent="0.3">
      <c r="A41" s="9" t="s">
        <v>208</v>
      </c>
      <c r="B41" s="9" t="s">
        <v>10</v>
      </c>
      <c r="C41" s="116" t="s">
        <v>209</v>
      </c>
      <c r="D41" s="9" t="s">
        <v>210</v>
      </c>
      <c r="E41" s="26" t="s">
        <v>211</v>
      </c>
      <c r="F41" s="57" t="s">
        <v>212</v>
      </c>
      <c r="G41" s="26" t="s">
        <v>149</v>
      </c>
      <c r="H41" s="57" t="s">
        <v>150</v>
      </c>
      <c r="I41" s="26" t="s">
        <v>213</v>
      </c>
      <c r="J41" s="57" t="s">
        <v>214</v>
      </c>
      <c r="K41" s="9" t="s">
        <v>215</v>
      </c>
      <c r="L41" s="26" t="s">
        <v>216</v>
      </c>
      <c r="M41" s="57" t="s">
        <v>217</v>
      </c>
      <c r="N41" s="26" t="s">
        <v>153</v>
      </c>
      <c r="O41" s="26" t="s">
        <v>218</v>
      </c>
      <c r="P41" s="116" t="s">
        <v>219</v>
      </c>
      <c r="Q41" s="116" t="s">
        <v>220</v>
      </c>
      <c r="R41" s="57" t="s">
        <v>221</v>
      </c>
      <c r="S41" s="57" t="s">
        <v>154</v>
      </c>
      <c r="T41" s="26" t="s">
        <v>222</v>
      </c>
      <c r="U41" s="57" t="s">
        <v>223</v>
      </c>
      <c r="V41" s="9" t="s">
        <v>224</v>
      </c>
      <c r="W41" s="9" t="s">
        <v>225</v>
      </c>
      <c r="X41" s="9" t="s">
        <v>226</v>
      </c>
      <c r="Y41" s="26" t="s">
        <v>227</v>
      </c>
      <c r="Z41" s="117" t="s">
        <v>228</v>
      </c>
      <c r="AA41" s="26" t="s">
        <v>229</v>
      </c>
      <c r="AB41" s="57" t="s">
        <v>230</v>
      </c>
      <c r="AC41" s="118" t="s">
        <v>231</v>
      </c>
      <c r="AD41" s="57" t="s">
        <v>232</v>
      </c>
      <c r="AE41" s="26" t="s">
        <v>233</v>
      </c>
      <c r="AF41" s="57" t="s">
        <v>234</v>
      </c>
      <c r="AG41" s="26" t="s">
        <v>235</v>
      </c>
      <c r="AH41" s="26" t="s">
        <v>236</v>
      </c>
      <c r="AI41" s="116" t="s">
        <v>237</v>
      </c>
      <c r="AJ41" s="57" t="s">
        <v>238</v>
      </c>
      <c r="AK41" s="57" t="s">
        <v>171</v>
      </c>
      <c r="AL41" s="26" t="s">
        <v>239</v>
      </c>
      <c r="AM41" s="57" t="s">
        <v>240</v>
      </c>
      <c r="AN41" s="9" t="s">
        <v>241</v>
      </c>
      <c r="AO41" s="26" t="s">
        <v>242</v>
      </c>
      <c r="AP41" s="26" t="s">
        <v>243</v>
      </c>
      <c r="AQ41" s="57" t="s">
        <v>244</v>
      </c>
      <c r="AR41" s="57" t="s">
        <v>245</v>
      </c>
      <c r="AS41" s="26" t="s">
        <v>246</v>
      </c>
      <c r="AT41" s="57" t="s">
        <v>247</v>
      </c>
      <c r="AU41" s="26" t="s">
        <v>161</v>
      </c>
      <c r="AV41" s="57" t="s">
        <v>162</v>
      </c>
      <c r="AW41" s="26" t="s">
        <v>248</v>
      </c>
      <c r="AX41" s="57" t="s">
        <v>249</v>
      </c>
      <c r="AY41" s="9" t="s">
        <v>173</v>
      </c>
      <c r="BA41" s="1" t="s">
        <v>250</v>
      </c>
      <c r="BB41" s="2">
        <v>199.01079999999999</v>
      </c>
      <c r="BC41" s="2" t="s">
        <v>332</v>
      </c>
      <c r="BD41" s="2">
        <v>197.25693682248632</v>
      </c>
      <c r="BE41" s="2">
        <v>30</v>
      </c>
      <c r="BF41" s="19">
        <v>10.249700000000001</v>
      </c>
      <c r="CW41"/>
      <c r="CX41"/>
      <c r="CY41"/>
      <c r="CZ41"/>
      <c r="DA41"/>
      <c r="DB41"/>
      <c r="DC41"/>
      <c r="DD41"/>
      <c r="DE41"/>
      <c r="DF41"/>
    </row>
    <row r="42" spans="1:110" x14ac:dyDescent="0.3">
      <c r="A42" s="93" t="s">
        <v>297</v>
      </c>
      <c r="B42" s="93">
        <v>2</v>
      </c>
      <c r="C42" s="93">
        <v>9.6416000000000004</v>
      </c>
      <c r="D42" s="93">
        <v>9.610100000000001</v>
      </c>
      <c r="E42" s="93" t="s">
        <v>332</v>
      </c>
      <c r="F42" s="93" t="s">
        <v>332</v>
      </c>
      <c r="G42" s="93">
        <v>30.82398270870047</v>
      </c>
      <c r="H42" s="93">
        <v>23.123885500433637</v>
      </c>
      <c r="I42" s="93">
        <v>30.82398270870047</v>
      </c>
      <c r="J42" s="93">
        <v>23.123885500433637</v>
      </c>
      <c r="K42" s="93">
        <v>2.5568960821213036</v>
      </c>
      <c r="L42" s="93" t="s">
        <v>332</v>
      </c>
      <c r="M42" s="93" t="s">
        <v>332</v>
      </c>
      <c r="N42" s="93">
        <v>0.94609006695572095</v>
      </c>
      <c r="O42" s="93">
        <v>0.94609006695572095</v>
      </c>
      <c r="P42" s="93">
        <v>0.9997814756278337</v>
      </c>
      <c r="Q42" s="93">
        <v>0.90828519421096587</v>
      </c>
      <c r="R42" s="93">
        <v>0.93313212180934746</v>
      </c>
      <c r="S42" s="93">
        <v>0.93313212180934746</v>
      </c>
      <c r="T42" s="93">
        <v>3.9721596738529161</v>
      </c>
      <c r="U42" s="93">
        <v>0.12989252331906506</v>
      </c>
      <c r="V42" s="93">
        <v>-0.9306177404786935</v>
      </c>
      <c r="W42" s="93">
        <v>0.26368366873287463</v>
      </c>
      <c r="X42" s="93">
        <v>-0.66693407174581887</v>
      </c>
      <c r="Y42" s="93">
        <v>-0.29963803988563514</v>
      </c>
      <c r="Z42" s="93">
        <v>1.0000000000000164</v>
      </c>
      <c r="AA42" s="93">
        <v>-0.63097970059305342</v>
      </c>
      <c r="AB42" s="93">
        <v>-0.30828013500356893</v>
      </c>
      <c r="AC42" s="93">
        <v>1.0431735639337627</v>
      </c>
      <c r="AD42" s="93">
        <v>-0.62233760547512351</v>
      </c>
      <c r="AE42" s="93" t="s">
        <v>332</v>
      </c>
      <c r="AF42" s="93" t="s">
        <v>332</v>
      </c>
      <c r="AG42" s="93">
        <v>82.827488959020215</v>
      </c>
      <c r="AH42" s="93">
        <v>82.827488959020215</v>
      </c>
      <c r="AI42" s="93">
        <v>42.281479320062878</v>
      </c>
      <c r="AJ42" s="93">
        <v>41.923642027511377</v>
      </c>
      <c r="AK42" s="93">
        <v>41.923642027511377</v>
      </c>
      <c r="AL42" s="93">
        <v>76.599632291435896</v>
      </c>
      <c r="AM42" s="93">
        <v>3269.5636243998028</v>
      </c>
      <c r="AN42" s="93">
        <v>-14732.92854176509</v>
      </c>
      <c r="AO42" s="93">
        <v>7941.2319614114094</v>
      </c>
      <c r="AP42" s="93">
        <v>-22674.160503176652</v>
      </c>
      <c r="AQ42" s="93">
        <v>2991.496299288423</v>
      </c>
      <c r="AR42" s="93">
        <v>-17724.42484105346</v>
      </c>
      <c r="AS42" s="93" t="s">
        <v>332</v>
      </c>
      <c r="AT42" s="93" t="s">
        <v>332</v>
      </c>
      <c r="AU42" s="93">
        <v>-55425.944781416176</v>
      </c>
      <c r="AV42" s="93">
        <v>-81168.656664746348</v>
      </c>
      <c r="AW42" s="93" t="s">
        <v>332</v>
      </c>
      <c r="AX42" s="93" t="s">
        <v>332</v>
      </c>
      <c r="AY42" s="93">
        <v>14.7091358</v>
      </c>
      <c r="BA42" s="7" t="s">
        <v>293</v>
      </c>
      <c r="BB42" s="2">
        <v>197.202</v>
      </c>
      <c r="BC42" s="2">
        <v>197.12974452035806</v>
      </c>
      <c r="BD42" s="2">
        <v>196.6362034941501</v>
      </c>
      <c r="BE42" s="2">
        <v>24</v>
      </c>
      <c r="BF42" s="2">
        <v>8.7696000000000005</v>
      </c>
      <c r="CW42"/>
      <c r="CX42"/>
      <c r="CY42"/>
      <c r="CZ42"/>
      <c r="DA42"/>
      <c r="DB42"/>
      <c r="DC42"/>
      <c r="DD42"/>
      <c r="DE42"/>
      <c r="DF42"/>
    </row>
    <row r="43" spans="1:110" x14ac:dyDescent="0.3">
      <c r="A43" s="93" t="s">
        <v>297</v>
      </c>
      <c r="B43" s="93">
        <v>3</v>
      </c>
      <c r="C43" s="93">
        <v>9.610100000000001</v>
      </c>
      <c r="D43" s="93">
        <v>9.5786000000000016</v>
      </c>
      <c r="E43" s="93" t="s">
        <v>332</v>
      </c>
      <c r="F43" s="93" t="s">
        <v>332</v>
      </c>
      <c r="G43" s="93">
        <v>30.157048636954652</v>
      </c>
      <c r="H43" s="93">
        <v>22.344644599250493</v>
      </c>
      <c r="I43" s="93">
        <v>30.157048636954652</v>
      </c>
      <c r="J43" s="93">
        <v>22.344644599250493</v>
      </c>
      <c r="K43" s="93">
        <v>2.5566056122152321</v>
      </c>
      <c r="L43" s="93" t="s">
        <v>332</v>
      </c>
      <c r="M43" s="93" t="s">
        <v>332</v>
      </c>
      <c r="N43" s="93">
        <v>0.93615414638561367</v>
      </c>
      <c r="O43" s="93">
        <v>0.93615414638561367</v>
      </c>
      <c r="P43" s="93">
        <v>0.99970966191366462</v>
      </c>
      <c r="Q43" s="93">
        <v>0.88807874307897106</v>
      </c>
      <c r="R43" s="93">
        <v>0.9175324891606994</v>
      </c>
      <c r="S43" s="93">
        <v>0.9175324891606994</v>
      </c>
      <c r="T43" s="93">
        <v>3.953409331107915</v>
      </c>
      <c r="U43" s="93">
        <v>0.12433830597691864</v>
      </c>
      <c r="V43" s="93">
        <v>-1.0757029629345618</v>
      </c>
      <c r="W43" s="93">
        <v>0.2964620617514182</v>
      </c>
      <c r="X43" s="93">
        <v>-0.7792409011831436</v>
      </c>
      <c r="Y43" s="93">
        <v>-0.34621336225869292</v>
      </c>
      <c r="Z43" s="93">
        <v>1.0000000000000195</v>
      </c>
      <c r="AA43" s="93">
        <v>-0.7294896006758621</v>
      </c>
      <c r="AB43" s="93">
        <v>-0.3607241192161646</v>
      </c>
      <c r="AC43" s="93">
        <v>1.0655796999384968</v>
      </c>
      <c r="AD43" s="93">
        <v>-0.71497884371839637</v>
      </c>
      <c r="AE43" s="93" t="s">
        <v>332</v>
      </c>
      <c r="AF43" s="93" t="s">
        <v>332</v>
      </c>
      <c r="AG43" s="93">
        <v>88.347393382424102</v>
      </c>
      <c r="AH43" s="93">
        <v>88.347393382424102</v>
      </c>
      <c r="AI43" s="93">
        <v>43.366396264717174</v>
      </c>
      <c r="AJ43" s="93">
        <v>43.088285227462045</v>
      </c>
      <c r="AK43" s="93">
        <v>43.088285227462045</v>
      </c>
      <c r="AL43" s="93">
        <v>74.717676874879089</v>
      </c>
      <c r="AM43" s="93">
        <v>3130.8607355078743</v>
      </c>
      <c r="AN43" s="93">
        <v>-15735.337989066185</v>
      </c>
      <c r="AO43" s="93">
        <v>8592.4334417553455</v>
      </c>
      <c r="AP43" s="93">
        <v>-24327.77143082178</v>
      </c>
      <c r="AQ43" s="93">
        <v>2226.1053473891388</v>
      </c>
      <c r="AR43" s="93">
        <v>-17961.443336455286</v>
      </c>
      <c r="AS43" s="93" t="s">
        <v>332</v>
      </c>
      <c r="AT43" s="93" t="s">
        <v>332</v>
      </c>
      <c r="AU43" s="93">
        <v>-57140.249791749382</v>
      </c>
      <c r="AV43" s="93">
        <v>-84703.520457521867</v>
      </c>
      <c r="AW43" s="93" t="s">
        <v>332</v>
      </c>
      <c r="AX43" s="93" t="s">
        <v>332</v>
      </c>
      <c r="AY43" s="93">
        <v>14.709138705062969</v>
      </c>
      <c r="BA43" s="7" t="s">
        <v>294</v>
      </c>
      <c r="BB43" s="2">
        <v>188.3716</v>
      </c>
      <c r="BC43" s="2">
        <v>196.38719726648253</v>
      </c>
      <c r="BD43" s="2">
        <v>196.22540320375398</v>
      </c>
      <c r="BE43" s="2">
        <v>23</v>
      </c>
      <c r="BF43" s="2">
        <v>5.5945999999999998</v>
      </c>
      <c r="CW43"/>
      <c r="CX43"/>
      <c r="CY43"/>
      <c r="CZ43"/>
      <c r="DA43"/>
      <c r="DB43"/>
      <c r="DC43"/>
      <c r="DD43"/>
      <c r="DE43"/>
      <c r="DF43"/>
    </row>
    <row r="44" spans="1:110" x14ac:dyDescent="0.3">
      <c r="A44" s="93" t="s">
        <v>297</v>
      </c>
      <c r="B44" s="93">
        <v>4</v>
      </c>
      <c r="C44" s="93">
        <v>9.5786000000000016</v>
      </c>
      <c r="D44" s="93">
        <v>9.5471000000000021</v>
      </c>
      <c r="E44" s="93" t="s">
        <v>332</v>
      </c>
      <c r="F44" s="93" t="s">
        <v>332</v>
      </c>
      <c r="G44" s="93">
        <v>29.377807735771508</v>
      </c>
      <c r="H44" s="93">
        <v>21.496998313759999</v>
      </c>
      <c r="I44" s="93">
        <v>29.377807735771508</v>
      </c>
      <c r="J44" s="93">
        <v>21.496998313759999</v>
      </c>
      <c r="K44" s="93">
        <v>2.5555291107641063</v>
      </c>
      <c r="L44" s="93" t="s">
        <v>332</v>
      </c>
      <c r="M44" s="93" t="s">
        <v>332</v>
      </c>
      <c r="N44" s="93">
        <v>0.92436928601166768</v>
      </c>
      <c r="O44" s="93">
        <v>0.92436928601166768</v>
      </c>
      <c r="P44" s="93">
        <v>0.99960684057485327</v>
      </c>
      <c r="Q44" s="93">
        <v>0.86402029828988869</v>
      </c>
      <c r="R44" s="93">
        <v>0.89873765079129597</v>
      </c>
      <c r="S44" s="93">
        <v>0.89873765079129597</v>
      </c>
      <c r="T44" s="93">
        <v>3.9245062448603472</v>
      </c>
      <c r="U44" s="93">
        <v>0.11819622204904147</v>
      </c>
      <c r="V44" s="93">
        <v>-1.1817756149883727</v>
      </c>
      <c r="W44" s="93">
        <v>0.33412932949787755</v>
      </c>
      <c r="X44" s="93">
        <v>-0.84764628549049514</v>
      </c>
      <c r="Y44" s="93">
        <v>-0.3982374232790733</v>
      </c>
      <c r="Z44" s="93">
        <v>1.0000000000000207</v>
      </c>
      <c r="AA44" s="93">
        <v>-0.78353819170929118</v>
      </c>
      <c r="AB44" s="93">
        <v>-0.41996398366467641</v>
      </c>
      <c r="AC44" s="93">
        <v>1.0948253225593088</v>
      </c>
      <c r="AD44" s="93">
        <v>-0.76181163132369578</v>
      </c>
      <c r="AE44" s="93" t="s">
        <v>332</v>
      </c>
      <c r="AF44" s="93" t="s">
        <v>332</v>
      </c>
      <c r="AG44" s="93">
        <v>94.542495577809603</v>
      </c>
      <c r="AH44" s="93">
        <v>94.542495577809603</v>
      </c>
      <c r="AI44" s="93">
        <v>44.745114557314864</v>
      </c>
      <c r="AJ44" s="93">
        <v>44.421746579110206</v>
      </c>
      <c r="AK44" s="93">
        <v>44.421746579110206</v>
      </c>
      <c r="AL44" s="93">
        <v>72.578530288762622</v>
      </c>
      <c r="AM44" s="93">
        <v>2980.0637727256481</v>
      </c>
      <c r="AN44" s="93">
        <v>-19726.624746393838</v>
      </c>
      <c r="AO44" s="93">
        <v>9236.2462798012639</v>
      </c>
      <c r="AP44" s="93">
        <v>-28962.87102619536</v>
      </c>
      <c r="AQ44" s="93">
        <v>2462.6540200048912</v>
      </c>
      <c r="AR44" s="93">
        <v>-22189.2787663987</v>
      </c>
      <c r="AS44" s="93" t="s">
        <v>332</v>
      </c>
      <c r="AT44" s="93" t="s">
        <v>332</v>
      </c>
      <c r="AU44" s="93">
        <v>-59191.504203672099</v>
      </c>
      <c r="AV44" s="93">
        <v>-88961.103209044712</v>
      </c>
      <c r="AW44" s="93" t="s">
        <v>332</v>
      </c>
      <c r="AX44" s="93" t="s">
        <v>332</v>
      </c>
      <c r="AY44" s="93">
        <v>14.709141551428649</v>
      </c>
      <c r="BA44" s="7" t="s">
        <v>295</v>
      </c>
      <c r="BB44" s="2">
        <v>47.721899999999998</v>
      </c>
      <c r="BC44" s="2">
        <v>166.68167778569412</v>
      </c>
      <c r="BD44" s="2">
        <v>162.57704460605524</v>
      </c>
      <c r="BE44" s="2">
        <v>9</v>
      </c>
      <c r="BF44" s="2">
        <v>3.9245999999999999</v>
      </c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</row>
    <row r="45" spans="1:110" ht="15" thickBot="1" x14ac:dyDescent="0.35">
      <c r="A45" s="93" t="s">
        <v>297</v>
      </c>
      <c r="B45" s="93">
        <v>5</v>
      </c>
      <c r="C45" s="93">
        <v>9.5471000000000021</v>
      </c>
      <c r="D45" s="93">
        <v>9.5156000000000027</v>
      </c>
      <c r="E45" s="93" t="s">
        <v>332</v>
      </c>
      <c r="F45" s="93" t="s">
        <v>332</v>
      </c>
      <c r="G45" s="93">
        <v>28.530161450281014</v>
      </c>
      <c r="H45" s="93">
        <v>20.593600688990783</v>
      </c>
      <c r="I45" s="93">
        <v>28.530161450281014</v>
      </c>
      <c r="J45" s="93">
        <v>20.593600688990783</v>
      </c>
      <c r="K45" s="93">
        <v>2.5542562669777471</v>
      </c>
      <c r="L45" s="93" t="s">
        <v>332</v>
      </c>
      <c r="M45" s="93" t="s">
        <v>332</v>
      </c>
      <c r="N45" s="93">
        <v>0.91041081529031964</v>
      </c>
      <c r="O45" s="93">
        <v>0.91041081529031964</v>
      </c>
      <c r="P45" s="93">
        <v>0.99945327083231905</v>
      </c>
      <c r="Q45" s="93">
        <v>0.8353766880163217</v>
      </c>
      <c r="R45" s="93">
        <v>0.87605646762692158</v>
      </c>
      <c r="S45" s="93">
        <v>0.87605646762692158</v>
      </c>
      <c r="T45" s="93">
        <v>3.8905926840395191</v>
      </c>
      <c r="U45" s="93">
        <v>0.11182124195901422</v>
      </c>
      <c r="V45" s="93">
        <v>-1.27900468825651</v>
      </c>
      <c r="W45" s="93">
        <v>0.37560706348729478</v>
      </c>
      <c r="X45" s="93">
        <v>-0.90339762476921526</v>
      </c>
      <c r="Y45" s="93">
        <v>-0.45654172015902023</v>
      </c>
      <c r="Z45" s="93">
        <v>1.0000000000000224</v>
      </c>
      <c r="AA45" s="93">
        <v>-0.82246296809747954</v>
      </c>
      <c r="AB45" s="93">
        <v>-0.48757735623863663</v>
      </c>
      <c r="AC45" s="93">
        <v>1.1314990954982664</v>
      </c>
      <c r="AD45" s="93">
        <v>-0.79142733201786986</v>
      </c>
      <c r="AE45" s="93" t="s">
        <v>332</v>
      </c>
      <c r="AF45" s="93" t="s">
        <v>332</v>
      </c>
      <c r="AG45" s="93">
        <v>101.46755108497541</v>
      </c>
      <c r="AH45" s="93">
        <v>101.46755108497541</v>
      </c>
      <c r="AI45" s="93">
        <v>46.520492406027124</v>
      </c>
      <c r="AJ45" s="93">
        <v>46.104447240767811</v>
      </c>
      <c r="AK45" s="93">
        <v>46.104447240767811</v>
      </c>
      <c r="AL45" s="93">
        <v>70.293268904126776</v>
      </c>
      <c r="AM45" s="93">
        <v>2820.8448242938744</v>
      </c>
      <c r="AN45" s="93">
        <v>-25098.566032539376</v>
      </c>
      <c r="AO45" s="93">
        <v>9865.5807877908283</v>
      </c>
      <c r="AP45" s="93">
        <v>-34964.146820330527</v>
      </c>
      <c r="AQ45" s="93">
        <v>2997.672220325298</v>
      </c>
      <c r="AR45" s="93">
        <v>-28096.238252864696</v>
      </c>
      <c r="AS45" s="93" t="s">
        <v>332</v>
      </c>
      <c r="AT45" s="93" t="s">
        <v>332</v>
      </c>
      <c r="AU45" s="93">
        <v>-61641.545839049628</v>
      </c>
      <c r="AV45" s="93">
        <v>-94082.39389352515</v>
      </c>
      <c r="AW45" s="93" t="s">
        <v>332</v>
      </c>
      <c r="AX45" s="93" t="s">
        <v>332</v>
      </c>
      <c r="AY45" s="93">
        <v>14.709144324431023</v>
      </c>
      <c r="BA45" s="12" t="s">
        <v>296</v>
      </c>
      <c r="BB45" s="2">
        <v>93.362700000000004</v>
      </c>
      <c r="BC45" s="2">
        <v>82.827488959020215</v>
      </c>
      <c r="BD45" s="2" t="s">
        <v>332</v>
      </c>
      <c r="BE45" s="2">
        <v>1</v>
      </c>
      <c r="BF45" s="2">
        <v>0</v>
      </c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</row>
    <row r="46" spans="1:110" ht="15" thickBot="1" x14ac:dyDescent="0.35">
      <c r="A46" s="93" t="s">
        <v>297</v>
      </c>
      <c r="B46" s="93">
        <v>6</v>
      </c>
      <c r="C46" s="93">
        <v>9.5156000000000027</v>
      </c>
      <c r="D46" s="93">
        <v>9.4841000000000033</v>
      </c>
      <c r="E46" s="93" t="s">
        <v>332</v>
      </c>
      <c r="F46" s="93" t="s">
        <v>332</v>
      </c>
      <c r="G46" s="93">
        <v>27.626763825511798</v>
      </c>
      <c r="H46" s="93">
        <v>19.644779042459341</v>
      </c>
      <c r="I46" s="93">
        <v>27.626763825511798</v>
      </c>
      <c r="J46" s="93">
        <v>19.644779042459341</v>
      </c>
      <c r="K46" s="93">
        <v>2.5529159092029206</v>
      </c>
      <c r="L46" s="93" t="s">
        <v>332</v>
      </c>
      <c r="M46" s="93" t="s">
        <v>332</v>
      </c>
      <c r="N46" s="93">
        <v>0.89388547330518864</v>
      </c>
      <c r="O46" s="93">
        <v>0.89388547330518864</v>
      </c>
      <c r="P46" s="93">
        <v>0.9992120047598585</v>
      </c>
      <c r="Q46" s="93">
        <v>0.80135046279506883</v>
      </c>
      <c r="R46" s="93">
        <v>0.84864102017245535</v>
      </c>
      <c r="S46" s="93">
        <v>0.84864102017245535</v>
      </c>
      <c r="T46" s="93">
        <v>3.8527331888082492</v>
      </c>
      <c r="U46" s="93">
        <v>0.10544574436453563</v>
      </c>
      <c r="V46" s="93">
        <v>-1.369791747661455</v>
      </c>
      <c r="W46" s="93">
        <v>0.42097010113000843</v>
      </c>
      <c r="X46" s="93">
        <v>-0.94882164653144652</v>
      </c>
      <c r="Y46" s="93">
        <v>-0.52165386106947131</v>
      </c>
      <c r="Z46" s="93">
        <v>1.0000000000000253</v>
      </c>
      <c r="AA46" s="93">
        <v>-0.84813788659197042</v>
      </c>
      <c r="AB46" s="93">
        <v>-0.56458277758727748</v>
      </c>
      <c r="AC46" s="93">
        <v>1.1766229085043967</v>
      </c>
      <c r="AD46" s="93">
        <v>-0.80520897007415559</v>
      </c>
      <c r="AE46" s="93" t="s">
        <v>332</v>
      </c>
      <c r="AF46" s="93" t="s">
        <v>332</v>
      </c>
      <c r="AG46" s="93">
        <v>109.17660038996161</v>
      </c>
      <c r="AH46" s="93">
        <v>109.17660038996161</v>
      </c>
      <c r="AI46" s="93">
        <v>48.839225545794633</v>
      </c>
      <c r="AJ46" s="93">
        <v>48.288008293260354</v>
      </c>
      <c r="AK46" s="93">
        <v>48.288008293260354</v>
      </c>
      <c r="AL46" s="93">
        <v>67.892979520349456</v>
      </c>
      <c r="AM46" s="93">
        <v>2655.7780747157199</v>
      </c>
      <c r="AN46" s="93">
        <v>-31781.906370928344</v>
      </c>
      <c r="AO46" s="93">
        <v>10457.979570093063</v>
      </c>
      <c r="AP46" s="93">
        <v>-42239.88594102177</v>
      </c>
      <c r="AQ46" s="93">
        <v>3737.2408995621927</v>
      </c>
      <c r="AR46" s="93">
        <v>-35519.147270490394</v>
      </c>
      <c r="AS46" s="93" t="s">
        <v>332</v>
      </c>
      <c r="AT46" s="93" t="s">
        <v>332</v>
      </c>
      <c r="AU46" s="93">
        <v>-64565.717220137623</v>
      </c>
      <c r="AV46" s="93">
        <v>-100244.30174664836</v>
      </c>
      <c r="AW46" s="93" t="s">
        <v>332</v>
      </c>
      <c r="AX46" s="93" t="s">
        <v>332</v>
      </c>
      <c r="AY46" s="93">
        <v>14.709147016567028</v>
      </c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</row>
    <row r="47" spans="1:110" ht="15" thickBot="1" x14ac:dyDescent="0.35">
      <c r="A47" s="93" t="s">
        <v>297</v>
      </c>
      <c r="B47" s="93">
        <v>7</v>
      </c>
      <c r="C47" s="93">
        <v>9.4841000000000033</v>
      </c>
      <c r="D47" s="93">
        <v>9.4526000000000039</v>
      </c>
      <c r="E47" s="93" t="s">
        <v>332</v>
      </c>
      <c r="F47" s="93" t="s">
        <v>332</v>
      </c>
      <c r="G47" s="93">
        <v>26.677942178980356</v>
      </c>
      <c r="H47" s="93">
        <v>18.665226042592632</v>
      </c>
      <c r="I47" s="93">
        <v>26.677942178980356</v>
      </c>
      <c r="J47" s="93">
        <v>18.665226042592632</v>
      </c>
      <c r="K47" s="93">
        <v>2.551471238602971</v>
      </c>
      <c r="L47" s="93" t="s">
        <v>332</v>
      </c>
      <c r="M47" s="93" t="s">
        <v>332</v>
      </c>
      <c r="N47" s="93">
        <v>0.87433172146144678</v>
      </c>
      <c r="O47" s="93">
        <v>0.87433172146144678</v>
      </c>
      <c r="P47" s="93">
        <v>0.99880943095154651</v>
      </c>
      <c r="Q47" s="93">
        <v>0.76118605282639484</v>
      </c>
      <c r="R47" s="93">
        <v>0.81547141274247248</v>
      </c>
      <c r="S47" s="93">
        <v>0.81547141274247248</v>
      </c>
      <c r="T47" s="93">
        <v>3.811499322959838</v>
      </c>
      <c r="U47" s="93">
        <v>9.9360942373769412E-2</v>
      </c>
      <c r="V47" s="93">
        <v>-1.4504070775446278</v>
      </c>
      <c r="W47" s="93">
        <v>0.47085407767792165</v>
      </c>
      <c r="X47" s="93">
        <v>-0.97955299986670619</v>
      </c>
      <c r="Y47" s="93">
        <v>-0.59395281690842772</v>
      </c>
      <c r="Z47" s="93">
        <v>1.0000000000000313</v>
      </c>
      <c r="AA47" s="93">
        <v>-0.85645426063618157</v>
      </c>
      <c r="AB47" s="93">
        <v>-0.65160960888685493</v>
      </c>
      <c r="AC47" s="93">
        <v>1.2327843532665006</v>
      </c>
      <c r="AD47" s="93">
        <v>-0.79879746865742984</v>
      </c>
      <c r="AE47" s="93" t="s">
        <v>332</v>
      </c>
      <c r="AF47" s="93" t="s">
        <v>332</v>
      </c>
      <c r="AG47" s="93">
        <v>117.71007336054409</v>
      </c>
      <c r="AH47" s="93">
        <v>117.71007336054409</v>
      </c>
      <c r="AI47" s="93">
        <v>51.911489394876959</v>
      </c>
      <c r="AJ47" s="93">
        <v>51.169529471085099</v>
      </c>
      <c r="AK47" s="93">
        <v>51.169529471085099</v>
      </c>
      <c r="AL47" s="93">
        <v>65.40060624211911</v>
      </c>
      <c r="AM47" s="93">
        <v>2488.0521147706145</v>
      </c>
      <c r="AN47" s="93">
        <v>-40120.085108269639</v>
      </c>
      <c r="AO47" s="93">
        <v>10979.662700073442</v>
      </c>
      <c r="AP47" s="93">
        <v>-51099.747808343476</v>
      </c>
      <c r="AQ47" s="93">
        <v>4710.1050994285815</v>
      </c>
      <c r="AR47" s="93">
        <v>-44830.190207696447</v>
      </c>
      <c r="AS47" s="93" t="s">
        <v>332</v>
      </c>
      <c r="AT47" s="93" t="s">
        <v>332</v>
      </c>
      <c r="AU47" s="93">
        <v>-68053.364650700343</v>
      </c>
      <c r="AV47" s="93">
        <v>-107654.58926677285</v>
      </c>
      <c r="AW47" s="93" t="s">
        <v>332</v>
      </c>
      <c r="AX47" s="93" t="s">
        <v>332</v>
      </c>
      <c r="AY47" s="93">
        <v>14.709149622434698</v>
      </c>
      <c r="BC47" s="11" t="s">
        <v>297</v>
      </c>
      <c r="BD47" s="120" t="s">
        <v>298</v>
      </c>
      <c r="BF47" s="121" t="s">
        <v>299</v>
      </c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</row>
    <row r="48" spans="1:110" ht="15.6" customHeight="1" x14ac:dyDescent="0.3">
      <c r="A48" s="93" t="s">
        <v>297</v>
      </c>
      <c r="B48" s="93">
        <v>8</v>
      </c>
      <c r="C48" s="93">
        <v>9.4526000000000039</v>
      </c>
      <c r="D48" s="93">
        <v>8.6966000000000037</v>
      </c>
      <c r="E48" s="93" t="s">
        <v>332</v>
      </c>
      <c r="F48" s="93" t="s">
        <v>332</v>
      </c>
      <c r="G48" s="93">
        <v>25.698389179113647</v>
      </c>
      <c r="H48" s="93">
        <v>14.328514293792596</v>
      </c>
      <c r="I48" s="93">
        <v>25.698389179113647</v>
      </c>
      <c r="J48" s="93">
        <v>14.328514293792596</v>
      </c>
      <c r="K48" s="93">
        <v>61.067595072832688</v>
      </c>
      <c r="L48" s="93" t="s">
        <v>332</v>
      </c>
      <c r="M48" s="93" t="s">
        <v>332</v>
      </c>
      <c r="N48" s="93">
        <v>0.85121926827348016</v>
      </c>
      <c r="O48" s="97">
        <v>0.85121926827348016</v>
      </c>
      <c r="P48" s="93">
        <v>0.9115141195056814</v>
      </c>
      <c r="Q48" s="93">
        <v>0.32455681098592132</v>
      </c>
      <c r="R48" s="93">
        <v>0.34243014736443961</v>
      </c>
      <c r="S48" s="93">
        <v>0.34243014736443961</v>
      </c>
      <c r="T48" s="93">
        <v>3.767818653989556</v>
      </c>
      <c r="U48" s="93">
        <v>0.11666668393864604</v>
      </c>
      <c r="V48" s="93">
        <v>-10.314442988973628</v>
      </c>
      <c r="W48" s="93">
        <v>5.9777312401735925</v>
      </c>
      <c r="X48" s="93">
        <v>-4.3367117488000355</v>
      </c>
      <c r="Y48" s="93">
        <v>-6.6229503874470996</v>
      </c>
      <c r="Z48" s="93">
        <v>0.99999999999999356</v>
      </c>
      <c r="AA48" s="93">
        <v>-3.6914926015265705</v>
      </c>
      <c r="AB48" s="93">
        <v>-8.8294221457545436</v>
      </c>
      <c r="AC48" s="93">
        <v>1.5344711037648988</v>
      </c>
      <c r="AD48" s="93">
        <v>-1.4850208432186927</v>
      </c>
      <c r="AE48" s="93" t="s">
        <v>332</v>
      </c>
      <c r="AF48" s="93" t="s">
        <v>332</v>
      </c>
      <c r="AG48" s="93">
        <v>127.08028717867722</v>
      </c>
      <c r="AH48" s="93">
        <v>127.08028717867722</v>
      </c>
      <c r="AI48" s="93">
        <v>116.67776913237346</v>
      </c>
      <c r="AJ48" s="93">
        <v>116.35615142119816</v>
      </c>
      <c r="AK48" s="93">
        <v>116.35615142119816</v>
      </c>
      <c r="AL48" s="93">
        <v>62.84717217166434</v>
      </c>
      <c r="AM48" s="93">
        <v>1828.682038578381</v>
      </c>
      <c r="AN48" s="93">
        <v>-959171.56484378106</v>
      </c>
      <c r="AO48" s="93">
        <v>39924.090955705149</v>
      </c>
      <c r="AP48" s="93">
        <v>-999095.65579948481</v>
      </c>
      <c r="AQ48" s="93">
        <v>35916.083566308618</v>
      </c>
      <c r="AR48" s="93">
        <v>-995087.64841007674</v>
      </c>
      <c r="AS48" s="93" t="s">
        <v>332</v>
      </c>
      <c r="AT48" s="93" t="s">
        <v>332</v>
      </c>
      <c r="AU48" s="93">
        <v>-72208.565268864637</v>
      </c>
      <c r="AV48" s="93">
        <v>-207179.10783790256</v>
      </c>
      <c r="AW48" s="93" t="s">
        <v>332</v>
      </c>
      <c r="AX48" s="93" t="s">
        <v>332</v>
      </c>
      <c r="AY48" s="93">
        <v>14.709152138324466</v>
      </c>
      <c r="BA48" s="122" t="s">
        <v>300</v>
      </c>
      <c r="BB48" s="1" t="s">
        <v>301</v>
      </c>
      <c r="BC48" s="2">
        <v>-21.492132782269675</v>
      </c>
      <c r="BD48" s="2">
        <v>-7.6591268010367743</v>
      </c>
      <c r="BF48" s="123" t="s">
        <v>302</v>
      </c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</row>
    <row r="49" spans="1:100" ht="15.6" x14ac:dyDescent="0.3">
      <c r="A49" s="93" t="s">
        <v>297</v>
      </c>
      <c r="B49" s="93">
        <v>9</v>
      </c>
      <c r="C49" s="93">
        <v>8.6966000000000037</v>
      </c>
      <c r="D49" s="93">
        <v>7.9406000000000034</v>
      </c>
      <c r="E49" s="93" t="s">
        <v>332</v>
      </c>
      <c r="F49" s="93" t="s">
        <v>332</v>
      </c>
      <c r="G49" s="93">
        <v>21.361677430313613</v>
      </c>
      <c r="H49" s="93">
        <v>14.425315914716911</v>
      </c>
      <c r="I49" s="93">
        <v>21.361677430313613</v>
      </c>
      <c r="J49" s="93">
        <v>14.425315914716911</v>
      </c>
      <c r="K49" s="93">
        <v>58.761550369121508</v>
      </c>
      <c r="L49" s="93" t="s">
        <v>332</v>
      </c>
      <c r="M49" s="93" t="s">
        <v>332</v>
      </c>
      <c r="N49" s="93">
        <v>0.5411803956684329</v>
      </c>
      <c r="O49" s="93">
        <v>0.5411803956684329</v>
      </c>
      <c r="P49" s="93">
        <v>0.57581455281948857</v>
      </c>
      <c r="Q49" s="93">
        <v>0.12333551667231869</v>
      </c>
      <c r="R49" s="93">
        <v>0.12929577963229211</v>
      </c>
      <c r="S49" s="93">
        <v>0.12929577963229211</v>
      </c>
      <c r="T49" s="93">
        <v>3.4748002238878879</v>
      </c>
      <c r="U49" s="93">
        <v>0.1606740390895999</v>
      </c>
      <c r="V49" s="93">
        <v>-3.0413827935014424</v>
      </c>
      <c r="W49" s="93">
        <v>3.1381844144257571</v>
      </c>
      <c r="X49" s="93">
        <v>9.6801620924314574E-2</v>
      </c>
      <c r="Y49" s="93">
        <v>-3.0937699330146171</v>
      </c>
      <c r="Z49" s="93">
        <v>0.99999999999999722</v>
      </c>
      <c r="AA49" s="93">
        <v>5.2387139513166217E-2</v>
      </c>
      <c r="AB49" s="93">
        <v>-3.0538988345485003</v>
      </c>
      <c r="AC49" s="93">
        <v>1.1657319015299568</v>
      </c>
      <c r="AD49" s="93">
        <v>1.2516041047078853E-2</v>
      </c>
      <c r="AE49" s="93" t="s">
        <v>332</v>
      </c>
      <c r="AF49" s="93" t="s">
        <v>332</v>
      </c>
      <c r="AG49" s="93">
        <v>166.68167778569412</v>
      </c>
      <c r="AH49" s="93">
        <v>166.68167778569412</v>
      </c>
      <c r="AI49" s="93">
        <v>162.98370789101875</v>
      </c>
      <c r="AJ49" s="93">
        <v>162.57704460605524</v>
      </c>
      <c r="AK49" s="93">
        <v>162.57704460605524</v>
      </c>
      <c r="AL49" s="93">
        <v>50.69687678182715</v>
      </c>
      <c r="AM49" s="93">
        <v>2151.2157278861632</v>
      </c>
      <c r="AN49" s="93">
        <v>-613603.70395989565</v>
      </c>
      <c r="AO49" s="93">
        <v>11016.352451983752</v>
      </c>
      <c r="AP49" s="93">
        <v>-624620.0564118796</v>
      </c>
      <c r="AQ49" s="93">
        <v>51405.806204997956</v>
      </c>
      <c r="AR49" s="93">
        <v>-665009.51016489381</v>
      </c>
      <c r="AS49" s="93" t="s">
        <v>332</v>
      </c>
      <c r="AT49" s="93" t="s">
        <v>332</v>
      </c>
      <c r="AU49" s="93">
        <v>-131769.39809015641</v>
      </c>
      <c r="AV49" s="93">
        <v>-248325.41160058044</v>
      </c>
      <c r="AW49" s="93" t="s">
        <v>332</v>
      </c>
      <c r="AX49" s="93" t="s">
        <v>332</v>
      </c>
      <c r="AY49" s="93">
        <v>14.709206406577962</v>
      </c>
      <c r="BA49" s="124"/>
      <c r="BB49" s="7" t="s">
        <v>303</v>
      </c>
      <c r="BC49" s="2">
        <v>12.271013318811319</v>
      </c>
      <c r="BD49" s="2">
        <v>11.000218935097953</v>
      </c>
      <c r="BF49" s="125" t="s">
        <v>304</v>
      </c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</row>
    <row r="50" spans="1:100" ht="15.6" x14ac:dyDescent="0.3">
      <c r="A50" s="93" t="s">
        <v>297</v>
      </c>
      <c r="B50" s="93">
        <v>10</v>
      </c>
      <c r="C50" s="93">
        <v>7.9406000000000034</v>
      </c>
      <c r="D50" s="93">
        <v>7.9091000000000031</v>
      </c>
      <c r="E50" s="93" t="s">
        <v>332</v>
      </c>
      <c r="F50" s="93" t="s">
        <v>332</v>
      </c>
      <c r="G50" s="93">
        <v>21.458479051237923</v>
      </c>
      <c r="H50" s="93">
        <v>14.518077114306326</v>
      </c>
      <c r="I50" s="93">
        <v>21.458479051237923</v>
      </c>
      <c r="J50" s="93">
        <v>14.518077114306326</v>
      </c>
      <c r="K50" s="93">
        <v>2.4518456979969523</v>
      </c>
      <c r="L50" s="93" t="s">
        <v>332</v>
      </c>
      <c r="M50" s="93" t="s">
        <v>332</v>
      </c>
      <c r="N50" s="93">
        <v>0.39700568852225548</v>
      </c>
      <c r="O50" s="93">
        <v>0.39700568852225548</v>
      </c>
      <c r="P50" s="93">
        <v>0.48189948336200228</v>
      </c>
      <c r="Q50" s="93">
        <v>9.546805514452264E-2</v>
      </c>
      <c r="R50" s="93">
        <v>0.10892188687986515</v>
      </c>
      <c r="S50" s="93">
        <v>0.10892188687986515</v>
      </c>
      <c r="T50" s="93">
        <v>3.5984874368737518</v>
      </c>
      <c r="U50" s="93">
        <v>0.16744470191070512</v>
      </c>
      <c r="V50" s="93">
        <v>-0.28379611447780351</v>
      </c>
      <c r="W50" s="93">
        <v>0.37655731406721726</v>
      </c>
      <c r="X50" s="93">
        <v>9.276119958941377E-2</v>
      </c>
      <c r="Y50" s="93">
        <v>-0.3206228383889479</v>
      </c>
      <c r="Z50" s="93">
        <v>1.0000000000000036</v>
      </c>
      <c r="AA50" s="93">
        <v>3.6826723911145574E-2</v>
      </c>
      <c r="AB50" s="93">
        <v>-0.29389983936631847</v>
      </c>
      <c r="AC50" s="93">
        <v>1.1414912019433259</v>
      </c>
      <c r="AD50" s="93">
        <v>1.010372488851872E-2</v>
      </c>
      <c r="AE50" s="93" t="s">
        <v>332</v>
      </c>
      <c r="AF50" s="93" t="s">
        <v>332</v>
      </c>
      <c r="AG50" s="93">
        <v>177.74387626254966</v>
      </c>
      <c r="AH50" s="93">
        <v>177.74387626254966</v>
      </c>
      <c r="AI50" s="93">
        <v>170.39401986229242</v>
      </c>
      <c r="AJ50" s="93">
        <v>168.97905701436</v>
      </c>
      <c r="AK50" s="93">
        <v>168.97905701436</v>
      </c>
      <c r="AL50" s="93">
        <v>50.056962350100839</v>
      </c>
      <c r="AM50" s="93">
        <v>2231.2389956858051</v>
      </c>
      <c r="AN50" s="93">
        <v>-77310.819313875923</v>
      </c>
      <c r="AO50" s="93">
        <v>902.06219200161115</v>
      </c>
      <c r="AP50" s="93">
        <v>-78212.881505877565</v>
      </c>
      <c r="AQ50" s="93">
        <v>7740.771785779888</v>
      </c>
      <c r="AR50" s="93">
        <v>-85051.591099655794</v>
      </c>
      <c r="AS50" s="93" t="s">
        <v>332</v>
      </c>
      <c r="AT50" s="93" t="s">
        <v>332</v>
      </c>
      <c r="AU50" s="93">
        <v>-159769.90135051613</v>
      </c>
      <c r="AV50" s="93">
        <v>-252063.91331936428</v>
      </c>
      <c r="AW50" s="93" t="s">
        <v>332</v>
      </c>
      <c r="AX50" s="93" t="s">
        <v>332</v>
      </c>
      <c r="AY50" s="93">
        <v>14.709253106551007</v>
      </c>
      <c r="BA50" s="124"/>
      <c r="BB50" s="7" t="s">
        <v>305</v>
      </c>
      <c r="BC50" s="2">
        <v>-9.2211194634583613</v>
      </c>
      <c r="BD50" s="2">
        <v>3.3410921340611757</v>
      </c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</row>
    <row r="51" spans="1:100" ht="16.2" x14ac:dyDescent="0.3">
      <c r="A51" s="93" t="s">
        <v>297</v>
      </c>
      <c r="B51" s="93">
        <v>11</v>
      </c>
      <c r="C51" s="93">
        <v>7.9091000000000031</v>
      </c>
      <c r="D51" s="93">
        <v>7.8776000000000028</v>
      </c>
      <c r="E51" s="93" t="s">
        <v>332</v>
      </c>
      <c r="F51" s="93" t="s">
        <v>332</v>
      </c>
      <c r="G51" s="93">
        <v>21.551240250827338</v>
      </c>
      <c r="H51" s="93">
        <v>14.550489192738489</v>
      </c>
      <c r="I51" s="93">
        <v>21.551240250827338</v>
      </c>
      <c r="J51" s="93">
        <v>14.550489192738489</v>
      </c>
      <c r="K51" s="93">
        <v>2.4553956313816596</v>
      </c>
      <c r="L51" s="93" t="s">
        <v>332</v>
      </c>
      <c r="M51" s="93" t="s">
        <v>332</v>
      </c>
      <c r="N51" s="93">
        <v>0.38212845479197688</v>
      </c>
      <c r="O51" s="93">
        <v>0.38212845479197688</v>
      </c>
      <c r="P51" s="93">
        <v>0.44034071641237682</v>
      </c>
      <c r="Q51" s="93">
        <v>8.4661613079727652E-2</v>
      </c>
      <c r="R51" s="93">
        <v>9.4318687328013295E-2</v>
      </c>
      <c r="S51" s="93">
        <v>9.4318687328013295E-2</v>
      </c>
      <c r="T51" s="93">
        <v>3.6235626317227076</v>
      </c>
      <c r="U51" s="93">
        <v>0.16978829589231256</v>
      </c>
      <c r="V51" s="93">
        <v>-0.20895331251809696</v>
      </c>
      <c r="W51" s="93">
        <v>0.24136539095025905</v>
      </c>
      <c r="X51" s="93">
        <v>3.2412078432162109E-2</v>
      </c>
      <c r="Y51" s="93">
        <v>-0.22133888996597426</v>
      </c>
      <c r="Z51" s="93">
        <v>1.0000000000000053</v>
      </c>
      <c r="AA51" s="93">
        <v>1.2385577447878467E-2</v>
      </c>
      <c r="AB51" s="93">
        <v>-0.21201037720938812</v>
      </c>
      <c r="AC51" s="93">
        <v>1.1264657341295601</v>
      </c>
      <c r="AD51" s="93">
        <v>3.0570646912941413E-3</v>
      </c>
      <c r="AE51" s="93" t="s">
        <v>332</v>
      </c>
      <c r="AF51" s="93" t="s">
        <v>332</v>
      </c>
      <c r="AG51" s="93">
        <v>178.65168993580099</v>
      </c>
      <c r="AH51" s="93">
        <v>178.65168993580099</v>
      </c>
      <c r="AI51" s="93">
        <v>173.35411033073984</v>
      </c>
      <c r="AJ51" s="93">
        <v>172.57463600336993</v>
      </c>
      <c r="AK51" s="93">
        <v>172.57463600336993</v>
      </c>
      <c r="AL51" s="93">
        <v>50.187328041417423</v>
      </c>
      <c r="AM51" s="93">
        <v>2274.4085416254725</v>
      </c>
      <c r="AN51" s="93">
        <v>-48382.106866263399</v>
      </c>
      <c r="AO51" s="93">
        <v>652.81938927156546</v>
      </c>
      <c r="AP51" s="93">
        <v>-49034.926255534978</v>
      </c>
      <c r="AQ51" s="93">
        <v>4353.0311246556012</v>
      </c>
      <c r="AR51" s="93">
        <v>-52735.137990919044</v>
      </c>
      <c r="AS51" s="93" t="s">
        <v>332</v>
      </c>
      <c r="AT51" s="93" t="s">
        <v>332</v>
      </c>
      <c r="AU51" s="93">
        <v>-162669.51969632899</v>
      </c>
      <c r="AV51" s="93">
        <v>-254827.54490626004</v>
      </c>
      <c r="AW51" s="93" t="s">
        <v>332</v>
      </c>
      <c r="AX51" s="93" t="s">
        <v>332</v>
      </c>
      <c r="AY51" s="93">
        <v>14.709255142842007</v>
      </c>
      <c r="BA51" s="124"/>
      <c r="BB51" s="7" t="s">
        <v>306</v>
      </c>
      <c r="BC51" s="2">
        <v>-13.238288149005232</v>
      </c>
      <c r="BD51" s="2">
        <v>-8.5396765031512949</v>
      </c>
      <c r="BF51" s="121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</row>
    <row r="52" spans="1:100" ht="16.2" x14ac:dyDescent="0.3">
      <c r="A52" s="93" t="s">
        <v>297</v>
      </c>
      <c r="B52" s="93">
        <v>12</v>
      </c>
      <c r="C52" s="93">
        <v>7.8776000000000028</v>
      </c>
      <c r="D52" s="93">
        <v>7.8461000000000025</v>
      </c>
      <c r="E52" s="93" t="s">
        <v>332</v>
      </c>
      <c r="F52" s="93" t="s">
        <v>332</v>
      </c>
      <c r="G52" s="93">
        <v>21.583652329259497</v>
      </c>
      <c r="H52" s="93">
        <v>14.564151123540983</v>
      </c>
      <c r="I52" s="93">
        <v>21.583652329259497</v>
      </c>
      <c r="J52" s="93">
        <v>14.564151123540983</v>
      </c>
      <c r="K52" s="93">
        <v>2.4578556025820952</v>
      </c>
      <c r="L52" s="93" t="s">
        <v>332</v>
      </c>
      <c r="M52" s="93" t="s">
        <v>332</v>
      </c>
      <c r="N52" s="93">
        <v>0.37187352265215917</v>
      </c>
      <c r="O52" s="93">
        <v>0.37187352265215917</v>
      </c>
      <c r="P52" s="93">
        <v>0.411344109252473</v>
      </c>
      <c r="Q52" s="93">
        <v>7.7565637525807682E-2</v>
      </c>
      <c r="R52" s="93">
        <v>8.4241885486338305E-2</v>
      </c>
      <c r="S52" s="93">
        <v>8.4241885486338305E-2</v>
      </c>
      <c r="T52" s="93">
        <v>3.6358953194918375</v>
      </c>
      <c r="U52" s="93">
        <v>0.17077189466341947</v>
      </c>
      <c r="V52" s="93">
        <v>-0.14547148948447514</v>
      </c>
      <c r="W52" s="93">
        <v>0.15913342028696889</v>
      </c>
      <c r="X52" s="93">
        <v>1.3661930802493748E-2</v>
      </c>
      <c r="Y52" s="93">
        <v>-0.15055199981822764</v>
      </c>
      <c r="Z52" s="93">
        <v>1.000000000000006</v>
      </c>
      <c r="AA52" s="93">
        <v>5.0805103337533903E-3</v>
      </c>
      <c r="AB52" s="93">
        <v>-0.14662239629465923</v>
      </c>
      <c r="AC52" s="93">
        <v>1.1163937656907004</v>
      </c>
      <c r="AD52" s="93">
        <v>1.1509068101859562E-3</v>
      </c>
      <c r="AE52" s="93" t="s">
        <v>332</v>
      </c>
      <c r="AF52" s="93" t="s">
        <v>332</v>
      </c>
      <c r="AG52" s="93">
        <v>179.30717169186741</v>
      </c>
      <c r="AH52" s="93">
        <v>179.30717169186741</v>
      </c>
      <c r="AI52" s="93">
        <v>175.32232667162575</v>
      </c>
      <c r="AJ52" s="93">
        <v>174.83858710717351</v>
      </c>
      <c r="AK52" s="93">
        <v>174.83858710717351</v>
      </c>
      <c r="AL52" s="93">
        <v>50.203076473257177</v>
      </c>
      <c r="AM52" s="93">
        <v>2301.5786326402349</v>
      </c>
      <c r="AN52" s="93">
        <v>-31524.772828232155</v>
      </c>
      <c r="AO52" s="93">
        <v>491.69764916613764</v>
      </c>
      <c r="AP52" s="93">
        <v>-32016.470477398307</v>
      </c>
      <c r="AQ52" s="93">
        <v>2736.4895311820806</v>
      </c>
      <c r="AR52" s="93">
        <v>-34261.262359414242</v>
      </c>
      <c r="AS52" s="93" t="s">
        <v>332</v>
      </c>
      <c r="AT52" s="93" t="s">
        <v>332</v>
      </c>
      <c r="AU52" s="93">
        <v>-164666.84846060412</v>
      </c>
      <c r="AV52" s="93">
        <v>-256753.04927004167</v>
      </c>
      <c r="AW52" s="93" t="s">
        <v>332</v>
      </c>
      <c r="AX52" s="93" t="s">
        <v>332</v>
      </c>
      <c r="AY52" s="93">
        <v>14.709257198573198</v>
      </c>
      <c r="BA52" s="124"/>
      <c r="BB52" s="7" t="s">
        <v>308</v>
      </c>
      <c r="BC52" s="2">
        <v>-8.2538446332644302</v>
      </c>
      <c r="BD52" s="2">
        <v>0.88054970211847672</v>
      </c>
      <c r="BF52" s="121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</row>
    <row r="53" spans="1:100" ht="16.2" x14ac:dyDescent="0.3">
      <c r="A53" s="93" t="s">
        <v>297</v>
      </c>
      <c r="B53" s="93">
        <v>13</v>
      </c>
      <c r="C53" s="93">
        <v>7.8461000000000025</v>
      </c>
      <c r="D53" s="93">
        <v>7.8146000000000022</v>
      </c>
      <c r="E53" s="93" t="s">
        <v>332</v>
      </c>
      <c r="F53" s="93" t="s">
        <v>332</v>
      </c>
      <c r="G53" s="93">
        <v>21.597314260061992</v>
      </c>
      <c r="H53" s="93">
        <v>14.569902393246707</v>
      </c>
      <c r="I53" s="93">
        <v>21.597314260061992</v>
      </c>
      <c r="J53" s="93">
        <v>14.569902393246707</v>
      </c>
      <c r="K53" s="93">
        <v>2.4596362680708488</v>
      </c>
      <c r="L53" s="93" t="s">
        <v>332</v>
      </c>
      <c r="M53" s="93" t="s">
        <v>332</v>
      </c>
      <c r="N53" s="93">
        <v>0.36490265590431403</v>
      </c>
      <c r="O53" s="93">
        <v>0.36490265590431403</v>
      </c>
      <c r="P53" s="93">
        <v>0.39138730674517574</v>
      </c>
      <c r="Q53" s="93">
        <v>7.2870727412033889E-2</v>
      </c>
      <c r="R53" s="93">
        <v>7.740693249873111E-2</v>
      </c>
      <c r="S53" s="93">
        <v>7.740693249873111E-2</v>
      </c>
      <c r="T53" s="93">
        <v>3.6433270639454651</v>
      </c>
      <c r="U53" s="93">
        <v>0.17123974679165091</v>
      </c>
      <c r="V53" s="93">
        <v>-9.9100100087917448E-2</v>
      </c>
      <c r="W53" s="93">
        <v>0.10485136979364251</v>
      </c>
      <c r="X53" s="93">
        <v>5.7512697057250676E-3</v>
      </c>
      <c r="Y53" s="93">
        <v>-0.10119875367835797</v>
      </c>
      <c r="Z53" s="93">
        <v>1.0000000000000058</v>
      </c>
      <c r="AA53" s="93">
        <v>2.0986535904410999E-3</v>
      </c>
      <c r="AB53" s="93">
        <v>-9.9545288233809204E-2</v>
      </c>
      <c r="AC53" s="93">
        <v>1.1095046781961795</v>
      </c>
      <c r="AD53" s="93">
        <v>4.4518814589305746E-4</v>
      </c>
      <c r="AE53" s="93" t="s">
        <v>332</v>
      </c>
      <c r="AF53" s="93" t="s">
        <v>332</v>
      </c>
      <c r="AG53" s="93">
        <v>179.80028688448198</v>
      </c>
      <c r="AH53" s="93">
        <v>179.80028688448198</v>
      </c>
      <c r="AI53" s="93">
        <v>176.63446552087262</v>
      </c>
      <c r="AJ53" s="93">
        <v>176.32095916014293</v>
      </c>
      <c r="AK53" s="93">
        <v>176.32095916014293</v>
      </c>
      <c r="AL53" s="93">
        <v>50.193209678218516</v>
      </c>
      <c r="AM53" s="93">
        <v>2319.4552193532463</v>
      </c>
      <c r="AN53" s="93">
        <v>-20572.82049196809</v>
      </c>
      <c r="AO53" s="93">
        <v>390.84293134973922</v>
      </c>
      <c r="AP53" s="93">
        <v>-20963.663423317845</v>
      </c>
      <c r="AQ53" s="93">
        <v>1788.5588603978179</v>
      </c>
      <c r="AR53" s="93">
        <v>-22361.379352366021</v>
      </c>
      <c r="AS53" s="93" t="s">
        <v>332</v>
      </c>
      <c r="AT53" s="93" t="s">
        <v>332</v>
      </c>
      <c r="AU53" s="93">
        <v>-166022.3459723125</v>
      </c>
      <c r="AV53" s="93">
        <v>-258063.70763565294</v>
      </c>
      <c r="AW53" s="93" t="s">
        <v>332</v>
      </c>
      <c r="AX53" s="93" t="s">
        <v>332</v>
      </c>
      <c r="AY53" s="93">
        <v>14.709259262966224</v>
      </c>
      <c r="BA53" s="124"/>
      <c r="BB53" s="7" t="s">
        <v>310</v>
      </c>
      <c r="BC53" s="2">
        <v>-15.539813052331953</v>
      </c>
      <c r="BD53" s="2">
        <v>-7.9957213875237612</v>
      </c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</row>
    <row r="54" spans="1:100" ht="16.8" thickBot="1" x14ac:dyDescent="0.35">
      <c r="A54" s="93" t="s">
        <v>297</v>
      </c>
      <c r="B54" s="93">
        <v>14</v>
      </c>
      <c r="C54" s="93">
        <v>7.8146000000000022</v>
      </c>
      <c r="D54" s="93">
        <v>7.7831000000000019</v>
      </c>
      <c r="E54" s="93" t="s">
        <v>332</v>
      </c>
      <c r="F54" s="93" t="s">
        <v>332</v>
      </c>
      <c r="G54" s="93">
        <v>21.603065529767719</v>
      </c>
      <c r="H54" s="93">
        <v>14.571252824296284</v>
      </c>
      <c r="I54" s="93">
        <v>21.603065529767719</v>
      </c>
      <c r="J54" s="93">
        <v>14.571252824296284</v>
      </c>
      <c r="K54" s="93">
        <v>2.4609152498347395</v>
      </c>
      <c r="L54" s="93" t="s">
        <v>332</v>
      </c>
      <c r="M54" s="93" t="s">
        <v>332</v>
      </c>
      <c r="N54" s="93">
        <v>0.36021819325067295</v>
      </c>
      <c r="O54" s="93">
        <v>0.36021819325067295</v>
      </c>
      <c r="P54" s="93">
        <v>0.37781850405413647</v>
      </c>
      <c r="Q54" s="93">
        <v>6.9759950126027051E-2</v>
      </c>
      <c r="R54" s="93">
        <v>7.2813060149529041E-2</v>
      </c>
      <c r="S54" s="93">
        <v>7.2813060149529041E-2</v>
      </c>
      <c r="T54" s="93">
        <v>3.6482989347893331</v>
      </c>
      <c r="U54" s="93">
        <v>0.17146914944143463</v>
      </c>
      <c r="V54" s="93">
        <v>-6.6833942717669292E-2</v>
      </c>
      <c r="W54" s="93">
        <v>6.8184373767246842E-2</v>
      </c>
      <c r="X54" s="93">
        <v>1.3504310495775478E-3</v>
      </c>
      <c r="Y54" s="93">
        <v>-6.7320392550457367E-2</v>
      </c>
      <c r="Z54" s="93">
        <v>1.0000000000000053</v>
      </c>
      <c r="AA54" s="93">
        <v>4.8644983278843421E-4</v>
      </c>
      <c r="AB54" s="93">
        <v>-6.6932271734909024E-2</v>
      </c>
      <c r="AC54" s="93">
        <v>1.104795365514549</v>
      </c>
      <c r="AD54" s="93">
        <v>9.832901724068162E-5</v>
      </c>
      <c r="AE54" s="93" t="s">
        <v>332</v>
      </c>
      <c r="AF54" s="93" t="s">
        <v>332</v>
      </c>
      <c r="AG54" s="93">
        <v>180.19203710360446</v>
      </c>
      <c r="AH54" s="93">
        <v>180.19203710360446</v>
      </c>
      <c r="AI54" s="93">
        <v>177.50793110517279</v>
      </c>
      <c r="AJ54" s="93">
        <v>177.3019305982958</v>
      </c>
      <c r="AK54" s="93">
        <v>177.3019305982958</v>
      </c>
      <c r="AL54" s="93">
        <v>50.177106890719081</v>
      </c>
      <c r="AM54" s="93">
        <v>2331.1905758305397</v>
      </c>
      <c r="AN54" s="93">
        <v>-13204.433475232954</v>
      </c>
      <c r="AO54" s="93">
        <v>331.43772349398824</v>
      </c>
      <c r="AP54" s="93">
        <v>-13535.871198726956</v>
      </c>
      <c r="AQ54" s="93">
        <v>1181.7965701800376</v>
      </c>
      <c r="AR54" s="93">
        <v>-14386.230045413031</v>
      </c>
      <c r="AS54" s="93" t="s">
        <v>332</v>
      </c>
      <c r="AT54" s="93" t="s">
        <v>332</v>
      </c>
      <c r="AU54" s="93">
        <v>-166930.45696128631</v>
      </c>
      <c r="AV54" s="93">
        <v>-258945.98841045608</v>
      </c>
      <c r="AW54" s="93" t="s">
        <v>332</v>
      </c>
      <c r="AX54" s="93" t="s">
        <v>332</v>
      </c>
      <c r="AY54" s="93">
        <v>14.709261332280121</v>
      </c>
      <c r="BA54" s="126"/>
      <c r="BB54" s="23" t="s">
        <v>311</v>
      </c>
      <c r="BC54" s="2">
        <v>-5.9523197299369315</v>
      </c>
      <c r="BD54" s="2">
        <v>0.3365945864867626</v>
      </c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</row>
    <row r="55" spans="1:100" ht="14.4" customHeight="1" x14ac:dyDescent="0.3">
      <c r="A55" s="93" t="s">
        <v>297</v>
      </c>
      <c r="B55" s="93">
        <v>15</v>
      </c>
      <c r="C55" s="93">
        <v>7.7831000000000019</v>
      </c>
      <c r="D55" s="93">
        <v>7.7516000000000016</v>
      </c>
      <c r="E55" s="93" t="s">
        <v>332</v>
      </c>
      <c r="F55" s="93" t="s">
        <v>332</v>
      </c>
      <c r="G55" s="93">
        <v>21.604415960817299</v>
      </c>
      <c r="H55" s="93">
        <v>14.569700108721097</v>
      </c>
      <c r="I55" s="93">
        <v>21.604415960817299</v>
      </c>
      <c r="J55" s="93">
        <v>14.569700108721097</v>
      </c>
      <c r="K55" s="93">
        <v>2.4618230068841882</v>
      </c>
      <c r="L55" s="93" t="s">
        <v>332</v>
      </c>
      <c r="M55" s="93" t="s">
        <v>332</v>
      </c>
      <c r="N55" s="93">
        <v>0.35710214546338021</v>
      </c>
      <c r="O55" s="93">
        <v>0.35710214546338021</v>
      </c>
      <c r="P55" s="93">
        <v>0.36867705025378472</v>
      </c>
      <c r="Q55" s="93">
        <v>6.7699400225634532E-2</v>
      </c>
      <c r="R55" s="93">
        <v>6.9742362033713035E-2</v>
      </c>
      <c r="S55" s="93">
        <v>6.9742362033713035E-2</v>
      </c>
      <c r="T55" s="93">
        <v>3.6518379918925952</v>
      </c>
      <c r="U55" s="93">
        <v>0.17157152446349136</v>
      </c>
      <c r="V55" s="93">
        <v>-4.4852208644425823E-2</v>
      </c>
      <c r="W55" s="93">
        <v>4.3299493069239518E-2</v>
      </c>
      <c r="X55" s="93">
        <v>-1.5527155751863051E-3</v>
      </c>
      <c r="Y55" s="93">
        <v>-4.4297730581231994E-2</v>
      </c>
      <c r="Z55" s="93">
        <v>1.0000000000000089</v>
      </c>
      <c r="AA55" s="93">
        <v>-5.5447806319343601E-4</v>
      </c>
      <c r="AB55" s="93">
        <v>-4.4743918592645017E-2</v>
      </c>
      <c r="AC55" s="93">
        <v>1.1015968633252886</v>
      </c>
      <c r="AD55" s="93">
        <v>-1.0829005178002826E-4</v>
      </c>
      <c r="AE55" s="93" t="s">
        <v>332</v>
      </c>
      <c r="AF55" s="93" t="s">
        <v>332</v>
      </c>
      <c r="AG55" s="93">
        <v>180.52420979719287</v>
      </c>
      <c r="AH55" s="93">
        <v>180.52420979719287</v>
      </c>
      <c r="AI55" s="93">
        <v>178.08819461604088</v>
      </c>
      <c r="AJ55" s="93">
        <v>177.95227966942639</v>
      </c>
      <c r="AK55" s="93">
        <v>177.95227966942639</v>
      </c>
      <c r="AL55" s="93">
        <v>50.158813923549872</v>
      </c>
      <c r="AM55" s="93">
        <v>2338.7195984960604</v>
      </c>
      <c r="AN55" s="93">
        <v>-8197.48284738445</v>
      </c>
      <c r="AO55" s="93">
        <v>300.80432407304738</v>
      </c>
      <c r="AP55" s="93">
        <v>-8498.2871714575085</v>
      </c>
      <c r="AQ55" s="93">
        <v>782.53216910157528</v>
      </c>
      <c r="AR55" s="93">
        <v>-8980.0150164860534</v>
      </c>
      <c r="AS55" s="93" t="s">
        <v>332</v>
      </c>
      <c r="AT55" s="93" t="s">
        <v>332</v>
      </c>
      <c r="AU55" s="93">
        <v>-167531.21402070284</v>
      </c>
      <c r="AV55" s="93">
        <v>-259536.22377923859</v>
      </c>
      <c r="AW55" s="93" t="s">
        <v>332</v>
      </c>
      <c r="AX55" s="93" t="s">
        <v>332</v>
      </c>
      <c r="AY55" s="93">
        <v>14.709263404829464</v>
      </c>
      <c r="BA55" s="122" t="s">
        <v>312</v>
      </c>
      <c r="BB55" s="1" t="s">
        <v>241</v>
      </c>
      <c r="BC55" s="2">
        <v>-1919163.1534155961</v>
      </c>
      <c r="BD55" s="2">
        <v>-2293083.9825803982</v>
      </c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</row>
    <row r="56" spans="1:100" ht="16.2" x14ac:dyDescent="0.3">
      <c r="A56" s="93" t="s">
        <v>298</v>
      </c>
      <c r="B56" s="93">
        <v>16</v>
      </c>
      <c r="C56" s="93">
        <v>6.8705999999999996</v>
      </c>
      <c r="D56" s="93">
        <v>6.8041</v>
      </c>
      <c r="E56" s="93" t="s">
        <v>332</v>
      </c>
      <c r="F56" s="93">
        <v>31.867507425895457</v>
      </c>
      <c r="G56" s="93">
        <v>21.602863245242112</v>
      </c>
      <c r="H56" s="93">
        <v>48.067238149614248</v>
      </c>
      <c r="I56" s="93">
        <v>21.602863245242112</v>
      </c>
      <c r="J56" s="93">
        <v>48.067238149614248</v>
      </c>
      <c r="K56" s="93">
        <v>4.3079323697406986</v>
      </c>
      <c r="L56" s="93" t="s">
        <v>332</v>
      </c>
      <c r="M56" s="93">
        <v>0.209146</v>
      </c>
      <c r="N56" s="93">
        <v>0.35505159641910067</v>
      </c>
      <c r="O56" s="93">
        <v>0.35505159641910067</v>
      </c>
      <c r="P56" s="93">
        <v>0.59220057230311951</v>
      </c>
      <c r="Q56" s="93">
        <v>0.12880082909038162</v>
      </c>
      <c r="R56" s="93">
        <v>0.13879999011475214</v>
      </c>
      <c r="S56" s="93">
        <v>0.13879999011475214</v>
      </c>
      <c r="T56" s="93">
        <v>3.6545030412087463</v>
      </c>
      <c r="U56" s="93">
        <v>0.52227687372743037</v>
      </c>
      <c r="V56" s="93">
        <v>-1.0093548278035103</v>
      </c>
      <c r="W56" s="93">
        <v>2.6393854428012009</v>
      </c>
      <c r="X56" s="93">
        <v>1.6300306149976904</v>
      </c>
      <c r="Y56" s="93">
        <v>-1.5880997998686281</v>
      </c>
      <c r="Z56" s="93">
        <v>1.0000000000011464</v>
      </c>
      <c r="AA56" s="93">
        <v>0.57874497206693842</v>
      </c>
      <c r="AB56" s="93">
        <v>-1.2356030610383415</v>
      </c>
      <c r="AC56" s="93">
        <v>1.1792021288420247</v>
      </c>
      <c r="AD56" s="93">
        <v>0.22624823324842278</v>
      </c>
      <c r="AE56" s="93" t="s">
        <v>332</v>
      </c>
      <c r="AF56" s="93">
        <v>121.35828739683801</v>
      </c>
      <c r="AG56" s="93">
        <v>180.82575517779537</v>
      </c>
      <c r="AH56" s="93">
        <v>180.82575517779537</v>
      </c>
      <c r="AI56" s="93">
        <v>161.56887468252324</v>
      </c>
      <c r="AJ56" s="93">
        <v>159.00470666564206</v>
      </c>
      <c r="AK56" s="93">
        <v>159.00470666564206</v>
      </c>
      <c r="AL56" s="93">
        <v>50.13897325238846</v>
      </c>
      <c r="AM56" s="93">
        <v>7045.4916297517357</v>
      </c>
      <c r="AN56" s="93">
        <v>-583551.99387533392</v>
      </c>
      <c r="AO56" s="93">
        <v>4159.3957924766682</v>
      </c>
      <c r="AP56" s="93">
        <v>-587711.38966782612</v>
      </c>
      <c r="AQ56" s="93">
        <v>77826.349288937767</v>
      </c>
      <c r="AR56" s="93">
        <v>-661378.34316419705</v>
      </c>
      <c r="AS56" s="93" t="s">
        <v>332</v>
      </c>
      <c r="AT56" s="93">
        <v>-235034.43271193746</v>
      </c>
      <c r="AU56" s="93">
        <v>-167922.71819664058</v>
      </c>
      <c r="AV56" s="93">
        <v>-246631.15518674575</v>
      </c>
      <c r="AW56" s="93" t="s">
        <v>332</v>
      </c>
      <c r="AX56" s="93">
        <v>18.6326</v>
      </c>
      <c r="AY56" s="93">
        <v>14.709265479710218</v>
      </c>
      <c r="BA56" s="124"/>
      <c r="BB56" s="7" t="s">
        <v>313</v>
      </c>
      <c r="BC56" s="2">
        <v>111083.24235797035</v>
      </c>
      <c r="BD56" s="2">
        <v>18595.680630321207</v>
      </c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</row>
    <row r="57" spans="1:100" ht="16.2" x14ac:dyDescent="0.3">
      <c r="A57" s="93" t="s">
        <v>298</v>
      </c>
      <c r="B57" s="93">
        <v>17</v>
      </c>
      <c r="C57" s="93">
        <v>6.8041</v>
      </c>
      <c r="D57" s="93">
        <v>6.7376000000000005</v>
      </c>
      <c r="E57" s="93" t="s">
        <v>332</v>
      </c>
      <c r="F57" s="93" t="s">
        <v>332</v>
      </c>
      <c r="G57" s="93">
        <v>23.232893860239802</v>
      </c>
      <c r="H57" s="93">
        <v>48.555061272238497</v>
      </c>
      <c r="I57" s="93">
        <v>23.232893860239802</v>
      </c>
      <c r="J57" s="93">
        <v>48.555061272238497</v>
      </c>
      <c r="K57" s="93">
        <v>4.3549511225982407</v>
      </c>
      <c r="L57" s="93" t="s">
        <v>332</v>
      </c>
      <c r="M57" s="93" t="s">
        <v>332</v>
      </c>
      <c r="N57" s="93">
        <v>0.28669593614601624</v>
      </c>
      <c r="O57" s="93">
        <v>0.28669593614601624</v>
      </c>
      <c r="P57" s="93">
        <v>0.49240974701120166</v>
      </c>
      <c r="Q57" s="93">
        <v>9.8332853419421745E-2</v>
      </c>
      <c r="R57" s="93">
        <v>0.10930109213239739</v>
      </c>
      <c r="S57" s="93">
        <v>0.10930109213239739</v>
      </c>
      <c r="T57" s="93">
        <v>3.9763763577414162</v>
      </c>
      <c r="U57" s="93">
        <v>0.55715655445348489</v>
      </c>
      <c r="V57" s="93">
        <v>-1.3646109543961176</v>
      </c>
      <c r="W57" s="93">
        <v>1.8524340770203729</v>
      </c>
      <c r="X57" s="93">
        <v>0.48782312262425537</v>
      </c>
      <c r="Y57" s="93">
        <v>-1.5044678612180973</v>
      </c>
      <c r="Z57" s="93">
        <v>0.99999999999498435</v>
      </c>
      <c r="AA57" s="93">
        <v>0.13985690681443377</v>
      </c>
      <c r="AB57" s="93">
        <v>-1.4179305544696796</v>
      </c>
      <c r="AC57" s="93">
        <v>1.1423189015832953</v>
      </c>
      <c r="AD57" s="93">
        <v>5.3319600070267523E-2</v>
      </c>
      <c r="AE57" s="93" t="s">
        <v>332</v>
      </c>
      <c r="AF57" s="93" t="s">
        <v>332</v>
      </c>
      <c r="AG57" s="93">
        <v>184.71201287143069</v>
      </c>
      <c r="AH57" s="93">
        <v>184.71201287143069</v>
      </c>
      <c r="AI57" s="93">
        <v>169.61727632889784</v>
      </c>
      <c r="AJ57" s="93">
        <v>168.44397136061406</v>
      </c>
      <c r="AK57" s="93">
        <v>168.44397136061406</v>
      </c>
      <c r="AL57" s="93">
        <v>53.525754114916374</v>
      </c>
      <c r="AM57" s="93">
        <v>7443.8725739959518</v>
      </c>
      <c r="AN57" s="93">
        <v>-382410.76155183557</v>
      </c>
      <c r="AO57" s="93">
        <v>3518.6139261684712</v>
      </c>
      <c r="AP57" s="93">
        <v>-385929.37547798699</v>
      </c>
      <c r="AQ57" s="93">
        <v>38035.849904818249</v>
      </c>
      <c r="AR57" s="93">
        <v>-420446.61145609699</v>
      </c>
      <c r="AS57" s="93" t="s">
        <v>332</v>
      </c>
      <c r="AT57" s="93" t="s">
        <v>332</v>
      </c>
      <c r="AU57" s="93">
        <v>-181258.67299095789</v>
      </c>
      <c r="AV57" s="93">
        <v>-252029.117302842</v>
      </c>
      <c r="AW57" s="93" t="s">
        <v>332</v>
      </c>
      <c r="AX57" s="93" t="s">
        <v>332</v>
      </c>
      <c r="AY57" s="93">
        <v>14.709271289548736</v>
      </c>
      <c r="BA57" s="124"/>
      <c r="BB57" s="7" t="s">
        <v>314</v>
      </c>
      <c r="BC57" s="2">
        <v>-2030246.395773567</v>
      </c>
      <c r="BD57" s="2">
        <v>-2311679.6632107417</v>
      </c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</row>
    <row r="58" spans="1:100" ht="16.2" x14ac:dyDescent="0.3">
      <c r="A58" s="93" t="s">
        <v>298</v>
      </c>
      <c r="B58" s="93">
        <v>18</v>
      </c>
      <c r="C58" s="93">
        <v>6.7376000000000005</v>
      </c>
      <c r="D58" s="93">
        <v>6.6711000000000009</v>
      </c>
      <c r="E58" s="93" t="s">
        <v>332</v>
      </c>
      <c r="F58" s="93" t="s">
        <v>332</v>
      </c>
      <c r="G58" s="93">
        <v>23.720716982864055</v>
      </c>
      <c r="H58" s="93">
        <v>48.859114849527813</v>
      </c>
      <c r="I58" s="93">
        <v>23.720716982864055</v>
      </c>
      <c r="J58" s="93">
        <v>48.859114849527813</v>
      </c>
      <c r="K58" s="93">
        <v>4.3755539760384128</v>
      </c>
      <c r="L58" s="93" t="s">
        <v>332</v>
      </c>
      <c r="M58" s="93" t="s">
        <v>332</v>
      </c>
      <c r="N58" s="93">
        <v>0.22327172083648908</v>
      </c>
      <c r="O58" s="93">
        <v>0.22327172083648908</v>
      </c>
      <c r="P58" s="93">
        <v>0.39570108739066662</v>
      </c>
      <c r="Q58" s="93">
        <v>7.3873257749676402E-2</v>
      </c>
      <c r="R58" s="93">
        <v>8.3418303651202494E-2</v>
      </c>
      <c r="S58" s="93">
        <v>8.3418303651202494E-2</v>
      </c>
      <c r="T58" s="93">
        <v>4.1012472290186137</v>
      </c>
      <c r="U58" s="93">
        <v>0.57596494476313143</v>
      </c>
      <c r="V58" s="93">
        <v>-1.2313767469591881</v>
      </c>
      <c r="W58" s="93">
        <v>1.5354303242484999</v>
      </c>
      <c r="X58" s="93">
        <v>0.30405357728931171</v>
      </c>
      <c r="Y58" s="93">
        <v>-1.2992633123922652</v>
      </c>
      <c r="Z58" s="93">
        <v>0.99999999999599609</v>
      </c>
      <c r="AA58" s="93">
        <v>6.7886565427875065E-2</v>
      </c>
      <c r="AB58" s="93">
        <v>-1.256740380601459</v>
      </c>
      <c r="AC58" s="93">
        <v>1.1152542670966539</v>
      </c>
      <c r="AD58" s="93">
        <v>2.536363363655417E-2</v>
      </c>
      <c r="AE58" s="93" t="s">
        <v>332</v>
      </c>
      <c r="AF58" s="93" t="s">
        <v>332</v>
      </c>
      <c r="AG58" s="93">
        <v>187.93487784731477</v>
      </c>
      <c r="AH58" s="93">
        <v>187.93487784731477</v>
      </c>
      <c r="AI58" s="93">
        <v>176.35370828722378</v>
      </c>
      <c r="AJ58" s="93">
        <v>175.51047789895881</v>
      </c>
      <c r="AK58" s="93">
        <v>175.51047789895881</v>
      </c>
      <c r="AL58" s="93">
        <v>54.335581862045288</v>
      </c>
      <c r="AM58" s="93">
        <v>7744.2425824419697</v>
      </c>
      <c r="AN58" s="93">
        <v>-313153.15532390343</v>
      </c>
      <c r="AO58" s="93">
        <v>2753.4030420438876</v>
      </c>
      <c r="AP58" s="93">
        <v>-315906.55836593709</v>
      </c>
      <c r="AQ58" s="93">
        <v>28573.158036919645</v>
      </c>
      <c r="AR58" s="93">
        <v>-341726.31336063321</v>
      </c>
      <c r="AS58" s="93" t="s">
        <v>332</v>
      </c>
      <c r="AT58" s="93" t="s">
        <v>332</v>
      </c>
      <c r="AU58" s="93">
        <v>-193652.42103425684</v>
      </c>
      <c r="AV58" s="93">
        <v>-256870.03186619873</v>
      </c>
      <c r="AW58" s="93" t="s">
        <v>332</v>
      </c>
      <c r="AX58" s="93" t="s">
        <v>332</v>
      </c>
      <c r="AY58" s="93">
        <v>14.709277897966722</v>
      </c>
      <c r="BA58" s="124"/>
      <c r="BB58" s="7" t="s">
        <v>315</v>
      </c>
      <c r="BC58" s="2">
        <v>125030.3436986021</v>
      </c>
      <c r="BD58" s="2">
        <v>232151.4481273265</v>
      </c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</row>
    <row r="59" spans="1:100" ht="16.8" thickBot="1" x14ac:dyDescent="0.35">
      <c r="A59" s="93" t="s">
        <v>298</v>
      </c>
      <c r="B59" s="93">
        <v>19</v>
      </c>
      <c r="C59" s="93">
        <v>6.6711000000000009</v>
      </c>
      <c r="D59" s="93">
        <v>6.6046000000000014</v>
      </c>
      <c r="E59" s="93" t="s">
        <v>332</v>
      </c>
      <c r="F59" s="93" t="s">
        <v>332</v>
      </c>
      <c r="G59" s="93">
        <v>24.024770560153367</v>
      </c>
      <c r="H59" s="93">
        <v>49.103182392852844</v>
      </c>
      <c r="I59" s="93">
        <v>24.024770560153367</v>
      </c>
      <c r="J59" s="93">
        <v>49.103182392852844</v>
      </c>
      <c r="K59" s="93">
        <v>4.3934943810317639</v>
      </c>
      <c r="L59" s="93" t="s">
        <v>332</v>
      </c>
      <c r="M59" s="93" t="s">
        <v>332</v>
      </c>
      <c r="N59" s="93">
        <v>0.16919156597552565</v>
      </c>
      <c r="O59" s="93">
        <v>0.16919156597552565</v>
      </c>
      <c r="P59" s="93">
        <v>0.30703357684526611</v>
      </c>
      <c r="Q59" s="93">
        <v>5.4473719239712629E-2</v>
      </c>
      <c r="R59" s="93">
        <v>6.2249630235399145E-2</v>
      </c>
      <c r="S59" s="93">
        <v>6.2249630235399145E-2</v>
      </c>
      <c r="T59" s="93">
        <v>4.1879956068733861</v>
      </c>
      <c r="U59" s="93">
        <v>0.58847455495717027</v>
      </c>
      <c r="V59" s="93">
        <v>-1.0190895313066544</v>
      </c>
      <c r="W59" s="93">
        <v>1.2631570746316849</v>
      </c>
      <c r="X59" s="93">
        <v>0.24406754332503056</v>
      </c>
      <c r="Y59" s="93">
        <v>-1.0603837011678652</v>
      </c>
      <c r="Z59" s="93">
        <v>0.99999999999787859</v>
      </c>
      <c r="AA59" s="93">
        <v>4.1294169858961373E-2</v>
      </c>
      <c r="AB59" s="93">
        <v>-1.0342826456353094</v>
      </c>
      <c r="AC59" s="93">
        <v>1.0928426021992965</v>
      </c>
      <c r="AD59" s="93">
        <v>1.5193114324445412E-2</v>
      </c>
      <c r="AE59" s="93" t="s">
        <v>332</v>
      </c>
      <c r="AF59" s="93" t="s">
        <v>332</v>
      </c>
      <c r="AG59" s="93">
        <v>190.42259556469739</v>
      </c>
      <c r="AH59" s="93">
        <v>190.42259556469739</v>
      </c>
      <c r="AI59" s="93">
        <v>181.84059021427444</v>
      </c>
      <c r="AJ59" s="93">
        <v>181.18753888151139</v>
      </c>
      <c r="AK59" s="93">
        <v>181.18753888151139</v>
      </c>
      <c r="AL59" s="93">
        <v>54.839903596900122</v>
      </c>
      <c r="AM59" s="93">
        <v>7999.8394685768344</v>
      </c>
      <c r="AN59" s="93">
        <v>-257671.35301200324</v>
      </c>
      <c r="AO59" s="93">
        <v>2067.738142034978</v>
      </c>
      <c r="AP59" s="93">
        <v>-259739.0911540357</v>
      </c>
      <c r="AQ59" s="93">
        <v>22952.958295033248</v>
      </c>
      <c r="AR59" s="93">
        <v>-280624.31130694551</v>
      </c>
      <c r="AS59" s="93" t="s">
        <v>332</v>
      </c>
      <c r="AT59" s="93" t="s">
        <v>332</v>
      </c>
      <c r="AU59" s="93">
        <v>-204236.18262823584</v>
      </c>
      <c r="AV59" s="93">
        <v>-260840.80740211773</v>
      </c>
      <c r="AW59" s="93" t="s">
        <v>332</v>
      </c>
      <c r="AX59" s="93" t="s">
        <v>332</v>
      </c>
      <c r="AY59" s="93">
        <v>14.709284799437954</v>
      </c>
      <c r="BA59" s="126"/>
      <c r="BB59" s="12" t="s">
        <v>316</v>
      </c>
      <c r="BC59" s="2">
        <v>-2044193.4971141838</v>
      </c>
      <c r="BD59" s="2">
        <v>-2525235.4307068358</v>
      </c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</row>
    <row r="60" spans="1:100" ht="15" thickBot="1" x14ac:dyDescent="0.35">
      <c r="A60" s="93" t="s">
        <v>298</v>
      </c>
      <c r="B60" s="93">
        <v>20</v>
      </c>
      <c r="C60" s="93">
        <v>6.6046000000000014</v>
      </c>
      <c r="D60" s="93">
        <v>6.5381000000000018</v>
      </c>
      <c r="E60" s="93" t="s">
        <v>332</v>
      </c>
      <c r="F60" s="93" t="s">
        <v>332</v>
      </c>
      <c r="G60" s="93">
        <v>24.268838103478398</v>
      </c>
      <c r="H60" s="93">
        <v>49.296776723939729</v>
      </c>
      <c r="I60" s="93">
        <v>24.268838103478398</v>
      </c>
      <c r="J60" s="93">
        <v>49.296776723939729</v>
      </c>
      <c r="K60" s="93">
        <v>4.41010119823863</v>
      </c>
      <c r="L60" s="93" t="s">
        <v>332</v>
      </c>
      <c r="M60" s="93" t="s">
        <v>332</v>
      </c>
      <c r="N60" s="93">
        <v>0.12549834520217212</v>
      </c>
      <c r="O60" s="93">
        <v>0.12549834520217212</v>
      </c>
      <c r="P60" s="93">
        <v>0.23142530099382139</v>
      </c>
      <c r="Q60" s="93">
        <v>3.9592973004792781E-2</v>
      </c>
      <c r="R60" s="93">
        <v>4.5681884567564036E-2</v>
      </c>
      <c r="S60" s="93">
        <v>4.5681884567564036E-2</v>
      </c>
      <c r="T60" s="93">
        <v>4.2573697079095369</v>
      </c>
      <c r="U60" s="93">
        <v>0.59673345904045361</v>
      </c>
      <c r="V60" s="93">
        <v>-0.80468528347813462</v>
      </c>
      <c r="W60" s="93">
        <v>0.99827961456501968</v>
      </c>
      <c r="X60" s="93">
        <v>0.19359433108688501</v>
      </c>
      <c r="Y60" s="93">
        <v>-0.82898105167012714</v>
      </c>
      <c r="Z60" s="93">
        <v>0.99999999999991906</v>
      </c>
      <c r="AA60" s="93">
        <v>2.4295768191925495E-2</v>
      </c>
      <c r="AB60" s="93">
        <v>-0.81352903736633186</v>
      </c>
      <c r="AC60" s="93">
        <v>1.0733909586120363</v>
      </c>
      <c r="AD60" s="93">
        <v>8.8437538856458546E-3</v>
      </c>
      <c r="AE60" s="93" t="s">
        <v>332</v>
      </c>
      <c r="AF60" s="93" t="s">
        <v>332</v>
      </c>
      <c r="AG60" s="93">
        <v>192.26352760301279</v>
      </c>
      <c r="AH60" s="93">
        <v>192.26352760301279</v>
      </c>
      <c r="AI60" s="93">
        <v>186.10316129179347</v>
      </c>
      <c r="AJ60" s="93">
        <v>185.60987411556263</v>
      </c>
      <c r="AK60" s="93">
        <v>185.60987411556263</v>
      </c>
      <c r="AL60" s="93">
        <v>55.326561127994765</v>
      </c>
      <c r="AM60" s="93">
        <v>8212.366423295045</v>
      </c>
      <c r="AN60" s="93">
        <v>-203902.05020617088</v>
      </c>
      <c r="AO60" s="93">
        <v>1503.1030968886103</v>
      </c>
      <c r="AP60" s="93">
        <v>-205405.15330306208</v>
      </c>
      <c r="AQ60" s="93">
        <v>17865.562699794813</v>
      </c>
      <c r="AR60" s="93">
        <v>-221767.612905919</v>
      </c>
      <c r="AS60" s="93" t="s">
        <v>332</v>
      </c>
      <c r="AT60" s="93" t="s">
        <v>332</v>
      </c>
      <c r="AU60" s="93">
        <v>-212799.58928059388</v>
      </c>
      <c r="AV60" s="93">
        <v>-263952.66904444172</v>
      </c>
      <c r="AW60" s="93" t="s">
        <v>332</v>
      </c>
      <c r="AX60" s="93" t="s">
        <v>332</v>
      </c>
      <c r="AY60" s="93">
        <v>14.709291895089446</v>
      </c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</row>
    <row r="61" spans="1:100" ht="15" thickBot="1" x14ac:dyDescent="0.35">
      <c r="A61" s="93" t="s">
        <v>298</v>
      </c>
      <c r="B61" s="93">
        <v>21</v>
      </c>
      <c r="C61" s="93">
        <v>6.5381000000000018</v>
      </c>
      <c r="D61" s="93">
        <v>6.4716000000000022</v>
      </c>
      <c r="E61" s="93" t="s">
        <v>332</v>
      </c>
      <c r="F61" s="93" t="s">
        <v>332</v>
      </c>
      <c r="G61" s="93">
        <v>24.462432434565279</v>
      </c>
      <c r="H61" s="93">
        <v>49.443914311500833</v>
      </c>
      <c r="I61" s="93">
        <v>24.462432434565279</v>
      </c>
      <c r="J61" s="93">
        <v>49.443914311500833</v>
      </c>
      <c r="K61" s="93">
        <v>4.4243628853712087</v>
      </c>
      <c r="L61" s="93" t="s">
        <v>332</v>
      </c>
      <c r="M61" s="93" t="s">
        <v>332</v>
      </c>
      <c r="N61" s="93">
        <v>9.1610421182848095E-2</v>
      </c>
      <c r="O61" s="93">
        <v>9.1610421182848095E-2</v>
      </c>
      <c r="P61" s="93">
        <v>0.17071906290108929</v>
      </c>
      <c r="Q61" s="93">
        <v>2.8490790748288353E-2</v>
      </c>
      <c r="R61" s="93">
        <v>3.3122604017781929E-2</v>
      </c>
      <c r="S61" s="93">
        <v>3.3122604017781929E-2</v>
      </c>
      <c r="T61" s="93">
        <v>4.311502017145604</v>
      </c>
      <c r="U61" s="93">
        <v>0.60196309243772672</v>
      </c>
      <c r="V61" s="93">
        <v>-0.61425846902582293</v>
      </c>
      <c r="W61" s="93">
        <v>0.76139605658692266</v>
      </c>
      <c r="X61" s="93">
        <v>0.14713758756109976</v>
      </c>
      <c r="Y61" s="93">
        <v>-0.62773780539281732</v>
      </c>
      <c r="Z61" s="93">
        <v>1.0000000000020808</v>
      </c>
      <c r="AA61" s="93">
        <v>1.3479336368300541E-2</v>
      </c>
      <c r="AB61" s="93">
        <v>-0.61913204907600761</v>
      </c>
      <c r="AC61" s="93">
        <v>1.0566898628456094</v>
      </c>
      <c r="AD61" s="93">
        <v>4.873580048918023E-3</v>
      </c>
      <c r="AE61" s="93" t="s">
        <v>332</v>
      </c>
      <c r="AF61" s="93" t="s">
        <v>332</v>
      </c>
      <c r="AG61" s="93">
        <v>193.57922254654139</v>
      </c>
      <c r="AH61" s="93">
        <v>193.57922254654139</v>
      </c>
      <c r="AI61" s="93">
        <v>189.29200152600498</v>
      </c>
      <c r="AJ61" s="93">
        <v>188.93059662867421</v>
      </c>
      <c r="AK61" s="93">
        <v>188.93059662867421</v>
      </c>
      <c r="AL61" s="93">
        <v>55.796971674623457</v>
      </c>
      <c r="AM61" s="93">
        <v>8382.3720554226857</v>
      </c>
      <c r="AN61" s="93">
        <v>-155677.4906347818</v>
      </c>
      <c r="AO61" s="93">
        <v>1058.3693213604543</v>
      </c>
      <c r="AP61" s="93">
        <v>-156735.85995614715</v>
      </c>
      <c r="AQ61" s="93">
        <v>13403.299036578041</v>
      </c>
      <c r="AR61" s="93">
        <v>-169080.78967133962</v>
      </c>
      <c r="AS61" s="93" t="s">
        <v>332</v>
      </c>
      <c r="AT61" s="93" t="s">
        <v>332</v>
      </c>
      <c r="AU61" s="93">
        <v>-219450.8189364803</v>
      </c>
      <c r="AV61" s="93">
        <v>-266315.75322393031</v>
      </c>
      <c r="AW61" s="93" t="s">
        <v>332</v>
      </c>
      <c r="AX61" s="93" t="s">
        <v>332</v>
      </c>
      <c r="AY61" s="93">
        <v>14.709299142655523</v>
      </c>
      <c r="BA61" s="11" t="s">
        <v>119</v>
      </c>
      <c r="BB61" s="11" t="s">
        <v>317</v>
      </c>
      <c r="BC61" s="2">
        <f>V37-V36</f>
        <v>0.12543737631700402</v>
      </c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</row>
    <row r="62" spans="1:100" x14ac:dyDescent="0.3">
      <c r="A62" s="93" t="s">
        <v>298</v>
      </c>
      <c r="B62" s="93">
        <v>22</v>
      </c>
      <c r="C62" s="93">
        <v>6.4716000000000022</v>
      </c>
      <c r="D62" s="93">
        <v>4.8756000000000022</v>
      </c>
      <c r="E62" s="93" t="s">
        <v>332</v>
      </c>
      <c r="F62" s="93" t="s">
        <v>332</v>
      </c>
      <c r="G62" s="93">
        <v>24.60957002212638</v>
      </c>
      <c r="H62" s="93">
        <v>49.632292914139903</v>
      </c>
      <c r="I62" s="93">
        <v>24.60957002212638</v>
      </c>
      <c r="J62" s="93">
        <v>49.632292914139903</v>
      </c>
      <c r="K62" s="93">
        <v>106.69397360184705</v>
      </c>
      <c r="L62" s="93" t="s">
        <v>332</v>
      </c>
      <c r="M62" s="93" t="s">
        <v>332</v>
      </c>
      <c r="N62" s="93">
        <v>6.6102547423627436E-2</v>
      </c>
      <c r="O62" s="93">
        <v>6.6102547423627436E-2</v>
      </c>
      <c r="P62" s="93">
        <v>7.1594105125783042E-2</v>
      </c>
      <c r="Q62" s="93">
        <v>1.1571518728728806E-2</v>
      </c>
      <c r="R62" s="93">
        <v>1.1902549266724419E-2</v>
      </c>
      <c r="S62" s="93">
        <v>1.1902549266724419E-2</v>
      </c>
      <c r="T62" s="93">
        <v>4.3520279375179651</v>
      </c>
      <c r="U62" s="93">
        <v>0.60603034705449055</v>
      </c>
      <c r="V62" s="93">
        <v>-1.0469603831983756</v>
      </c>
      <c r="W62" s="93">
        <v>1.2353389858374424</v>
      </c>
      <c r="X62" s="93">
        <v>0.18837860263906669</v>
      </c>
      <c r="Y62" s="93">
        <v>-1.0594126887052948</v>
      </c>
      <c r="Z62" s="93">
        <v>1.0000000000071987</v>
      </c>
      <c r="AA62" s="93">
        <v>1.2452305514545575E-2</v>
      </c>
      <c r="AB62" s="93">
        <v>-1.0492025687964732</v>
      </c>
      <c r="AC62" s="93">
        <v>1.0229367338356852</v>
      </c>
      <c r="AD62" s="93">
        <v>2.242185598708194E-3</v>
      </c>
      <c r="AE62" s="93" t="s">
        <v>332</v>
      </c>
      <c r="AF62" s="93" t="s">
        <v>332</v>
      </c>
      <c r="AG62" s="93">
        <v>194.48844932757154</v>
      </c>
      <c r="AH62" s="93">
        <v>194.48844932757154</v>
      </c>
      <c r="AI62" s="93">
        <v>194.11978050527895</v>
      </c>
      <c r="AJ62" s="93">
        <v>194.09731248026148</v>
      </c>
      <c r="AK62" s="93">
        <v>194.09731248026148</v>
      </c>
      <c r="AL62" s="93">
        <v>56.229114393472273</v>
      </c>
      <c r="AM62" s="93">
        <v>8671.9077400288807</v>
      </c>
      <c r="AN62" s="93">
        <v>-250269.36431139952</v>
      </c>
      <c r="AO62" s="93">
        <v>2211.7576846991306</v>
      </c>
      <c r="AP62" s="93">
        <v>-252481.12199611118</v>
      </c>
      <c r="AQ62" s="93">
        <v>20788.322106296138</v>
      </c>
      <c r="AR62" s="93">
        <v>-271057.68641772575</v>
      </c>
      <c r="AS62" s="93" t="s">
        <v>332</v>
      </c>
      <c r="AT62" s="93" t="s">
        <v>332</v>
      </c>
      <c r="AU62" s="93">
        <v>-224464.64186947042</v>
      </c>
      <c r="AV62" s="93">
        <v>-270347.42621563328</v>
      </c>
      <c r="AW62" s="93" t="s">
        <v>332</v>
      </c>
      <c r="AX62" s="93" t="s">
        <v>332</v>
      </c>
      <c r="AY62" s="93">
        <v>14.709306506556123</v>
      </c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</row>
    <row r="63" spans="1:100" x14ac:dyDescent="0.3">
      <c r="A63" s="93" t="s">
        <v>298</v>
      </c>
      <c r="B63" s="93">
        <v>23</v>
      </c>
      <c r="C63" s="93">
        <v>4.8756000000000022</v>
      </c>
      <c r="D63" s="93">
        <v>3.2796000000000021</v>
      </c>
      <c r="E63" s="93" t="s">
        <v>332</v>
      </c>
      <c r="F63" s="93" t="s">
        <v>332</v>
      </c>
      <c r="G63" s="93">
        <v>24.797948624765446</v>
      </c>
      <c r="H63" s="93">
        <v>49.728637977744988</v>
      </c>
      <c r="I63" s="93">
        <v>24.797948624765446</v>
      </c>
      <c r="J63" s="93">
        <v>49.728637977744988</v>
      </c>
      <c r="K63" s="93">
        <v>107.01516921205312</v>
      </c>
      <c r="L63" s="93" t="s">
        <v>332</v>
      </c>
      <c r="M63" s="93" t="s">
        <v>332</v>
      </c>
      <c r="N63" s="93">
        <v>2.3380760039644181E-2</v>
      </c>
      <c r="O63" s="93">
        <v>2.3380760039644181E-2</v>
      </c>
      <c r="P63" s="93">
        <v>2.5350676952910527E-2</v>
      </c>
      <c r="Q63" s="93">
        <v>4.0533328240251847E-3</v>
      </c>
      <c r="R63" s="93">
        <v>4.1747961635983967E-3</v>
      </c>
      <c r="S63" s="93">
        <v>4.1747961635983967E-3</v>
      </c>
      <c r="T63" s="93">
        <v>4.4142133157134431</v>
      </c>
      <c r="U63" s="93">
        <v>0.60864269001365812</v>
      </c>
      <c r="V63" s="93">
        <v>-0.38314388458174625</v>
      </c>
      <c r="W63" s="93">
        <v>0.47948894818683108</v>
      </c>
      <c r="X63" s="93">
        <v>9.634506360508481E-2</v>
      </c>
      <c r="Y63" s="93">
        <v>-0.38539650539007092</v>
      </c>
      <c r="Z63" s="93">
        <v>1.0000000000125329</v>
      </c>
      <c r="AA63" s="93">
        <v>2.2526208131547439E-3</v>
      </c>
      <c r="AB63" s="93">
        <v>-0.38354610558232705</v>
      </c>
      <c r="AC63" s="93">
        <v>1.0084128483771082</v>
      </c>
      <c r="AD63" s="93">
        <v>4.0222100192015156E-4</v>
      </c>
      <c r="AE63" s="93" t="s">
        <v>332</v>
      </c>
      <c r="AF63" s="93" t="s">
        <v>332</v>
      </c>
      <c r="AG63" s="93">
        <v>196.38719726648253</v>
      </c>
      <c r="AH63" s="93">
        <v>196.38719726648253</v>
      </c>
      <c r="AI63" s="93">
        <v>196.23448698268672</v>
      </c>
      <c r="AJ63" s="93">
        <v>196.22540320375398</v>
      </c>
      <c r="AK63" s="93">
        <v>196.22540320375398</v>
      </c>
      <c r="AL63" s="93">
        <v>56.965332787788455</v>
      </c>
      <c r="AM63" s="93">
        <v>8799.0460614391868</v>
      </c>
      <c r="AN63" s="93">
        <v>-98107.975742547613</v>
      </c>
      <c r="AO63" s="93">
        <v>930.94551850064056</v>
      </c>
      <c r="AP63" s="93">
        <v>-99038.921261058334</v>
      </c>
      <c r="AQ63" s="93">
        <v>8553.5715025122736</v>
      </c>
      <c r="AR63" s="93">
        <v>-106661.54724509064</v>
      </c>
      <c r="AS63" s="93" t="s">
        <v>332</v>
      </c>
      <c r="AT63" s="93" t="s">
        <v>332</v>
      </c>
      <c r="AU63" s="93">
        <v>-232851.82872431833</v>
      </c>
      <c r="AV63" s="93">
        <v>-271796.51749781088</v>
      </c>
      <c r="AW63" s="93" t="s">
        <v>332</v>
      </c>
      <c r="AX63" s="93" t="s">
        <v>332</v>
      </c>
      <c r="AY63" s="93">
        <v>14.709485086491345</v>
      </c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</row>
    <row r="64" spans="1:100" x14ac:dyDescent="0.3">
      <c r="A64" s="93" t="s">
        <v>298</v>
      </c>
      <c r="B64" s="93">
        <v>24</v>
      </c>
      <c r="C64" s="93">
        <v>3.2796000000000021</v>
      </c>
      <c r="D64" s="93">
        <v>3.2131000000000021</v>
      </c>
      <c r="E64" s="93" t="s">
        <v>332</v>
      </c>
      <c r="F64" s="93" t="s">
        <v>332</v>
      </c>
      <c r="G64" s="93">
        <v>24.894293688370531</v>
      </c>
      <c r="H64" s="93">
        <v>49.753226895640395</v>
      </c>
      <c r="I64" s="93">
        <v>24.894293688370531</v>
      </c>
      <c r="J64" s="93">
        <v>49.753226895640395</v>
      </c>
      <c r="K64" s="93">
        <v>4.4631896494590597</v>
      </c>
      <c r="L64" s="93" t="s">
        <v>332</v>
      </c>
      <c r="M64" s="93" t="s">
        <v>332</v>
      </c>
      <c r="N64" s="93">
        <v>7.8994408982004244E-3</v>
      </c>
      <c r="O64" s="93">
        <v>7.8994408982004244E-3</v>
      </c>
      <c r="P64" s="93">
        <v>1.544182554801583E-2</v>
      </c>
      <c r="Q64" s="93">
        <v>2.4643224388954162E-3</v>
      </c>
      <c r="R64" s="93">
        <v>2.9333618688904277E-3</v>
      </c>
      <c r="S64" s="93">
        <v>2.9333618688904277E-3</v>
      </c>
      <c r="T64" s="93">
        <v>4.4424841590569688</v>
      </c>
      <c r="U64" s="93">
        <v>0.60950320440141736</v>
      </c>
      <c r="V64" s="93">
        <v>-6.1662708420808329E-2</v>
      </c>
      <c r="W64" s="93">
        <v>8.6251626316216135E-2</v>
      </c>
      <c r="X64" s="93">
        <v>2.4588917895407802E-2</v>
      </c>
      <c r="Y64" s="93">
        <v>-6.1856947123535698E-2</v>
      </c>
      <c r="Z64" s="93">
        <v>1.0000000000151659</v>
      </c>
      <c r="AA64" s="93">
        <v>1.942387036654767E-4</v>
      </c>
      <c r="AB64" s="93">
        <v>-6.1734836614651713E-2</v>
      </c>
      <c r="AC64" s="93">
        <v>1.0059529611759159</v>
      </c>
      <c r="AD64" s="93">
        <v>7.2128194151666706E-5</v>
      </c>
      <c r="AE64" s="93" t="s">
        <v>332</v>
      </c>
      <c r="AF64" s="93" t="s">
        <v>332</v>
      </c>
      <c r="AG64" s="93">
        <v>197.12974452035806</v>
      </c>
      <c r="AH64" s="93">
        <v>197.12974452035806</v>
      </c>
      <c r="AI64" s="93">
        <v>196.67814716227619</v>
      </c>
      <c r="AJ64" s="93">
        <v>196.6362034941501</v>
      </c>
      <c r="AK64" s="93">
        <v>196.6362034941501</v>
      </c>
      <c r="AL64" s="93">
        <v>57.366661718300271</v>
      </c>
      <c r="AM64" s="93">
        <v>8823.5236721069614</v>
      </c>
      <c r="AN64" s="93">
        <v>-17990.460422989661</v>
      </c>
      <c r="AO64" s="93">
        <v>115.62621569539732</v>
      </c>
      <c r="AP64" s="93">
        <v>-18106.086638686716</v>
      </c>
      <c r="AQ64" s="93">
        <v>1651.7860911749772</v>
      </c>
      <c r="AR64" s="93">
        <v>-19642.246514172904</v>
      </c>
      <c r="AS64" s="93" t="s">
        <v>332</v>
      </c>
      <c r="AT64" s="93" t="s">
        <v>332</v>
      </c>
      <c r="AU64" s="93">
        <v>-235891.63585602373</v>
      </c>
      <c r="AV64" s="93">
        <v>-272023.78473001759</v>
      </c>
      <c r="AW64" s="93" t="s">
        <v>332</v>
      </c>
      <c r="AX64" s="93" t="s">
        <v>332</v>
      </c>
      <c r="AY64" s="93">
        <v>14.709666758566621</v>
      </c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</row>
    <row r="65" spans="1:100" x14ac:dyDescent="0.3">
      <c r="A65" s="93" t="s">
        <v>298</v>
      </c>
      <c r="B65" s="93">
        <v>25</v>
      </c>
      <c r="C65" s="93">
        <v>3.2131000000000021</v>
      </c>
      <c r="D65" s="93">
        <v>3.1466000000000021</v>
      </c>
      <c r="E65" s="93" t="s">
        <v>332</v>
      </c>
      <c r="F65" s="93" t="s">
        <v>332</v>
      </c>
      <c r="G65" s="93">
        <v>24.918882606265939</v>
      </c>
      <c r="H65" s="93">
        <v>49.76318457408766</v>
      </c>
      <c r="I65" s="93">
        <v>24.918882606265939</v>
      </c>
      <c r="J65" s="93">
        <v>49.76318457408766</v>
      </c>
      <c r="K65" s="93">
        <v>4.4647440467053787</v>
      </c>
      <c r="L65" s="93" t="s">
        <v>332</v>
      </c>
      <c r="M65" s="93" t="s">
        <v>332</v>
      </c>
      <c r="N65" s="93">
        <v>5.417108600200362E-3</v>
      </c>
      <c r="O65" s="93">
        <v>5.417108600200362E-3</v>
      </c>
      <c r="P65" s="93">
        <v>1.076725529571654E-2</v>
      </c>
      <c r="Q65" s="93">
        <v>1.7168763134077284E-3</v>
      </c>
      <c r="R65" s="93">
        <v>2.050747816345593E-3</v>
      </c>
      <c r="S65" s="93">
        <v>2.050747816345593E-3</v>
      </c>
      <c r="T65" s="93">
        <v>4.4483369204866232</v>
      </c>
      <c r="U65" s="93">
        <v>0.60967984859144864</v>
      </c>
      <c r="V65" s="93">
        <v>-4.3892476530451384E-2</v>
      </c>
      <c r="W65" s="93">
        <v>5.3850154977715906E-2</v>
      </c>
      <c r="X65" s="93">
        <v>9.9576784472645233E-3</v>
      </c>
      <c r="Y65" s="93">
        <v>-4.3946418355245334E-2</v>
      </c>
      <c r="Z65" s="93">
        <v>1.000000000017311</v>
      </c>
      <c r="AA65" s="93">
        <v>5.3941825554706435E-5</v>
      </c>
      <c r="AB65" s="93">
        <v>-4.3912897217510891E-2</v>
      </c>
      <c r="AC65" s="93">
        <v>1.00418368296183</v>
      </c>
      <c r="AD65" s="93">
        <v>2.0420687331599298E-5</v>
      </c>
      <c r="AE65" s="93" t="s">
        <v>332</v>
      </c>
      <c r="AF65" s="93" t="s">
        <v>332</v>
      </c>
      <c r="AG65" s="93">
        <v>197.21867606972512</v>
      </c>
      <c r="AH65" s="93">
        <v>197.21867606972512</v>
      </c>
      <c r="AI65" s="93">
        <v>196.8860646143678</v>
      </c>
      <c r="AJ65" s="93">
        <v>196.8629562686113</v>
      </c>
      <c r="AK65" s="93">
        <v>196.8629562686113</v>
      </c>
      <c r="AL65" s="93">
        <v>57.462832624801727</v>
      </c>
      <c r="AM65" s="93">
        <v>8837.9171724330863</v>
      </c>
      <c r="AN65" s="93">
        <v>-11012.569215177757</v>
      </c>
      <c r="AO65" s="93">
        <v>85.333743890507989</v>
      </c>
      <c r="AP65" s="93">
        <v>-11097.902959069617</v>
      </c>
      <c r="AQ65" s="93">
        <v>911.83309519215413</v>
      </c>
      <c r="AR65" s="93">
        <v>-11924.402310376134</v>
      </c>
      <c r="AS65" s="93" t="s">
        <v>332</v>
      </c>
      <c r="AT65" s="93" t="s">
        <v>332</v>
      </c>
      <c r="AU65" s="93">
        <v>-236380.82875239692</v>
      </c>
      <c r="AV65" s="93">
        <v>-272190.65194134775</v>
      </c>
      <c r="AW65" s="93" t="s">
        <v>332</v>
      </c>
      <c r="AX65" s="93" t="s">
        <v>332</v>
      </c>
      <c r="AY65" s="93">
        <v>14.709674391285439</v>
      </c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</row>
    <row r="66" spans="1:100" x14ac:dyDescent="0.3">
      <c r="A66" s="93" t="s">
        <v>298</v>
      </c>
      <c r="B66" s="93">
        <v>26</v>
      </c>
      <c r="C66" s="93">
        <v>3.1466000000000021</v>
      </c>
      <c r="D66" s="93">
        <v>3.0801000000000021</v>
      </c>
      <c r="E66" s="93" t="s">
        <v>332</v>
      </c>
      <c r="F66" s="93" t="s">
        <v>332</v>
      </c>
      <c r="G66" s="93">
        <v>24.9288402847132</v>
      </c>
      <c r="H66" s="93">
        <v>49.769430516943352</v>
      </c>
      <c r="I66" s="93">
        <v>24.9288402847132</v>
      </c>
      <c r="J66" s="93">
        <v>49.769430516943352</v>
      </c>
      <c r="K66" s="93">
        <v>4.4656529034905637</v>
      </c>
      <c r="L66" s="93" t="s">
        <v>332</v>
      </c>
      <c r="M66" s="93" t="s">
        <v>332</v>
      </c>
      <c r="N66" s="93">
        <v>3.6542340399165307E-3</v>
      </c>
      <c r="O66" s="93">
        <v>3.6542340399165307E-3</v>
      </c>
      <c r="P66" s="93">
        <v>7.4486745181760305E-3</v>
      </c>
      <c r="Q66" s="93">
        <v>1.1870359630936635E-3</v>
      </c>
      <c r="R66" s="93">
        <v>1.4242285256609939E-3</v>
      </c>
      <c r="S66" s="93">
        <v>1.4242285256609939E-3</v>
      </c>
      <c r="T66" s="93">
        <v>4.4511773402685186</v>
      </c>
      <c r="U66" s="93">
        <v>0.60975997852762243</v>
      </c>
      <c r="V66" s="93">
        <v>-3.1168699451781863E-2</v>
      </c>
      <c r="W66" s="93">
        <v>3.7414642307476653E-2</v>
      </c>
      <c r="X66" s="93">
        <v>6.2459428556947937E-3</v>
      </c>
      <c r="Y66" s="93">
        <v>-3.119152358817032E-2</v>
      </c>
      <c r="Z66" s="93">
        <v>1.0000000000194347</v>
      </c>
      <c r="AA66" s="93">
        <v>2.2824136994653377E-5</v>
      </c>
      <c r="AB66" s="93">
        <v>-3.1177595101536597E-2</v>
      </c>
      <c r="AC66" s="93">
        <v>1.0029164641493451</v>
      </c>
      <c r="AD66" s="93">
        <v>8.8956499847290142E-6</v>
      </c>
      <c r="AE66" s="93" t="s">
        <v>332</v>
      </c>
      <c r="AF66" s="93" t="s">
        <v>332</v>
      </c>
      <c r="AG66" s="93">
        <v>197.28393649057364</v>
      </c>
      <c r="AH66" s="93">
        <v>197.28393649057364</v>
      </c>
      <c r="AI66" s="93">
        <v>197.03324668972633</v>
      </c>
      <c r="AJ66" s="93">
        <v>197.01751742762636</v>
      </c>
      <c r="AK66" s="93">
        <v>197.01751742762636</v>
      </c>
      <c r="AL66" s="93">
        <v>57.514502097863186</v>
      </c>
      <c r="AM66" s="93">
        <v>8847.8681557319942</v>
      </c>
      <c r="AN66" s="93">
        <v>-7621.1744040044496</v>
      </c>
      <c r="AO66" s="93">
        <v>64.387119135464317</v>
      </c>
      <c r="AP66" s="93">
        <v>-7685.5615231409993</v>
      </c>
      <c r="AQ66" s="93">
        <v>621.48686717416956</v>
      </c>
      <c r="AR66" s="93">
        <v>-8242.6612711837115</v>
      </c>
      <c r="AS66" s="93" t="s">
        <v>332</v>
      </c>
      <c r="AT66" s="93" t="s">
        <v>332</v>
      </c>
      <c r="AU66" s="93">
        <v>-236728.16801215918</v>
      </c>
      <c r="AV66" s="93">
        <v>-272309.62230296503</v>
      </c>
      <c r="AW66" s="93" t="s">
        <v>332</v>
      </c>
      <c r="AX66" s="93" t="s">
        <v>332</v>
      </c>
      <c r="AY66" s="93">
        <v>14.709682037054401</v>
      </c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</row>
    <row r="67" spans="1:100" x14ac:dyDescent="0.3">
      <c r="A67" s="93" t="s">
        <v>298</v>
      </c>
      <c r="B67" s="93">
        <v>27</v>
      </c>
      <c r="C67" s="93">
        <v>3.0801000000000021</v>
      </c>
      <c r="D67" s="93">
        <v>3.0136000000000021</v>
      </c>
      <c r="E67" s="93" t="s">
        <v>332</v>
      </c>
      <c r="F67" s="93" t="s">
        <v>332</v>
      </c>
      <c r="G67" s="93">
        <v>24.935086227568895</v>
      </c>
      <c r="H67" s="93">
        <v>49.773655129578174</v>
      </c>
      <c r="I67" s="93">
        <v>24.935086227568895</v>
      </c>
      <c r="J67" s="93">
        <v>49.773655129578174</v>
      </c>
      <c r="K67" s="93">
        <v>4.4662791815569847</v>
      </c>
      <c r="L67" s="93" t="s">
        <v>332</v>
      </c>
      <c r="M67" s="93" t="s">
        <v>332</v>
      </c>
      <c r="N67" s="93">
        <v>2.4033250475214638E-3</v>
      </c>
      <c r="O67" s="93">
        <v>2.4033250475214638E-3</v>
      </c>
      <c r="P67" s="93">
        <v>5.0936271590476768E-3</v>
      </c>
      <c r="Q67" s="93">
        <v>8.1141001912295933E-4</v>
      </c>
      <c r="R67" s="93">
        <v>9.7977424686485439E-4</v>
      </c>
      <c r="S67" s="93">
        <v>9.7977424686485439E-4</v>
      </c>
      <c r="T67" s="93">
        <v>4.4530760770996274</v>
      </c>
      <c r="U67" s="93">
        <v>0.60980940833463526</v>
      </c>
      <c r="V67" s="93">
        <v>-2.2116097180006442E-2</v>
      </c>
      <c r="W67" s="93">
        <v>2.6340709814825964E-2</v>
      </c>
      <c r="X67" s="93">
        <v>4.2246126348195233E-3</v>
      </c>
      <c r="Y67" s="93">
        <v>-2.2126250296891449E-2</v>
      </c>
      <c r="Z67" s="93">
        <v>1.0000000000215279</v>
      </c>
      <c r="AA67" s="93">
        <v>1.0153117361337407E-5</v>
      </c>
      <c r="AB67" s="93">
        <v>-2.2120236346480068E-2</v>
      </c>
      <c r="AC67" s="93">
        <v>1.0020116957039904</v>
      </c>
      <c r="AD67" s="93">
        <v>4.1391666625760464E-6</v>
      </c>
      <c r="AE67" s="93" t="s">
        <v>332</v>
      </c>
      <c r="AF67" s="93" t="s">
        <v>332</v>
      </c>
      <c r="AG67" s="93">
        <v>197.33297592788844</v>
      </c>
      <c r="AH67" s="93">
        <v>197.33297592788844</v>
      </c>
      <c r="AI67" s="93">
        <v>197.13748881224896</v>
      </c>
      <c r="AJ67" s="93">
        <v>197.1264174227563</v>
      </c>
      <c r="AK67" s="93">
        <v>197.1264174227563</v>
      </c>
      <c r="AL67" s="93">
        <v>57.54927691610709</v>
      </c>
      <c r="AM67" s="93">
        <v>8854.8977637539683</v>
      </c>
      <c r="AN67" s="93">
        <v>-5354.2741169932769</v>
      </c>
      <c r="AO67" s="93">
        <v>50.24627568065597</v>
      </c>
      <c r="AP67" s="93">
        <v>-5404.5203926747972</v>
      </c>
      <c r="AQ67" s="93">
        <v>437.85624437000041</v>
      </c>
      <c r="AR67" s="93">
        <v>-5792.1303613677128</v>
      </c>
      <c r="AS67" s="93" t="s">
        <v>332</v>
      </c>
      <c r="AT67" s="93" t="s">
        <v>332</v>
      </c>
      <c r="AU67" s="93">
        <v>-236974.51100604725</v>
      </c>
      <c r="AV67" s="93">
        <v>-272394.08207259717</v>
      </c>
      <c r="AW67" s="93" t="s">
        <v>332</v>
      </c>
      <c r="AX67" s="93" t="s">
        <v>332</v>
      </c>
      <c r="AY67" s="93">
        <v>14.709689688471661</v>
      </c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</row>
    <row r="68" spans="1:100" x14ac:dyDescent="0.3">
      <c r="A68" s="93" t="s">
        <v>298</v>
      </c>
      <c r="B68" s="93">
        <v>28</v>
      </c>
      <c r="C68" s="93">
        <v>3.0136000000000021</v>
      </c>
      <c r="D68" s="93">
        <v>2.9471000000000021</v>
      </c>
      <c r="E68" s="93" t="s">
        <v>332</v>
      </c>
      <c r="F68" s="93" t="s">
        <v>332</v>
      </c>
      <c r="G68" s="93">
        <v>24.939310840203714</v>
      </c>
      <c r="H68" s="93">
        <v>49.776483580915269</v>
      </c>
      <c r="I68" s="93">
        <v>24.939310840203714</v>
      </c>
      <c r="J68" s="93">
        <v>49.776483580915269</v>
      </c>
      <c r="K68" s="93">
        <v>4.466720583204153</v>
      </c>
      <c r="L68" s="93" t="s">
        <v>332</v>
      </c>
      <c r="M68" s="93" t="s">
        <v>332</v>
      </c>
      <c r="N68" s="93">
        <v>1.5161212896191087E-3</v>
      </c>
      <c r="O68" s="93">
        <v>1.5161212896191087E-3</v>
      </c>
      <c r="P68" s="93">
        <v>3.4231664267301322E-3</v>
      </c>
      <c r="Q68" s="93">
        <v>5.4515762946266016E-4</v>
      </c>
      <c r="R68" s="93">
        <v>6.645997430419178E-4</v>
      </c>
      <c r="S68" s="93">
        <v>6.645997430419178E-4</v>
      </c>
      <c r="T68" s="93">
        <v>4.4544225491757325</v>
      </c>
      <c r="U68" s="93">
        <v>0.60984115655908921</v>
      </c>
      <c r="V68" s="93">
        <v>-1.5685507271020836E-2</v>
      </c>
      <c r="W68" s="93">
        <v>1.8513958608117404E-2</v>
      </c>
      <c r="X68" s="93">
        <v>2.8284513370965699E-3</v>
      </c>
      <c r="Y68" s="93">
        <v>-1.5689795545939519E-2</v>
      </c>
      <c r="Z68" s="93">
        <v>1.0000000000235911</v>
      </c>
      <c r="AA68" s="93">
        <v>4.288275288823744E-6</v>
      </c>
      <c r="AB68" s="93">
        <v>-1.5687387058900663E-2</v>
      </c>
      <c r="AC68" s="93">
        <v>1.001367160542564</v>
      </c>
      <c r="AD68" s="93">
        <v>1.8797880318409492E-6</v>
      </c>
      <c r="AE68" s="93" t="s">
        <v>332</v>
      </c>
      <c r="AF68" s="93" t="s">
        <v>332</v>
      </c>
      <c r="AG68" s="93">
        <v>197.3711340731511</v>
      </c>
      <c r="AH68" s="93">
        <v>197.3711340731511</v>
      </c>
      <c r="AI68" s="93">
        <v>197.21132976455758</v>
      </c>
      <c r="AJ68" s="93">
        <v>197.20349878780522</v>
      </c>
      <c r="AK68" s="93">
        <v>197.20349878780522</v>
      </c>
      <c r="AL68" s="93">
        <v>57.57305666242771</v>
      </c>
      <c r="AM68" s="93">
        <v>8859.8628025217167</v>
      </c>
      <c r="AN68" s="93">
        <v>-3752.3149096321677</v>
      </c>
      <c r="AO68" s="93">
        <v>41.095716615470593</v>
      </c>
      <c r="AP68" s="93">
        <v>-3793.4106262483201</v>
      </c>
      <c r="AQ68" s="93">
        <v>309.90723650961365</v>
      </c>
      <c r="AR68" s="93">
        <v>-4062.2221461449813</v>
      </c>
      <c r="AS68" s="93" t="s">
        <v>332</v>
      </c>
      <c r="AT68" s="93" t="s">
        <v>332</v>
      </c>
      <c r="AU68" s="93">
        <v>-237149.06068111531</v>
      </c>
      <c r="AV68" s="93">
        <v>-272453.98709781066</v>
      </c>
      <c r="AW68" s="93" t="s">
        <v>332</v>
      </c>
      <c r="AX68" s="93" t="s">
        <v>332</v>
      </c>
      <c r="AY68" s="93">
        <v>14.709697343573612</v>
      </c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</row>
    <row r="69" spans="1:100" x14ac:dyDescent="0.3">
      <c r="A69" s="93" t="s">
        <v>298</v>
      </c>
      <c r="B69" s="93">
        <v>29</v>
      </c>
      <c r="C69" s="93">
        <v>2.9471000000000021</v>
      </c>
      <c r="D69" s="93">
        <v>2.880600000000002</v>
      </c>
      <c r="E69" s="93">
        <v>24.943955379303279</v>
      </c>
      <c r="F69" s="93" t="s">
        <v>332</v>
      </c>
      <c r="G69" s="93">
        <v>24.942139291540808</v>
      </c>
      <c r="H69" s="93">
        <v>49.778299668677739</v>
      </c>
      <c r="I69" s="93">
        <v>24.942139291540808</v>
      </c>
      <c r="J69" s="93">
        <v>49.778299668677739</v>
      </c>
      <c r="K69" s="93">
        <v>4.4670317511440869</v>
      </c>
      <c r="L69" s="93">
        <v>4.4116024272672848E-4</v>
      </c>
      <c r="M69" s="93" t="s">
        <v>332</v>
      </c>
      <c r="N69" s="93">
        <v>8.8707358193970654E-4</v>
      </c>
      <c r="O69" s="93">
        <v>8.8707358193970654E-4</v>
      </c>
      <c r="P69" s="93">
        <v>2.2387040882955239E-3</v>
      </c>
      <c r="Q69" s="93">
        <v>3.5645741192283245E-4</v>
      </c>
      <c r="R69" s="93">
        <v>4.4116024272672556E-4</v>
      </c>
      <c r="S69" s="93">
        <v>4.4116024272672556E-4</v>
      </c>
      <c r="T69" s="93">
        <v>4.4553916196120351</v>
      </c>
      <c r="U69" s="93">
        <v>0.60986084443495447</v>
      </c>
      <c r="V69" s="93">
        <v>-1.1121231433155037E-2</v>
      </c>
      <c r="W69" s="93">
        <v>1.293731919562289E-2</v>
      </c>
      <c r="X69" s="93">
        <v>1.8160877624678537E-3</v>
      </c>
      <c r="Y69" s="93">
        <v>-1.1122842436346576E-2</v>
      </c>
      <c r="Z69" s="93">
        <v>1.0000000000256257</v>
      </c>
      <c r="AA69" s="93">
        <v>1.6110034765692259E-6</v>
      </c>
      <c r="AB69" s="93">
        <v>-1.1122032618752791E-2</v>
      </c>
      <c r="AC69" s="93">
        <v>1.000908740069087</v>
      </c>
      <c r="AD69" s="93">
        <v>8.0118571810335424E-7</v>
      </c>
      <c r="AE69" s="93">
        <v>197.74248035878099</v>
      </c>
      <c r="AF69" s="93" t="s">
        <v>332</v>
      </c>
      <c r="AG69" s="93">
        <v>197.4022808011502</v>
      </c>
      <c r="AH69" s="93">
        <v>197.4022808011502</v>
      </c>
      <c r="AI69" s="93">
        <v>197.26364181890375</v>
      </c>
      <c r="AJ69" s="93">
        <v>197.25809769876486</v>
      </c>
      <c r="AK69" s="93">
        <v>197.25809769876486</v>
      </c>
      <c r="AL69" s="93">
        <v>57.588829986815874</v>
      </c>
      <c r="AM69" s="93">
        <v>8863.3547234871312</v>
      </c>
      <c r="AN69" s="93">
        <v>-2609.0448536249146</v>
      </c>
      <c r="AO69" s="93">
        <v>35.665035130870123</v>
      </c>
      <c r="AP69" s="93">
        <v>-2644.7098887563011</v>
      </c>
      <c r="AQ69" s="93">
        <v>219.50772201544268</v>
      </c>
      <c r="AR69" s="93">
        <v>-2828.5525756425595</v>
      </c>
      <c r="AS69" s="93">
        <v>-237359.92987160233</v>
      </c>
      <c r="AT69" s="93" t="s">
        <v>332</v>
      </c>
      <c r="AU69" s="93">
        <v>-237272.60863727782</v>
      </c>
      <c r="AV69" s="93">
        <v>-272496.46031437034</v>
      </c>
      <c r="AW69" s="93">
        <v>14.834573176317004</v>
      </c>
      <c r="AX69" s="93" t="s">
        <v>332</v>
      </c>
      <c r="AY69" s="93">
        <v>14.709705001289533</v>
      </c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</row>
    <row r="70" spans="1:100" x14ac:dyDescent="0.3">
      <c r="A70" s="93"/>
      <c r="B70" s="93"/>
      <c r="C70" s="93"/>
      <c r="D70" s="93"/>
      <c r="E70" s="93"/>
      <c r="F70" s="93"/>
      <c r="G70" s="93"/>
      <c r="H70" s="93"/>
      <c r="I70" s="93"/>
      <c r="J70" s="93"/>
      <c r="K70" s="93"/>
      <c r="L70" s="93"/>
      <c r="M70" s="93"/>
      <c r="N70" s="93"/>
      <c r="O70" s="93"/>
      <c r="P70" s="93"/>
      <c r="Q70" s="93"/>
      <c r="R70" s="93"/>
      <c r="S70" s="93"/>
      <c r="T70" s="93"/>
      <c r="U70" s="93"/>
      <c r="V70" s="93"/>
      <c r="W70" s="93"/>
      <c r="X70" s="93"/>
      <c r="Y70" s="93"/>
      <c r="Z70" s="93"/>
      <c r="AA70" s="93"/>
      <c r="AB70" s="93"/>
      <c r="AC70" s="93"/>
      <c r="AD70" s="93"/>
      <c r="AE70" s="93"/>
      <c r="AF70" s="93"/>
      <c r="AG70" s="93"/>
      <c r="AH70" s="93"/>
      <c r="AI70" s="93"/>
      <c r="AJ70" s="93"/>
      <c r="AK70" s="93"/>
      <c r="AL70" s="93"/>
      <c r="AM70" s="93"/>
      <c r="AN70" s="93"/>
      <c r="AO70" s="93"/>
      <c r="AP70" s="93"/>
      <c r="AQ70" s="93"/>
      <c r="AR70" s="93"/>
      <c r="AS70" s="93"/>
      <c r="AT70" s="93"/>
      <c r="AU70" s="93"/>
      <c r="AV70" s="93"/>
      <c r="AW70" s="93"/>
      <c r="AX70" s="93"/>
      <c r="AY70" s="93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</row>
    <row r="71" spans="1:100" x14ac:dyDescent="0.3">
      <c r="A71" s="93"/>
      <c r="B71" s="93"/>
      <c r="C71" s="93"/>
      <c r="D71" s="93"/>
      <c r="E71" s="93"/>
      <c r="F71" s="93"/>
      <c r="G71" s="93"/>
      <c r="H71" s="93"/>
      <c r="I71" s="93"/>
      <c r="J71" s="93"/>
      <c r="K71" s="93"/>
      <c r="L71" s="93"/>
      <c r="M71" s="93"/>
      <c r="N71" s="93"/>
      <c r="O71" s="93"/>
      <c r="P71" s="93"/>
      <c r="Q71" s="93"/>
      <c r="R71" s="93"/>
      <c r="S71" s="93"/>
      <c r="T71" s="93"/>
      <c r="U71" s="93"/>
      <c r="V71" s="93"/>
      <c r="W71" s="93"/>
      <c r="X71" s="93"/>
      <c r="Y71" s="93"/>
      <c r="Z71" s="93"/>
      <c r="AA71" s="93"/>
      <c r="AB71" s="93"/>
      <c r="AC71" s="93"/>
      <c r="AD71" s="93"/>
      <c r="AE71" s="93"/>
      <c r="AF71" s="93"/>
      <c r="AG71" s="93"/>
      <c r="AH71" s="93"/>
      <c r="AI71" s="93"/>
      <c r="AJ71" s="93"/>
      <c r="AK71" s="93"/>
      <c r="AL71" s="93"/>
      <c r="AM71" s="93"/>
      <c r="AN71" s="93"/>
      <c r="AO71" s="93"/>
      <c r="AP71" s="93"/>
      <c r="AQ71" s="93"/>
      <c r="AR71" s="93"/>
      <c r="AS71" s="93"/>
      <c r="AT71" s="93"/>
      <c r="AU71" s="93"/>
      <c r="AV71" s="93"/>
      <c r="AW71" s="93"/>
      <c r="AX71" s="93"/>
      <c r="AY71" s="93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</row>
    <row r="72" spans="1:100" x14ac:dyDescent="0.3">
      <c r="A72" s="93"/>
      <c r="B72" s="93"/>
      <c r="C72" s="93"/>
      <c r="D72" s="93"/>
      <c r="E72" s="93"/>
      <c r="F72" s="93"/>
      <c r="G72" s="93"/>
      <c r="H72" s="93"/>
      <c r="I72" s="93"/>
      <c r="J72" s="93"/>
      <c r="K72" s="93"/>
      <c r="L72" s="93"/>
      <c r="M72" s="93"/>
      <c r="N72" s="93"/>
      <c r="O72" s="93"/>
      <c r="P72" s="93"/>
      <c r="Q72" s="93"/>
      <c r="R72" s="93"/>
      <c r="S72" s="93"/>
      <c r="T72" s="93"/>
      <c r="U72" s="93"/>
      <c r="V72" s="93"/>
      <c r="W72" s="93"/>
      <c r="X72" s="93"/>
      <c r="Y72" s="93"/>
      <c r="Z72" s="93"/>
      <c r="AA72" s="93"/>
      <c r="AB72" s="93"/>
      <c r="AC72" s="93"/>
      <c r="AD72" s="93"/>
      <c r="AE72" s="93"/>
      <c r="AF72" s="93"/>
      <c r="AG72" s="93"/>
      <c r="AH72" s="93"/>
      <c r="AI72" s="93"/>
      <c r="AJ72" s="93"/>
      <c r="AK72" s="93"/>
      <c r="AL72" s="93"/>
      <c r="AM72" s="93"/>
      <c r="AN72" s="93"/>
      <c r="AO72" s="93"/>
      <c r="AP72" s="93"/>
      <c r="AQ72" s="93"/>
      <c r="AR72" s="93"/>
      <c r="AS72" s="93"/>
      <c r="AT72" s="93"/>
      <c r="AU72" s="93"/>
      <c r="AV72" s="93"/>
      <c r="AW72" s="93"/>
      <c r="AX72" s="93"/>
      <c r="AY72" s="93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</row>
    <row r="73" spans="1:100" x14ac:dyDescent="0.3">
      <c r="A73" s="93"/>
      <c r="B73" s="93"/>
      <c r="C73" s="93"/>
      <c r="D73" s="93"/>
      <c r="E73" s="93"/>
      <c r="F73" s="93"/>
      <c r="G73" s="93"/>
      <c r="H73" s="93"/>
      <c r="I73" s="93"/>
      <c r="J73" s="93"/>
      <c r="K73" s="93"/>
      <c r="L73" s="93"/>
      <c r="M73" s="93"/>
      <c r="N73" s="93"/>
      <c r="O73" s="93"/>
      <c r="P73" s="93"/>
      <c r="Q73" s="93"/>
      <c r="R73" s="93"/>
      <c r="S73" s="93"/>
      <c r="T73" s="93"/>
      <c r="U73" s="93"/>
      <c r="V73" s="93"/>
      <c r="W73" s="93"/>
      <c r="X73" s="93"/>
      <c r="Y73" s="93"/>
      <c r="Z73" s="93"/>
      <c r="AA73" s="93"/>
      <c r="AB73" s="93"/>
      <c r="AC73" s="93"/>
      <c r="AD73" s="93"/>
      <c r="AE73" s="93"/>
      <c r="AF73" s="93"/>
      <c r="AG73" s="93"/>
      <c r="AH73" s="93"/>
      <c r="AI73" s="93"/>
      <c r="AJ73" s="93"/>
      <c r="AK73" s="93"/>
      <c r="AL73" s="93"/>
      <c r="AM73" s="93"/>
      <c r="AN73" s="93"/>
      <c r="AO73" s="93"/>
      <c r="AP73" s="93"/>
      <c r="AQ73" s="93"/>
      <c r="AR73" s="93"/>
      <c r="AS73" s="93"/>
      <c r="AT73" s="93"/>
      <c r="AU73" s="93"/>
      <c r="AV73" s="93"/>
      <c r="AW73" s="93"/>
      <c r="AX73" s="93"/>
      <c r="AY73" s="93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</row>
    <row r="74" spans="1:100" x14ac:dyDescent="0.3">
      <c r="A74" s="93"/>
      <c r="B74" s="93"/>
      <c r="C74" s="93"/>
      <c r="D74" s="93"/>
      <c r="E74" s="93"/>
      <c r="F74" s="93"/>
      <c r="G74" s="93"/>
      <c r="H74" s="93"/>
      <c r="I74" s="93"/>
      <c r="J74" s="93"/>
      <c r="K74" s="93"/>
      <c r="L74" s="93"/>
      <c r="M74" s="93"/>
      <c r="N74" s="93"/>
      <c r="O74" s="93"/>
      <c r="P74" s="93"/>
      <c r="Q74" s="93"/>
      <c r="R74" s="93"/>
      <c r="S74" s="93"/>
      <c r="T74" s="93"/>
      <c r="U74" s="93"/>
      <c r="V74" s="93"/>
      <c r="W74" s="93"/>
      <c r="X74" s="93"/>
      <c r="Y74" s="93"/>
      <c r="Z74" s="93"/>
      <c r="AA74" s="93"/>
      <c r="AB74" s="93"/>
      <c r="AC74" s="93"/>
      <c r="AD74" s="93"/>
      <c r="AE74" s="93"/>
      <c r="AF74" s="93"/>
      <c r="AG74" s="93"/>
      <c r="AH74" s="93"/>
      <c r="AI74" s="93"/>
      <c r="AJ74" s="93"/>
      <c r="AK74" s="93"/>
      <c r="AL74" s="93"/>
      <c r="AM74" s="93"/>
      <c r="AN74" s="93"/>
      <c r="AO74" s="93"/>
      <c r="AP74" s="93"/>
      <c r="AQ74" s="93"/>
      <c r="AR74" s="93"/>
      <c r="AS74" s="93"/>
      <c r="AT74" s="93"/>
      <c r="AU74" s="93"/>
      <c r="AV74" s="93"/>
      <c r="AW74" s="93"/>
      <c r="AX74" s="93"/>
      <c r="AY74" s="93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</row>
    <row r="75" spans="1:100" x14ac:dyDescent="0.3">
      <c r="A75" s="93"/>
      <c r="B75" s="93"/>
      <c r="C75" s="93"/>
      <c r="D75" s="93"/>
      <c r="E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  <c r="Q75" s="93"/>
      <c r="R75" s="93"/>
      <c r="S75" s="93"/>
      <c r="T75" s="93"/>
      <c r="U75" s="93"/>
      <c r="V75" s="93"/>
      <c r="W75" s="93"/>
      <c r="X75" s="93"/>
      <c r="Y75" s="93"/>
      <c r="Z75" s="93"/>
      <c r="AA75" s="93"/>
      <c r="AB75" s="93"/>
      <c r="AC75" s="93"/>
      <c r="AD75" s="93"/>
      <c r="AE75" s="93"/>
      <c r="AF75" s="93"/>
      <c r="AG75" s="93"/>
      <c r="AH75" s="93"/>
      <c r="AI75" s="93"/>
      <c r="AJ75" s="93"/>
      <c r="AK75" s="93"/>
      <c r="AL75" s="93"/>
      <c r="AM75" s="93"/>
      <c r="AN75" s="93"/>
      <c r="AO75" s="93"/>
      <c r="AP75" s="93"/>
      <c r="AQ75" s="93"/>
      <c r="AR75" s="93"/>
      <c r="AS75" s="93"/>
      <c r="AT75" s="93"/>
      <c r="AU75" s="93"/>
      <c r="AV75" s="93"/>
      <c r="AW75" s="93"/>
      <c r="AX75" s="93"/>
      <c r="AY75" s="93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</row>
    <row r="76" spans="1:100" x14ac:dyDescent="0.3">
      <c r="A76" s="93"/>
      <c r="B76" s="93"/>
      <c r="C76" s="93"/>
      <c r="D76" s="93"/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  <c r="T76" s="93"/>
      <c r="U76" s="93"/>
      <c r="V76" s="93"/>
      <c r="W76" s="93"/>
      <c r="X76" s="93"/>
      <c r="Y76" s="93"/>
      <c r="Z76" s="93"/>
      <c r="AA76" s="93"/>
      <c r="AB76" s="93"/>
      <c r="AC76" s="93"/>
      <c r="AD76" s="93"/>
      <c r="AE76" s="93"/>
      <c r="AF76" s="93"/>
      <c r="AG76" s="93"/>
      <c r="AH76" s="93"/>
      <c r="AI76" s="93"/>
      <c r="AJ76" s="93"/>
      <c r="AK76" s="93"/>
      <c r="AL76" s="93"/>
      <c r="AM76" s="93"/>
      <c r="AN76" s="93"/>
      <c r="AO76" s="93"/>
      <c r="AP76" s="93"/>
      <c r="AQ76" s="93"/>
      <c r="AR76" s="93"/>
      <c r="AS76" s="93"/>
      <c r="AT76" s="93"/>
      <c r="AU76" s="93"/>
      <c r="AV76" s="93"/>
      <c r="AW76" s="93"/>
      <c r="AX76" s="93"/>
      <c r="AY76" s="93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</row>
    <row r="77" spans="1:100" x14ac:dyDescent="0.3">
      <c r="A77" s="93"/>
      <c r="B77" s="93"/>
      <c r="C77" s="93"/>
      <c r="D77" s="93"/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93"/>
      <c r="R77" s="93"/>
      <c r="S77" s="93"/>
      <c r="T77" s="93"/>
      <c r="U77" s="93"/>
      <c r="V77" s="93"/>
      <c r="W77" s="93"/>
      <c r="X77" s="93"/>
      <c r="Y77" s="93"/>
      <c r="Z77" s="93"/>
      <c r="AA77" s="93"/>
      <c r="AB77" s="93"/>
      <c r="AC77" s="93"/>
      <c r="AD77" s="93"/>
      <c r="AE77" s="93"/>
      <c r="AF77" s="93"/>
      <c r="AG77" s="93"/>
      <c r="AH77" s="93"/>
      <c r="AI77" s="93"/>
      <c r="AJ77" s="93"/>
      <c r="AK77" s="93"/>
      <c r="AL77" s="93"/>
      <c r="AM77" s="93"/>
      <c r="AN77" s="93"/>
      <c r="AO77" s="93"/>
      <c r="AP77" s="93"/>
      <c r="AQ77" s="93"/>
      <c r="AR77" s="93"/>
      <c r="AS77" s="93"/>
      <c r="AT77" s="93"/>
      <c r="AU77" s="93"/>
      <c r="AV77" s="93"/>
      <c r="AW77" s="93"/>
      <c r="AX77" s="93"/>
      <c r="AY77" s="93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</row>
    <row r="78" spans="1:100" x14ac:dyDescent="0.3">
      <c r="A78" s="93"/>
      <c r="B78" s="93"/>
      <c r="C78" s="93"/>
      <c r="D78" s="93"/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  <c r="T78" s="93"/>
      <c r="U78" s="93"/>
      <c r="V78" s="93"/>
      <c r="W78" s="93"/>
      <c r="X78" s="93"/>
      <c r="Y78" s="93"/>
      <c r="Z78" s="93"/>
      <c r="AA78" s="93"/>
      <c r="AB78" s="93"/>
      <c r="AC78" s="93"/>
      <c r="AD78" s="93"/>
      <c r="AE78" s="93"/>
      <c r="AF78" s="93"/>
      <c r="AG78" s="93"/>
      <c r="AH78" s="93"/>
      <c r="AI78" s="93"/>
      <c r="AJ78" s="93"/>
      <c r="AK78" s="93"/>
      <c r="AL78" s="93"/>
      <c r="AM78" s="93"/>
      <c r="AN78" s="93"/>
      <c r="AO78" s="93"/>
      <c r="AP78" s="93"/>
      <c r="AQ78" s="93"/>
      <c r="AR78" s="93"/>
      <c r="AS78" s="93"/>
      <c r="AT78" s="93"/>
      <c r="AU78" s="93"/>
      <c r="AV78" s="93"/>
      <c r="AW78" s="93"/>
      <c r="AX78" s="93"/>
      <c r="AY78" s="93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</row>
    <row r="79" spans="1:100" x14ac:dyDescent="0.3">
      <c r="A79" s="93"/>
      <c r="B79" s="93"/>
      <c r="C79" s="93"/>
      <c r="D79" s="93"/>
      <c r="E79" s="93"/>
      <c r="F79" s="93"/>
      <c r="G79" s="93"/>
      <c r="H79" s="93"/>
      <c r="I79" s="93"/>
      <c r="J79" s="93"/>
      <c r="K79" s="93"/>
      <c r="L79" s="93"/>
      <c r="M79" s="93"/>
      <c r="N79" s="93"/>
      <c r="O79" s="93"/>
      <c r="P79" s="93"/>
      <c r="Q79" s="93"/>
      <c r="R79" s="93"/>
      <c r="S79" s="93"/>
      <c r="T79" s="93"/>
      <c r="U79" s="93"/>
      <c r="V79" s="93"/>
      <c r="W79" s="93"/>
      <c r="X79" s="93"/>
      <c r="Y79" s="93"/>
      <c r="Z79" s="93"/>
      <c r="AA79" s="93"/>
      <c r="AB79" s="93"/>
      <c r="AC79" s="93"/>
      <c r="AD79" s="93"/>
      <c r="AE79" s="93"/>
      <c r="AF79" s="93"/>
      <c r="AG79" s="93"/>
      <c r="AH79" s="93"/>
      <c r="AI79" s="93"/>
      <c r="AJ79" s="93"/>
      <c r="AK79" s="93"/>
      <c r="AL79" s="93"/>
      <c r="AM79" s="93"/>
      <c r="AN79" s="93"/>
      <c r="AO79" s="93"/>
      <c r="AP79" s="93"/>
      <c r="AQ79" s="93"/>
      <c r="AR79" s="93"/>
      <c r="AS79" s="93"/>
      <c r="AT79" s="93"/>
      <c r="AU79" s="93"/>
      <c r="AV79" s="93"/>
      <c r="AW79" s="93"/>
      <c r="AX79" s="93"/>
      <c r="AY79" s="93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</row>
    <row r="80" spans="1:100" x14ac:dyDescent="0.3">
      <c r="A80" s="93"/>
      <c r="B80" s="93"/>
      <c r="C80" s="93"/>
      <c r="D80" s="93"/>
      <c r="E80" s="93"/>
      <c r="F80" s="93"/>
      <c r="G80" s="93"/>
      <c r="H80" s="93"/>
      <c r="I80" s="93"/>
      <c r="J80" s="93"/>
      <c r="K80" s="93"/>
      <c r="L80" s="93"/>
      <c r="M80" s="93"/>
      <c r="N80" s="93"/>
      <c r="O80" s="93"/>
      <c r="P80" s="93"/>
      <c r="Q80" s="93"/>
      <c r="R80" s="93"/>
      <c r="S80" s="93"/>
      <c r="T80" s="93"/>
      <c r="U80" s="93"/>
      <c r="V80" s="93"/>
      <c r="W80" s="93"/>
      <c r="X80" s="93"/>
      <c r="Y80" s="93"/>
      <c r="Z80" s="93"/>
      <c r="AA80" s="93"/>
      <c r="AB80" s="93"/>
      <c r="AC80" s="93"/>
      <c r="AD80" s="93"/>
      <c r="AE80" s="93"/>
      <c r="AF80" s="93"/>
      <c r="AG80" s="93"/>
      <c r="AH80" s="93"/>
      <c r="AI80" s="93"/>
      <c r="AJ80" s="93"/>
      <c r="AK80" s="93"/>
      <c r="AL80" s="93"/>
      <c r="AM80" s="93"/>
      <c r="AN80" s="93"/>
      <c r="AO80" s="93"/>
      <c r="AP80" s="93"/>
      <c r="AQ80" s="93"/>
      <c r="AR80" s="93"/>
      <c r="AS80" s="93"/>
      <c r="AT80" s="93"/>
      <c r="AU80" s="93"/>
      <c r="AV80" s="93"/>
      <c r="AW80" s="93"/>
      <c r="AX80" s="93"/>
      <c r="AY80" s="93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</row>
    <row r="81" spans="1:100" x14ac:dyDescent="0.3">
      <c r="A81" s="93"/>
      <c r="B81" s="93"/>
      <c r="C81" s="93"/>
      <c r="D81" s="93"/>
      <c r="E81" s="93"/>
      <c r="F81" s="93"/>
      <c r="G81" s="93"/>
      <c r="H81" s="93"/>
      <c r="I81" s="93"/>
      <c r="J81" s="93"/>
      <c r="K81" s="93"/>
      <c r="L81" s="93"/>
      <c r="M81" s="93"/>
      <c r="N81" s="93"/>
      <c r="O81" s="93"/>
      <c r="P81" s="93"/>
      <c r="Q81" s="93"/>
      <c r="R81" s="93"/>
      <c r="S81" s="93"/>
      <c r="T81" s="93"/>
      <c r="U81" s="93"/>
      <c r="V81" s="93"/>
      <c r="W81" s="93"/>
      <c r="X81" s="93"/>
      <c r="Y81" s="93"/>
      <c r="Z81" s="93"/>
      <c r="AA81" s="93"/>
      <c r="AB81" s="93"/>
      <c r="AC81" s="93"/>
      <c r="AD81" s="93"/>
      <c r="AE81" s="93"/>
      <c r="AF81" s="93"/>
      <c r="AG81" s="93"/>
      <c r="AH81" s="93"/>
      <c r="AI81" s="93"/>
      <c r="AJ81" s="93"/>
      <c r="AK81" s="93"/>
      <c r="AL81" s="93"/>
      <c r="AM81" s="93"/>
      <c r="AN81" s="93"/>
      <c r="AO81" s="93"/>
      <c r="AP81" s="93"/>
      <c r="AQ81" s="93"/>
      <c r="AR81" s="93"/>
      <c r="AS81" s="93"/>
      <c r="AT81" s="93"/>
      <c r="AU81" s="93"/>
      <c r="AV81" s="93"/>
      <c r="AW81" s="93"/>
      <c r="AX81" s="93"/>
      <c r="AY81" s="93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</row>
    <row r="82" spans="1:100" x14ac:dyDescent="0.3">
      <c r="A82" s="93"/>
      <c r="B82" s="93"/>
      <c r="C82" s="93"/>
      <c r="D82" s="93"/>
      <c r="E82" s="93"/>
      <c r="F82" s="93"/>
      <c r="G82" s="93"/>
      <c r="H82" s="93"/>
      <c r="I82" s="93"/>
      <c r="J82" s="93"/>
      <c r="K82" s="93"/>
      <c r="L82" s="93"/>
      <c r="M82" s="93"/>
      <c r="N82" s="93"/>
      <c r="O82" s="93"/>
      <c r="P82" s="93"/>
      <c r="Q82" s="93"/>
      <c r="R82" s="93"/>
      <c r="S82" s="93"/>
      <c r="T82" s="93"/>
      <c r="U82" s="93"/>
      <c r="V82" s="93"/>
      <c r="W82" s="93"/>
      <c r="X82" s="93"/>
      <c r="Y82" s="93"/>
      <c r="Z82" s="93"/>
      <c r="AA82" s="93"/>
      <c r="AB82" s="93"/>
      <c r="AC82" s="93"/>
      <c r="AD82" s="93"/>
      <c r="AE82" s="93"/>
      <c r="AF82" s="93"/>
      <c r="AG82" s="93"/>
      <c r="AH82" s="93"/>
      <c r="AI82" s="93"/>
      <c r="AJ82" s="93"/>
      <c r="AK82" s="93"/>
      <c r="AL82" s="93"/>
      <c r="AM82" s="93"/>
      <c r="AN82" s="93"/>
      <c r="AO82" s="93"/>
      <c r="AP82" s="93"/>
      <c r="AQ82" s="93"/>
      <c r="AR82" s="93"/>
      <c r="AS82" s="93"/>
      <c r="AT82" s="93"/>
      <c r="AU82" s="93"/>
      <c r="AV82" s="93"/>
      <c r="AW82" s="93"/>
      <c r="AX82" s="93"/>
      <c r="AY82" s="93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</row>
    <row r="83" spans="1:100" x14ac:dyDescent="0.3">
      <c r="A83" s="93"/>
      <c r="B83" s="93"/>
      <c r="C83" s="93"/>
      <c r="D83" s="93"/>
      <c r="E83" s="93"/>
      <c r="F83" s="93"/>
      <c r="G83" s="93"/>
      <c r="H83" s="93"/>
      <c r="I83" s="93"/>
      <c r="J83" s="93"/>
      <c r="K83" s="93"/>
      <c r="L83" s="93"/>
      <c r="M83" s="93"/>
      <c r="N83" s="93"/>
      <c r="O83" s="93"/>
      <c r="P83" s="93"/>
      <c r="Q83" s="93"/>
      <c r="R83" s="93"/>
      <c r="S83" s="93"/>
      <c r="T83" s="93"/>
      <c r="U83" s="93"/>
      <c r="V83" s="93"/>
      <c r="W83" s="93"/>
      <c r="X83" s="93"/>
      <c r="Y83" s="93"/>
      <c r="Z83" s="93"/>
      <c r="AA83" s="93"/>
      <c r="AB83" s="93"/>
      <c r="AC83" s="93"/>
      <c r="AD83" s="93"/>
      <c r="AE83" s="93"/>
      <c r="AF83" s="93"/>
      <c r="AG83" s="93"/>
      <c r="AH83" s="93"/>
      <c r="AI83" s="93"/>
      <c r="AJ83" s="93"/>
      <c r="AK83" s="93"/>
      <c r="AL83" s="93"/>
      <c r="AM83" s="93"/>
      <c r="AN83" s="93"/>
      <c r="AO83" s="93"/>
      <c r="AP83" s="93"/>
      <c r="AQ83" s="93"/>
      <c r="AR83" s="93"/>
      <c r="AS83" s="93"/>
      <c r="AT83" s="93"/>
      <c r="AU83" s="93"/>
      <c r="AV83" s="93"/>
      <c r="AW83" s="93"/>
      <c r="AX83" s="93"/>
      <c r="AY83" s="93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</row>
    <row r="84" spans="1:100" x14ac:dyDescent="0.3">
      <c r="A84" s="93"/>
      <c r="B84" s="93"/>
      <c r="C84" s="93"/>
      <c r="D84" s="93"/>
      <c r="E84" s="93"/>
      <c r="F84" s="93"/>
      <c r="G84" s="93"/>
      <c r="H84" s="93"/>
      <c r="I84" s="93"/>
      <c r="J84" s="93"/>
      <c r="K84" s="93"/>
      <c r="L84" s="93"/>
      <c r="M84" s="93"/>
      <c r="N84" s="93"/>
      <c r="O84" s="93"/>
      <c r="P84" s="93"/>
      <c r="Q84" s="93"/>
      <c r="R84" s="93"/>
      <c r="S84" s="93"/>
      <c r="T84" s="93"/>
      <c r="U84" s="93"/>
      <c r="V84" s="93"/>
      <c r="W84" s="93"/>
      <c r="X84" s="93"/>
      <c r="Y84" s="93"/>
      <c r="Z84" s="93"/>
      <c r="AA84" s="93"/>
      <c r="AB84" s="93"/>
      <c r="AC84" s="93"/>
      <c r="AD84" s="93"/>
      <c r="AE84" s="93"/>
      <c r="AF84" s="93"/>
      <c r="AG84" s="93"/>
      <c r="AH84" s="93"/>
      <c r="AI84" s="93"/>
      <c r="AJ84" s="93"/>
      <c r="AK84" s="93"/>
      <c r="AL84" s="93"/>
      <c r="AM84" s="93"/>
      <c r="AN84" s="93"/>
      <c r="AO84" s="93"/>
      <c r="AP84" s="93"/>
      <c r="AQ84" s="93"/>
      <c r="AR84" s="93"/>
      <c r="AS84" s="93"/>
      <c r="AT84" s="93"/>
      <c r="AU84" s="93"/>
      <c r="AV84" s="93"/>
      <c r="AW84" s="93"/>
      <c r="AX84" s="93"/>
      <c r="AY84" s="93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</row>
    <row r="85" spans="1:100" x14ac:dyDescent="0.3">
      <c r="A85" s="93"/>
      <c r="B85" s="93"/>
      <c r="C85" s="93"/>
      <c r="D85" s="93"/>
      <c r="E85" s="93"/>
      <c r="F85" s="93"/>
      <c r="G85" s="93"/>
      <c r="H85" s="93"/>
      <c r="I85" s="93"/>
      <c r="J85" s="93"/>
      <c r="K85" s="93"/>
      <c r="L85" s="93"/>
      <c r="M85" s="93"/>
      <c r="N85" s="93"/>
      <c r="O85" s="93"/>
      <c r="P85" s="93"/>
      <c r="Q85" s="93"/>
      <c r="R85" s="93"/>
      <c r="S85" s="93"/>
      <c r="T85" s="93"/>
      <c r="U85" s="93"/>
      <c r="V85" s="93"/>
      <c r="W85" s="93"/>
      <c r="X85" s="93"/>
      <c r="Y85" s="93"/>
      <c r="Z85" s="93"/>
      <c r="AA85" s="93"/>
      <c r="AB85" s="93"/>
      <c r="AC85" s="93"/>
      <c r="AD85" s="93"/>
      <c r="AE85" s="93"/>
      <c r="AF85" s="93"/>
      <c r="AG85" s="93"/>
      <c r="AH85" s="93"/>
      <c r="AI85" s="93"/>
      <c r="AJ85" s="93"/>
      <c r="AK85" s="93"/>
      <c r="AL85" s="93"/>
      <c r="AM85" s="93"/>
      <c r="AN85" s="93"/>
      <c r="AO85" s="93"/>
      <c r="AP85" s="93"/>
      <c r="AQ85" s="93"/>
      <c r="AR85" s="93"/>
      <c r="AS85" s="93"/>
      <c r="AT85" s="93"/>
      <c r="AU85" s="93"/>
      <c r="AV85" s="93"/>
      <c r="AW85" s="93"/>
      <c r="AX85" s="93"/>
      <c r="AY85" s="93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</row>
    <row r="86" spans="1:100" x14ac:dyDescent="0.3">
      <c r="A86" s="93"/>
      <c r="B86" s="93"/>
      <c r="C86" s="93"/>
      <c r="D86" s="93"/>
      <c r="E86" s="93"/>
      <c r="F86" s="93"/>
      <c r="G86" s="93"/>
      <c r="H86" s="93"/>
      <c r="I86" s="93"/>
      <c r="J86" s="93"/>
      <c r="K86" s="93"/>
      <c r="L86" s="93"/>
      <c r="M86" s="93"/>
      <c r="N86" s="93"/>
      <c r="O86" s="93"/>
      <c r="P86" s="93"/>
      <c r="Q86" s="93"/>
      <c r="R86" s="93"/>
      <c r="S86" s="93"/>
      <c r="T86" s="93"/>
      <c r="U86" s="93"/>
      <c r="V86" s="93"/>
      <c r="W86" s="93"/>
      <c r="X86" s="93"/>
      <c r="Y86" s="93"/>
      <c r="Z86" s="93"/>
      <c r="AA86" s="93"/>
      <c r="AB86" s="93"/>
      <c r="AC86" s="93"/>
      <c r="AD86" s="93"/>
      <c r="AE86" s="93"/>
      <c r="AF86" s="93"/>
      <c r="AG86" s="93"/>
      <c r="AH86" s="93"/>
      <c r="AI86" s="93"/>
      <c r="AJ86" s="93"/>
      <c r="AK86" s="93"/>
      <c r="AL86" s="93"/>
      <c r="AM86" s="93"/>
      <c r="AN86" s="93"/>
      <c r="AO86" s="93"/>
      <c r="AP86" s="93"/>
      <c r="AQ86" s="93"/>
      <c r="AR86" s="93"/>
      <c r="AS86" s="93"/>
      <c r="AT86" s="93"/>
      <c r="AU86" s="93"/>
      <c r="AV86" s="93"/>
      <c r="AW86" s="93"/>
      <c r="AX86" s="93"/>
      <c r="AY86" s="93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</row>
    <row r="87" spans="1:100" x14ac:dyDescent="0.3">
      <c r="A87" s="93"/>
      <c r="B87" s="93"/>
      <c r="C87" s="93"/>
      <c r="D87" s="93"/>
      <c r="E87" s="93"/>
      <c r="F87" s="93"/>
      <c r="G87" s="93"/>
      <c r="H87" s="93"/>
      <c r="I87" s="93"/>
      <c r="J87" s="93"/>
      <c r="K87" s="93"/>
      <c r="L87" s="93"/>
      <c r="M87" s="93"/>
      <c r="N87" s="93"/>
      <c r="O87" s="93"/>
      <c r="P87" s="93"/>
      <c r="Q87" s="93"/>
      <c r="R87" s="93"/>
      <c r="S87" s="93"/>
      <c r="T87" s="93"/>
      <c r="U87" s="93"/>
      <c r="V87" s="93"/>
      <c r="W87" s="93"/>
      <c r="X87" s="93"/>
      <c r="Y87" s="93"/>
      <c r="Z87" s="93"/>
      <c r="AA87" s="93"/>
      <c r="AB87" s="93"/>
      <c r="AC87" s="93"/>
      <c r="AD87" s="93"/>
      <c r="AE87" s="93"/>
      <c r="AF87" s="93"/>
      <c r="AG87" s="93"/>
      <c r="AH87" s="93"/>
      <c r="AI87" s="93"/>
      <c r="AJ87" s="93"/>
      <c r="AK87" s="93"/>
      <c r="AL87" s="93"/>
      <c r="AM87" s="93"/>
      <c r="AN87" s="93"/>
      <c r="AO87" s="93"/>
      <c r="AP87" s="93"/>
      <c r="AQ87" s="93"/>
      <c r="AR87" s="93"/>
      <c r="AS87" s="93"/>
      <c r="AT87" s="93"/>
      <c r="AU87" s="93"/>
      <c r="AV87" s="93"/>
      <c r="AW87" s="93"/>
      <c r="AX87" s="93"/>
      <c r="AY87" s="93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</row>
    <row r="88" spans="1:100" x14ac:dyDescent="0.3">
      <c r="A88" s="93"/>
      <c r="B88" s="93"/>
      <c r="C88" s="93"/>
      <c r="D88" s="93"/>
      <c r="E88" s="93"/>
      <c r="F88" s="93"/>
      <c r="G88" s="93"/>
      <c r="H88" s="93"/>
      <c r="I88" s="93"/>
      <c r="J88" s="93"/>
      <c r="K88" s="93"/>
      <c r="L88" s="93"/>
      <c r="M88" s="93"/>
      <c r="N88" s="93"/>
      <c r="O88" s="93"/>
      <c r="P88" s="93"/>
      <c r="Q88" s="93"/>
      <c r="R88" s="93"/>
      <c r="S88" s="93"/>
      <c r="T88" s="93"/>
      <c r="U88" s="93"/>
      <c r="V88" s="93"/>
      <c r="W88" s="93"/>
      <c r="X88" s="93"/>
      <c r="Y88" s="93"/>
      <c r="Z88" s="93"/>
      <c r="AA88" s="93"/>
      <c r="AB88" s="93"/>
      <c r="AC88" s="93"/>
      <c r="AD88" s="93"/>
      <c r="AE88" s="93"/>
      <c r="AF88" s="93"/>
      <c r="AG88" s="93"/>
      <c r="AH88" s="93"/>
      <c r="AI88" s="93"/>
      <c r="AJ88" s="93"/>
      <c r="AK88" s="93"/>
      <c r="AL88" s="93"/>
      <c r="AM88" s="93"/>
      <c r="AN88" s="93"/>
      <c r="AO88" s="93"/>
      <c r="AP88" s="93"/>
      <c r="AQ88" s="93"/>
      <c r="AR88" s="93"/>
      <c r="AS88" s="93"/>
      <c r="AT88" s="93"/>
      <c r="AU88" s="93"/>
      <c r="AV88" s="93"/>
      <c r="AW88" s="93"/>
      <c r="AX88" s="93"/>
      <c r="AY88" s="93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</row>
    <row r="89" spans="1:100" x14ac:dyDescent="0.3">
      <c r="A89" s="93"/>
      <c r="B89" s="93"/>
      <c r="C89" s="93"/>
      <c r="D89" s="93"/>
      <c r="E89" s="93"/>
      <c r="F89" s="93"/>
      <c r="G89" s="93"/>
      <c r="H89" s="93"/>
      <c r="I89" s="93"/>
      <c r="J89" s="93"/>
      <c r="K89" s="93"/>
      <c r="L89" s="93"/>
      <c r="M89" s="93"/>
      <c r="N89" s="93"/>
      <c r="O89" s="93"/>
      <c r="P89" s="93"/>
      <c r="Q89" s="93"/>
      <c r="R89" s="93"/>
      <c r="S89" s="93"/>
      <c r="T89" s="93"/>
      <c r="U89" s="93"/>
      <c r="V89" s="93"/>
      <c r="W89" s="93"/>
      <c r="X89" s="93"/>
      <c r="Y89" s="93"/>
      <c r="Z89" s="93"/>
      <c r="AA89" s="93"/>
      <c r="AB89" s="93"/>
      <c r="AC89" s="93"/>
      <c r="AD89" s="93"/>
      <c r="AE89" s="93"/>
      <c r="AF89" s="93"/>
      <c r="AG89" s="93"/>
      <c r="AH89" s="93"/>
      <c r="AI89" s="93"/>
      <c r="AJ89" s="93"/>
      <c r="AK89" s="93"/>
      <c r="AL89" s="93"/>
      <c r="AM89" s="93"/>
      <c r="AN89" s="93"/>
      <c r="AO89" s="93"/>
      <c r="AP89" s="93"/>
      <c r="AQ89" s="93"/>
      <c r="AR89" s="93"/>
      <c r="AS89" s="93"/>
      <c r="AT89" s="93"/>
      <c r="AU89" s="93"/>
      <c r="AV89" s="93"/>
      <c r="AW89" s="93"/>
      <c r="AX89" s="93"/>
      <c r="AY89" s="93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</row>
    <row r="90" spans="1:100" x14ac:dyDescent="0.3">
      <c r="A90" s="93"/>
      <c r="B90" s="93"/>
      <c r="C90" s="93"/>
      <c r="D90" s="93"/>
      <c r="E90" s="93"/>
      <c r="F90" s="93"/>
      <c r="G90" s="93"/>
      <c r="H90" s="93"/>
      <c r="I90" s="93"/>
      <c r="J90" s="93"/>
      <c r="K90" s="93"/>
      <c r="L90" s="93"/>
      <c r="M90" s="93"/>
      <c r="N90" s="93"/>
      <c r="O90" s="93"/>
      <c r="P90" s="93"/>
      <c r="Q90" s="93"/>
      <c r="R90" s="93"/>
      <c r="S90" s="93"/>
      <c r="T90" s="93"/>
      <c r="U90" s="93"/>
      <c r="V90" s="93"/>
      <c r="W90" s="93"/>
      <c r="X90" s="93"/>
      <c r="Y90" s="93"/>
      <c r="Z90" s="93"/>
      <c r="AA90" s="93"/>
      <c r="AB90" s="93"/>
      <c r="AC90" s="93"/>
      <c r="AD90" s="93"/>
      <c r="AE90" s="93"/>
      <c r="AF90" s="93"/>
      <c r="AG90" s="93"/>
      <c r="AH90" s="93"/>
      <c r="AI90" s="93"/>
      <c r="AJ90" s="93"/>
      <c r="AK90" s="93"/>
      <c r="AL90" s="93"/>
      <c r="AM90" s="93"/>
      <c r="AN90" s="93"/>
      <c r="AO90" s="93"/>
      <c r="AP90" s="93"/>
      <c r="AQ90" s="93"/>
      <c r="AR90" s="93"/>
      <c r="AS90" s="93"/>
      <c r="AT90" s="93"/>
      <c r="AU90" s="93"/>
      <c r="AV90" s="93"/>
      <c r="AW90" s="93"/>
      <c r="AX90" s="93"/>
      <c r="AY90" s="93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</row>
    <row r="91" spans="1:100" x14ac:dyDescent="0.3">
      <c r="A91" s="93"/>
      <c r="B91" s="93"/>
      <c r="C91" s="93"/>
      <c r="D91" s="93"/>
      <c r="E91" s="93"/>
      <c r="F91" s="93"/>
      <c r="G91" s="93"/>
      <c r="H91" s="93"/>
      <c r="I91" s="93"/>
      <c r="J91" s="93"/>
      <c r="K91" s="93"/>
      <c r="L91" s="93"/>
      <c r="M91" s="93"/>
      <c r="N91" s="93"/>
      <c r="O91" s="93"/>
      <c r="P91" s="93"/>
      <c r="Q91" s="93"/>
      <c r="R91" s="93"/>
      <c r="S91" s="93"/>
      <c r="T91" s="93"/>
      <c r="U91" s="93"/>
      <c r="V91" s="93"/>
      <c r="W91" s="93"/>
      <c r="X91" s="93"/>
      <c r="Y91" s="93"/>
      <c r="Z91" s="93"/>
      <c r="AA91" s="93"/>
      <c r="AB91" s="93"/>
      <c r="AC91" s="93"/>
      <c r="AD91" s="93"/>
      <c r="AE91" s="93"/>
      <c r="AF91" s="93"/>
      <c r="AG91" s="93"/>
      <c r="AH91" s="93"/>
      <c r="AI91" s="93"/>
      <c r="AJ91" s="93"/>
      <c r="AK91" s="93"/>
      <c r="AL91" s="93"/>
      <c r="AM91" s="93"/>
      <c r="AN91" s="93"/>
      <c r="AO91" s="93"/>
      <c r="AP91" s="93"/>
      <c r="AQ91" s="93"/>
      <c r="AR91" s="93"/>
      <c r="AS91" s="93"/>
      <c r="AT91" s="93"/>
      <c r="AU91" s="93"/>
      <c r="AV91" s="93"/>
      <c r="AW91" s="93"/>
      <c r="AX91" s="93"/>
      <c r="AY91" s="93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</row>
    <row r="92" spans="1:100" x14ac:dyDescent="0.3">
      <c r="A92" s="93"/>
      <c r="B92" s="93"/>
      <c r="C92" s="93"/>
      <c r="D92" s="93"/>
      <c r="E92" s="93"/>
      <c r="F92" s="93"/>
      <c r="G92" s="93"/>
      <c r="H92" s="93"/>
      <c r="I92" s="93"/>
      <c r="J92" s="93"/>
      <c r="K92" s="93"/>
      <c r="L92" s="93"/>
      <c r="M92" s="93"/>
      <c r="N92" s="93"/>
      <c r="O92" s="93"/>
      <c r="P92" s="93"/>
      <c r="Q92" s="93"/>
      <c r="R92" s="93"/>
      <c r="S92" s="93"/>
      <c r="T92" s="93"/>
      <c r="U92" s="93"/>
      <c r="V92" s="93"/>
      <c r="W92" s="93"/>
      <c r="X92" s="93"/>
      <c r="Y92" s="93"/>
      <c r="Z92" s="93"/>
      <c r="AA92" s="93"/>
      <c r="AB92" s="93"/>
      <c r="AC92" s="93"/>
      <c r="AD92" s="93"/>
      <c r="AE92" s="93"/>
      <c r="AF92" s="93"/>
      <c r="AG92" s="93"/>
      <c r="AH92" s="93"/>
      <c r="AI92" s="93"/>
      <c r="AJ92" s="93"/>
      <c r="AK92" s="93"/>
      <c r="AL92" s="93"/>
      <c r="AM92" s="93"/>
      <c r="AN92" s="93"/>
      <c r="AO92" s="93"/>
      <c r="AP92" s="93"/>
      <c r="AQ92" s="93"/>
      <c r="AR92" s="93"/>
      <c r="AS92" s="93"/>
      <c r="AT92" s="93"/>
      <c r="AU92" s="93"/>
      <c r="AV92" s="93"/>
      <c r="AW92" s="93"/>
      <c r="AX92" s="93"/>
      <c r="AY92" s="93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</row>
    <row r="93" spans="1:100" x14ac:dyDescent="0.3">
      <c r="A93" s="93"/>
      <c r="B93" s="93"/>
      <c r="C93" s="93"/>
      <c r="D93" s="93"/>
      <c r="E93" s="93"/>
      <c r="F93" s="93"/>
      <c r="G93" s="93"/>
      <c r="H93" s="93"/>
      <c r="I93" s="93"/>
      <c r="J93" s="93"/>
      <c r="K93" s="93"/>
      <c r="L93" s="93"/>
      <c r="M93" s="93"/>
      <c r="N93" s="93"/>
      <c r="O93" s="93"/>
      <c r="P93" s="93"/>
      <c r="Q93" s="93"/>
      <c r="R93" s="93"/>
      <c r="S93" s="93"/>
      <c r="T93" s="93"/>
      <c r="U93" s="93"/>
      <c r="V93" s="93"/>
      <c r="W93" s="93"/>
      <c r="X93" s="93"/>
      <c r="Y93" s="93"/>
      <c r="Z93" s="93"/>
      <c r="AA93" s="93"/>
      <c r="AB93" s="93"/>
      <c r="AC93" s="93"/>
      <c r="AD93" s="93"/>
      <c r="AE93" s="93"/>
      <c r="AF93" s="93"/>
      <c r="AG93" s="93"/>
      <c r="AH93" s="93"/>
      <c r="AI93" s="93"/>
      <c r="AJ93" s="93"/>
      <c r="AK93" s="93"/>
      <c r="AL93" s="93"/>
      <c r="AM93" s="93"/>
      <c r="AN93" s="93"/>
      <c r="AO93" s="93"/>
      <c r="AP93" s="93"/>
      <c r="AQ93" s="93"/>
      <c r="AR93" s="93"/>
      <c r="AS93" s="93"/>
      <c r="AT93" s="93"/>
      <c r="AU93" s="93"/>
      <c r="AV93" s="93"/>
      <c r="AW93" s="93"/>
      <c r="AX93" s="93"/>
      <c r="AY93" s="93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</row>
    <row r="94" spans="1:100" x14ac:dyDescent="0.3">
      <c r="A94" s="93"/>
      <c r="B94" s="93"/>
      <c r="C94" s="93"/>
      <c r="D94" s="93"/>
      <c r="E94" s="93"/>
      <c r="F94" s="93"/>
      <c r="G94" s="93"/>
      <c r="H94" s="93"/>
      <c r="I94" s="93"/>
      <c r="J94" s="93"/>
      <c r="K94" s="93"/>
      <c r="L94" s="93"/>
      <c r="M94" s="93"/>
      <c r="N94" s="93"/>
      <c r="O94" s="93"/>
      <c r="P94" s="93"/>
      <c r="Q94" s="93"/>
      <c r="R94" s="93"/>
      <c r="S94" s="93"/>
      <c r="T94" s="93"/>
      <c r="U94" s="93"/>
      <c r="V94" s="93"/>
      <c r="W94" s="93"/>
      <c r="X94" s="93"/>
      <c r="Y94" s="93"/>
      <c r="Z94" s="93"/>
      <c r="AA94" s="93"/>
      <c r="AB94" s="93"/>
      <c r="AC94" s="93"/>
      <c r="AD94" s="93"/>
      <c r="AE94" s="93"/>
      <c r="AF94" s="93"/>
      <c r="AG94" s="93"/>
      <c r="AH94" s="93"/>
      <c r="AI94" s="93"/>
      <c r="AJ94" s="93"/>
      <c r="AK94" s="93"/>
      <c r="AL94" s="93"/>
      <c r="AM94" s="93"/>
      <c r="AN94" s="93"/>
      <c r="AO94" s="93"/>
      <c r="AP94" s="93"/>
      <c r="AQ94" s="93"/>
      <c r="AR94" s="93"/>
      <c r="AS94" s="93"/>
      <c r="AT94" s="93"/>
      <c r="AU94" s="93"/>
      <c r="AV94" s="93"/>
      <c r="AW94" s="93"/>
      <c r="AX94" s="93"/>
      <c r="AY94" s="93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</row>
    <row r="95" spans="1:100" x14ac:dyDescent="0.3">
      <c r="A95" s="93"/>
      <c r="B95" s="93"/>
      <c r="C95" s="93"/>
      <c r="D95" s="93"/>
      <c r="E95" s="93"/>
      <c r="F95" s="93"/>
      <c r="G95" s="93"/>
      <c r="H95" s="93"/>
      <c r="I95" s="93"/>
      <c r="J95" s="93"/>
      <c r="K95" s="93"/>
      <c r="L95" s="93"/>
      <c r="M95" s="93"/>
      <c r="N95" s="93"/>
      <c r="O95" s="93"/>
      <c r="P95" s="93"/>
      <c r="Q95" s="93"/>
      <c r="R95" s="93"/>
      <c r="S95" s="93"/>
      <c r="T95" s="93"/>
      <c r="U95" s="93"/>
      <c r="V95" s="93"/>
      <c r="W95" s="93"/>
      <c r="X95" s="93"/>
      <c r="Y95" s="93"/>
      <c r="Z95" s="93"/>
      <c r="AA95" s="93"/>
      <c r="AB95" s="93"/>
      <c r="AC95" s="93"/>
      <c r="AD95" s="93"/>
      <c r="AE95" s="93"/>
      <c r="AF95" s="93"/>
      <c r="AG95" s="93"/>
      <c r="AH95" s="93"/>
      <c r="AI95" s="93"/>
      <c r="AJ95" s="93"/>
      <c r="AK95" s="93"/>
      <c r="AL95" s="93"/>
      <c r="AM95" s="93"/>
      <c r="AN95" s="93"/>
      <c r="AO95" s="93"/>
      <c r="AP95" s="93"/>
      <c r="AQ95" s="93"/>
      <c r="AR95" s="93"/>
      <c r="AS95" s="93"/>
      <c r="AT95" s="93"/>
      <c r="AU95" s="93"/>
      <c r="AV95" s="93"/>
      <c r="AW95" s="93"/>
      <c r="AX95" s="93"/>
      <c r="AY95" s="93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</row>
    <row r="96" spans="1:100" x14ac:dyDescent="0.3">
      <c r="A96" s="93"/>
      <c r="B96" s="93"/>
      <c r="C96" s="93"/>
      <c r="D96" s="93"/>
      <c r="E96" s="93"/>
      <c r="F96" s="93"/>
      <c r="G96" s="93"/>
      <c r="H96" s="93"/>
      <c r="I96" s="93"/>
      <c r="J96" s="93"/>
      <c r="K96" s="93"/>
      <c r="L96" s="93"/>
      <c r="M96" s="93"/>
      <c r="N96" s="93"/>
      <c r="O96" s="93"/>
      <c r="P96" s="93"/>
      <c r="Q96" s="93"/>
      <c r="R96" s="93"/>
      <c r="S96" s="93"/>
      <c r="T96" s="93"/>
      <c r="U96" s="93"/>
      <c r="V96" s="93"/>
      <c r="W96" s="93"/>
      <c r="X96" s="93"/>
      <c r="Y96" s="93"/>
      <c r="Z96" s="93"/>
      <c r="AA96" s="93"/>
      <c r="AB96" s="93"/>
      <c r="AC96" s="93"/>
      <c r="AD96" s="93"/>
      <c r="AE96" s="93"/>
      <c r="AF96" s="93"/>
      <c r="AG96" s="93"/>
      <c r="AH96" s="93"/>
      <c r="AI96" s="93"/>
      <c r="AJ96" s="93"/>
      <c r="AK96" s="93"/>
      <c r="AL96" s="93"/>
      <c r="AM96" s="93"/>
      <c r="AN96" s="93"/>
      <c r="AO96" s="93"/>
      <c r="AP96" s="93"/>
      <c r="AQ96" s="93"/>
      <c r="AR96" s="93"/>
      <c r="AS96" s="93"/>
      <c r="AT96" s="93"/>
      <c r="AU96" s="93"/>
      <c r="AV96" s="93"/>
      <c r="AW96" s="93"/>
      <c r="AX96" s="93"/>
      <c r="AY96" s="93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</row>
    <row r="97" spans="1:100" x14ac:dyDescent="0.3">
      <c r="A97" s="93"/>
      <c r="B97" s="93"/>
      <c r="C97" s="93"/>
      <c r="D97" s="93"/>
      <c r="E97" s="93"/>
      <c r="F97" s="93"/>
      <c r="G97" s="93"/>
      <c r="H97" s="93"/>
      <c r="I97" s="93"/>
      <c r="J97" s="93"/>
      <c r="K97" s="93"/>
      <c r="L97" s="93"/>
      <c r="M97" s="93"/>
      <c r="N97" s="93"/>
      <c r="O97" s="93"/>
      <c r="P97" s="93"/>
      <c r="Q97" s="93"/>
      <c r="R97" s="93"/>
      <c r="S97" s="93"/>
      <c r="T97" s="93"/>
      <c r="U97" s="93"/>
      <c r="V97" s="93"/>
      <c r="W97" s="93"/>
      <c r="X97" s="93"/>
      <c r="Y97" s="93"/>
      <c r="Z97" s="93"/>
      <c r="AA97" s="93"/>
      <c r="AB97" s="93"/>
      <c r="AC97" s="93"/>
      <c r="AD97" s="93"/>
      <c r="AE97" s="93"/>
      <c r="AF97" s="93"/>
      <c r="AG97" s="93"/>
      <c r="AH97" s="93"/>
      <c r="AI97" s="93"/>
      <c r="AJ97" s="93"/>
      <c r="AK97" s="93"/>
      <c r="AL97" s="93"/>
      <c r="AM97" s="93"/>
      <c r="AN97" s="93"/>
      <c r="AO97" s="93"/>
      <c r="AP97" s="93"/>
      <c r="AQ97" s="93"/>
      <c r="AR97" s="93"/>
      <c r="AS97" s="93"/>
      <c r="AT97" s="93"/>
      <c r="AU97" s="93"/>
      <c r="AV97" s="93"/>
      <c r="AW97" s="93"/>
      <c r="AX97" s="93"/>
      <c r="AY97" s="93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</row>
    <row r="98" spans="1:100" x14ac:dyDescent="0.3">
      <c r="A98" s="93"/>
      <c r="B98" s="93"/>
      <c r="C98" s="93"/>
      <c r="D98" s="93"/>
      <c r="E98" s="93"/>
      <c r="F98" s="93"/>
      <c r="G98" s="93"/>
      <c r="H98" s="93"/>
      <c r="I98" s="93"/>
      <c r="J98" s="93"/>
      <c r="K98" s="93"/>
      <c r="L98" s="93"/>
      <c r="M98" s="93"/>
      <c r="N98" s="93"/>
      <c r="O98" s="93"/>
      <c r="P98" s="93"/>
      <c r="Q98" s="93"/>
      <c r="R98" s="93"/>
      <c r="S98" s="93"/>
      <c r="T98" s="93"/>
      <c r="U98" s="93"/>
      <c r="V98" s="93"/>
      <c r="W98" s="93"/>
      <c r="X98" s="93"/>
      <c r="Y98" s="93"/>
      <c r="Z98" s="93"/>
      <c r="AA98" s="93"/>
      <c r="AB98" s="93"/>
      <c r="AC98" s="93"/>
      <c r="AD98" s="93"/>
      <c r="AE98" s="93"/>
      <c r="AF98" s="93"/>
      <c r="AG98" s="93"/>
      <c r="AH98" s="93"/>
      <c r="AI98" s="93"/>
      <c r="AJ98" s="93"/>
      <c r="AK98" s="93"/>
      <c r="AL98" s="93"/>
      <c r="AM98" s="93"/>
      <c r="AN98" s="93"/>
      <c r="AO98" s="93"/>
      <c r="AP98" s="93"/>
      <c r="AQ98" s="93"/>
      <c r="AR98" s="93"/>
      <c r="AS98" s="93"/>
      <c r="AT98" s="93"/>
      <c r="AU98" s="93"/>
      <c r="AV98" s="93"/>
      <c r="AW98" s="93"/>
      <c r="AX98" s="93"/>
      <c r="AY98" s="93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</row>
    <row r="99" spans="1:100" x14ac:dyDescent="0.3">
      <c r="A99" s="93"/>
      <c r="B99" s="93"/>
      <c r="C99" s="93"/>
      <c r="D99" s="93"/>
      <c r="E99" s="93"/>
      <c r="F99" s="93"/>
      <c r="G99" s="93"/>
      <c r="H99" s="93"/>
      <c r="I99" s="93"/>
      <c r="J99" s="93"/>
      <c r="K99" s="93"/>
      <c r="L99" s="93"/>
      <c r="M99" s="93"/>
      <c r="N99" s="93"/>
      <c r="O99" s="93"/>
      <c r="P99" s="93"/>
      <c r="Q99" s="93"/>
      <c r="R99" s="93"/>
      <c r="S99" s="93"/>
      <c r="T99" s="93"/>
      <c r="U99" s="93"/>
      <c r="V99" s="93"/>
      <c r="W99" s="93"/>
      <c r="X99" s="93"/>
      <c r="Y99" s="93"/>
      <c r="Z99" s="93"/>
      <c r="AA99" s="93"/>
      <c r="AB99" s="93"/>
      <c r="AC99" s="93"/>
      <c r="AD99" s="93"/>
      <c r="AE99" s="93"/>
      <c r="AF99" s="93"/>
      <c r="AG99" s="93"/>
      <c r="AH99" s="93"/>
      <c r="AI99" s="93"/>
      <c r="AJ99" s="93"/>
      <c r="AK99" s="93"/>
      <c r="AL99" s="93"/>
      <c r="AM99" s="93"/>
      <c r="AN99" s="93"/>
      <c r="AO99" s="93"/>
      <c r="AP99" s="93"/>
      <c r="AQ99" s="93"/>
      <c r="AR99" s="93"/>
      <c r="AS99" s="93"/>
      <c r="AT99" s="93"/>
      <c r="AU99" s="93"/>
      <c r="AV99" s="93"/>
      <c r="AW99" s="93"/>
      <c r="AX99" s="93"/>
      <c r="AY99" s="93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</row>
    <row r="100" spans="1:100" x14ac:dyDescent="0.3">
      <c r="A100" s="93"/>
      <c r="B100" s="93"/>
      <c r="C100" s="93"/>
      <c r="D100" s="93"/>
      <c r="E100" s="93"/>
      <c r="F100" s="93"/>
      <c r="G100" s="93"/>
      <c r="H100" s="93"/>
      <c r="I100" s="93"/>
      <c r="J100" s="93"/>
      <c r="K100" s="93"/>
      <c r="L100" s="93"/>
      <c r="M100" s="93"/>
      <c r="N100" s="93"/>
      <c r="O100" s="93"/>
      <c r="P100" s="93"/>
      <c r="Q100" s="93"/>
      <c r="R100" s="93"/>
      <c r="S100" s="93"/>
      <c r="T100" s="93"/>
      <c r="U100" s="93"/>
      <c r="V100" s="93"/>
      <c r="W100" s="93"/>
      <c r="X100" s="93"/>
      <c r="Y100" s="93"/>
      <c r="Z100" s="93"/>
      <c r="AA100" s="93"/>
      <c r="AB100" s="93"/>
      <c r="AC100" s="93"/>
      <c r="AD100" s="93"/>
      <c r="AE100" s="93"/>
      <c r="AF100" s="93"/>
      <c r="AG100" s="93"/>
      <c r="AH100" s="93"/>
      <c r="AI100" s="93"/>
      <c r="AJ100" s="93"/>
      <c r="AK100" s="93"/>
      <c r="AL100" s="93"/>
      <c r="AM100" s="93"/>
      <c r="AN100" s="93"/>
      <c r="AO100" s="93"/>
      <c r="AP100" s="93"/>
      <c r="AQ100" s="93"/>
      <c r="AR100" s="93"/>
      <c r="AS100" s="93"/>
      <c r="AT100" s="93"/>
      <c r="AU100" s="93"/>
      <c r="AV100" s="93"/>
      <c r="AW100" s="93"/>
      <c r="AX100" s="93"/>
      <c r="AY100" s="93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</row>
    <row r="101" spans="1:100" x14ac:dyDescent="0.3">
      <c r="A101" s="93"/>
      <c r="B101" s="93"/>
      <c r="C101" s="93"/>
      <c r="D101" s="93"/>
      <c r="E101" s="93"/>
      <c r="F101" s="93"/>
      <c r="G101" s="93"/>
      <c r="H101" s="93"/>
      <c r="I101" s="93"/>
      <c r="J101" s="93"/>
      <c r="K101" s="93"/>
      <c r="L101" s="93"/>
      <c r="M101" s="93"/>
      <c r="N101" s="93"/>
      <c r="O101" s="93"/>
      <c r="P101" s="93"/>
      <c r="Q101" s="93"/>
      <c r="R101" s="93"/>
      <c r="S101" s="93"/>
      <c r="T101" s="93"/>
      <c r="U101" s="93"/>
      <c r="V101" s="93"/>
      <c r="W101" s="93"/>
      <c r="X101" s="93"/>
      <c r="Y101" s="93"/>
      <c r="Z101" s="93"/>
      <c r="AA101" s="93"/>
      <c r="AB101" s="93"/>
      <c r="AC101" s="93"/>
      <c r="AD101" s="93"/>
      <c r="AE101" s="93"/>
      <c r="AF101" s="93"/>
      <c r="AG101" s="93"/>
      <c r="AH101" s="93"/>
      <c r="AI101" s="93"/>
      <c r="AJ101" s="93"/>
      <c r="AK101" s="93"/>
      <c r="AL101" s="93"/>
      <c r="AM101" s="93"/>
      <c r="AN101" s="93"/>
      <c r="AO101" s="93"/>
      <c r="AP101" s="93"/>
      <c r="AQ101" s="93"/>
      <c r="AR101" s="93"/>
      <c r="AS101" s="93"/>
      <c r="AT101" s="93"/>
      <c r="AU101" s="93"/>
      <c r="AV101" s="93"/>
      <c r="AW101" s="93"/>
      <c r="AX101" s="93"/>
      <c r="AY101" s="93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</row>
    <row r="102" spans="1:100" x14ac:dyDescent="0.3">
      <c r="A102" s="93"/>
      <c r="B102" s="93"/>
      <c r="C102" s="93"/>
      <c r="D102" s="93"/>
      <c r="E102" s="93"/>
      <c r="F102" s="93"/>
      <c r="G102" s="93"/>
      <c r="H102" s="93"/>
      <c r="I102" s="93"/>
      <c r="J102" s="93"/>
      <c r="K102" s="93"/>
      <c r="L102" s="93"/>
      <c r="M102" s="93"/>
      <c r="N102" s="93"/>
      <c r="O102" s="93"/>
      <c r="P102" s="93"/>
      <c r="Q102" s="93"/>
      <c r="R102" s="93"/>
      <c r="S102" s="93"/>
      <c r="T102" s="93"/>
      <c r="U102" s="93"/>
      <c r="V102" s="93"/>
      <c r="W102" s="93"/>
      <c r="X102" s="93"/>
      <c r="Y102" s="93"/>
      <c r="Z102" s="93"/>
      <c r="AA102" s="93"/>
      <c r="AB102" s="93"/>
      <c r="AC102" s="93"/>
      <c r="AD102" s="93"/>
      <c r="AE102" s="93"/>
      <c r="AF102" s="93"/>
      <c r="AG102" s="93"/>
      <c r="AH102" s="93"/>
      <c r="AI102" s="93"/>
      <c r="AJ102" s="93"/>
      <c r="AK102" s="93"/>
      <c r="AL102" s="93"/>
      <c r="AM102" s="93"/>
      <c r="AN102" s="93"/>
      <c r="AO102" s="93"/>
      <c r="AP102" s="93"/>
      <c r="AQ102" s="93"/>
      <c r="AR102" s="93"/>
      <c r="AS102" s="93"/>
      <c r="AT102" s="93"/>
      <c r="AU102" s="93"/>
      <c r="AV102" s="93"/>
      <c r="AW102" s="93"/>
      <c r="AX102" s="93"/>
      <c r="AY102" s="93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</row>
    <row r="103" spans="1:100" x14ac:dyDescent="0.3">
      <c r="A103" s="93"/>
      <c r="B103" s="93"/>
      <c r="C103" s="93"/>
      <c r="D103" s="93"/>
      <c r="E103" s="93"/>
      <c r="F103" s="93"/>
      <c r="G103" s="93"/>
      <c r="H103" s="93"/>
      <c r="I103" s="93"/>
      <c r="J103" s="93"/>
      <c r="K103" s="93"/>
      <c r="L103" s="93"/>
      <c r="M103" s="93"/>
      <c r="N103" s="93"/>
      <c r="O103" s="93"/>
      <c r="P103" s="93"/>
      <c r="Q103" s="93"/>
      <c r="R103" s="93"/>
      <c r="S103" s="93"/>
      <c r="T103" s="93"/>
      <c r="U103" s="93"/>
      <c r="V103" s="93"/>
      <c r="W103" s="93"/>
      <c r="X103" s="93"/>
      <c r="Y103" s="93"/>
      <c r="Z103" s="93"/>
      <c r="AA103" s="93"/>
      <c r="AB103" s="93"/>
      <c r="AC103" s="93"/>
      <c r="AD103" s="93"/>
      <c r="AE103" s="93"/>
      <c r="AF103" s="93"/>
      <c r="AG103" s="93"/>
      <c r="AH103" s="93"/>
      <c r="AI103" s="93"/>
      <c r="AJ103" s="93"/>
      <c r="AK103" s="93"/>
      <c r="AL103" s="93"/>
      <c r="AM103" s="93"/>
      <c r="AN103" s="93"/>
      <c r="AO103" s="93"/>
      <c r="AP103" s="93"/>
      <c r="AQ103" s="93"/>
      <c r="AR103" s="93"/>
      <c r="AS103" s="93"/>
      <c r="AT103" s="93"/>
      <c r="AU103" s="93"/>
      <c r="AV103" s="93"/>
      <c r="AW103" s="93"/>
      <c r="AX103" s="93"/>
      <c r="AY103" s="93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</row>
    <row r="104" spans="1:100" x14ac:dyDescent="0.3">
      <c r="A104" s="93"/>
      <c r="B104" s="93"/>
      <c r="C104" s="93"/>
      <c r="D104" s="93"/>
      <c r="E104" s="93"/>
      <c r="F104" s="93"/>
      <c r="G104" s="93"/>
      <c r="H104" s="93"/>
      <c r="I104" s="93"/>
      <c r="J104" s="93"/>
      <c r="K104" s="93"/>
      <c r="L104" s="93"/>
      <c r="M104" s="93"/>
      <c r="N104" s="93"/>
      <c r="O104" s="93"/>
      <c r="P104" s="93"/>
      <c r="Q104" s="93"/>
      <c r="R104" s="93"/>
      <c r="S104" s="93"/>
      <c r="T104" s="93"/>
      <c r="U104" s="93"/>
      <c r="V104" s="93"/>
      <c r="W104" s="93"/>
      <c r="X104" s="93"/>
      <c r="Y104" s="93"/>
      <c r="Z104" s="93"/>
      <c r="AA104" s="93"/>
      <c r="AB104" s="93"/>
      <c r="AC104" s="93"/>
      <c r="AD104" s="93"/>
      <c r="AE104" s="93"/>
      <c r="AF104" s="93"/>
      <c r="AG104" s="93"/>
      <c r="AH104" s="93"/>
      <c r="AI104" s="93"/>
      <c r="AJ104" s="93"/>
      <c r="AK104" s="93"/>
      <c r="AL104" s="93"/>
      <c r="AM104" s="93"/>
      <c r="AN104" s="93"/>
      <c r="AO104" s="93"/>
      <c r="AP104" s="93"/>
      <c r="AQ104" s="93"/>
      <c r="AR104" s="93"/>
      <c r="AS104" s="93"/>
      <c r="AT104" s="93"/>
      <c r="AU104" s="93"/>
      <c r="AV104" s="93"/>
      <c r="AW104" s="93"/>
      <c r="AX104" s="93"/>
      <c r="AY104" s="93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</row>
    <row r="105" spans="1:100" x14ac:dyDescent="0.3">
      <c r="A105" s="93"/>
      <c r="B105" s="93"/>
      <c r="C105" s="93"/>
      <c r="D105" s="93"/>
      <c r="E105" s="93"/>
      <c r="F105" s="93"/>
      <c r="G105" s="93"/>
      <c r="H105" s="93"/>
      <c r="I105" s="93"/>
      <c r="J105" s="93"/>
      <c r="K105" s="93"/>
      <c r="L105" s="93"/>
      <c r="M105" s="93"/>
      <c r="N105" s="93"/>
      <c r="O105" s="93"/>
      <c r="P105" s="93"/>
      <c r="Q105" s="93"/>
      <c r="R105" s="93"/>
      <c r="S105" s="93"/>
      <c r="T105" s="93"/>
      <c r="U105" s="93"/>
      <c r="V105" s="93"/>
      <c r="W105" s="93"/>
      <c r="X105" s="93"/>
      <c r="Y105" s="93"/>
      <c r="Z105" s="93"/>
      <c r="AA105" s="93"/>
      <c r="AB105" s="93"/>
      <c r="AC105" s="93"/>
      <c r="AD105" s="93"/>
      <c r="AE105" s="93"/>
      <c r="AF105" s="93"/>
      <c r="AG105" s="93"/>
      <c r="AH105" s="93"/>
      <c r="AI105" s="93"/>
      <c r="AJ105" s="93"/>
      <c r="AK105" s="93"/>
      <c r="AL105" s="93"/>
      <c r="AM105" s="93"/>
      <c r="AN105" s="93"/>
      <c r="AO105" s="93"/>
      <c r="AP105" s="93"/>
      <c r="AQ105" s="93"/>
      <c r="AR105" s="93"/>
      <c r="AS105" s="93"/>
      <c r="AT105" s="93"/>
      <c r="AU105" s="93"/>
      <c r="AV105" s="93"/>
      <c r="AW105" s="93"/>
      <c r="AX105" s="93"/>
      <c r="AY105" s="93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</row>
    <row r="106" spans="1:100" x14ac:dyDescent="0.3">
      <c r="A106" s="93"/>
      <c r="B106" s="93"/>
      <c r="C106" s="93"/>
      <c r="D106" s="93"/>
      <c r="E106" s="93"/>
      <c r="F106" s="93"/>
      <c r="G106" s="93"/>
      <c r="H106" s="93"/>
      <c r="I106" s="93"/>
      <c r="J106" s="93"/>
      <c r="K106" s="93"/>
      <c r="L106" s="93"/>
      <c r="M106" s="93"/>
      <c r="N106" s="93"/>
      <c r="O106" s="93"/>
      <c r="P106" s="93"/>
      <c r="Q106" s="93"/>
      <c r="R106" s="93"/>
      <c r="S106" s="93"/>
      <c r="T106" s="93"/>
      <c r="U106" s="93"/>
      <c r="V106" s="93"/>
      <c r="W106" s="93"/>
      <c r="X106" s="93"/>
      <c r="Y106" s="93"/>
      <c r="Z106" s="93"/>
      <c r="AA106" s="93"/>
      <c r="AB106" s="93"/>
      <c r="AC106" s="93"/>
      <c r="AD106" s="93"/>
      <c r="AE106" s="93"/>
      <c r="AF106" s="93"/>
      <c r="AG106" s="93"/>
      <c r="AH106" s="93"/>
      <c r="AI106" s="93"/>
      <c r="AJ106" s="93"/>
      <c r="AK106" s="93"/>
      <c r="AL106" s="93"/>
      <c r="AM106" s="93"/>
      <c r="AN106" s="93"/>
      <c r="AO106" s="93"/>
      <c r="AP106" s="93"/>
      <c r="AQ106" s="93"/>
      <c r="AR106" s="93"/>
      <c r="AS106" s="93"/>
      <c r="AT106" s="93"/>
      <c r="AU106" s="93"/>
      <c r="AV106" s="93"/>
      <c r="AW106" s="93"/>
      <c r="AX106" s="93"/>
      <c r="AY106" s="93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</row>
    <row r="107" spans="1:100" x14ac:dyDescent="0.3">
      <c r="A107" s="93"/>
      <c r="B107" s="93"/>
      <c r="C107" s="93"/>
      <c r="D107" s="93"/>
      <c r="E107" s="93"/>
      <c r="F107" s="93"/>
      <c r="G107" s="93"/>
      <c r="H107" s="93"/>
      <c r="I107" s="93"/>
      <c r="J107" s="93"/>
      <c r="K107" s="93"/>
      <c r="L107" s="93"/>
      <c r="M107" s="93"/>
      <c r="N107" s="93"/>
      <c r="O107" s="93"/>
      <c r="P107" s="93"/>
      <c r="Q107" s="93"/>
      <c r="R107" s="93"/>
      <c r="S107" s="93"/>
      <c r="T107" s="93"/>
      <c r="U107" s="93"/>
      <c r="V107" s="93"/>
      <c r="W107" s="93"/>
      <c r="X107" s="93"/>
      <c r="Y107" s="93"/>
      <c r="Z107" s="93"/>
      <c r="AA107" s="93"/>
      <c r="AB107" s="93"/>
      <c r="AC107" s="93"/>
      <c r="AD107" s="93"/>
      <c r="AE107" s="93"/>
      <c r="AF107" s="93"/>
      <c r="AG107" s="93"/>
      <c r="AH107" s="93"/>
      <c r="AI107" s="93"/>
      <c r="AJ107" s="93"/>
      <c r="AK107" s="93"/>
      <c r="AL107" s="93"/>
      <c r="AM107" s="93"/>
      <c r="AN107" s="93"/>
      <c r="AO107" s="93"/>
      <c r="AP107" s="93"/>
      <c r="AQ107" s="93"/>
      <c r="AR107" s="93"/>
      <c r="AS107" s="93"/>
      <c r="AT107" s="93"/>
      <c r="AU107" s="93"/>
      <c r="AV107" s="93"/>
      <c r="AW107" s="93"/>
      <c r="AX107" s="93"/>
      <c r="AY107" s="93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</row>
    <row r="108" spans="1:100" x14ac:dyDescent="0.3">
      <c r="A108" s="93"/>
      <c r="B108" s="93"/>
      <c r="C108" s="93"/>
      <c r="D108" s="93"/>
      <c r="E108" s="93"/>
      <c r="F108" s="93"/>
      <c r="G108" s="93"/>
      <c r="H108" s="93"/>
      <c r="I108" s="93"/>
      <c r="J108" s="93"/>
      <c r="K108" s="93"/>
      <c r="L108" s="93"/>
      <c r="M108" s="93"/>
      <c r="N108" s="93"/>
      <c r="O108" s="93"/>
      <c r="P108" s="93"/>
      <c r="Q108" s="93"/>
      <c r="R108" s="93"/>
      <c r="S108" s="93"/>
      <c r="T108" s="93"/>
      <c r="U108" s="93"/>
      <c r="V108" s="93"/>
      <c r="W108" s="93"/>
      <c r="X108" s="93"/>
      <c r="Y108" s="93"/>
      <c r="Z108" s="93"/>
      <c r="AA108" s="93"/>
      <c r="AB108" s="93"/>
      <c r="AC108" s="93"/>
      <c r="AD108" s="93"/>
      <c r="AE108" s="93"/>
      <c r="AF108" s="93"/>
      <c r="AG108" s="93"/>
      <c r="AH108" s="93"/>
      <c r="AI108" s="93"/>
      <c r="AJ108" s="93"/>
      <c r="AK108" s="93"/>
      <c r="AL108" s="93"/>
      <c r="AM108" s="93"/>
      <c r="AN108" s="93"/>
      <c r="AO108" s="93"/>
      <c r="AP108" s="93"/>
      <c r="AQ108" s="93"/>
      <c r="AR108" s="93"/>
      <c r="AS108" s="93"/>
      <c r="AT108" s="93"/>
      <c r="AU108" s="93"/>
      <c r="AV108" s="93"/>
      <c r="AW108" s="93"/>
      <c r="AX108" s="93"/>
      <c r="AY108" s="93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</row>
    <row r="109" spans="1:100" x14ac:dyDescent="0.3">
      <c r="A109" s="93"/>
      <c r="B109" s="93"/>
      <c r="C109" s="93"/>
      <c r="D109" s="93"/>
      <c r="E109" s="93"/>
      <c r="F109" s="93"/>
      <c r="G109" s="93"/>
      <c r="H109" s="93"/>
      <c r="I109" s="93"/>
      <c r="J109" s="93"/>
      <c r="K109" s="93"/>
      <c r="L109" s="93"/>
      <c r="M109" s="93"/>
      <c r="N109" s="93"/>
      <c r="O109" s="93"/>
      <c r="P109" s="93"/>
      <c r="Q109" s="93"/>
      <c r="R109" s="93"/>
      <c r="S109" s="93"/>
      <c r="T109" s="93"/>
      <c r="U109" s="93"/>
      <c r="V109" s="93"/>
      <c r="W109" s="93"/>
      <c r="X109" s="93"/>
      <c r="Y109" s="93"/>
      <c r="Z109" s="93"/>
      <c r="AA109" s="93"/>
      <c r="AB109" s="93"/>
      <c r="AC109" s="93"/>
      <c r="AD109" s="93"/>
      <c r="AE109" s="93"/>
      <c r="AF109" s="93"/>
      <c r="AG109" s="93"/>
      <c r="AH109" s="93"/>
      <c r="AI109" s="93"/>
      <c r="AJ109" s="93"/>
      <c r="AK109" s="93"/>
      <c r="AL109" s="93"/>
      <c r="AM109" s="93"/>
      <c r="AN109" s="93"/>
      <c r="AO109" s="93"/>
      <c r="AP109" s="93"/>
      <c r="AQ109" s="93"/>
      <c r="AR109" s="93"/>
      <c r="AS109" s="93"/>
      <c r="AT109" s="93"/>
      <c r="AU109" s="93"/>
      <c r="AV109" s="93"/>
      <c r="AW109" s="93"/>
      <c r="AX109" s="93"/>
      <c r="AY109" s="93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</row>
    <row r="110" spans="1:100" x14ac:dyDescent="0.3">
      <c r="A110" s="93"/>
      <c r="B110" s="93"/>
      <c r="C110" s="93"/>
      <c r="D110" s="93"/>
      <c r="E110" s="93"/>
      <c r="F110" s="93"/>
      <c r="G110" s="93"/>
      <c r="H110" s="93"/>
      <c r="I110" s="93"/>
      <c r="J110" s="93"/>
      <c r="K110" s="93"/>
      <c r="L110" s="93"/>
      <c r="M110" s="93"/>
      <c r="N110" s="93"/>
      <c r="O110" s="93"/>
      <c r="P110" s="93"/>
      <c r="Q110" s="93"/>
      <c r="R110" s="93"/>
      <c r="S110" s="93"/>
      <c r="T110" s="93"/>
      <c r="U110" s="93"/>
      <c r="V110" s="93"/>
      <c r="W110" s="93"/>
      <c r="X110" s="93"/>
      <c r="Y110" s="93"/>
      <c r="Z110" s="93"/>
      <c r="AA110" s="93"/>
      <c r="AB110" s="93"/>
      <c r="AC110" s="93"/>
      <c r="AD110" s="93"/>
      <c r="AE110" s="93"/>
      <c r="AF110" s="93"/>
      <c r="AG110" s="93"/>
      <c r="AH110" s="93"/>
      <c r="AI110" s="93"/>
      <c r="AJ110" s="93"/>
      <c r="AK110" s="93"/>
      <c r="AL110" s="93"/>
      <c r="AM110" s="93"/>
      <c r="AN110" s="93"/>
      <c r="AO110" s="93"/>
      <c r="AP110" s="93"/>
      <c r="AQ110" s="93"/>
      <c r="AR110" s="93"/>
      <c r="AS110" s="93"/>
      <c r="AT110" s="93"/>
      <c r="AU110" s="93"/>
      <c r="AV110" s="93"/>
      <c r="AW110" s="93"/>
      <c r="AX110" s="93"/>
      <c r="AY110" s="93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</row>
    <row r="111" spans="1:100" x14ac:dyDescent="0.3">
      <c r="A111" s="93"/>
      <c r="B111" s="93"/>
      <c r="C111" s="93"/>
      <c r="D111" s="93"/>
      <c r="E111" s="93"/>
      <c r="F111" s="93"/>
      <c r="G111" s="93"/>
      <c r="H111" s="93"/>
      <c r="I111" s="93"/>
      <c r="J111" s="93"/>
      <c r="K111" s="93"/>
      <c r="L111" s="93"/>
      <c r="M111" s="93"/>
      <c r="N111" s="93"/>
      <c r="O111" s="93"/>
      <c r="P111" s="93"/>
      <c r="Q111" s="93"/>
      <c r="R111" s="93"/>
      <c r="S111" s="93"/>
      <c r="T111" s="93"/>
      <c r="U111" s="93"/>
      <c r="V111" s="93"/>
      <c r="W111" s="93"/>
      <c r="X111" s="93"/>
      <c r="Y111" s="93"/>
      <c r="Z111" s="93"/>
      <c r="AA111" s="93"/>
      <c r="AB111" s="93"/>
      <c r="AC111" s="93"/>
      <c r="AD111" s="93"/>
      <c r="AE111" s="93"/>
      <c r="AF111" s="93"/>
      <c r="AG111" s="93"/>
      <c r="AH111" s="93"/>
      <c r="AI111" s="93"/>
      <c r="AJ111" s="93"/>
      <c r="AK111" s="93"/>
      <c r="AL111" s="93"/>
      <c r="AM111" s="93"/>
      <c r="AN111" s="93"/>
      <c r="AO111" s="93"/>
      <c r="AP111" s="93"/>
      <c r="AQ111" s="93"/>
      <c r="AR111" s="93"/>
      <c r="AS111" s="93"/>
      <c r="AT111" s="93"/>
      <c r="AU111" s="93"/>
      <c r="AV111" s="93"/>
      <c r="AW111" s="93"/>
      <c r="AX111" s="93"/>
      <c r="AY111" s="93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</row>
    <row r="112" spans="1:100" x14ac:dyDescent="0.3">
      <c r="AU112" s="2"/>
      <c r="AV112" s="2"/>
      <c r="AW112" s="2"/>
      <c r="AX112" s="2"/>
      <c r="AY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</row>
    <row r="113" spans="47:100" x14ac:dyDescent="0.3">
      <c r="AU113" s="2"/>
      <c r="AV113" s="2"/>
      <c r="AW113" s="2"/>
      <c r="AX113" s="2"/>
      <c r="AY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</row>
    <row r="114" spans="47:100" x14ac:dyDescent="0.3">
      <c r="AU114" s="2"/>
      <c r="AV114" s="2"/>
      <c r="AW114" s="2"/>
      <c r="AX114" s="2"/>
      <c r="AY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</row>
    <row r="115" spans="47:100" x14ac:dyDescent="0.3">
      <c r="AU115" s="2"/>
      <c r="AV115" s="2"/>
      <c r="AW115" s="2"/>
      <c r="AX115" s="2"/>
      <c r="AY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</row>
    <row r="116" spans="47:100" x14ac:dyDescent="0.3"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</row>
    <row r="117" spans="47:100" x14ac:dyDescent="0.3"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</row>
    <row r="118" spans="47:100" x14ac:dyDescent="0.3"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</row>
    <row r="119" spans="47:100" x14ac:dyDescent="0.3"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</row>
    <row r="120" spans="47:100" x14ac:dyDescent="0.3"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</row>
    <row r="121" spans="47:100" x14ac:dyDescent="0.3"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</row>
    <row r="122" spans="47:100" x14ac:dyDescent="0.3"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</row>
    <row r="123" spans="47:100" x14ac:dyDescent="0.3"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</row>
    <row r="124" spans="47:100" x14ac:dyDescent="0.3"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</row>
    <row r="125" spans="47:100" x14ac:dyDescent="0.3"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</row>
    <row r="126" spans="47:100" x14ac:dyDescent="0.3"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</row>
    <row r="127" spans="47:100" x14ac:dyDescent="0.3"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</row>
    <row r="128" spans="47:100" x14ac:dyDescent="0.3"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</row>
    <row r="129" spans="60:100" x14ac:dyDescent="0.3"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</row>
    <row r="130" spans="60:100" x14ac:dyDescent="0.3"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</row>
    <row r="131" spans="60:100" x14ac:dyDescent="0.3"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</row>
    <row r="132" spans="60:100" x14ac:dyDescent="0.3"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</row>
    <row r="133" spans="60:100" x14ac:dyDescent="0.3"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</row>
    <row r="134" spans="60:100" x14ac:dyDescent="0.3"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</row>
    <row r="135" spans="60:100" x14ac:dyDescent="0.3"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</row>
    <row r="136" spans="60:100" x14ac:dyDescent="0.3"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</row>
    <row r="137" spans="60:100" x14ac:dyDescent="0.3"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</row>
    <row r="138" spans="60:100" x14ac:dyDescent="0.3"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</row>
    <row r="139" spans="60:100" x14ac:dyDescent="0.3"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</row>
    <row r="140" spans="60:100" x14ac:dyDescent="0.3"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</row>
    <row r="141" spans="60:100" x14ac:dyDescent="0.3"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</row>
    <row r="142" spans="60:100" x14ac:dyDescent="0.3"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</row>
    <row r="143" spans="60:100" x14ac:dyDescent="0.3"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</row>
    <row r="144" spans="60:100" x14ac:dyDescent="0.3"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</row>
    <row r="145" spans="60:100" x14ac:dyDescent="0.3"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</row>
    <row r="146" spans="60:100" x14ac:dyDescent="0.3"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</row>
    <row r="147" spans="60:100" x14ac:dyDescent="0.3"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</row>
    <row r="148" spans="60:100" x14ac:dyDescent="0.3"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</row>
    <row r="149" spans="60:100" x14ac:dyDescent="0.3"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</row>
    <row r="150" spans="60:100" x14ac:dyDescent="0.3"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</row>
    <row r="151" spans="60:100" x14ac:dyDescent="0.3"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</row>
    <row r="152" spans="60:100" x14ac:dyDescent="0.3"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</row>
    <row r="153" spans="60:100" x14ac:dyDescent="0.3"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</row>
    <row r="154" spans="60:100" x14ac:dyDescent="0.3"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</row>
    <row r="155" spans="60:100" x14ac:dyDescent="0.3"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</row>
    <row r="156" spans="60:100" x14ac:dyDescent="0.3"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</row>
    <row r="157" spans="60:100" x14ac:dyDescent="0.3"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</row>
    <row r="158" spans="60:100" x14ac:dyDescent="0.3"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</row>
    <row r="159" spans="60:100" x14ac:dyDescent="0.3"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</row>
    <row r="160" spans="60:100" x14ac:dyDescent="0.3"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</row>
    <row r="161" spans="60:100" x14ac:dyDescent="0.3"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</row>
    <row r="162" spans="60:100" x14ac:dyDescent="0.3"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</row>
    <row r="163" spans="60:100" x14ac:dyDescent="0.3"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</row>
    <row r="164" spans="60:100" x14ac:dyDescent="0.3"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</row>
    <row r="165" spans="60:100" x14ac:dyDescent="0.3"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</row>
    <row r="166" spans="60:100" x14ac:dyDescent="0.3"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</row>
    <row r="167" spans="60:100" x14ac:dyDescent="0.3"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</row>
    <row r="168" spans="60:100" x14ac:dyDescent="0.3"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</row>
    <row r="169" spans="60:100" x14ac:dyDescent="0.3"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</row>
    <row r="170" spans="60:100" x14ac:dyDescent="0.3"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</row>
    <row r="171" spans="60:100" x14ac:dyDescent="0.3"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</row>
    <row r="172" spans="60:100" x14ac:dyDescent="0.3"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</row>
    <row r="173" spans="60:100" x14ac:dyDescent="0.3"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</row>
    <row r="174" spans="60:100" x14ac:dyDescent="0.3"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</row>
    <row r="175" spans="60:100" x14ac:dyDescent="0.3"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</row>
    <row r="176" spans="60:100" x14ac:dyDescent="0.3"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</row>
    <row r="177" spans="60:100" x14ac:dyDescent="0.3"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</row>
    <row r="178" spans="60:100" x14ac:dyDescent="0.3"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</row>
    <row r="179" spans="60:100" x14ac:dyDescent="0.3"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</row>
    <row r="180" spans="60:100" x14ac:dyDescent="0.3"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</row>
    <row r="181" spans="60:100" x14ac:dyDescent="0.3"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</row>
    <row r="182" spans="60:100" x14ac:dyDescent="0.3"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</row>
    <row r="183" spans="60:100" x14ac:dyDescent="0.3"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</row>
    <row r="184" spans="60:100" x14ac:dyDescent="0.3"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</row>
    <row r="185" spans="60:100" x14ac:dyDescent="0.3"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</row>
    <row r="186" spans="60:100" x14ac:dyDescent="0.3"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</row>
    <row r="187" spans="60:100" x14ac:dyDescent="0.3"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</row>
    <row r="188" spans="60:100" x14ac:dyDescent="0.3"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</row>
    <row r="189" spans="60:100" x14ac:dyDescent="0.3"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</row>
    <row r="190" spans="60:100" x14ac:dyDescent="0.3"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</row>
    <row r="191" spans="60:100" x14ac:dyDescent="0.3"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</row>
    <row r="192" spans="60:100" x14ac:dyDescent="0.3"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</row>
    <row r="193" spans="60:100" x14ac:dyDescent="0.3"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</row>
    <row r="194" spans="60:100" x14ac:dyDescent="0.3"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</row>
    <row r="195" spans="60:100" x14ac:dyDescent="0.3"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</row>
    <row r="196" spans="60:100" x14ac:dyDescent="0.3"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</row>
    <row r="197" spans="60:100" x14ac:dyDescent="0.3"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</row>
    <row r="198" spans="60:100" x14ac:dyDescent="0.3"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</row>
    <row r="199" spans="60:100" x14ac:dyDescent="0.3"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</row>
    <row r="200" spans="60:100" x14ac:dyDescent="0.3"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</row>
    <row r="201" spans="60:100" x14ac:dyDescent="0.3"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</row>
    <row r="202" spans="60:100" x14ac:dyDescent="0.3"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</row>
    <row r="203" spans="60:100" x14ac:dyDescent="0.3"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</row>
    <row r="204" spans="60:100" x14ac:dyDescent="0.3"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</row>
    <row r="205" spans="60:100" x14ac:dyDescent="0.3"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</row>
    <row r="206" spans="60:100" x14ac:dyDescent="0.3"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</row>
    <row r="207" spans="60:100" x14ac:dyDescent="0.3"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</row>
    <row r="208" spans="60:100" x14ac:dyDescent="0.3"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</row>
    <row r="209" spans="60:100" x14ac:dyDescent="0.3"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</row>
    <row r="210" spans="60:100" x14ac:dyDescent="0.3"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</row>
    <row r="211" spans="60:100" x14ac:dyDescent="0.3"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</row>
    <row r="212" spans="60:100" x14ac:dyDescent="0.3"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</row>
    <row r="213" spans="60:100" x14ac:dyDescent="0.3"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</row>
    <row r="214" spans="60:100" x14ac:dyDescent="0.3"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</row>
    <row r="215" spans="60:100" x14ac:dyDescent="0.3"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</row>
    <row r="216" spans="60:100" x14ac:dyDescent="0.3"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</row>
    <row r="217" spans="60:100" x14ac:dyDescent="0.3"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</row>
    <row r="218" spans="60:100" x14ac:dyDescent="0.3"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</row>
    <row r="219" spans="60:100" x14ac:dyDescent="0.3"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</row>
    <row r="220" spans="60:100" x14ac:dyDescent="0.3"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</row>
    <row r="221" spans="60:100" x14ac:dyDescent="0.3"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</row>
    <row r="222" spans="60:100" x14ac:dyDescent="0.3"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</row>
    <row r="223" spans="60:100" x14ac:dyDescent="0.3"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</row>
    <row r="224" spans="60:100" x14ac:dyDescent="0.3"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</row>
    <row r="225" spans="60:100" x14ac:dyDescent="0.3"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</row>
    <row r="226" spans="60:100" x14ac:dyDescent="0.3"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</row>
    <row r="227" spans="60:100" x14ac:dyDescent="0.3"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</row>
    <row r="228" spans="60:100" x14ac:dyDescent="0.3"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</row>
    <row r="229" spans="60:100" x14ac:dyDescent="0.3"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</row>
    <row r="230" spans="60:100" x14ac:dyDescent="0.3"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</row>
    <row r="231" spans="60:100" x14ac:dyDescent="0.3"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</row>
    <row r="232" spans="60:100" x14ac:dyDescent="0.3"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</row>
    <row r="233" spans="60:100" x14ac:dyDescent="0.3"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</row>
    <row r="234" spans="60:100" x14ac:dyDescent="0.3"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</row>
    <row r="235" spans="60:100" x14ac:dyDescent="0.3"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</row>
    <row r="236" spans="60:100" x14ac:dyDescent="0.3"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</row>
    <row r="237" spans="60:100" x14ac:dyDescent="0.3"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</row>
    <row r="238" spans="60:100" x14ac:dyDescent="0.3"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</row>
    <row r="239" spans="60:100" x14ac:dyDescent="0.3"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</row>
    <row r="240" spans="60:100" x14ac:dyDescent="0.3"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</row>
    <row r="241" spans="60:100" x14ac:dyDescent="0.3"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</row>
    <row r="242" spans="60:100" x14ac:dyDescent="0.3"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</row>
    <row r="243" spans="60:100" x14ac:dyDescent="0.3"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</row>
    <row r="244" spans="60:100" x14ac:dyDescent="0.3"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</row>
    <row r="245" spans="60:100" x14ac:dyDescent="0.3"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</row>
    <row r="246" spans="60:100" x14ac:dyDescent="0.3"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</row>
    <row r="247" spans="60:100" x14ac:dyDescent="0.3"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</row>
    <row r="248" spans="60:100" x14ac:dyDescent="0.3"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</row>
    <row r="249" spans="60:100" x14ac:dyDescent="0.3"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</row>
    <row r="250" spans="60:100" x14ac:dyDescent="0.3"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</row>
    <row r="251" spans="60:100" x14ac:dyDescent="0.3"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</row>
    <row r="252" spans="60:100" x14ac:dyDescent="0.3"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</row>
    <row r="253" spans="60:100" x14ac:dyDescent="0.3"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</row>
    <row r="254" spans="60:100" x14ac:dyDescent="0.3"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</row>
    <row r="255" spans="60:100" x14ac:dyDescent="0.3"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</row>
    <row r="256" spans="60:100" x14ac:dyDescent="0.3"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</row>
    <row r="257" spans="60:100" x14ac:dyDescent="0.3"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</row>
    <row r="258" spans="60:100" x14ac:dyDescent="0.3"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</row>
    <row r="259" spans="60:100" x14ac:dyDescent="0.3"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</row>
    <row r="260" spans="60:100" x14ac:dyDescent="0.3"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</row>
    <row r="261" spans="60:100" x14ac:dyDescent="0.3"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</row>
    <row r="262" spans="60:100" x14ac:dyDescent="0.3"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</row>
    <row r="263" spans="60:100" x14ac:dyDescent="0.3"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</row>
    <row r="264" spans="60:100" x14ac:dyDescent="0.3"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</row>
    <row r="265" spans="60:100" x14ac:dyDescent="0.3"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</row>
    <row r="266" spans="60:100" x14ac:dyDescent="0.3"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</row>
    <row r="267" spans="60:100" x14ac:dyDescent="0.3"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</row>
    <row r="268" spans="60:100" x14ac:dyDescent="0.3"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</row>
    <row r="269" spans="60:100" x14ac:dyDescent="0.3"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</row>
    <row r="270" spans="60:100" x14ac:dyDescent="0.3"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</row>
    <row r="271" spans="60:100" x14ac:dyDescent="0.3"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</row>
    <row r="272" spans="60:100" x14ac:dyDescent="0.3"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</row>
    <row r="273" spans="60:100" x14ac:dyDescent="0.3"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</row>
    <row r="274" spans="60:100" x14ac:dyDescent="0.3"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</row>
    <row r="275" spans="60:100" x14ac:dyDescent="0.3"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</row>
    <row r="276" spans="60:100" x14ac:dyDescent="0.3"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</row>
    <row r="277" spans="60:100" x14ac:dyDescent="0.3"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</row>
    <row r="278" spans="60:100" x14ac:dyDescent="0.3"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</row>
    <row r="279" spans="60:100" x14ac:dyDescent="0.3"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</row>
    <row r="280" spans="60:100" x14ac:dyDescent="0.3"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</row>
    <row r="281" spans="60:100" x14ac:dyDescent="0.3"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</row>
    <row r="282" spans="60:100" x14ac:dyDescent="0.3"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</row>
    <row r="283" spans="60:100" x14ac:dyDescent="0.3"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</row>
    <row r="284" spans="60:100" x14ac:dyDescent="0.3"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</row>
    <row r="285" spans="60:100" x14ac:dyDescent="0.3"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</row>
    <row r="286" spans="60:100" x14ac:dyDescent="0.3"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</row>
    <row r="287" spans="60:100" x14ac:dyDescent="0.3"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</row>
    <row r="288" spans="60:100" x14ac:dyDescent="0.3"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</row>
    <row r="289" spans="60:100" x14ac:dyDescent="0.3"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</row>
    <row r="290" spans="60:100" x14ac:dyDescent="0.3"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</row>
    <row r="291" spans="60:100" x14ac:dyDescent="0.3"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</row>
    <row r="292" spans="60:100" x14ac:dyDescent="0.3"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</row>
    <row r="293" spans="60:100" x14ac:dyDescent="0.3"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</row>
    <row r="294" spans="60:100" x14ac:dyDescent="0.3"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</row>
    <row r="295" spans="60:100" x14ac:dyDescent="0.3"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</row>
    <row r="296" spans="60:100" x14ac:dyDescent="0.3"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</row>
    <row r="297" spans="60:100" x14ac:dyDescent="0.3"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</row>
    <row r="298" spans="60:100" x14ac:dyDescent="0.3"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</row>
    <row r="299" spans="60:100" x14ac:dyDescent="0.3"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</row>
    <row r="300" spans="60:100" x14ac:dyDescent="0.3"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</row>
  </sheetData>
  <mergeCells count="64">
    <mergeCell ref="BA48:BA54"/>
    <mergeCell ref="BA55:BA59"/>
    <mergeCell ref="AH34:AI34"/>
    <mergeCell ref="A39:AY39"/>
    <mergeCell ref="BB39:BB40"/>
    <mergeCell ref="BC39:BD39"/>
    <mergeCell ref="BE39:BF39"/>
    <mergeCell ref="A40:D40"/>
    <mergeCell ref="E40:J40"/>
    <mergeCell ref="L40:AD40"/>
    <mergeCell ref="AE40:AV40"/>
    <mergeCell ref="AW40:AY40"/>
    <mergeCell ref="A33:X33"/>
    <mergeCell ref="Z33:AI33"/>
    <mergeCell ref="A34:C34"/>
    <mergeCell ref="D34:G34"/>
    <mergeCell ref="H34:K34"/>
    <mergeCell ref="L34:T34"/>
    <mergeCell ref="U34:X34"/>
    <mergeCell ref="Z34:AA34"/>
    <mergeCell ref="AB34:AC34"/>
    <mergeCell ref="AD34:AG34"/>
    <mergeCell ref="R25:R26"/>
    <mergeCell ref="BS25:BW25"/>
    <mergeCell ref="A28:V28"/>
    <mergeCell ref="B29:E29"/>
    <mergeCell ref="F29:I29"/>
    <mergeCell ref="J29:R29"/>
    <mergeCell ref="S29:V29"/>
    <mergeCell ref="W22:X22"/>
    <mergeCell ref="Y22:Z22"/>
    <mergeCell ref="AM22:AN22"/>
    <mergeCell ref="AO22:AP22"/>
    <mergeCell ref="BC22:BD22"/>
    <mergeCell ref="BE22:BF22"/>
    <mergeCell ref="BY15:CC15"/>
    <mergeCell ref="I19:I20"/>
    <mergeCell ref="W21:AD21"/>
    <mergeCell ref="AM21:AT21"/>
    <mergeCell ref="BC21:BJ21"/>
    <mergeCell ref="BY21:CC21"/>
    <mergeCell ref="BY3:CC3"/>
    <mergeCell ref="I7:L7"/>
    <mergeCell ref="AE7:AJ7"/>
    <mergeCell ref="AU7:AZ7"/>
    <mergeCell ref="BK7:BQ7"/>
    <mergeCell ref="R9:U9"/>
    <mergeCell ref="BY9:CC9"/>
    <mergeCell ref="D2:D26"/>
    <mergeCell ref="I3:L3"/>
    <mergeCell ref="R3:U3"/>
    <mergeCell ref="AE3:AJ3"/>
    <mergeCell ref="AU3:AZ3"/>
    <mergeCell ref="BK3:BQ3"/>
    <mergeCell ref="I11:L11"/>
    <mergeCell ref="AE13:AJ13"/>
    <mergeCell ref="AU13:AZ13"/>
    <mergeCell ref="BK13:BQ13"/>
    <mergeCell ref="E1:L1"/>
    <mergeCell ref="N1:U1"/>
    <mergeCell ref="W1:AJ1"/>
    <mergeCell ref="AL1:AZ1"/>
    <mergeCell ref="BB1:BQ1"/>
    <mergeCell ref="BS1:CC1"/>
  </mergeCells>
  <conditionalFormatting sqref="V42:Y300">
    <cfRule type="cellIs" dxfId="9" priority="5" operator="greaterThan">
      <formula>0</formula>
    </cfRule>
    <cfRule type="cellIs" dxfId="8" priority="6" operator="lessThan">
      <formula>0</formula>
    </cfRule>
  </conditionalFormatting>
  <conditionalFormatting sqref="AA42:AB300">
    <cfRule type="cellIs" dxfId="7" priority="3" operator="greaterThan">
      <formula>0</formula>
    </cfRule>
    <cfRule type="cellIs" dxfId="6" priority="4" operator="lessThan">
      <formula>0</formula>
    </cfRule>
  </conditionalFormatting>
  <conditionalFormatting sqref="AD42:AD300">
    <cfRule type="cellIs" dxfId="5" priority="1" operator="greaterThan">
      <formula>0</formula>
    </cfRule>
    <cfRule type="cellIs" dxfId="4" priority="2" operator="lessThan">
      <formula>0</formula>
    </cfRule>
  </conditionalFormatting>
  <conditionalFormatting sqref="AN42:AR300">
    <cfRule type="cellIs" dxfId="3" priority="7" operator="greaterThan">
      <formula>0</formula>
    </cfRule>
    <cfRule type="cellIs" dxfId="2" priority="8" operator="lessThan">
      <formula>0</formula>
    </cfRule>
  </conditionalFormatting>
  <conditionalFormatting sqref="BC48:BD300">
    <cfRule type="cellIs" dxfId="1" priority="9" operator="greaterThan">
      <formula>0</formula>
    </cfRule>
    <cfRule type="cellIs" dxfId="0" priority="10" operator="lessThan">
      <formula>0</formula>
    </cfRule>
  </conditionalFormatting>
  <dataValidations count="1">
    <dataValidation type="whole" allowBlank="1" showInputMessage="1" showErrorMessage="1" sqref="AM2" xr:uid="{C48CD914-9A3B-4D8B-879A-D6A30F09A77D}">
      <formula1>3</formula1>
      <formula2>B2+B3-4</formula2>
    </dataValidation>
  </dataValidation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Exportar_resultados_AP</vt:lpstr>
      <vt:lpstr>Exportar_resultados_ACM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Mariola Camacho Lie</dc:creator>
  <cp:lastModifiedBy>Mariola Camacho Lie</cp:lastModifiedBy>
  <dcterms:created xsi:type="dcterms:W3CDTF">2024-11-04T14:56:35Z</dcterms:created>
  <dcterms:modified xsi:type="dcterms:W3CDTF">2024-11-04T15:02:35Z</dcterms:modified>
</cp:coreProperties>
</file>