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huyi\Dropbox\Tesis_MenC_MCL\Desarrollo de tesis\Tesis C-1580\Estacionario-códigos-ajustes\"/>
    </mc:Choice>
  </mc:AlternateContent>
  <xr:revisionPtr revIDLastSave="0" documentId="13_ncr:1_{2863DBDE-F1E9-4631-B649-6C47E658B584}" xr6:coauthVersionLast="47" xr6:coauthVersionMax="47" xr10:uidLastSave="{00000000-0000-0000-0000-000000000000}"/>
  <bookViews>
    <workbookView minimized="1" xWindow="2268" yWindow="2268" windowWidth="17280" windowHeight="8880" xr2:uid="{6E65269B-EB99-4530-8276-9AAEC3E4E7FC}"/>
  </bookViews>
  <sheets>
    <sheet name="Exportar_resultados_AP" sheetId="1" r:id="rId1"/>
    <sheet name="Exportar_resultados_ACM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C61" i="2" l="1"/>
  <c r="BH26" i="2" a="1"/>
  <c r="BH26" i="2" s="1"/>
  <c r="BF26" i="2" a="1"/>
  <c r="BF26" i="2" s="1"/>
  <c r="BD26" i="2" a="1"/>
  <c r="BD26" i="2" s="1"/>
  <c r="AR26" i="2" a="1"/>
  <c r="AR26" i="2" s="1"/>
  <c r="AP26" i="2" a="1"/>
  <c r="AP26" i="2" s="1"/>
  <c r="AN26" i="2" a="1"/>
  <c r="AN26" i="2" s="1"/>
  <c r="AB26" i="2"/>
  <c r="Z26" i="2"/>
  <c r="X26" i="2"/>
  <c r="AJ17" i="2" s="1"/>
  <c r="BH25" i="2" a="1"/>
  <c r="BH25" i="2" s="1"/>
  <c r="BF25" i="2" a="1"/>
  <c r="BF25" i="2" s="1"/>
  <c r="BD25" i="2" a="1"/>
  <c r="BD25" i="2" s="1"/>
  <c r="AR25" i="2" a="1"/>
  <c r="AR25" i="2" s="1"/>
  <c r="AP25" i="2" a="1"/>
  <c r="AP25" i="2" s="1"/>
  <c r="AN25" i="2" a="1"/>
  <c r="AN25" i="2" s="1"/>
  <c r="AB25" i="2"/>
  <c r="Z25" i="2"/>
  <c r="X25" i="2"/>
  <c r="AH17" i="2" s="1"/>
  <c r="CA24" i="2"/>
  <c r="BH24" i="2" a="1"/>
  <c r="BH24" i="2" s="1"/>
  <c r="BF24" i="2" a="1"/>
  <c r="BF24" i="2" s="1"/>
  <c r="BD24" i="2" a="1"/>
  <c r="BD24" i="2" s="1"/>
  <c r="AR24" i="2" a="1"/>
  <c r="AR24" i="2" s="1"/>
  <c r="AP24" i="2" a="1"/>
  <c r="AP24" i="2" s="1"/>
  <c r="AN24" i="2" a="1"/>
  <c r="AN24" i="2" s="1"/>
  <c r="AB24" i="2"/>
  <c r="Z24" i="2"/>
  <c r="X24" i="2"/>
  <c r="AJ11" i="2" s="1"/>
  <c r="BV23" i="2"/>
  <c r="BT23" i="2"/>
  <c r="BJ23" i="2" a="1"/>
  <c r="BJ23" i="2" s="1"/>
  <c r="BH23" i="2" a="1"/>
  <c r="BH23" i="2" s="1"/>
  <c r="BF23" i="2" a="1"/>
  <c r="BF23" i="2" s="1"/>
  <c r="BD23" i="2" a="1"/>
  <c r="BD23" i="2" s="1"/>
  <c r="AT23" i="2" a="1"/>
  <c r="AT23" i="2" s="1"/>
  <c r="AR23" i="2" a="1"/>
  <c r="AR23" i="2" s="1"/>
  <c r="AP23" i="2" a="1"/>
  <c r="AP23" i="2" s="1"/>
  <c r="AN23" i="2" a="1"/>
  <c r="AN23" i="2" s="1"/>
  <c r="AD23" i="2"/>
  <c r="AB23" i="2"/>
  <c r="Z23" i="2"/>
  <c r="X23" i="2"/>
  <c r="S23" i="2"/>
  <c r="Q23" i="2"/>
  <c r="O23" i="2"/>
  <c r="AC7" i="2" s="1"/>
  <c r="BV22" i="2"/>
  <c r="CA13" i="2" s="1"/>
  <c r="BT22" i="2"/>
  <c r="BJ22" i="2" a="1"/>
  <c r="BJ22" i="2" s="1"/>
  <c r="AT22" i="2" a="1"/>
  <c r="AT22" i="2" s="1"/>
  <c r="AD22" i="2"/>
  <c r="Q22" i="2"/>
  <c r="O22" i="2"/>
  <c r="AC6" i="2" s="1"/>
  <c r="BV21" i="2"/>
  <c r="BT21" i="2"/>
  <c r="Q21" i="2"/>
  <c r="BV20" i="2"/>
  <c r="BT20" i="2"/>
  <c r="Q20" i="2"/>
  <c r="O20" i="2"/>
  <c r="AC4" i="2" s="1"/>
  <c r="BV19" i="2"/>
  <c r="BT19" i="2"/>
  <c r="BI19" i="2" a="1"/>
  <c r="BI19" i="2" s="1"/>
  <c r="BG19" i="2"/>
  <c r="AS19" i="2" a="1"/>
  <c r="AS19" i="2" s="1"/>
  <c r="AO19" i="2" a="1"/>
  <c r="AO19" i="2" s="1"/>
  <c r="AC19" i="2"/>
  <c r="Y19" i="2"/>
  <c r="Q19" i="2"/>
  <c r="BI18" i="2" a="1"/>
  <c r="BI18" i="2" s="1"/>
  <c r="AS18" i="2" a="1"/>
  <c r="AS18" i="2" s="1"/>
  <c r="AO18" i="2" a="1"/>
  <c r="AO18" i="2" s="1"/>
  <c r="AC18" i="2"/>
  <c r="Y18" i="2"/>
  <c r="H18" i="2"/>
  <c r="F18" i="2"/>
  <c r="BI17" i="2" a="1"/>
  <c r="BI17" i="2" s="1"/>
  <c r="AS17" i="2" a="1"/>
  <c r="AS17" i="2" s="1"/>
  <c r="AO17" i="2" a="1"/>
  <c r="AO17" i="2" s="1"/>
  <c r="AC17" i="2"/>
  <c r="Y17" i="2"/>
  <c r="Q17" i="2"/>
  <c r="O17" i="2"/>
  <c r="H17" i="2"/>
  <c r="F17" i="2"/>
  <c r="BX16" i="2"/>
  <c r="CA19" i="2" s="1"/>
  <c r="BI16" i="2" a="1"/>
  <c r="BI16" i="2" s="1"/>
  <c r="BC16" i="2" a="1"/>
  <c r="BC16" i="2" s="1"/>
  <c r="AS16" i="2" a="1"/>
  <c r="AS16" i="2" s="1"/>
  <c r="AO16" i="2" a="1"/>
  <c r="AO16" i="2" s="1"/>
  <c r="AM16" i="2" a="1"/>
  <c r="AM16" i="2" s="1"/>
  <c r="AC16" i="2"/>
  <c r="Y16" i="2"/>
  <c r="W16" i="2"/>
  <c r="Q16" i="2"/>
  <c r="O16" i="2"/>
  <c r="H16" i="2"/>
  <c r="F16" i="2"/>
  <c r="BI15" i="2" a="1"/>
  <c r="BI15" i="2" s="1"/>
  <c r="AS15" i="2" a="1"/>
  <c r="AS15" i="2" s="1"/>
  <c r="AO15" i="2" a="1"/>
  <c r="AO15" i="2" s="1"/>
  <c r="AC15" i="2"/>
  <c r="Y15" i="2"/>
  <c r="Q15" i="2"/>
  <c r="O15" i="2"/>
  <c r="O21" i="2" s="1"/>
  <c r="AC5" i="2" s="1"/>
  <c r="H15" i="2"/>
  <c r="F15" i="2"/>
  <c r="BG14" i="2" a="1"/>
  <c r="BG14" i="2" s="1"/>
  <c r="AQ14" i="2" a="1"/>
  <c r="AQ14" i="2" s="1"/>
  <c r="AA14" i="2"/>
  <c r="AF17" i="2" s="1"/>
  <c r="Q14" i="2"/>
  <c r="O14" i="2"/>
  <c r="H14" i="2"/>
  <c r="F14" i="2"/>
  <c r="BG13" i="2" a="1"/>
  <c r="BG13" i="2" s="1"/>
  <c r="BM5" i="2" s="1"/>
  <c r="BC13" i="2" a="1"/>
  <c r="BC13" i="2" s="1"/>
  <c r="AQ13" i="2" a="1"/>
  <c r="AQ13" i="2" s="1"/>
  <c r="AV5" i="2" s="1"/>
  <c r="AM13" i="2" a="1"/>
  <c r="AM13" i="2" s="1"/>
  <c r="AA13" i="2"/>
  <c r="AF5" i="2" s="1"/>
  <c r="Q13" i="2"/>
  <c r="S7" i="2" s="1"/>
  <c r="O13" i="2"/>
  <c r="U6" i="2" s="1"/>
  <c r="BI12" i="2" a="1"/>
  <c r="BI12" i="2" s="1"/>
  <c r="BG12" i="2" a="1"/>
  <c r="BG12" i="2" s="1"/>
  <c r="BE12" i="2" a="1"/>
  <c r="BE12" i="2" s="1"/>
  <c r="BC12" i="2" a="1"/>
  <c r="BC12" i="2" s="1"/>
  <c r="AS12" i="2" a="1"/>
  <c r="AS12" i="2" s="1"/>
  <c r="AQ12" i="2" a="1"/>
  <c r="AQ12" i="2" s="1"/>
  <c r="AO12" i="2" a="1"/>
  <c r="AO12" i="2" s="1"/>
  <c r="AM12" i="2" a="1"/>
  <c r="AM12" i="2" s="1"/>
  <c r="AC12" i="2"/>
  <c r="AA12" i="2"/>
  <c r="Y12" i="2"/>
  <c r="BI11" i="2" a="1"/>
  <c r="BI11" i="2" s="1"/>
  <c r="BG11" i="2" a="1"/>
  <c r="BG11" i="2" s="1"/>
  <c r="BE11" i="2" a="1"/>
  <c r="BE11" i="2" s="1"/>
  <c r="BC11" i="2" a="1"/>
  <c r="BC11" i="2" s="1"/>
  <c r="AS11" i="2" a="1"/>
  <c r="AS11" i="2" s="1"/>
  <c r="AQ11" i="2" a="1"/>
  <c r="AQ11" i="2" s="1"/>
  <c r="AO11" i="2" a="1"/>
  <c r="AO11" i="2" s="1"/>
  <c r="AM11" i="2" a="1"/>
  <c r="AM11" i="2" s="1"/>
  <c r="AH11" i="2"/>
  <c r="AF11" i="2"/>
  <c r="AC11" i="2"/>
  <c r="AA11" i="2"/>
  <c r="Y11" i="2"/>
  <c r="N11" i="2"/>
  <c r="S18" i="2" s="1"/>
  <c r="E11" i="2"/>
  <c r="J15" i="2" s="1"/>
  <c r="BI10" i="2" a="1"/>
  <c r="BI10" i="2" s="1"/>
  <c r="BG10" i="2" a="1"/>
  <c r="BG10" i="2" s="1"/>
  <c r="BE10" i="2" a="1"/>
  <c r="BE10" i="2" s="1"/>
  <c r="BC10" i="2" a="1"/>
  <c r="BC10" i="2" s="1"/>
  <c r="AS10" i="2" a="1"/>
  <c r="AS10" i="2" s="1"/>
  <c r="AQ10" i="2" a="1"/>
  <c r="AQ10" i="2" s="1"/>
  <c r="AO10" i="2" a="1"/>
  <c r="AO10" i="2" s="1"/>
  <c r="AM10" i="2" a="1"/>
  <c r="AM10" i="2" s="1"/>
  <c r="AF10" i="2"/>
  <c r="AC10" i="2"/>
  <c r="AA10" i="2"/>
  <c r="Y10" i="2"/>
  <c r="BI9" i="2" a="1"/>
  <c r="BI9" i="2" s="1"/>
  <c r="BG9" i="2" a="1"/>
  <c r="BG9" i="2" s="1"/>
  <c r="BE9" i="2" a="1"/>
  <c r="BE9" i="2" s="1"/>
  <c r="BC9" i="2" a="1"/>
  <c r="BC9" i="2" s="1"/>
  <c r="AS9" i="2" a="1"/>
  <c r="AS9" i="2" s="1"/>
  <c r="AQ9" i="2" a="1"/>
  <c r="AQ9" i="2" s="1"/>
  <c r="AO9" i="2" a="1"/>
  <c r="AO9" i="2" s="1"/>
  <c r="AM9" i="2" a="1"/>
  <c r="AM9" i="2" s="1"/>
  <c r="AC9" i="2"/>
  <c r="AA9" i="2"/>
  <c r="Y9" i="2"/>
  <c r="BX8" i="2"/>
  <c r="BG8" i="2" a="1"/>
  <c r="BG8" i="2" s="1"/>
  <c r="BB8" i="2"/>
  <c r="AQ8" i="2" a="1"/>
  <c r="AQ8" i="2" s="1"/>
  <c r="AL8" i="2"/>
  <c r="AA8" i="2"/>
  <c r="BX7" i="2"/>
  <c r="BG18" i="2" s="1"/>
  <c r="BT7" i="2" a="1"/>
  <c r="BT7" i="2" s="1"/>
  <c r="BI7" i="2" a="1"/>
  <c r="BI7" i="2" s="1"/>
  <c r="BE7" i="2" a="1"/>
  <c r="BE7" i="2" s="1"/>
  <c r="BC7" i="2" a="1"/>
  <c r="BC7" i="2" s="1"/>
  <c r="AS7" i="2" a="1"/>
  <c r="AS7" i="2" s="1"/>
  <c r="AO7" i="2" a="1"/>
  <c r="AO7" i="2" s="1"/>
  <c r="AM7" i="2" a="1"/>
  <c r="AM7" i="2" s="1"/>
  <c r="Y7" i="2"/>
  <c r="W7" i="2"/>
  <c r="Q7" i="2"/>
  <c r="O7" i="2"/>
  <c r="H7" i="2"/>
  <c r="F7" i="2"/>
  <c r="BX6" i="2"/>
  <c r="BG17" i="2" s="1"/>
  <c r="BT6" i="2" a="1"/>
  <c r="BT6" i="2" s="1"/>
  <c r="BI6" i="2" a="1"/>
  <c r="BI6" i="2" s="1"/>
  <c r="BE6" i="2" a="1"/>
  <c r="BE6" i="2" s="1"/>
  <c r="AS6" i="2" a="1"/>
  <c r="AS6" i="2" s="1"/>
  <c r="AO6" i="2" a="1"/>
  <c r="AO6" i="2" s="1"/>
  <c r="Y6" i="2"/>
  <c r="Q6" i="2"/>
  <c r="U13" i="2" s="1"/>
  <c r="O6" i="2"/>
  <c r="H6" i="2"/>
  <c r="F6" i="2"/>
  <c r="BX5" i="2"/>
  <c r="BG16" i="2" s="1"/>
  <c r="BT5" i="2" a="1"/>
  <c r="BT5" i="2" s="1"/>
  <c r="BI5" i="2" a="1"/>
  <c r="BI5" i="2" s="1"/>
  <c r="BE5" i="2" a="1"/>
  <c r="BE5" i="2" s="1"/>
  <c r="AS5" i="2" a="1"/>
  <c r="AS5" i="2" s="1"/>
  <c r="AO5" i="2" a="1"/>
  <c r="AO5" i="2" s="1"/>
  <c r="Y5" i="2"/>
  <c r="Q5" i="2"/>
  <c r="O5" i="2"/>
  <c r="H5" i="2"/>
  <c r="F5" i="2"/>
  <c r="BX4" i="2"/>
  <c r="BT4" i="2" a="1"/>
  <c r="BT4" i="2" s="1"/>
  <c r="BI4" i="2" a="1"/>
  <c r="BI4" i="2" s="1"/>
  <c r="BE4" i="2" a="1"/>
  <c r="BE4" i="2" s="1"/>
  <c r="AS4" i="2" a="1"/>
  <c r="AS4" i="2" s="1"/>
  <c r="AO4" i="2" a="1"/>
  <c r="AO4" i="2" s="1"/>
  <c r="Y4" i="2"/>
  <c r="Q4" i="2"/>
  <c r="O4" i="2"/>
  <c r="H4" i="2"/>
  <c r="F4" i="2"/>
  <c r="BT3" i="2" a="1"/>
  <c r="BT3" i="2" s="1"/>
  <c r="BI3" i="2" a="1"/>
  <c r="BI3" i="2" s="1"/>
  <c r="BE3" i="2" a="1"/>
  <c r="BE3" i="2" s="1"/>
  <c r="AS3" i="2" a="1"/>
  <c r="AS3" i="2" s="1"/>
  <c r="AO3" i="2" a="1"/>
  <c r="AO3" i="2" s="1"/>
  <c r="Y3" i="2"/>
  <c r="Q3" i="2"/>
  <c r="O3" i="2"/>
  <c r="S12" i="2" s="1"/>
  <c r="H3" i="2"/>
  <c r="F3" i="2"/>
  <c r="BC61" i="1"/>
  <c r="BO38" i="1"/>
  <c r="BI38" i="1"/>
  <c r="BH26" i="1" a="1"/>
  <c r="BH26" i="1" s="1"/>
  <c r="BF26" i="1" a="1"/>
  <c r="BF26" i="1" s="1"/>
  <c r="BD26" i="1" a="1"/>
  <c r="BD26" i="1" s="1"/>
  <c r="AR26" i="1" a="1"/>
  <c r="AR26" i="1" s="1"/>
  <c r="AP26" i="1" a="1"/>
  <c r="AP26" i="1" s="1"/>
  <c r="AN26" i="1" a="1"/>
  <c r="AN26" i="1" s="1"/>
  <c r="AB26" i="1"/>
  <c r="Z26" i="1"/>
  <c r="X26" i="1"/>
  <c r="AJ17" i="1" s="1"/>
  <c r="CA25" i="1"/>
  <c r="BH25" i="1" a="1"/>
  <c r="BH25" i="1" s="1"/>
  <c r="BF25" i="1" a="1"/>
  <c r="BF25" i="1" s="1"/>
  <c r="BD25" i="1" a="1"/>
  <c r="BD25" i="1" s="1"/>
  <c r="AR25" i="1" a="1"/>
  <c r="AR25" i="1" s="1"/>
  <c r="AP25" i="1" a="1"/>
  <c r="AP25" i="1" s="1"/>
  <c r="AN25" i="1" a="1"/>
  <c r="AN25" i="1" s="1"/>
  <c r="AB25" i="1"/>
  <c r="Z25" i="1"/>
  <c r="X25" i="1"/>
  <c r="CA24" i="1"/>
  <c r="BH24" i="1" a="1"/>
  <c r="BH24" i="1" s="1"/>
  <c r="BF24" i="1" a="1"/>
  <c r="BF24" i="1" s="1"/>
  <c r="BD24" i="1" a="1"/>
  <c r="BD24" i="1" s="1"/>
  <c r="AR24" i="1" a="1"/>
  <c r="AR24" i="1" s="1"/>
  <c r="AP24" i="1" a="1"/>
  <c r="AP24" i="1" s="1"/>
  <c r="AN24" i="1" a="1"/>
  <c r="AN24" i="1" s="1"/>
  <c r="AZ11" i="1" s="1"/>
  <c r="AB24" i="1"/>
  <c r="Z24" i="1"/>
  <c r="X24" i="1"/>
  <c r="BV23" i="1"/>
  <c r="BT23" i="1"/>
  <c r="BJ23" i="1" a="1"/>
  <c r="BJ23" i="1" s="1"/>
  <c r="BH23" i="1" a="1"/>
  <c r="BH23" i="1" s="1"/>
  <c r="BF23" i="1" a="1"/>
  <c r="BF23" i="1" s="1"/>
  <c r="BD23" i="1" a="1"/>
  <c r="BD23" i="1" s="1"/>
  <c r="AT23" i="1" a="1"/>
  <c r="AT23" i="1" s="1"/>
  <c r="AR23" i="1" a="1"/>
  <c r="AR23" i="1" s="1"/>
  <c r="AP23" i="1" a="1"/>
  <c r="AP23" i="1" s="1"/>
  <c r="AN23" i="1" a="1"/>
  <c r="AN23" i="1" s="1"/>
  <c r="AD23" i="1"/>
  <c r="AB23" i="1"/>
  <c r="Z23" i="1"/>
  <c r="X23" i="1"/>
  <c r="Q23" i="1"/>
  <c r="BV22" i="1"/>
  <c r="BT22" i="1"/>
  <c r="BJ22" i="1" a="1"/>
  <c r="BJ22" i="1" s="1"/>
  <c r="AT22" i="1" a="1"/>
  <c r="AT22" i="1" s="1"/>
  <c r="AD22" i="1"/>
  <c r="Q22" i="1"/>
  <c r="O22" i="1"/>
  <c r="AC6" i="1" s="1"/>
  <c r="BV21" i="1"/>
  <c r="BT21" i="1"/>
  <c r="Q21" i="1"/>
  <c r="BV20" i="1"/>
  <c r="BT20" i="1"/>
  <c r="Q20" i="1"/>
  <c r="O20" i="1"/>
  <c r="AC4" i="1" s="1"/>
  <c r="BV19" i="1"/>
  <c r="CA7" i="1" s="1"/>
  <c r="BT19" i="1"/>
  <c r="BI19" i="1" a="1"/>
  <c r="BI19" i="1" s="1"/>
  <c r="AS19" i="1" a="1"/>
  <c r="AS19" i="1" s="1"/>
  <c r="AO19" i="1" a="1"/>
  <c r="AO19" i="1" s="1"/>
  <c r="AC19" i="1"/>
  <c r="Y19" i="1"/>
  <c r="Q19" i="1"/>
  <c r="BI18" i="1" a="1"/>
  <c r="BI18" i="1" s="1"/>
  <c r="AS18" i="1" a="1"/>
  <c r="AS18" i="1" s="1"/>
  <c r="AO18" i="1" a="1"/>
  <c r="AO18" i="1" s="1"/>
  <c r="AC18" i="1"/>
  <c r="Y18" i="1"/>
  <c r="H18" i="1"/>
  <c r="F18" i="1"/>
  <c r="BI17" i="1" a="1"/>
  <c r="BI17" i="1" s="1"/>
  <c r="AS17" i="1" a="1"/>
  <c r="AS17" i="1" s="1"/>
  <c r="AO17" i="1" a="1"/>
  <c r="AO17" i="1" s="1"/>
  <c r="AC17" i="1"/>
  <c r="Y17" i="1"/>
  <c r="S17" i="1"/>
  <c r="O17" i="1"/>
  <c r="H17" i="1"/>
  <c r="F17" i="1"/>
  <c r="BX16" i="1"/>
  <c r="CA19" i="1" s="1"/>
  <c r="BI16" i="1" a="1"/>
  <c r="BI16" i="1" s="1"/>
  <c r="BC16" i="1" a="1"/>
  <c r="BC16" i="1" s="1"/>
  <c r="AS16" i="1" a="1"/>
  <c r="AS16" i="1" s="1"/>
  <c r="AO16" i="1" a="1"/>
  <c r="AO16" i="1" s="1"/>
  <c r="AM16" i="1" a="1"/>
  <c r="AM16" i="1" s="1"/>
  <c r="AH16" i="1"/>
  <c r="AC16" i="1"/>
  <c r="Y16" i="1"/>
  <c r="W16" i="1"/>
  <c r="O16" i="1"/>
  <c r="H16" i="1"/>
  <c r="F16" i="1"/>
  <c r="BV15" i="1"/>
  <c r="BI15" i="1" a="1"/>
  <c r="BI15" i="1" s="1"/>
  <c r="AS15" i="1" a="1"/>
  <c r="AS15" i="1" s="1"/>
  <c r="AO15" i="1" a="1"/>
  <c r="AO15" i="1" s="1"/>
  <c r="AC15" i="1"/>
  <c r="Y15" i="1"/>
  <c r="AH5" i="1" s="1"/>
  <c r="O15" i="1"/>
  <c r="O21" i="1" s="1"/>
  <c r="AC5" i="1" s="1"/>
  <c r="J15" i="1"/>
  <c r="H15" i="1"/>
  <c r="F15" i="1"/>
  <c r="BV14" i="1"/>
  <c r="BG14" i="1" a="1"/>
  <c r="BG14" i="1" s="1"/>
  <c r="AQ14" i="1" a="1"/>
  <c r="AQ14" i="1" s="1"/>
  <c r="AA14" i="1"/>
  <c r="AF16" i="1" s="1"/>
  <c r="O14" i="1"/>
  <c r="J14" i="1"/>
  <c r="H14" i="1"/>
  <c r="F14" i="1"/>
  <c r="BV13" i="1"/>
  <c r="BG13" i="1" a="1"/>
  <c r="BG13" i="1" s="1"/>
  <c r="BM5" i="1" s="1"/>
  <c r="BC13" i="1" a="1"/>
  <c r="BC13" i="1" s="1"/>
  <c r="AQ13" i="1" a="1"/>
  <c r="AQ13" i="1" s="1"/>
  <c r="AV5" i="1" s="1"/>
  <c r="AM13" i="1" a="1"/>
  <c r="AM13" i="1" s="1"/>
  <c r="AA13" i="1"/>
  <c r="AF5" i="1" s="1"/>
  <c r="O13" i="1"/>
  <c r="BV12" i="1"/>
  <c r="BI12" i="1" a="1"/>
  <c r="BI12" i="1" s="1"/>
  <c r="BG12" i="1" a="1"/>
  <c r="BG12" i="1" s="1"/>
  <c r="BE12" i="1" a="1"/>
  <c r="BE12" i="1" s="1"/>
  <c r="BC12" i="1" a="1"/>
  <c r="BC12" i="1" s="1"/>
  <c r="AS12" i="1" a="1"/>
  <c r="AS12" i="1" s="1"/>
  <c r="AQ12" i="1" a="1"/>
  <c r="AQ12" i="1" s="1"/>
  <c r="AO12" i="1" a="1"/>
  <c r="AO12" i="1" s="1"/>
  <c r="AM12" i="1" a="1"/>
  <c r="AM12" i="1" s="1"/>
  <c r="AC12" i="1"/>
  <c r="AA12" i="1"/>
  <c r="Y12" i="1"/>
  <c r="BV11" i="1"/>
  <c r="BI11" i="1" a="1"/>
  <c r="BI11" i="1" s="1"/>
  <c r="BG11" i="1" a="1"/>
  <c r="BG11" i="1" s="1"/>
  <c r="BE11" i="1" a="1"/>
  <c r="BE11" i="1" s="1"/>
  <c r="BC11" i="1" a="1"/>
  <c r="BC11" i="1" s="1"/>
  <c r="AS11" i="1" a="1"/>
  <c r="AS11" i="1" s="1"/>
  <c r="AQ11" i="1" a="1"/>
  <c r="AQ11" i="1" s="1"/>
  <c r="AO11" i="1" a="1"/>
  <c r="AO11" i="1" s="1"/>
  <c r="AM11" i="1" a="1"/>
  <c r="AM11" i="1" s="1"/>
  <c r="AC11" i="1"/>
  <c r="AA11" i="1"/>
  <c r="AF10" i="1" s="1"/>
  <c r="Y11" i="1"/>
  <c r="N11" i="1"/>
  <c r="S13" i="1" s="1"/>
  <c r="E11" i="1"/>
  <c r="BI10" i="1" a="1"/>
  <c r="BI10" i="1" s="1"/>
  <c r="BG10" i="1" a="1"/>
  <c r="BG10" i="1" s="1"/>
  <c r="BE10" i="1" a="1"/>
  <c r="BE10" i="1" s="1"/>
  <c r="BC10" i="1" a="1"/>
  <c r="BC10" i="1" s="1"/>
  <c r="AS10" i="1" a="1"/>
  <c r="AS10" i="1" s="1"/>
  <c r="AQ10" i="1" a="1"/>
  <c r="AQ10" i="1" s="1"/>
  <c r="AO10" i="1" a="1"/>
  <c r="AO10" i="1" s="1"/>
  <c r="AM10" i="1" a="1"/>
  <c r="AM10" i="1" s="1"/>
  <c r="AC10" i="1"/>
  <c r="AA10" i="1"/>
  <c r="Y10" i="1"/>
  <c r="BI9" i="1" a="1"/>
  <c r="BI9" i="1" s="1"/>
  <c r="BG9" i="1" a="1"/>
  <c r="BG9" i="1" s="1"/>
  <c r="BE9" i="1" a="1"/>
  <c r="BE9" i="1" s="1"/>
  <c r="BC9" i="1" a="1"/>
  <c r="BC9" i="1" s="1"/>
  <c r="AS9" i="1" a="1"/>
  <c r="AS9" i="1" s="1"/>
  <c r="AQ9" i="1" a="1"/>
  <c r="AQ9" i="1" s="1"/>
  <c r="AO9" i="1" a="1"/>
  <c r="AO9" i="1" s="1"/>
  <c r="AM9" i="1" a="1"/>
  <c r="AM9" i="1" s="1"/>
  <c r="AC9" i="1"/>
  <c r="AA9" i="1"/>
  <c r="Y9" i="1"/>
  <c r="BX8" i="1"/>
  <c r="BG19" i="1" s="1"/>
  <c r="BG8" i="1" a="1"/>
  <c r="BG8" i="1" s="1"/>
  <c r="BB8" i="1"/>
  <c r="AQ8" i="1" a="1"/>
  <c r="AQ8" i="1" s="1"/>
  <c r="AL8" i="1"/>
  <c r="AA8" i="1"/>
  <c r="BX7" i="1"/>
  <c r="BG18" i="1" s="1"/>
  <c r="BV7" i="1"/>
  <c r="BE19" i="1" s="1"/>
  <c r="BT7" i="1" a="1"/>
  <c r="BT7" i="1" s="1"/>
  <c r="BI7" i="1" a="1"/>
  <c r="BI7" i="1" s="1"/>
  <c r="BE7" i="1" a="1"/>
  <c r="BE7" i="1" s="1"/>
  <c r="BC7" i="1" a="1"/>
  <c r="BC7" i="1" s="1"/>
  <c r="AS7" i="1" a="1"/>
  <c r="AS7" i="1" s="1"/>
  <c r="AO7" i="1" a="1"/>
  <c r="AO7" i="1" s="1"/>
  <c r="AM7" i="1" a="1"/>
  <c r="AM7" i="1" s="1"/>
  <c r="Y7" i="1"/>
  <c r="W7" i="1"/>
  <c r="W19" i="1" s="1"/>
  <c r="AB22" i="1" s="1"/>
  <c r="O7" i="1"/>
  <c r="H7" i="1"/>
  <c r="F7" i="1"/>
  <c r="BX6" i="1"/>
  <c r="BG17" i="1" s="1"/>
  <c r="BV6" i="1"/>
  <c r="BE18" i="1" s="1"/>
  <c r="BT6" i="1" a="1"/>
  <c r="BT6" i="1" s="1"/>
  <c r="BI6" i="1" a="1"/>
  <c r="BI6" i="1" s="1"/>
  <c r="BE6" i="1" a="1"/>
  <c r="BE6" i="1" s="1"/>
  <c r="AS6" i="1" a="1"/>
  <c r="AS6" i="1" s="1"/>
  <c r="AO6" i="1" a="1"/>
  <c r="AO6" i="1" s="1"/>
  <c r="Y6" i="1"/>
  <c r="O6" i="1"/>
  <c r="H6" i="1"/>
  <c r="F6" i="1"/>
  <c r="BX5" i="1"/>
  <c r="BG16" i="1" s="1"/>
  <c r="BV5" i="1"/>
  <c r="BE17" i="1" s="1"/>
  <c r="BT5" i="1" a="1"/>
  <c r="BT5" i="1" s="1"/>
  <c r="BI5" i="1" a="1"/>
  <c r="BI5" i="1" s="1"/>
  <c r="BE5" i="1" a="1"/>
  <c r="BE5" i="1" s="1"/>
  <c r="AS5" i="1" a="1"/>
  <c r="AS5" i="1" s="1"/>
  <c r="AO5" i="1" a="1"/>
  <c r="AO5" i="1" s="1"/>
  <c r="Y5" i="1"/>
  <c r="U5" i="1"/>
  <c r="O5" i="1"/>
  <c r="H5" i="1"/>
  <c r="F5" i="1"/>
  <c r="BX4" i="1"/>
  <c r="CC7" i="1" s="1"/>
  <c r="BV4" i="1"/>
  <c r="BE16" i="1" s="1"/>
  <c r="BT4" i="1" a="1"/>
  <c r="BT4" i="1" s="1"/>
  <c r="BI4" i="1" a="1"/>
  <c r="BI4" i="1" s="1"/>
  <c r="BE4" i="1" a="1"/>
  <c r="BE4" i="1" s="1"/>
  <c r="AS4" i="1" a="1"/>
  <c r="AS4" i="1" s="1"/>
  <c r="AO4" i="1" a="1"/>
  <c r="AO4" i="1" s="1"/>
  <c r="Y4" i="1"/>
  <c r="O4" i="1"/>
  <c r="H4" i="1"/>
  <c r="F4" i="1"/>
  <c r="BV3" i="1"/>
  <c r="BT3" i="1" a="1"/>
  <c r="BT3" i="1" s="1"/>
  <c r="BI3" i="1" a="1"/>
  <c r="BI3" i="1" s="1"/>
  <c r="BE3" i="1" a="1"/>
  <c r="BE3" i="1" s="1"/>
  <c r="AS3" i="1" a="1"/>
  <c r="AS3" i="1" s="1"/>
  <c r="AO3" i="1" a="1"/>
  <c r="AO3" i="1" s="1"/>
  <c r="Y3" i="1"/>
  <c r="O3" i="1"/>
  <c r="S5" i="1" s="1"/>
  <c r="H3" i="1"/>
  <c r="J9" i="1" s="1"/>
  <c r="F3" i="1"/>
  <c r="BC2" i="1"/>
  <c r="AO2" i="1"/>
  <c r="X2" i="1"/>
  <c r="AX11" i="2" l="1"/>
  <c r="AX17" i="2"/>
  <c r="BQ11" i="2"/>
  <c r="AZ17" i="2"/>
  <c r="AZ11" i="2"/>
  <c r="AH5" i="2"/>
  <c r="BO17" i="2"/>
  <c r="AF16" i="2"/>
  <c r="AH16" i="2"/>
  <c r="AH10" i="2"/>
  <c r="S6" i="2"/>
  <c r="W19" i="2"/>
  <c r="AB22" i="2" s="1"/>
  <c r="CC19" i="2"/>
  <c r="CC24" i="2"/>
  <c r="CC7" i="2"/>
  <c r="BG15" i="2"/>
  <c r="CA7" i="2"/>
  <c r="U19" i="2"/>
  <c r="U18" i="2"/>
  <c r="L17" i="2"/>
  <c r="J16" i="2"/>
  <c r="L16" i="2"/>
  <c r="J5" i="2"/>
  <c r="L15" i="2"/>
  <c r="BO11" i="2"/>
  <c r="BQ17" i="2"/>
  <c r="BQ11" i="1"/>
  <c r="AJ11" i="1"/>
  <c r="AH11" i="1"/>
  <c r="AX11" i="1"/>
  <c r="AZ17" i="1"/>
  <c r="AX17" i="1"/>
  <c r="AH17" i="1"/>
  <c r="AF11" i="1"/>
  <c r="AH10" i="1"/>
  <c r="AM19" i="1"/>
  <c r="AR22" i="1" s="1" a="1"/>
  <c r="AR22" i="1" s="1"/>
  <c r="CC18" i="1"/>
  <c r="CA13" i="1"/>
  <c r="CC12" i="1"/>
  <c r="O23" i="1"/>
  <c r="AC7" i="1" s="1"/>
  <c r="O19" i="1"/>
  <c r="U13" i="1"/>
  <c r="L14" i="1"/>
  <c r="L15" i="1"/>
  <c r="L9" i="1"/>
  <c r="L5" i="1"/>
  <c r="BC19" i="1"/>
  <c r="BH22" i="1" s="1" a="1"/>
  <c r="BH22" i="1" s="1"/>
  <c r="BO11" i="1"/>
  <c r="BO17" i="1"/>
  <c r="AX10" i="2"/>
  <c r="AX16" i="2"/>
  <c r="AX5" i="2"/>
  <c r="AZ16" i="2"/>
  <c r="BQ16" i="2"/>
  <c r="BQ5" i="2"/>
  <c r="AZ10" i="2"/>
  <c r="AM19" i="2"/>
  <c r="AR22" i="2" s="1" a="1"/>
  <c r="AR22" i="2" s="1"/>
  <c r="AV11" i="2"/>
  <c r="AV10" i="2"/>
  <c r="AV16" i="2"/>
  <c r="AV17" i="2"/>
  <c r="BM17" i="2"/>
  <c r="BM16" i="2"/>
  <c r="CA12" i="2"/>
  <c r="CA18" i="2"/>
  <c r="CA6" i="2"/>
  <c r="BC19" i="2"/>
  <c r="BH22" i="2" s="1" a="1"/>
  <c r="BH22" i="2" s="1"/>
  <c r="BQ10" i="2"/>
  <c r="BO5" i="2"/>
  <c r="BO10" i="2"/>
  <c r="BO16" i="2"/>
  <c r="BM10" i="2"/>
  <c r="BM11" i="2"/>
  <c r="CC12" i="2"/>
  <c r="S13" i="2"/>
  <c r="CC6" i="2"/>
  <c r="AZ5" i="2"/>
  <c r="J9" i="2"/>
  <c r="U12" i="2"/>
  <c r="L9" i="2"/>
  <c r="O19" i="2"/>
  <c r="U7" i="2"/>
  <c r="S19" i="2"/>
  <c r="L5" i="2"/>
  <c r="CC18" i="2"/>
  <c r="CC13" i="2"/>
  <c r="BQ5" i="1"/>
  <c r="BQ17" i="1"/>
  <c r="BM10" i="1"/>
  <c r="BM11" i="1"/>
  <c r="BM17" i="1"/>
  <c r="BM16" i="1"/>
  <c r="CA6" i="1"/>
  <c r="CA12" i="1"/>
  <c r="CA18" i="1"/>
  <c r="AV10" i="1"/>
  <c r="AV11" i="1"/>
  <c r="AV16" i="1"/>
  <c r="AV17" i="1"/>
  <c r="AZ10" i="1"/>
  <c r="U17" i="1"/>
  <c r="AC3" i="1"/>
  <c r="AX10" i="1"/>
  <c r="AX5" i="1"/>
  <c r="AX16" i="1"/>
  <c r="BQ16" i="1"/>
  <c r="BE15" i="1"/>
  <c r="CC6" i="1"/>
  <c r="J5" i="1"/>
  <c r="S9" i="1"/>
  <c r="BQ10" i="1"/>
  <c r="BG15" i="1"/>
  <c r="U9" i="1"/>
  <c r="AZ16" i="1"/>
  <c r="AZ5" i="1"/>
  <c r="AF17" i="1"/>
  <c r="CC24" i="1"/>
  <c r="CC13" i="1"/>
  <c r="CC19" i="1"/>
  <c r="CC25" i="1"/>
  <c r="AC3" i="2" l="1"/>
  <c r="U23" i="2"/>
  <c r="AJ16" i="1"/>
  <c r="AJ5" i="1"/>
  <c r="BO5" i="1"/>
  <c r="BO10" i="1"/>
  <c r="BO16" i="1"/>
  <c r="AJ10" i="1"/>
  <c r="AJ5" i="2" l="1"/>
  <c r="AJ10" i="2"/>
  <c r="AJ16" i="2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2">
    <metadataType name="XLDAPR" minSupportedVersion="120000" copy="1" pasteAll="1" pasteValues="1" merge="1" splitFirst="1" rowColShift="1" clearFormats="1" clearComments="1" assign="1" coerce="1" cellMeta="1"/>
    <metadataType name="XLRICHVALUE" minSupportedVersion="120000" copy="1" pasteAll="1" pasteValues="1" merge="1" splitFirst="1" rowColShift="1" clearFormats="1" clearComments="1" assign="1" coerce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futureMetadata name="XLRICHVALUE" count="2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</futureMetadata>
  <cellMetadata count="1">
    <bk>
      <rc t="1" v="0"/>
    </bk>
  </cellMetadata>
  <valueMetadata count="2">
    <bk>
      <rc t="2" v="0"/>
    </bk>
    <bk>
      <rc t="2" v="1"/>
    </bk>
  </valueMetadata>
</metadata>
</file>

<file path=xl/sharedStrings.xml><?xml version="1.0" encoding="utf-8"?>
<sst xmlns="http://schemas.openxmlformats.org/spreadsheetml/2006/main" count="1893" uniqueCount="333">
  <si>
    <t>Caso</t>
  </si>
  <si>
    <t>Economizador E-1</t>
  </si>
  <si>
    <t>Condensador E-3 (s=1)</t>
  </si>
  <si>
    <t>s=2</t>
  </si>
  <si>
    <t>s={3,…,ps1+ps2-4}</t>
  </si>
  <si>
    <t>s=ps1+ps2-3</t>
  </si>
  <si>
    <t>Rehervidor E-2 (s=ps1+ps2-2)</t>
  </si>
  <si>
    <t>ps1</t>
  </si>
  <si>
    <t>Representación y balances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</si>
  <si>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</si>
  <si>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t>s</t>
  </si>
  <si>
    <t>ps2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</si>
  <si>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</si>
  <si>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</si>
  <si>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Balance de Masa Total [kmol/h]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</si>
  <si>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</si>
  <si>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E-3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</si>
  <si>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</si>
  <si>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s-1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</si>
  <si>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</si>
  <si>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ps1+ps2-4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</si>
  <si>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</si>
  <si>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ps1+ps2-2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</si>
  <si>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flowmode1</t>
  </si>
  <si>
    <t>T [°C]=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</si>
  <si>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</si>
  <si>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t>flowmode2</t>
  </si>
  <si>
    <t>P [bar]=</t>
  </si>
  <si>
    <t>=</t>
  </si>
  <si>
    <t>simtype</t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</si>
  <si>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</si>
  <si>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</si>
  <si>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molar=</t>
    </r>
  </si>
  <si>
    <t>z top [m]=</t>
  </si>
  <si>
    <t>pborde1</t>
  </si>
  <si>
    <t>h [kJ/kmol]=</t>
  </si>
  <si>
    <t>Balance de Masa Amoníaco [kmol/h]</t>
  </si>
  <si>
    <t>nborde1</t>
  </si>
  <si>
    <r>
      <t>T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[°C]=</t>
    </r>
  </si>
  <si>
    <t>pborde2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</si>
  <si>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2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</si>
  <si>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y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</si>
  <si>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</si>
  <si>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l</t>
    </r>
    <r>
      <rPr>
        <b/>
        <sz val="11"/>
        <color rgb="FFA02B93"/>
        <rFont val="Aptos Narrow"/>
        <family val="2"/>
        <scheme val="minor"/>
      </rPr>
      <t xml:space="preserve"> Alimentación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</si>
  <si>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</si>
  <si>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</si>
  <si>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ps1+ps2-3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</si>
  <si>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ps1+ps2-3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</si>
  <si>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nborde2</t>
  </si>
  <si>
    <t>Q̇ [kJ/h]=</t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</si>
  <si>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[°C]=</t>
    </r>
  </si>
  <si>
    <r>
      <t>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vertAlign val="superscript"/>
        <sz val="11"/>
        <color theme="1"/>
        <rFont val="Aptos Narrow"/>
        <family val="2"/>
        <scheme val="minor"/>
      </rPr>
      <t>I</t>
    </r>
    <r>
      <rPr>
        <b/>
        <sz val="11"/>
        <color theme="1"/>
        <rFont val="Aptos Narrow"/>
        <family val="2"/>
        <scheme val="minor"/>
      </rPr>
      <t xml:space="preserve"> molar=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</si>
  <si>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[°C]=</t>
    </r>
  </si>
  <si>
    <t>Molar RR</t>
  </si>
  <si>
    <t>Balance de Energía [kJ/h]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</si>
  <si>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</si>
  <si>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g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</si>
  <si>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Molar BR</t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</si>
  <si>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molar=</t>
    </r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</si>
  <si>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[kmol/h]=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</si>
  <si>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molar=</t>
    </r>
  </si>
  <si>
    <r>
      <t>x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</si>
  <si>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r>
      <t>Molar f</t>
    </r>
    <r>
      <rPr>
        <b/>
        <vertAlign val="subscript"/>
        <sz val="11"/>
        <color theme="1"/>
        <rFont val="Aptos Narrow"/>
        <family val="2"/>
        <scheme val="minor"/>
      </rPr>
      <t>v</t>
    </r>
    <r>
      <rPr>
        <b/>
        <sz val="11"/>
        <color theme="1"/>
        <rFont val="Aptos Narrow"/>
        <family val="2"/>
        <scheme val="minor"/>
      </rPr>
      <t xml:space="preserve"> Reboiler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</si>
  <si>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</si>
  <si>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[kmol/h]=</t>
    </r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</si>
  <si>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Distillate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</si>
  <si>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>=P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E-2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</si>
  <si>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=F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Alimentación [kmol/h]=</t>
    </r>
  </si>
  <si>
    <t>E [kJ/h]=</t>
  </si>
  <si>
    <r>
      <t>Mass x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Bottoms</t>
    </r>
  </si>
  <si>
    <t>Relación</t>
  </si>
  <si>
    <t>z lower [m]=</t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</si>
  <si>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</si>
  <si>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</si>
  <si>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V</t>
    </r>
    <r>
      <rPr>
        <b/>
        <vertAlign val="subscript"/>
        <sz val="11"/>
        <color rgb="FFC00000"/>
        <rFont val="Aptos Narrow"/>
        <family val="2"/>
        <scheme val="minor"/>
      </rPr>
      <t>s+1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</si>
  <si>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s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</si>
  <si>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>=P</t>
    </r>
    <r>
      <rPr>
        <b/>
        <vertAlign val="superscript"/>
        <sz val="11"/>
        <color rgb="FFA02B93"/>
        <rFont val="Aptos Narrow"/>
        <family val="2"/>
        <scheme val="minor"/>
      </rPr>
      <t>g</t>
    </r>
    <r>
      <rPr>
        <b/>
        <sz val="11"/>
        <color rgb="FFA02B93"/>
        <rFont val="Aptos Narrow"/>
        <family val="2"/>
        <scheme val="minor"/>
      </rPr>
      <t xml:space="preserve"> en E-2 [kmol/h]=</t>
    </r>
  </si>
  <si>
    <t>Z [m]=</t>
  </si>
  <si>
    <r>
      <t>y</t>
    </r>
    <r>
      <rPr>
        <b/>
        <vertAlign val="subscript"/>
        <sz val="11"/>
        <color rgb="FFA02B93"/>
        <rFont val="Aptos Narrow"/>
        <family val="2"/>
        <scheme val="minor"/>
      </rPr>
      <t>a</t>
    </r>
    <r>
      <rPr>
        <b/>
        <sz val="11"/>
        <color rgb="FFA02B93"/>
        <rFont val="Aptos Narrow"/>
        <family val="2"/>
        <scheme val="minor"/>
      </rPr>
      <t xml:space="preserve"> molar=</t>
    </r>
  </si>
  <si>
    <t>Caliente</t>
  </si>
  <si>
    <t>Fría</t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</si>
  <si>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1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</si>
  <si>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</si>
  <si>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L</t>
    </r>
    <r>
      <rPr>
        <b/>
        <vertAlign val="subscript"/>
        <sz val="11"/>
        <color rgb="FF156082"/>
        <rFont val="Aptos Narrow"/>
        <family val="2"/>
        <scheme val="minor"/>
      </rPr>
      <t>ps1+ps2-2</t>
    </r>
    <r>
      <rPr>
        <b/>
        <sz val="11"/>
        <color rgb="FF156082"/>
        <rFont val="Aptos Narrow"/>
        <family val="2"/>
        <scheme val="minor"/>
      </rPr>
      <t>-P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</si>
  <si>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t>Vapor</t>
  </si>
  <si>
    <t>Líquido</t>
  </si>
  <si>
    <t>Transferencia de masa y calor</t>
  </si>
  <si>
    <t>Difusión</t>
  </si>
  <si>
    <t>Convección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</si>
  <si>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</si>
  <si>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</si>
  <si>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</si>
  <si>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</si>
  <si>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g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</si>
  <si>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h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</rPr>
      <t>·°C</t>
    </r>
    <r>
      <rPr>
        <b/>
        <sz val="11"/>
        <color theme="1"/>
        <rFont val="Aptos Narrow"/>
        <family val="2"/>
        <scheme val="minor"/>
      </rPr>
      <t>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</si>
  <si>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</si>
  <si>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[kmol/h]=</t>
    </r>
  </si>
  <si>
    <r>
      <t>k</t>
    </r>
    <r>
      <rPr>
        <b/>
        <vertAlign val="subscript"/>
        <sz val="11"/>
        <color theme="1"/>
        <rFont val="Aptos Narrow"/>
        <family val="2"/>
        <scheme val="minor"/>
      </rPr>
      <t>bm</t>
    </r>
    <r>
      <rPr>
        <b/>
        <vertAlign val="superscript"/>
        <sz val="11"/>
        <color theme="1"/>
        <rFont val="Aptos Narrow"/>
        <family val="2"/>
        <scheme val="minor"/>
      </rPr>
      <t>l</t>
    </r>
    <r>
      <rPr>
        <b/>
        <sz val="11"/>
        <color theme="1"/>
        <rFont val="Aptos Narrow"/>
        <family val="2"/>
        <scheme val="minor"/>
      </rPr>
      <t xml:space="preserve"> [m/h]</t>
    </r>
  </si>
  <si>
    <r>
      <t>J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</si>
  <si>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</t>
    </r>
    <r>
      <rPr>
        <b/>
        <vertAlign val="subscript"/>
        <sz val="11"/>
        <color theme="4"/>
        <rFont val="Aptos Narrow"/>
        <family val="2"/>
        <scheme val="minor"/>
      </rPr>
      <t>t</t>
    </r>
    <r>
      <rPr>
        <b/>
        <sz val="11"/>
        <color theme="4"/>
        <rFont val="Aptos Narrow"/>
        <family val="2"/>
        <scheme val="minor"/>
      </rPr>
      <t>x</t>
    </r>
    <r>
      <rPr>
        <b/>
        <vertAlign val="subscript"/>
        <sz val="11"/>
        <color theme="4"/>
        <rFont val="Aptos Narrow"/>
        <family val="2"/>
        <scheme val="minor"/>
      </rPr>
      <t>a</t>
    </r>
    <r>
      <rPr>
        <b/>
        <vertAlign val="superscript"/>
        <sz val="11"/>
        <color theme="4"/>
        <rFont val="Aptos Narrow"/>
        <family val="2"/>
        <scheme val="minor"/>
      </rPr>
      <t>b</t>
    </r>
    <r>
      <rPr>
        <b/>
        <sz val="11"/>
        <color theme="4"/>
        <rFont val="Aptos Narrow"/>
        <family val="2"/>
        <scheme val="minor"/>
      </rPr>
      <t xml:space="preserve"> [kmol/h]=</t>
    </r>
  </si>
  <si>
    <r>
      <t>Nota: En lo exportado de Aspen Plus, deben ser iguales las propiedades en la salida líquida (al ser un divisor). Se usan promedios en T, P, x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y h en L</t>
    </r>
    <r>
      <rPr>
        <b/>
        <vertAlign val="subscript"/>
        <sz val="11"/>
        <rFont val="Aptos Narrow"/>
        <family val="2"/>
        <scheme val="minor"/>
      </rPr>
      <t>1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para validarlo.</t>
    </r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</si>
  <si>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</si>
  <si>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  <r>
      <rPr>
        <b/>
        <sz val="11"/>
        <color rgb="FFC00000"/>
        <rFont val="Aptos Narrow"/>
        <family val="2"/>
        <scheme val="minor"/>
      </rPr>
      <t>=</t>
    </r>
  </si>
  <si>
    <r>
      <rPr>
        <b/>
        <sz val="11"/>
        <color theme="1"/>
        <rFont val="Aptos Narrow"/>
        <family val="2"/>
      </rPr>
      <t>Γ</t>
    </r>
    <r>
      <rPr>
        <b/>
        <vertAlign val="superscript"/>
        <sz val="9.35"/>
        <color theme="1"/>
        <rFont val="Aptos Narrow"/>
        <family val="2"/>
      </rPr>
      <t>g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</si>
  <si>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t>Q̇ [kJ/h] mediante la suposición de estado cuasi-estacionario del aceite térmico=</t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</si>
  <si>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</si>
  <si>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  <r>
      <rPr>
        <b/>
        <sz val="11"/>
        <color rgb="FF156082"/>
        <rFont val="Aptos Narrow"/>
        <family val="2"/>
        <scheme val="minor"/>
      </rPr>
      <t>=</t>
    </r>
  </si>
  <si>
    <r>
      <t>Γ</t>
    </r>
    <r>
      <rPr>
        <b/>
        <vertAlign val="superscript"/>
        <sz val="9.35"/>
        <color theme="1"/>
        <rFont val="Aptos Narrow"/>
        <family val="2"/>
      </rPr>
      <t>l</t>
    </r>
    <r>
      <rPr>
        <b/>
        <vertAlign val="superscript"/>
        <sz val="11"/>
        <color theme="1"/>
        <rFont val="Aptos Narrow"/>
        <family val="2"/>
        <scheme val="minor"/>
      </rPr>
      <t>,b</t>
    </r>
  </si>
  <si>
    <r>
      <t>Q</t>
    </r>
    <r>
      <rPr>
        <b/>
        <vertAlign val="superscript"/>
        <sz val="11"/>
        <color theme="4"/>
        <rFont val="Aptos Narrow"/>
        <family val="2"/>
        <scheme val="minor"/>
      </rPr>
      <t>l</t>
    </r>
    <r>
      <rPr>
        <b/>
        <sz val="11"/>
        <color theme="4"/>
        <rFont val="Aptos Narrow"/>
        <family val="2"/>
        <scheme val="minor"/>
      </rPr>
      <t xml:space="preserve"> [kJ/h]=</t>
    </r>
  </si>
  <si>
    <r>
      <t>ΣN</t>
    </r>
    <r>
      <rPr>
        <b/>
        <vertAlign val="subscript"/>
        <sz val="11"/>
        <color theme="4"/>
        <rFont val="Aptos Narrow"/>
        <family val="2"/>
      </rPr>
      <t>i</t>
    </r>
    <r>
      <rPr>
        <b/>
        <sz val="11"/>
        <color theme="4"/>
        <rFont val="Aptos Narrow"/>
        <family val="2"/>
      </rPr>
      <t>ĥ</t>
    </r>
    <r>
      <rPr>
        <b/>
        <vertAlign val="subscript"/>
        <sz val="11"/>
        <color theme="4"/>
        <rFont val="Aptos Narrow"/>
        <family val="2"/>
      </rPr>
      <t>i</t>
    </r>
    <r>
      <rPr>
        <b/>
        <vertAlign val="superscript"/>
        <sz val="11"/>
        <color theme="4"/>
        <rFont val="Aptos Narrow"/>
        <family val="2"/>
      </rPr>
      <t>l,b</t>
    </r>
    <r>
      <rPr>
        <b/>
        <sz val="11"/>
        <color theme="4"/>
        <rFont val="Aptos Narrow"/>
        <family val="2"/>
      </rPr>
      <t xml:space="preserve"> [kJ/h]</t>
    </r>
    <r>
      <rPr>
        <b/>
        <sz val="11"/>
        <color theme="4"/>
        <rFont val="Aptos Narrow"/>
        <family val="2"/>
        <scheme val="minor"/>
      </rPr>
      <t>=</t>
    </r>
  </si>
  <si>
    <t>TT-6 [°C]=</t>
  </si>
  <si>
    <r>
      <t>FIC-1 [m</t>
    </r>
    <r>
      <rPr>
        <b/>
        <vertAlign val="superscript"/>
        <sz val="11"/>
        <color rgb="FFA02B93"/>
        <rFont val="Aptos Narrow"/>
        <family val="2"/>
        <scheme val="minor"/>
      </rPr>
      <t>3</t>
    </r>
    <r>
      <rPr>
        <b/>
        <sz val="11"/>
        <color rgb="FFA02B93"/>
        <rFont val="Aptos Narrow"/>
        <family val="2"/>
        <scheme val="minor"/>
      </rPr>
      <t>/h]=</t>
    </r>
  </si>
  <si>
    <t>Economizador</t>
  </si>
  <si>
    <t>TT-7 [°C]=</t>
  </si>
  <si>
    <t>FIC-1 [kmol/h]=</t>
  </si>
  <si>
    <t xml:space="preserve">Ubicación </t>
  </si>
  <si>
    <t>Flujos</t>
  </si>
  <si>
    <t>Masa</t>
  </si>
  <si>
    <t>Energía</t>
  </si>
  <si>
    <t>Hidráulica</t>
  </si>
  <si>
    <t>Equipo</t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</si>
  <si>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</si>
  <si>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[kmol/h]</t>
    </r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</si>
  <si>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</si>
  <si>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[kmol/h]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</si>
  <si>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</si>
  <si>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</si>
  <si>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</si>
  <si>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x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</si>
  <si>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</si>
  <si>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</si>
  <si>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</si>
  <si>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[°C]</t>
    </r>
  </si>
  <si>
    <t>Q̇ [kJ/h]</t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</si>
  <si>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</si>
  <si>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</si>
  <si>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</si>
  <si>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[kJ/kmol]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</si>
  <si>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</si>
  <si>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Fría [bar]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</si>
  <si>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</si>
  <si>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Caliente [bar]</t>
    </r>
  </si>
  <si>
    <r>
      <t>Nota: Las propiedades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son las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, las cuales deben ser iguales a las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, pero por la recirculación en Aspen Plus se exportan valores muy cercanos entre sí. Se calcula h de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mediante Aspen Custom Modeler para validar la esperada simulitud con la de 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. Por otra parte, se esperaría que se evapore toda la entrada al Rehervidor, es decir, f</t>
    </r>
    <r>
      <rPr>
        <b/>
        <vertAlign val="subscript"/>
        <sz val="11"/>
        <rFont val="Aptos Narrow"/>
        <family val="2"/>
        <scheme val="minor"/>
      </rPr>
      <t>v</t>
    </r>
    <r>
      <rPr>
        <b/>
        <sz val="11"/>
        <rFont val="Aptos Narrow"/>
        <family val="2"/>
        <scheme val="minor"/>
      </rPr>
      <t>≈1 y por lo tanto, la corriente L</t>
    </r>
    <r>
      <rPr>
        <b/>
        <vertAlign val="subscript"/>
        <sz val="11"/>
        <rFont val="Aptos Narrow"/>
        <family val="2"/>
        <scheme val="minor"/>
      </rPr>
      <t>ps1+ps2-2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>-P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no existiría o tendría poco efecto en la etapa. </t>
    </r>
  </si>
  <si>
    <t>Condensador y Rehervidor</t>
  </si>
  <si>
    <t>Ubicación</t>
  </si>
  <si>
    <t>Retorno de líquido de E-2 al sumidero</t>
  </si>
  <si>
    <t>Caída de presión a sumidero</t>
  </si>
  <si>
    <t>Nota: AP no está considerando la caída de presión en el sumidero por el nivel del agua. Lo calcula mediante la altura en la última etapa; pero está presión estática si es muy similar calculada con el nivel del agua.</t>
  </si>
  <si>
    <t>z [m]</t>
  </si>
  <si>
    <t>V [kmol/h]</t>
  </si>
  <si>
    <t>L [kmol/h]</t>
  </si>
  <si>
    <r>
      <t>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</si>
  <si>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</si>
  <si>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V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</si>
  <si>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</si>
  <si>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</si>
  <si>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P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</si>
  <si>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</si>
  <si>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</si>
  <si>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</si>
  <si>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</si>
  <si>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V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</si>
  <si>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L [kJ/kmol]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</si>
  <si>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</si>
  <si>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</si>
  <si>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en V [bar]</t>
  </si>
  <si>
    <t>P en L [bar]</t>
  </si>
  <si>
    <r>
      <t>P en 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</si>
  <si>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</si>
  <si>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Flujo molar [kmol/h]</t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</si>
  <si>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</si>
  <si>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</si>
  <si>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</si>
  <si>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t>P [bar]</t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</si>
  <si>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[kg/m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</t>
    </r>
  </si>
  <si>
    <t>ΔP [bar] AP</t>
  </si>
  <si>
    <t>P estática [bar] cal</t>
  </si>
  <si>
    <t>P estática [bar] AP</t>
  </si>
  <si>
    <t>Condensador E-3</t>
  </si>
  <si>
    <t>Ver AP - Nota ❤️</t>
  </si>
  <si>
    <t xml:space="preserve">→ </t>
  </si>
  <si>
    <t>Nota ❤️: En Tab: "C-1 Column Internals INT-1 - Column Hydraulic Results" y valor en "Pressure drop across sump"</t>
  </si>
  <si>
    <t>Rehervidor E-2</t>
  </si>
  <si>
    <t>ε</t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</si>
  <si>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p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</t>
    </r>
  </si>
  <si>
    <t>θ [rad]</t>
  </si>
  <si>
    <r>
      <t>g</t>
    </r>
    <r>
      <rPr>
        <b/>
        <vertAlign val="subscript"/>
        <sz val="11"/>
        <color theme="1"/>
        <rFont val="Aptos Narrow"/>
        <family val="2"/>
      </rPr>
      <t>c</t>
    </r>
    <r>
      <rPr>
        <b/>
        <sz val="11"/>
        <color theme="1"/>
        <rFont val="Aptos Narrow"/>
        <family val="2"/>
      </rPr>
      <t xml:space="preserve"> [m/s</t>
    </r>
    <r>
      <rPr>
        <b/>
        <vertAlign val="superscript"/>
        <sz val="11"/>
        <color theme="1"/>
        <rFont val="Aptos Narrow"/>
        <family val="2"/>
      </rPr>
      <t>2</t>
    </r>
    <r>
      <rPr>
        <b/>
        <sz val="11"/>
        <color theme="1"/>
        <rFont val="Aptos Narrow"/>
        <family val="2"/>
      </rPr>
      <t>]</t>
    </r>
  </si>
  <si>
    <r>
      <t>d</t>
    </r>
    <r>
      <rPr>
        <b/>
        <vertAlign val="subscript"/>
        <sz val="11"/>
        <color theme="1"/>
        <rFont val="Aptos Narrow"/>
        <family val="2"/>
      </rPr>
      <t>h</t>
    </r>
    <r>
      <rPr>
        <b/>
        <sz val="11"/>
        <color theme="1"/>
        <rFont val="Aptos Narrow"/>
        <family val="2"/>
      </rPr>
      <t xml:space="preserve"> [m]</t>
    </r>
  </si>
  <si>
    <t>Etapas</t>
  </si>
  <si>
    <t>Real</t>
  </si>
  <si>
    <t>Simulación T [°C]</t>
  </si>
  <si>
    <t>Propiedades de bulk comprobadas en ACM</t>
  </si>
  <si>
    <t>Ubicación de etapa</t>
  </si>
  <si>
    <t>Flujos (cumplir balances de matería y energía ME)</t>
  </si>
  <si>
    <t>Área R</t>
  </si>
  <si>
    <t>Transferencia de masa RM</t>
  </si>
  <si>
    <t>Transferencia de energía RE, cumplir equilibrio Q</t>
  </si>
  <si>
    <t>Hidráulica H</t>
  </si>
  <si>
    <t>g</t>
  </si>
  <si>
    <t>l</t>
  </si>
  <si>
    <t>Etapa</t>
  </si>
  <si>
    <t>Posición [m]</t>
  </si>
  <si>
    <t>Primarias</t>
  </si>
  <si>
    <t>Secundarias</t>
  </si>
  <si>
    <t xml:space="preserve">Ecs. R </t>
  </si>
  <si>
    <t>Aproximaciones propuestas ACM</t>
  </si>
  <si>
    <t>Ecs. H ACM</t>
  </si>
  <si>
    <t>Transferencia de ME e interfase</t>
  </si>
  <si>
    <t>Zona</t>
  </si>
  <si>
    <t>z top [m]</t>
  </si>
  <si>
    <t>z lower [m]</t>
  </si>
  <si>
    <r>
      <t>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</si>
  <si>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</si>
  <si>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V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</si>
  <si>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L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</si>
  <si>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>A</t>
    </r>
    <r>
      <rPr>
        <b/>
        <vertAlign val="subscript"/>
        <sz val="11"/>
        <color theme="1"/>
        <rFont val="Aptos Narrow"/>
        <family val="2"/>
        <scheme val="minor"/>
      </rPr>
      <t>tr</t>
    </r>
    <r>
      <rPr>
        <b/>
        <sz val="11"/>
        <color theme="1"/>
        <rFont val="Aptos Narrow"/>
        <family val="2"/>
        <scheme val="minor"/>
      </rPr>
      <t>Z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]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</si>
  <si>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sz val="11"/>
        <color rgb="FFC00000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C00000"/>
        <rFont val="Aptos Narrow"/>
        <family val="2"/>
        <scheme val="minor"/>
      </rPr>
      <t>g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</si>
  <si>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sz val="11"/>
        <color rgb="FF156082"/>
        <rFont val="Aptos Narrow"/>
        <family val="2"/>
        <scheme val="minor"/>
      </rPr>
      <t xml:space="preserve"> molar en F</t>
    </r>
    <r>
      <rPr>
        <b/>
        <vertAlign val="superscript"/>
        <sz val="11"/>
        <color rgb="FF156082"/>
        <rFont val="Aptos Narrow"/>
        <family val="2"/>
        <scheme val="minor"/>
      </rPr>
      <t>l</t>
    </r>
  </si>
  <si>
    <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molar</t>
    </r>
  </si>
  <si>
    <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</si>
  <si>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molar</t>
    </r>
  </si>
  <si>
    <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molar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</si>
  <si>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</si>
  <si>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</si>
  <si>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a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</si>
  <si>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w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</si>
  <si>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color theme="1"/>
        <rFont val="Aptos Narrow"/>
        <family val="2"/>
        <scheme val="minor"/>
      </rPr>
      <t>t</t>
    </r>
    <r>
      <rPr>
        <b/>
        <sz val="11"/>
        <color theme="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</si>
  <si>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</si>
  <si>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C00000"/>
        <rFont val="Aptos Mono"/>
        <family val="3"/>
      </rPr>
      <t>g</t>
    </r>
    <r>
      <rPr>
        <b/>
        <vertAlign val="superscript"/>
        <sz val="11"/>
        <color rgb="FFC00000"/>
        <rFont val="Aptos Mono"/>
        <family val="3"/>
      </rPr>
      <t>,b</t>
    </r>
    <r>
      <rPr>
        <b/>
        <sz val="11"/>
        <color rgb="FFC00000"/>
        <rFont val="Aptos Narrow"/>
        <family val="2"/>
      </rPr>
      <t>≈1</t>
    </r>
  </si>
  <si>
    <r>
      <t>N</t>
    </r>
    <r>
      <rPr>
        <b/>
        <vertAlign val="subscript"/>
        <sz val="11"/>
        <color rgb="FFC00000"/>
        <rFont val="Aptos Narrow"/>
        <family val="2"/>
        <scheme val="minor"/>
      </rPr>
      <t>t</t>
    </r>
    <r>
      <rPr>
        <b/>
        <sz val="11"/>
        <color rgb="FFC00000"/>
        <rFont val="Aptos Narrow"/>
        <family val="2"/>
        <scheme val="minor"/>
      </rPr>
      <t>y</t>
    </r>
    <r>
      <rPr>
        <b/>
        <vertAlign val="subscript"/>
        <sz val="11"/>
        <color rgb="FFC00000"/>
        <rFont val="Aptos Narrow"/>
        <family val="2"/>
        <scheme val="minor"/>
      </rPr>
      <t>a</t>
    </r>
    <r>
      <rPr>
        <b/>
        <vertAlign val="superscript"/>
        <sz val="11"/>
        <color rgb="FFC00000"/>
        <rFont val="Aptos Narrow"/>
        <family val="2"/>
        <scheme val="minor"/>
      </rPr>
      <t>b</t>
    </r>
    <r>
      <rPr>
        <b/>
        <sz val="11"/>
        <color rgb="FFC00000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</si>
  <si>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</si>
  <si>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Γ</t>
    </r>
    <r>
      <rPr>
        <b/>
        <vertAlign val="superscript"/>
        <sz val="9.35"/>
        <color rgb="FF156082"/>
        <rFont val="Aptos Narrow"/>
        <family val="2"/>
      </rPr>
      <t>l,b</t>
    </r>
  </si>
  <si>
    <r>
      <t>N</t>
    </r>
    <r>
      <rPr>
        <b/>
        <vertAlign val="subscript"/>
        <sz val="11"/>
        <color rgb="FF156082"/>
        <rFont val="Aptos Narrow"/>
        <family val="2"/>
        <scheme val="minor"/>
      </rPr>
      <t>t</t>
    </r>
    <r>
      <rPr>
        <b/>
        <sz val="11"/>
        <color rgb="FF156082"/>
        <rFont val="Aptos Narrow"/>
        <family val="2"/>
        <scheme val="minor"/>
      </rPr>
      <t>x</t>
    </r>
    <r>
      <rPr>
        <b/>
        <vertAlign val="subscript"/>
        <sz val="11"/>
        <color rgb="FF156082"/>
        <rFont val="Aptos Narrow"/>
        <family val="2"/>
        <scheme val="minor"/>
      </rPr>
      <t>a</t>
    </r>
    <r>
      <rPr>
        <b/>
        <vertAlign val="superscript"/>
        <sz val="11"/>
        <color rgb="FF156082"/>
        <rFont val="Aptos Narrow"/>
        <family val="2"/>
        <scheme val="minor"/>
      </rPr>
      <t>b</t>
    </r>
    <r>
      <rPr>
        <b/>
        <sz val="11"/>
        <color rgb="FF156082"/>
        <rFont val="Aptos Narrow"/>
        <family val="2"/>
        <scheme val="minor"/>
      </rPr>
      <t xml:space="preserve"> [kmol/h]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</si>
  <si>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</si>
  <si>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</si>
  <si>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</si>
  <si>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</si>
  <si>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rFont val="Aptos Narrow"/>
        <family val="2"/>
        <scheme val="minor"/>
      </rPr>
      <t>I</t>
    </r>
    <r>
      <rPr>
        <b/>
        <sz val="11"/>
        <rFont val="Aptos Narrow"/>
        <family val="2"/>
        <scheme val="minor"/>
      </rPr>
      <t xml:space="preserve"> [°C]</t>
    </r>
  </si>
  <si>
    <r>
      <t>T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[°C]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</si>
  <si>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</si>
  <si>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</t>
    </r>
  </si>
  <si>
    <t>E [kJ/h]</t>
  </si>
  <si>
    <r>
      <t>Q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</si>
  <si>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sz val="11"/>
        <color rgb="FFC00000"/>
        <rFont val="Aptos Narrow"/>
        <family val="2"/>
      </rPr>
      <t>ĥ</t>
    </r>
    <r>
      <rPr>
        <b/>
        <vertAlign val="subscript"/>
        <sz val="11"/>
        <color rgb="FFC00000"/>
        <rFont val="Aptos Narrow"/>
        <family val="2"/>
      </rPr>
      <t>i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</si>
  <si>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</si>
  <si>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sz val="11"/>
        <color rgb="FF156082"/>
        <rFont val="Aptos Narrow"/>
        <family val="2"/>
      </rPr>
      <t>ĥ</t>
    </r>
    <r>
      <rPr>
        <b/>
        <vertAlign val="subscript"/>
        <sz val="11"/>
        <color rgb="FF156082"/>
        <rFont val="Aptos Narrow"/>
        <family val="2"/>
      </rPr>
      <t>i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[kJ/h]</t>
    </r>
  </si>
  <si>
    <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</si>
  <si>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</si>
  <si>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P en F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[bar]</t>
    </r>
  </si>
  <si>
    <r>
      <t>P en F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[bar]</t>
    </r>
  </si>
  <si>
    <t>TT1 [°C]</t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</si>
  <si>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AP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</si>
  <si>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AP</t>
    </r>
  </si>
  <si>
    <r>
      <rPr>
        <b/>
        <sz val="11"/>
        <color rgb="FFC00000"/>
        <rFont val="Calibri"/>
        <family val="2"/>
      </rPr>
      <t>ρ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[kmol/m</t>
    </r>
    <r>
      <rPr>
        <b/>
        <vertAlign val="superscript"/>
        <sz val="11"/>
        <color rgb="FFC00000"/>
        <rFont val="Aptos Narrow"/>
        <family val="2"/>
        <scheme val="minor"/>
      </rPr>
      <t>3</t>
    </r>
    <r>
      <rPr>
        <b/>
        <sz val="11"/>
        <color rgb="FFC00000"/>
        <rFont val="Aptos Narrow"/>
        <family val="2"/>
        <scheme val="minor"/>
      </rPr>
      <t>] ACM</t>
    </r>
  </si>
  <si>
    <r>
      <rPr>
        <b/>
        <sz val="11"/>
        <color rgb="FF156082"/>
        <rFont val="Calibri"/>
        <family val="2"/>
      </rPr>
      <t>ρ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[kmol/m</t>
    </r>
    <r>
      <rPr>
        <b/>
        <vertAlign val="superscript"/>
        <sz val="11"/>
        <color rgb="FF156082"/>
        <rFont val="Aptos Narrow"/>
        <family val="2"/>
        <scheme val="minor"/>
      </rPr>
      <t>3</t>
    </r>
    <r>
      <rPr>
        <b/>
        <sz val="11"/>
        <color rgb="FF156082"/>
        <rFont val="Aptos Narrow"/>
        <family val="2"/>
        <scheme val="minor"/>
      </rPr>
      <t>] ACM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</si>
  <si>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AP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</si>
  <si>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AP</t>
    </r>
  </si>
  <si>
    <r>
      <rPr>
        <b/>
        <sz val="11"/>
        <color rgb="FFC00000"/>
        <rFont val="Calibri"/>
        <family val="2"/>
      </rPr>
      <t>D</t>
    </r>
    <r>
      <rPr>
        <b/>
        <vertAlign val="subscript"/>
        <sz val="11"/>
        <color rgb="FFC00000"/>
        <rFont val="Calibri"/>
        <family val="2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  <scheme val="minor"/>
      </rPr>
      <t>/h] ACM</t>
    </r>
  </si>
  <si>
    <r>
      <rPr>
        <b/>
        <sz val="11"/>
        <color rgb="FF156082"/>
        <rFont val="Calibri"/>
        <family val="2"/>
      </rPr>
      <t>D</t>
    </r>
    <r>
      <rPr>
        <b/>
        <vertAlign val="subscript"/>
        <sz val="11"/>
        <color rgb="FF156082"/>
        <rFont val="Calibri"/>
        <family val="2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/h] ACM</t>
    </r>
  </si>
  <si>
    <r>
      <t>C</t>
    </r>
    <r>
      <rPr>
        <b/>
        <vertAlign val="subscript"/>
        <sz val="11"/>
        <color rgb="FFC00000"/>
        <rFont val="Aptos Narrow"/>
        <family val="2"/>
        <scheme val="minor"/>
      </rPr>
      <t>p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[kJ/kmol·K] ACM</t>
    </r>
  </si>
  <si>
    <r>
      <t>C</t>
    </r>
    <r>
      <rPr>
        <b/>
        <vertAlign val="subscript"/>
        <sz val="11"/>
        <color rgb="FF156082"/>
        <rFont val="Aptos Narrow"/>
        <family val="2"/>
        <scheme val="minor"/>
      </rPr>
      <t>p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[kJ/kmol·K] ACM</t>
    </r>
  </si>
  <si>
    <r>
      <rPr>
        <b/>
        <sz val="11"/>
        <color rgb="FFC00000"/>
        <rFont val="Aptos Narrow"/>
        <family val="2"/>
      </rPr>
      <t>κ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[kJ/h·m·K] ACM</t>
    </r>
  </si>
  <si>
    <r>
      <t>κ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[kJ/h·m·K] ACM</t>
    </r>
  </si>
  <si>
    <r>
      <rPr>
        <b/>
        <sz val="11"/>
        <color rgb="FFC00000"/>
        <rFont val="Calibri"/>
        <family val="2"/>
      </rPr>
      <t>μ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</si>
  <si>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Calibri"/>
        <family val="2"/>
      </rPr>
      <t>μ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[kg/h·m] ACM</t>
    </r>
  </si>
  <si>
    <r>
      <rPr>
        <b/>
        <sz val="11"/>
        <color rgb="FF156082"/>
        <rFont val="Aptos Narrow"/>
        <family val="2"/>
      </rPr>
      <t>σ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[kg/h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  <scheme val="minor"/>
      </rPr>
      <t>] ACM</t>
    </r>
  </si>
  <si>
    <r>
      <t>U</t>
    </r>
    <r>
      <rPr>
        <b/>
        <vertAlign val="subscript"/>
        <sz val="11"/>
        <color rgb="FFC00000"/>
        <rFont val="Aptos Narrow"/>
        <family val="2"/>
        <scheme val="minor"/>
      </rPr>
      <t>sp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</si>
  <si>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U</t>
    </r>
    <r>
      <rPr>
        <b/>
        <vertAlign val="subscript"/>
        <sz val="11"/>
        <color rgb="FF156082"/>
        <rFont val="Aptos Narrow"/>
        <family val="2"/>
        <scheme val="minor"/>
      </rPr>
      <t>sp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</si>
  <si>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</si>
  <si>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</si>
  <si>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Sc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</si>
  <si>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Sc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</si>
  <si>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</t>
    </r>
    <r>
      <rPr>
        <b/>
        <sz val="11"/>
        <color rgb="FFC00000"/>
        <rFont val="Aptos Narrow"/>
        <family val="2"/>
      </rPr>
      <t>ε</t>
    </r>
    <r>
      <rPr>
        <b/>
        <sz val="11"/>
        <color rgb="FFC00000"/>
        <rFont val="Aptos Narrow"/>
        <family val="2"/>
        <scheme val="minor"/>
      </rP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AP</t>
    </r>
  </si>
  <si>
    <r>
      <t>4εRe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</si>
  <si>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Re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ACM</t>
    </r>
  </si>
  <si>
    <r>
      <t>Re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</si>
  <si>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4εWe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AP</t>
    </r>
  </si>
  <si>
    <r>
      <t>We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</si>
  <si>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>/(4ε) AP</t>
    </r>
  </si>
  <si>
    <r>
      <t>Fr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</si>
  <si>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bm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</si>
  <si>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bm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[m/h] ACM</t>
    </r>
  </si>
  <si>
    <r>
      <t>k</t>
    </r>
    <r>
      <rPr>
        <b/>
        <vertAlign val="subscript"/>
        <sz val="11"/>
        <color rgb="FFC00000"/>
        <rFont val="Aptos Narrow"/>
        <family val="2"/>
        <scheme val="minor"/>
      </rPr>
      <t>h</t>
    </r>
    <r>
      <rPr>
        <b/>
        <vertAlign val="superscript"/>
        <sz val="11"/>
        <color rgb="FFC00000"/>
        <rFont val="Aptos Narrow"/>
        <family val="2"/>
        <scheme val="minor"/>
      </rPr>
      <t>g</t>
    </r>
    <r>
      <rPr>
        <b/>
        <sz val="11"/>
        <color rgb="FFC00000"/>
        <rFont val="Aptos Narrow"/>
        <family val="2"/>
        <scheme val="minor"/>
      </rPr>
      <t xml:space="preserve"> [kJ/h·m</t>
    </r>
    <r>
      <rPr>
        <b/>
        <vertAlign val="superscript"/>
        <sz val="11"/>
        <color rgb="FFC00000"/>
        <rFont val="Aptos Narrow"/>
        <family val="2"/>
        <scheme val="minor"/>
      </rPr>
      <t>2</t>
    </r>
    <r>
      <rPr>
        <b/>
        <sz val="11"/>
        <color rgb="FFC00000"/>
        <rFont val="Aptos Narrow"/>
        <family val="2"/>
      </rPr>
      <t>·°C</t>
    </r>
    <r>
      <rPr>
        <b/>
        <sz val="11"/>
        <color rgb="FFC00000"/>
        <rFont val="Aptos Narrow"/>
        <family val="2"/>
        <scheme val="minor"/>
      </rPr>
      <t>] ACM</t>
    </r>
  </si>
  <si>
    <r>
      <t>k</t>
    </r>
    <r>
      <rPr>
        <b/>
        <vertAlign val="subscript"/>
        <sz val="11"/>
        <color rgb="FF156082"/>
        <rFont val="Aptos Narrow"/>
        <family val="2"/>
        <scheme val="minor"/>
      </rPr>
      <t>h</t>
    </r>
    <r>
      <rPr>
        <b/>
        <vertAlign val="superscript"/>
        <sz val="11"/>
        <color rgb="FF156082"/>
        <rFont val="Aptos Narrow"/>
        <family val="2"/>
        <scheme val="minor"/>
      </rPr>
      <t>l</t>
    </r>
    <r>
      <rPr>
        <b/>
        <sz val="11"/>
        <color rgb="FF156082"/>
        <rFont val="Aptos Narrow"/>
        <family val="2"/>
        <scheme val="minor"/>
      </rPr>
      <t xml:space="preserve"> [kJ/h·m</t>
    </r>
    <r>
      <rPr>
        <b/>
        <vertAlign val="superscript"/>
        <sz val="11"/>
        <color rgb="FF156082"/>
        <rFont val="Aptos Narrow"/>
        <family val="2"/>
        <scheme val="minor"/>
      </rPr>
      <t>2</t>
    </r>
    <r>
      <rPr>
        <b/>
        <sz val="11"/>
        <color rgb="FF156082"/>
        <rFont val="Aptos Narrow"/>
        <family val="2"/>
      </rPr>
      <t>·°C</t>
    </r>
    <r>
      <rPr>
        <b/>
        <sz val="11"/>
        <color rgb="FF156082"/>
        <rFont val="Aptos Narrow"/>
        <family val="2"/>
        <scheme val="minor"/>
      </rPr>
      <t>] ACM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</si>
  <si>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AP</t>
    </r>
  </si>
  <si>
    <r>
      <t>a</t>
    </r>
    <r>
      <rPr>
        <b/>
        <vertAlign val="subscript"/>
        <sz val="11"/>
        <color theme="1"/>
        <rFont val="Aptos Narrow"/>
        <family val="2"/>
        <scheme val="minor"/>
      </rPr>
      <t>ef</t>
    </r>
    <r>
      <rPr>
        <b/>
        <sz val="11"/>
        <color theme="1"/>
        <rFont val="Aptos Narrow"/>
        <family val="2"/>
        <scheme val="minor"/>
      </rPr>
      <t xml:space="preserve"> [m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/m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] ACM</t>
    </r>
  </si>
  <si>
    <r>
      <t>u</t>
    </r>
    <r>
      <rPr>
        <b/>
        <vertAlign val="superscript"/>
        <sz val="11"/>
        <color rgb="FFC00000"/>
        <rFont val="Aptos Narrow"/>
        <family val="2"/>
        <scheme val="minor"/>
      </rPr>
      <t>g,b</t>
    </r>
    <r>
      <rPr>
        <b/>
        <sz val="11"/>
        <color rgb="FFC00000"/>
        <rFont val="Aptos Narrow"/>
        <family val="2"/>
        <scheme val="minor"/>
      </rPr>
      <t xml:space="preserve"> [kJ/kmol]</t>
    </r>
  </si>
  <si>
    <r>
      <t>u</t>
    </r>
    <r>
      <rPr>
        <b/>
        <vertAlign val="superscript"/>
        <sz val="11"/>
        <color rgb="FF156082"/>
        <rFont val="Aptos Narrow"/>
        <family val="2"/>
        <scheme val="minor"/>
      </rPr>
      <t>l,b</t>
    </r>
    <r>
      <rPr>
        <b/>
        <sz val="11"/>
        <color rgb="FF156082"/>
        <rFont val="Aptos Narrow"/>
        <family val="2"/>
        <scheme val="minor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</si>
  <si>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a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</si>
  <si>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C00000"/>
        <rFont val="Aptos Narrow"/>
        <family val="2"/>
      </rPr>
      <t>w</t>
    </r>
    <r>
      <rPr>
        <b/>
        <vertAlign val="superscript"/>
        <sz val="11"/>
        <color rgb="FFC00000"/>
        <rFont val="Aptos Narrow"/>
        <family val="2"/>
      </rPr>
      <t>g,b</t>
    </r>
    <r>
      <rPr>
        <b/>
        <sz val="11"/>
        <color rgb="FFC00000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</si>
  <si>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a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</si>
  <si>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r>
      <t>ĥ</t>
    </r>
    <r>
      <rPr>
        <b/>
        <vertAlign val="subscript"/>
        <sz val="11"/>
        <color rgb="FF156082"/>
        <rFont val="Aptos Narrow"/>
        <family val="2"/>
      </rPr>
      <t>w</t>
    </r>
    <r>
      <rPr>
        <b/>
        <vertAlign val="superscript"/>
        <sz val="11"/>
        <color rgb="FF156082"/>
        <rFont val="Aptos Narrow"/>
        <family val="2"/>
      </rPr>
      <t>l,b</t>
    </r>
    <r>
      <rPr>
        <b/>
        <sz val="11"/>
        <color rgb="FF156082"/>
        <rFont val="Aptos Narrow"/>
        <family val="2"/>
      </rPr>
      <t xml:space="preserve"> [kJ/kmol]</t>
    </r>
  </si>
  <si>
    <t>ΔP [bar]</t>
  </si>
  <si>
    <t>TT2 [°C]</t>
  </si>
  <si>
    <t>TT3 [°C]</t>
  </si>
  <si>
    <t>TT4 [°C]</t>
  </si>
  <si>
    <t>TT5 [°C]</t>
  </si>
  <si>
    <t>Rectificación</t>
  </si>
  <si>
    <t>Agotamiento</t>
  </si>
  <si>
    <t>Simbología</t>
  </si>
  <si>
    <t>Transferencia de masa</t>
  </si>
  <si>
    <r>
      <t>N</t>
    </r>
    <r>
      <rPr>
        <b/>
        <vertAlign val="subscript"/>
        <sz val="11"/>
        <rFont val="Aptos Narrow"/>
        <family val="2"/>
        <scheme val="minor"/>
      </rPr>
      <t>a</t>
    </r>
    <r>
      <rPr>
        <b/>
        <sz val="11"/>
        <rFont val="Aptos Narrow"/>
        <family val="2"/>
        <scheme val="minor"/>
      </rPr>
      <t xml:space="preserve"> [kmol/h]</t>
    </r>
  </si>
  <si>
    <t>l-v</t>
  </si>
  <si>
    <r>
      <t>N</t>
    </r>
    <r>
      <rPr>
        <b/>
        <vertAlign val="subscript"/>
        <sz val="11"/>
        <rFont val="Aptos Narrow"/>
        <family val="2"/>
        <scheme val="minor"/>
      </rPr>
      <t>w</t>
    </r>
    <r>
      <rPr>
        <b/>
        <sz val="11"/>
        <rFont val="Aptos Narrow"/>
        <family val="2"/>
        <scheme val="minor"/>
      </rPr>
      <t xml:space="preserve"> [kmol/h]</t>
    </r>
  </si>
  <si>
    <t>v-l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</si>
  <si>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 xml:space="preserve"> [kmol/h]</t>
    </r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</si>
  <si>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[kmol/h]</t>
    </r>
  </si>
  <si>
    <t>AP - Aspen Plus</t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</si>
  <si>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y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</si>
  <si>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ACM - Aspen Custom Modeler</t>
  </si>
  <si>
    <r>
      <t>J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[kmol/h]</t>
    </r>
  </si>
  <si>
    <r>
      <t>N</t>
    </r>
    <r>
      <rPr>
        <b/>
        <vertAlign val="subscript"/>
        <sz val="11"/>
        <rFont val="Aptos Narrow"/>
        <family val="2"/>
        <scheme val="minor"/>
      </rPr>
      <t>t</t>
    </r>
    <r>
      <rPr>
        <b/>
        <sz val="11"/>
        <rFont val="Aptos Narrow"/>
        <family val="2"/>
        <scheme val="minor"/>
      </rPr>
      <t>x</t>
    </r>
    <r>
      <rPr>
        <b/>
        <vertAlign val="subscript"/>
        <sz val="11"/>
        <rFont val="Aptos Narrow"/>
        <family val="2"/>
        <scheme val="minor"/>
      </rPr>
      <t>a</t>
    </r>
    <r>
      <rPr>
        <b/>
        <vertAlign val="superscript"/>
        <sz val="11"/>
        <rFont val="Aptos Narrow"/>
        <family val="2"/>
        <scheme val="minor"/>
      </rPr>
      <t>b</t>
    </r>
    <r>
      <rPr>
        <b/>
        <sz val="11"/>
        <rFont val="Aptos Narrow"/>
        <family val="2"/>
        <scheme val="minor"/>
      </rPr>
      <t xml:space="preserve"> [kmol/h]</t>
    </r>
  </si>
  <si>
    <t>Transferencia de energía</t>
  </si>
  <si>
    <r>
      <t>Q</t>
    </r>
    <r>
      <rPr>
        <b/>
        <vertAlign val="superscript"/>
        <sz val="11"/>
        <rFont val="Aptos Narrow"/>
        <family val="2"/>
        <scheme val="minor"/>
      </rPr>
      <t>g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</si>
  <si>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g,b</t>
    </r>
    <r>
      <rPr>
        <b/>
        <sz val="11"/>
        <rFont val="Aptos Narrow"/>
        <family val="2"/>
      </rPr>
      <t xml:space="preserve"> [kJ/h]</t>
    </r>
  </si>
  <si>
    <r>
      <t>Q</t>
    </r>
    <r>
      <rPr>
        <b/>
        <vertAlign val="superscript"/>
        <sz val="11"/>
        <rFont val="Aptos Narrow"/>
        <family val="2"/>
        <scheme val="minor"/>
      </rPr>
      <t>l</t>
    </r>
    <r>
      <rPr>
        <b/>
        <sz val="11"/>
        <rFont val="Aptos Narrow"/>
        <family val="2"/>
        <scheme val="minor"/>
      </rPr>
      <t xml:space="preserve"> [kJ/h]</t>
    </r>
  </si>
  <si>
    <r>
      <t>ΣN</t>
    </r>
    <r>
      <rPr>
        <b/>
        <vertAlign val="subscript"/>
        <sz val="11"/>
        <rFont val="Aptos Narrow"/>
        <family val="2"/>
      </rPr>
      <t>i</t>
    </r>
    <r>
      <rPr>
        <b/>
        <sz val="11"/>
        <rFont val="Aptos Narrow"/>
        <family val="2"/>
      </rPr>
      <t>ĥ</t>
    </r>
    <r>
      <rPr>
        <b/>
        <vertAlign val="subscript"/>
        <sz val="11"/>
        <rFont val="Aptos Narrow"/>
        <family val="2"/>
      </rPr>
      <t>i</t>
    </r>
    <r>
      <rPr>
        <b/>
        <vertAlign val="superscript"/>
        <sz val="11"/>
        <rFont val="Aptos Narrow"/>
        <family val="2"/>
      </rPr>
      <t>l,b</t>
    </r>
    <r>
      <rPr>
        <b/>
        <sz val="11"/>
        <rFont val="Aptos Narrow"/>
        <family val="2"/>
      </rPr>
      <t xml:space="preserve"> [kJ/h]</t>
    </r>
  </si>
  <si>
    <t>ΔP [bar] en C-1</t>
  </si>
  <si>
    <r>
      <t>P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</si>
  <si>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</si>
  <si>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F</t>
    </r>
    <r>
      <rPr>
        <b/>
        <vertAlign val="superscript"/>
        <sz val="11"/>
        <color rgb="FF156082"/>
        <rFont val="Aptos Narrow"/>
        <family val="2"/>
        <scheme val="minor"/>
      </rPr>
      <t xml:space="preserve">l </t>
    </r>
    <r>
      <rPr>
        <b/>
        <sz val="11"/>
        <color rgb="FF156082"/>
        <rFont val="Aptos Narrow"/>
        <family val="2"/>
        <scheme val="minor"/>
      </rPr>
      <t>Fría [kmol/h]=</t>
    </r>
  </si>
  <si>
    <t>LV-1</t>
  </si>
  <si>
    <t>% Apertura</t>
  </si>
  <si>
    <r>
      <t>L</t>
    </r>
    <r>
      <rPr>
        <b/>
        <vertAlign val="subscript"/>
        <sz val="11"/>
        <color rgb="FFC00000"/>
        <rFont val="Aptos Narrow"/>
        <family val="2"/>
        <scheme val="minor"/>
      </rPr>
      <t>1</t>
    </r>
    <r>
      <rPr>
        <b/>
        <sz val="11"/>
        <color rgb="FFC00000"/>
        <rFont val="Aptos Narrow"/>
        <family val="2"/>
        <scheme val="minor"/>
      </rPr>
      <t>-P</t>
    </r>
    <r>
      <rPr>
        <b/>
        <vertAlign val="superscript"/>
        <sz val="11"/>
        <color rgb="FFC00000"/>
        <rFont val="Aptos Narrow"/>
        <family val="2"/>
        <scheme val="minor"/>
      </rPr>
      <t>l</t>
    </r>
    <r>
      <rPr>
        <b/>
        <sz val="11"/>
        <color rgb="FFC00000"/>
        <rFont val="Aptos Narrow"/>
        <family val="2"/>
        <scheme val="minor"/>
      </rPr>
      <t xml:space="preserve"> [kmol/h]=</t>
    </r>
  </si>
  <si>
    <r>
      <t>q̇ [m</t>
    </r>
    <r>
      <rPr>
        <b/>
        <vertAlign val="superscript"/>
        <sz val="11"/>
        <color theme="1"/>
        <rFont val="Aptos Narrow"/>
        <family val="2"/>
        <scheme val="minor"/>
      </rPr>
      <t>3</t>
    </r>
    <r>
      <rPr>
        <b/>
        <sz val="11"/>
        <color theme="1"/>
        <rFont val="Aptos Narrow"/>
        <family val="2"/>
        <scheme val="minor"/>
      </rPr>
      <t>/h]</t>
    </r>
  </si>
  <si>
    <t>Factor de corrección  F</t>
  </si>
  <si>
    <r>
      <t>ḣ</t>
    </r>
    <r>
      <rPr>
        <vertAlign val="subscript"/>
        <sz val="11"/>
        <color theme="1"/>
        <rFont val="Aptos Narrow"/>
        <family val="2"/>
        <scheme val="minor"/>
      </rPr>
      <t>int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</si>
  <si>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r>
      <t>ḣ</t>
    </r>
    <r>
      <rPr>
        <vertAlign val="subscript"/>
        <sz val="11"/>
        <color theme="1"/>
        <rFont val="Aptos Narrow"/>
        <family val="2"/>
        <scheme val="minor"/>
      </rPr>
      <t>ext</t>
    </r>
    <r>
      <rPr>
        <b/>
        <sz val="11"/>
        <color theme="1"/>
        <rFont val="Aptos Narrow"/>
        <family val="2"/>
        <scheme val="minor"/>
      </rPr>
      <t xml:space="preserve"> [kJ/h·m</t>
    </r>
    <r>
      <rPr>
        <b/>
        <vertAlign val="superscript"/>
        <sz val="11"/>
        <color theme="1"/>
        <rFont val="Aptos Narrow"/>
        <family val="2"/>
        <scheme val="minor"/>
      </rPr>
      <t>2</t>
    </r>
    <r>
      <rPr>
        <b/>
        <sz val="11"/>
        <color theme="1"/>
        <rFont val="Aptos Narrow"/>
        <family val="2"/>
        <scheme val="minor"/>
      </rPr>
      <t>·K]</t>
    </r>
  </si>
  <si>
    <t>Factor de corrección F</t>
  </si>
  <si>
    <t>PV-2</t>
  </si>
  <si>
    <t>Corriente fría de Condensador</t>
  </si>
  <si>
    <t>MIXED</t>
  </si>
  <si>
    <t>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</si>
</sst>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"/>
  </numFmts>
  <fonts count="5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vertAlign val="subscript"/>
      <sz val="11"/>
      <color theme="1"/>
      <name val="Aptos Narrow"/>
      <family val="2"/>
      <scheme val="minor"/>
    </font>
    <font>
      <b/>
      <vertAlign val="superscript"/>
      <sz val="11"/>
      <color theme="1"/>
      <name val="Aptos Narrow"/>
      <family val="2"/>
      <scheme val="minor"/>
    </font>
    <font>
      <b/>
      <sz val="11"/>
      <color rgb="FFC00000"/>
      <name val="Aptos Narrow"/>
      <family val="2"/>
      <scheme val="minor"/>
    </font>
    <font>
      <b/>
      <vertAlign val="superscript"/>
      <sz val="11"/>
      <color rgb="FFC00000"/>
      <name val="Aptos Narrow"/>
      <family val="2"/>
      <scheme val="minor"/>
    </font>
    <font>
      <sz val="11"/>
      <color rgb="FFC00000"/>
      <name val="Aptos Narrow"/>
      <family val="2"/>
      <scheme val="minor"/>
    </font>
    <font>
      <b/>
      <sz val="11"/>
      <color rgb="FF156082"/>
      <name val="Aptos Narrow"/>
      <family val="2"/>
      <scheme val="minor"/>
    </font>
    <font>
      <b/>
      <vertAlign val="superscript"/>
      <sz val="11"/>
      <color rgb="FF156082"/>
      <name val="Aptos Narrow"/>
      <family val="2"/>
      <scheme val="minor"/>
    </font>
    <font>
      <sz val="11"/>
      <color rgb="FF156082"/>
      <name val="Aptos Narrow"/>
      <family val="2"/>
      <scheme val="minor"/>
    </font>
    <font>
      <b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  <scheme val="minor"/>
    </font>
    <font>
      <b/>
      <vertAlign val="subscript"/>
      <sz val="11"/>
      <color rgb="FF156082"/>
      <name val="Aptos Narrow"/>
      <family val="2"/>
      <scheme val="minor"/>
    </font>
    <font>
      <b/>
      <sz val="11"/>
      <color theme="8"/>
      <name val="Aptos Narrow"/>
      <family val="2"/>
      <scheme val="minor"/>
    </font>
    <font>
      <b/>
      <sz val="11"/>
      <color rgb="FFA02B93"/>
      <name val="Aptos Narrow"/>
      <family val="2"/>
      <scheme val="minor"/>
    </font>
    <font>
      <sz val="11"/>
      <color rgb="FFA02B93"/>
      <name val="Aptos Narrow"/>
      <family val="2"/>
      <scheme val="minor"/>
    </font>
    <font>
      <b/>
      <sz val="11"/>
      <color theme="4"/>
      <name val="Aptos Narrow"/>
      <family val="2"/>
      <scheme val="minor"/>
    </font>
    <font>
      <sz val="11"/>
      <name val="Aptos Narrow"/>
      <family val="2"/>
      <scheme val="minor"/>
    </font>
    <font>
      <b/>
      <vertAlign val="superscript"/>
      <sz val="11"/>
      <color rgb="FFA02B93"/>
      <name val="Aptos Narrow"/>
      <family val="2"/>
      <scheme val="minor"/>
    </font>
    <font>
      <b/>
      <vertAlign val="subscript"/>
      <sz val="11"/>
      <name val="Aptos Narrow"/>
      <family val="2"/>
      <scheme val="minor"/>
    </font>
    <font>
      <b/>
      <vertAlign val="subscript"/>
      <sz val="11"/>
      <color rgb="FFA02B93"/>
      <name val="Aptos Narrow"/>
      <family val="2"/>
      <scheme val="minor"/>
    </font>
    <font>
      <b/>
      <sz val="11"/>
      <color theme="1"/>
      <name val="Aptos Narrow"/>
      <family val="2"/>
    </font>
    <font>
      <b/>
      <vertAlign val="subscript"/>
      <sz val="11"/>
      <color theme="4"/>
      <name val="Aptos Narrow"/>
      <family val="2"/>
      <scheme val="minor"/>
    </font>
    <font>
      <b/>
      <vertAlign val="superscript"/>
      <sz val="11"/>
      <color theme="4"/>
      <name val="Aptos Narrow"/>
      <family val="2"/>
      <scheme val="minor"/>
    </font>
    <font>
      <sz val="11"/>
      <color theme="4"/>
      <name val="Aptos Narrow"/>
      <family val="2"/>
      <scheme val="minor"/>
    </font>
    <font>
      <b/>
      <vertAlign val="superscript"/>
      <sz val="11"/>
      <name val="Aptos Narrow"/>
      <family val="2"/>
      <scheme val="minor"/>
    </font>
    <font>
      <b/>
      <vertAlign val="subscript"/>
      <sz val="11"/>
      <color rgb="FFC00000"/>
      <name val="Aptos Narrow"/>
      <family val="2"/>
    </font>
    <font>
      <b/>
      <sz val="11"/>
      <color rgb="FFC00000"/>
      <name val="Aptos Narrow"/>
      <family val="2"/>
    </font>
    <font>
      <b/>
      <vertAlign val="superscript"/>
      <sz val="11"/>
      <color rgb="FFC00000"/>
      <name val="Aptos Narrow"/>
      <family val="2"/>
    </font>
    <font>
      <b/>
      <vertAlign val="superscript"/>
      <sz val="9.35"/>
      <color theme="1"/>
      <name val="Aptos Narrow"/>
      <family val="2"/>
    </font>
    <font>
      <b/>
      <vertAlign val="subscript"/>
      <sz val="11"/>
      <color rgb="FF156082"/>
      <name val="Aptos Narrow"/>
      <family val="2"/>
    </font>
    <font>
      <b/>
      <sz val="11"/>
      <color rgb="FF156082"/>
      <name val="Aptos Narrow"/>
      <family val="2"/>
    </font>
    <font>
      <b/>
      <vertAlign val="superscript"/>
      <sz val="11"/>
      <color rgb="FF156082"/>
      <name val="Aptos Narrow"/>
      <family val="2"/>
    </font>
    <font>
      <b/>
      <vertAlign val="subscript"/>
      <sz val="11"/>
      <color theme="4"/>
      <name val="Aptos Narrow"/>
      <family val="2"/>
    </font>
    <font>
      <b/>
      <sz val="11"/>
      <color theme="4"/>
      <name val="Aptos Narrow"/>
      <family val="2"/>
    </font>
    <font>
      <b/>
      <vertAlign val="superscript"/>
      <sz val="11"/>
      <color theme="4"/>
      <name val="Aptos Narrow"/>
      <family val="2"/>
    </font>
    <font>
      <b/>
      <sz val="11"/>
      <color rgb="FF156082"/>
      <name val="Calibri"/>
      <family val="2"/>
    </font>
    <font>
      <b/>
      <sz val="11"/>
      <color theme="1"/>
      <name val="Abadi Extra Light"/>
      <family val="2"/>
    </font>
    <font>
      <u/>
      <sz val="11"/>
      <color theme="10"/>
      <name val="Aptos Narrow"/>
      <family val="2"/>
      <scheme val="minor"/>
    </font>
    <font>
      <sz val="11"/>
      <color theme="1"/>
      <name val="Aptos Narrow"/>
      <family val="2"/>
    </font>
    <font>
      <b/>
      <vertAlign val="subscript"/>
      <sz val="11"/>
      <color theme="1"/>
      <name val="Aptos Narrow"/>
      <family val="2"/>
    </font>
    <font>
      <b/>
      <vertAlign val="superscript"/>
      <sz val="11"/>
      <color theme="1"/>
      <name val="Aptos Narrow"/>
      <family val="2"/>
    </font>
    <font>
      <b/>
      <vertAlign val="superscript"/>
      <sz val="9.35"/>
      <color rgb="FFC00000"/>
      <name val="Aptos Mono"/>
      <family val="3"/>
    </font>
    <font>
      <b/>
      <vertAlign val="superscript"/>
      <sz val="11"/>
      <color rgb="FFC00000"/>
      <name val="Aptos Mono"/>
      <family val="3"/>
    </font>
    <font>
      <b/>
      <vertAlign val="superscript"/>
      <sz val="9.35"/>
      <color rgb="FF156082"/>
      <name val="Aptos Narrow"/>
      <family val="2"/>
    </font>
    <font>
      <b/>
      <sz val="11"/>
      <color rgb="FFC00000"/>
      <name val="Calibri"/>
      <family val="2"/>
    </font>
    <font>
      <b/>
      <vertAlign val="subscript"/>
      <sz val="11"/>
      <color rgb="FFC00000"/>
      <name val="Calibri"/>
      <family val="2"/>
    </font>
    <font>
      <b/>
      <vertAlign val="subscript"/>
      <sz val="11"/>
      <color rgb="FF156082"/>
      <name val="Calibri"/>
      <family val="2"/>
    </font>
    <font>
      <b/>
      <vertAlign val="subscript"/>
      <sz val="11"/>
      <name val="Aptos Narrow"/>
      <family val="2"/>
    </font>
    <font>
      <b/>
      <sz val="11"/>
      <name val="Aptos Narrow"/>
      <family val="2"/>
    </font>
    <font>
      <b/>
      <vertAlign val="superscript"/>
      <sz val="11"/>
      <name val="Aptos Narrow"/>
      <family val="2"/>
    </font>
    <font>
      <vertAlign val="subscript"/>
      <sz val="11"/>
      <color theme="1"/>
      <name val="Aptos Narrow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2CEEF"/>
        <bgColor indexed="64"/>
      </patternFill>
    </fill>
    <fill>
      <patternFill patternType="solid">
        <fgColor rgb="FFFFCECE"/>
        <bgColor indexed="64"/>
      </patternFill>
    </fill>
    <fill>
      <patternFill patternType="solid">
        <fgColor rgb="FFC1E5F5"/>
        <bgColor indexed="64"/>
      </patternFill>
    </fill>
    <fill>
      <patternFill patternType="solid">
        <fgColor rgb="FF83CBEB"/>
        <bgColor indexed="64"/>
      </patternFill>
    </fill>
  </fills>
  <borders count="46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rgb="FFC00000"/>
      </left>
      <right/>
      <top style="medium">
        <color rgb="FFC00000"/>
      </top>
      <bottom/>
      <diagonal/>
    </border>
    <border>
      <left/>
      <right/>
      <top style="medium">
        <color rgb="FFC00000"/>
      </top>
      <bottom/>
      <diagonal/>
    </border>
    <border>
      <left/>
      <right style="medium">
        <color auto="1"/>
      </right>
      <top style="medium">
        <color rgb="FFC00000"/>
      </top>
      <bottom/>
      <diagonal/>
    </border>
    <border>
      <left style="medium">
        <color auto="1"/>
      </left>
      <right/>
      <top style="medium">
        <color rgb="FF156082"/>
      </top>
      <bottom/>
      <diagonal/>
    </border>
    <border>
      <left/>
      <right/>
      <top style="medium">
        <color rgb="FF156082"/>
      </top>
      <bottom/>
      <diagonal/>
    </border>
    <border>
      <left/>
      <right style="medium">
        <color rgb="FF156082"/>
      </right>
      <top style="medium">
        <color rgb="FF156082"/>
      </top>
      <bottom/>
      <diagonal/>
    </border>
    <border>
      <left style="medium">
        <color rgb="FFC00000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/>
      <right style="medium">
        <color rgb="FF156082"/>
      </right>
      <top/>
      <bottom/>
      <diagonal/>
    </border>
    <border>
      <left style="medium">
        <color rgb="FFC00000"/>
      </left>
      <right/>
      <top/>
      <bottom style="medium">
        <color rgb="FFC00000"/>
      </bottom>
      <diagonal/>
    </border>
    <border>
      <left/>
      <right/>
      <top/>
      <bottom style="medium">
        <color rgb="FFC00000"/>
      </bottom>
      <diagonal/>
    </border>
    <border>
      <left/>
      <right style="medium">
        <color auto="1"/>
      </right>
      <top/>
      <bottom style="medium">
        <color rgb="FFC00000"/>
      </bottom>
      <diagonal/>
    </border>
    <border>
      <left style="medium">
        <color auto="1"/>
      </left>
      <right/>
      <top/>
      <bottom style="medium">
        <color rgb="FF156082"/>
      </bottom>
      <diagonal/>
    </border>
    <border>
      <left/>
      <right/>
      <top/>
      <bottom style="medium">
        <color rgb="FF156082"/>
      </bottom>
      <diagonal/>
    </border>
    <border>
      <left/>
      <right style="medium">
        <color rgb="FF156082"/>
      </right>
      <top/>
      <bottom style="medium">
        <color rgb="FF156082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38" fillId="0" borderId="0" applyNumberFormat="0" applyFill="0" applyBorder="0" applyAlignment="0" applyProtection="0"/>
  </cellStyleXfs>
  <cellXfs count="130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1" fillId="2" borderId="2" xfId="0" applyFont="1" applyFill="1" applyBorder="1" applyAlignment="1">
      <alignment horizontal="center" vertical="center"/>
    </xf>
    <xf numFmtId="0" fontId="1" fillId="2" borderId="3" xfId="0" applyFont="1" applyFill="1" applyBorder="1" applyAlignment="1">
      <alignment horizontal="center" vertic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vertical="center"/>
    </xf>
    <xf numFmtId="0" fontId="1" fillId="2" borderId="5" xfId="0" applyFont="1" applyFill="1" applyBorder="1" applyAlignment="1">
      <alignment horizontal="center" vertical="center"/>
    </xf>
    <xf numFmtId="0" fontId="1" fillId="2" borderId="6" xfId="0" applyFont="1" applyFill="1" applyBorder="1" applyAlignment="1">
      <alignment horizontal="center" vertical="center" wrapText="1"/>
    </xf>
    <xf numFmtId="0" fontId="1" fillId="0" borderId="0" xfId="0" applyFont="1" applyAlignment="1">
      <alignment horizontal="center" vertical="center"/>
    </xf>
    <xf numFmtId="0" fontId="1" fillId="2" borderId="7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0" fontId="1" fillId="2" borderId="9" xfId="0" applyFont="1" applyFill="1" applyBorder="1" applyAlignment="1">
      <alignment horizontal="center" vertical="center"/>
    </xf>
    <xf numFmtId="0" fontId="1" fillId="2" borderId="10" xfId="0" applyFont="1" applyFill="1" applyBorder="1" applyAlignment="1">
      <alignment horizontal="center" vertical="center" wrapText="1"/>
    </xf>
    <xf numFmtId="0" fontId="4" fillId="0" borderId="0" xfId="0" applyFont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right" vertical="center"/>
    </xf>
    <xf numFmtId="0" fontId="9" fillId="0" borderId="0" xfId="0" applyFont="1" applyAlignment="1">
      <alignment horizontal="left" vertical="center"/>
    </xf>
    <xf numFmtId="0" fontId="10" fillId="2" borderId="0" xfId="0" applyFont="1" applyFill="1" applyAlignment="1">
      <alignment horizontal="left" vertical="center"/>
    </xf>
    <xf numFmtId="164" fontId="0" fillId="0" borderId="0" xfId="0" applyNumberFormat="1" applyAlignment="1">
      <alignment horizontal="center" vertical="center"/>
    </xf>
    <xf numFmtId="0" fontId="6" fillId="0" borderId="0" xfId="0" applyFont="1"/>
    <xf numFmtId="0" fontId="13" fillId="0" borderId="0" xfId="0" applyFont="1" applyAlignment="1">
      <alignment horizontal="center" vertical="center"/>
    </xf>
    <xf numFmtId="0" fontId="0" fillId="0" borderId="0" xfId="0" quotePrefix="1" applyAlignment="1">
      <alignment horizontal="center" vertical="center"/>
    </xf>
    <xf numFmtId="0" fontId="1" fillId="2" borderId="11" xfId="0" applyFont="1" applyFill="1" applyBorder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0" fillId="3" borderId="12" xfId="0" applyFill="1" applyBorder="1" applyAlignment="1">
      <alignment horizontal="center" vertical="center"/>
    </xf>
    <xf numFmtId="0" fontId="0" fillId="3" borderId="13" xfId="0" applyFill="1" applyBorder="1" applyAlignment="1">
      <alignment horizontal="center" vertical="center"/>
    </xf>
    <xf numFmtId="0" fontId="1" fillId="3" borderId="14" xfId="0" applyFont="1" applyFill="1" applyBorder="1" applyAlignment="1">
      <alignment horizontal="right" vertical="center"/>
    </xf>
    <xf numFmtId="0" fontId="17" fillId="4" borderId="15" xfId="0" applyFont="1" applyFill="1" applyBorder="1" applyAlignment="1">
      <alignment horizontal="left" vertical="center"/>
    </xf>
    <xf numFmtId="0" fontId="9" fillId="4" borderId="16" xfId="0" applyFont="1" applyFill="1" applyBorder="1" applyAlignment="1">
      <alignment horizontal="center" vertical="center"/>
    </xf>
    <xf numFmtId="0" fontId="9" fillId="4" borderId="17" xfId="0" applyFont="1" applyFill="1" applyBorder="1" applyAlignment="1">
      <alignment horizontal="center" vertical="center"/>
    </xf>
    <xf numFmtId="0" fontId="10" fillId="2" borderId="8" xfId="0" applyFont="1" applyFill="1" applyBorder="1" applyAlignment="1">
      <alignment horizontal="center" vertical="center"/>
    </xf>
    <xf numFmtId="0" fontId="4" fillId="3" borderId="18" xfId="0" applyFont="1" applyFill="1" applyBorder="1" applyAlignment="1">
      <alignment horizontal="right" vertical="center"/>
    </xf>
    <xf numFmtId="0" fontId="6" fillId="3" borderId="0" xfId="0" applyFont="1" applyFill="1" applyAlignment="1">
      <alignment horizontal="left" vertical="center"/>
    </xf>
    <xf numFmtId="0" fontId="1" fillId="3" borderId="19" xfId="0" applyFont="1" applyFill="1" applyBorder="1" applyAlignment="1">
      <alignment horizontal="right" vertical="center"/>
    </xf>
    <xf numFmtId="0" fontId="17" fillId="4" borderId="20" xfId="0" applyFont="1" applyFill="1" applyBorder="1" applyAlignment="1">
      <alignment horizontal="left" vertical="center"/>
    </xf>
    <xf numFmtId="0" fontId="7" fillId="4" borderId="0" xfId="0" applyFont="1" applyFill="1" applyAlignment="1">
      <alignment horizontal="right" vertical="center"/>
    </xf>
    <xf numFmtId="0" fontId="9" fillId="4" borderId="21" xfId="0" applyFont="1" applyFill="1" applyBorder="1" applyAlignment="1">
      <alignment horizontal="left" vertical="center"/>
    </xf>
    <xf numFmtId="0" fontId="14" fillId="0" borderId="0" xfId="0" applyFont="1" applyAlignment="1">
      <alignment horizontal="right" vertical="center"/>
    </xf>
    <xf numFmtId="0" fontId="15" fillId="0" borderId="0" xfId="0" applyFont="1" applyAlignment="1">
      <alignment horizontal="left" vertical="center"/>
    </xf>
    <xf numFmtId="0" fontId="10" fillId="3" borderId="19" xfId="0" applyFont="1" applyFill="1" applyBorder="1" applyAlignment="1">
      <alignment horizontal="right" vertical="center"/>
    </xf>
    <xf numFmtId="0" fontId="0" fillId="3" borderId="18" xfId="0" applyFill="1" applyBorder="1" applyAlignment="1">
      <alignment horizontal="center" vertical="center"/>
    </xf>
    <xf numFmtId="0" fontId="0" fillId="3" borderId="0" xfId="0" applyFill="1" applyAlignment="1">
      <alignment horizontal="center" vertical="center"/>
    </xf>
    <xf numFmtId="0" fontId="9" fillId="4" borderId="0" xfId="0" applyFont="1" applyFill="1" applyAlignment="1">
      <alignment horizontal="center" vertical="center"/>
    </xf>
    <xf numFmtId="0" fontId="9" fillId="4" borderId="21" xfId="0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0" fontId="0" fillId="3" borderId="23" xfId="0" applyFill="1" applyBorder="1" applyAlignment="1">
      <alignment horizontal="center" vertical="center"/>
    </xf>
    <xf numFmtId="0" fontId="10" fillId="3" borderId="24" xfId="0" applyFont="1" applyFill="1" applyBorder="1" applyAlignment="1">
      <alignment horizontal="right" vertical="center"/>
    </xf>
    <xf numFmtId="0" fontId="17" fillId="4" borderId="25" xfId="0" applyFont="1" applyFill="1" applyBorder="1" applyAlignment="1">
      <alignment horizontal="left" vertical="center"/>
    </xf>
    <xf numFmtId="0" fontId="9" fillId="4" borderId="26" xfId="0" applyFont="1" applyFill="1" applyBorder="1" applyAlignment="1">
      <alignment horizontal="center" vertical="center"/>
    </xf>
    <xf numFmtId="0" fontId="9" fillId="4" borderId="27" xfId="0" applyFont="1" applyFill="1" applyBorder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quotePrefix="1" applyAlignment="1">
      <alignment horizont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/>
    </xf>
    <xf numFmtId="0" fontId="14" fillId="0" borderId="28" xfId="0" applyFont="1" applyBorder="1" applyAlignment="1">
      <alignment horizontal="center" vertical="center"/>
    </xf>
    <xf numFmtId="0" fontId="10" fillId="2" borderId="29" xfId="0" applyFont="1" applyFill="1" applyBorder="1" applyAlignment="1">
      <alignment horizontal="center" vertical="center"/>
    </xf>
    <xf numFmtId="0" fontId="10" fillId="2" borderId="30" xfId="0" applyFont="1" applyFill="1" applyBorder="1" applyAlignment="1">
      <alignment horizontal="center" vertical="center"/>
    </xf>
    <xf numFmtId="0" fontId="10" fillId="2" borderId="31" xfId="0" applyFont="1" applyFill="1" applyBorder="1" applyAlignment="1">
      <alignment horizontal="center" vertical="center"/>
    </xf>
    <xf numFmtId="0" fontId="10" fillId="2" borderId="32" xfId="0" applyFont="1" applyFill="1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10" fillId="2" borderId="2" xfId="0" applyFont="1" applyFill="1" applyBorder="1" applyAlignment="1">
      <alignment horizontal="center" vertical="center"/>
    </xf>
    <xf numFmtId="0" fontId="10" fillId="2" borderId="4" xfId="0" applyFont="1" applyFill="1" applyBorder="1" applyAlignment="1">
      <alignment horizontal="center" vertical="center"/>
    </xf>
    <xf numFmtId="0" fontId="4" fillId="0" borderId="35" xfId="0" applyFont="1" applyBorder="1" applyAlignment="1">
      <alignment horizontal="right" vertical="center"/>
    </xf>
    <xf numFmtId="0" fontId="6" fillId="0" borderId="36" xfId="0" applyFont="1" applyBorder="1" applyAlignment="1">
      <alignment horizontal="left" vertical="center"/>
    </xf>
    <xf numFmtId="0" fontId="0" fillId="0" borderId="37" xfId="0" applyBorder="1" applyAlignment="1">
      <alignment horizontal="center" vertical="center"/>
    </xf>
    <xf numFmtId="0" fontId="0" fillId="0" borderId="38" xfId="0" applyBorder="1" applyAlignment="1">
      <alignment horizontal="center" vertical="center"/>
    </xf>
    <xf numFmtId="0" fontId="7" fillId="0" borderId="39" xfId="0" applyFont="1" applyBorder="1" applyAlignment="1">
      <alignment horizontal="right" vertical="center"/>
    </xf>
    <xf numFmtId="0" fontId="9" fillId="0" borderId="40" xfId="0" applyFont="1" applyBorder="1" applyAlignment="1">
      <alignment horizontal="left" vertical="center"/>
    </xf>
    <xf numFmtId="0" fontId="16" fillId="0" borderId="39" xfId="0" applyFont="1" applyBorder="1" applyAlignment="1">
      <alignment horizontal="right" vertical="center"/>
    </xf>
    <xf numFmtId="0" fontId="24" fillId="0" borderId="40" xfId="0" applyFont="1" applyBorder="1" applyAlignment="1">
      <alignment horizontal="left" vertical="center"/>
    </xf>
    <xf numFmtId="0" fontId="10" fillId="2" borderId="0" xfId="0" applyFont="1" applyFill="1" applyAlignment="1">
      <alignment horizontal="left" vertical="center" wrapText="1"/>
    </xf>
    <xf numFmtId="0" fontId="4" fillId="0" borderId="39" xfId="0" applyFont="1" applyBorder="1" applyAlignment="1">
      <alignment horizontal="right" vertical="center"/>
    </xf>
    <xf numFmtId="0" fontId="6" fillId="0" borderId="40" xfId="0" applyFont="1" applyBorder="1" applyAlignment="1">
      <alignment horizontal="left" vertical="center"/>
    </xf>
    <xf numFmtId="0" fontId="14" fillId="0" borderId="0" xfId="0" applyFont="1" applyAlignment="1">
      <alignment horizontal="right" vertical="center" wrapText="1"/>
    </xf>
    <xf numFmtId="0" fontId="1" fillId="2" borderId="7" xfId="0" applyFont="1" applyFill="1" applyBorder="1" applyAlignment="1">
      <alignment horizontal="center" vertical="center" wrapText="1"/>
    </xf>
    <xf numFmtId="0" fontId="0" fillId="0" borderId="0" xfId="0" applyAlignment="1">
      <alignment vertical="top"/>
    </xf>
    <xf numFmtId="0" fontId="7" fillId="0" borderId="41" xfId="0" applyFont="1" applyBorder="1" applyAlignment="1">
      <alignment horizontal="right" vertical="center"/>
    </xf>
    <xf numFmtId="0" fontId="9" fillId="0" borderId="42" xfId="0" applyFont="1" applyBorder="1" applyAlignment="1">
      <alignment horizontal="left" vertical="center"/>
    </xf>
    <xf numFmtId="0" fontId="16" fillId="0" borderId="41" xfId="0" applyFont="1" applyBorder="1" applyAlignment="1">
      <alignment horizontal="right" vertical="center"/>
    </xf>
    <xf numFmtId="0" fontId="24" fillId="0" borderId="42" xfId="0" applyFont="1" applyBorder="1" applyAlignment="1">
      <alignment horizontal="left" vertical="center"/>
    </xf>
    <xf numFmtId="0" fontId="14" fillId="0" borderId="0" xfId="0" applyFont="1" applyAlignment="1">
      <alignment vertical="center" wrapText="1"/>
    </xf>
    <xf numFmtId="0" fontId="1" fillId="0" borderId="0" xfId="0" applyFont="1" applyAlignment="1">
      <alignment horizontal="center" vertical="center" textRotation="90"/>
    </xf>
    <xf numFmtId="0" fontId="1" fillId="2" borderId="31" xfId="0" applyFont="1" applyFill="1" applyBorder="1" applyAlignment="1">
      <alignment horizontal="center" vertical="center"/>
    </xf>
    <xf numFmtId="0" fontId="1" fillId="2" borderId="28" xfId="0" applyFont="1" applyFill="1" applyBorder="1" applyAlignment="1">
      <alignment horizontal="center" vertical="center"/>
    </xf>
    <xf numFmtId="0" fontId="1" fillId="2" borderId="32" xfId="0" applyFont="1" applyFill="1" applyBorder="1" applyAlignment="1">
      <alignment horizontal="center" vertical="center"/>
    </xf>
    <xf numFmtId="0" fontId="10" fillId="2" borderId="3" xfId="0" applyFont="1" applyFill="1" applyBorder="1" applyAlignment="1">
      <alignment horizontal="center" vertical="center"/>
    </xf>
    <xf numFmtId="0" fontId="1" fillId="2" borderId="0" xfId="0" applyFont="1" applyFill="1" applyAlignment="1">
      <alignment horizontal="left" vertical="top" wrapText="1"/>
    </xf>
    <xf numFmtId="0" fontId="17" fillId="0" borderId="0" xfId="0" applyFont="1" applyAlignment="1">
      <alignment horizontal="center" vertical="center"/>
    </xf>
    <xf numFmtId="0" fontId="17" fillId="0" borderId="0" xfId="0" quotePrefix="1" applyFont="1" applyAlignment="1">
      <alignment horizontal="center" vertical="center"/>
    </xf>
    <xf numFmtId="0" fontId="37" fillId="0" borderId="0" xfId="0" applyFont="1" applyAlignment="1">
      <alignment horizontal="center" vertical="center"/>
    </xf>
    <xf numFmtId="0" fontId="1" fillId="2" borderId="0" xfId="0" applyFont="1" applyFill="1" applyAlignment="1">
      <alignment horizontal="left" vertical="top"/>
    </xf>
    <xf numFmtId="0" fontId="17" fillId="0" borderId="0" xfId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1" fillId="2" borderId="6" xfId="0" applyFont="1" applyFill="1" applyBorder="1" applyAlignment="1">
      <alignment horizontal="center" vertical="center"/>
    </xf>
    <xf numFmtId="0" fontId="21" fillId="2" borderId="6" xfId="0" applyFont="1" applyFill="1" applyBorder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1" fillId="2" borderId="6" xfId="0" applyFont="1" applyFill="1" applyBorder="1" applyAlignment="1">
      <alignment horizontal="center" vertical="center"/>
    </xf>
    <xf numFmtId="0" fontId="1" fillId="2" borderId="43" xfId="0" applyFont="1" applyFill="1" applyBorder="1" applyAlignment="1">
      <alignment horizontal="center" vertical="center"/>
    </xf>
    <xf numFmtId="0" fontId="1" fillId="2" borderId="38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/>
    </xf>
    <xf numFmtId="0" fontId="1" fillId="2" borderId="3" xfId="0" applyFont="1" applyFill="1" applyBorder="1" applyAlignment="1">
      <alignment horizontal="center"/>
    </xf>
    <xf numFmtId="0" fontId="1" fillId="2" borderId="4" xfId="0" applyFont="1" applyFill="1" applyBorder="1" applyAlignment="1">
      <alignment horizontal="center"/>
    </xf>
    <xf numFmtId="0" fontId="1" fillId="2" borderId="7" xfId="0" applyFont="1" applyFill="1" applyBorder="1" applyAlignment="1">
      <alignment horizontal="center" vertical="center"/>
    </xf>
    <xf numFmtId="0" fontId="1" fillId="2" borderId="44" xfId="0" applyFont="1" applyFill="1" applyBorder="1" applyAlignment="1">
      <alignment horizontal="center" vertical="center"/>
    </xf>
    <xf numFmtId="0" fontId="1" fillId="2" borderId="45" xfId="0" applyFont="1" applyFill="1" applyBorder="1" applyAlignment="1">
      <alignment horizontal="center" vertical="center"/>
    </xf>
    <xf numFmtId="0" fontId="1" fillId="2" borderId="34" xfId="0" applyFont="1" applyFill="1" applyBorder="1" applyAlignment="1">
      <alignment horizontal="center" vertical="center"/>
    </xf>
    <xf numFmtId="0" fontId="1" fillId="2" borderId="31" xfId="0" applyFont="1" applyFill="1" applyBorder="1" applyAlignment="1">
      <alignment horizontal="center"/>
    </xf>
    <xf numFmtId="0" fontId="1" fillId="2" borderId="28" xfId="0" applyFont="1" applyFill="1" applyBorder="1" applyAlignment="1">
      <alignment horizontal="center"/>
    </xf>
    <xf numFmtId="0" fontId="1" fillId="2" borderId="32" xfId="0" applyFont="1" applyFill="1" applyBorder="1" applyAlignment="1">
      <alignment horizontal="center"/>
    </xf>
    <xf numFmtId="0" fontId="1" fillId="2" borderId="31" xfId="0" applyFont="1" applyFill="1" applyBorder="1" applyAlignment="1">
      <alignment horizontal="center" vertical="center"/>
    </xf>
    <xf numFmtId="0" fontId="10" fillId="0" borderId="0" xfId="0" applyFont="1" applyAlignment="1">
      <alignment horizontal="center" vertical="center"/>
    </xf>
    <xf numFmtId="0" fontId="27" fillId="0" borderId="0" xfId="0" applyFont="1" applyAlignment="1">
      <alignment horizontal="center" vertical="center"/>
    </xf>
    <xf numFmtId="0" fontId="31" fillId="0" borderId="0" xfId="0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1" fillId="2" borderId="4" xfId="0" applyFont="1" applyFill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1" fillId="2" borderId="29" xfId="0" applyFont="1" applyFill="1" applyBorder="1" applyAlignment="1">
      <alignment horizontal="center" vertical="center" wrapText="1"/>
    </xf>
    <xf numFmtId="0" fontId="4" fillId="3" borderId="0" xfId="0" applyFont="1" applyFill="1" applyAlignment="1">
      <alignment horizontal="center"/>
    </xf>
    <xf numFmtId="0" fontId="1" fillId="2" borderId="20" xfId="0" applyFont="1" applyFill="1" applyBorder="1" applyAlignment="1">
      <alignment horizontal="center" vertical="center" wrapText="1"/>
    </xf>
    <xf numFmtId="0" fontId="7" fillId="5" borderId="0" xfId="0" applyFont="1" applyFill="1" applyAlignment="1">
      <alignment horizontal="center"/>
    </xf>
    <xf numFmtId="0" fontId="1" fillId="2" borderId="31" xfId="0" applyFont="1" applyFill="1" applyBorder="1" applyAlignment="1">
      <alignment horizontal="center" vertical="center" wrapText="1"/>
    </xf>
    <xf numFmtId="0" fontId="10" fillId="2" borderId="0" xfId="0" applyFont="1" applyFill="1" applyAlignment="1">
      <alignment horizontal="left" vertical="center"/>
    </xf>
    <xf numFmtId="0" fontId="17" fillId="0" borderId="0" xfId="0" applyFont="1" applyAlignment="1">
      <alignment horizontal="center" vertical="center" wrapText="1"/>
    </xf>
    <xf numFmtId="0" fontId="10" fillId="0" borderId="0" xfId="0" applyFont="1" applyAlignment="1">
      <alignment vertical="center" wrapText="1"/>
    </xf>
  </cellXfs>
  <cellStyles count="2">
    <cellStyle name="Hipervínculo" xfId="1" builtinId="8"/>
    <cellStyle name="Normal" xfId="0" builtinId="0"/>
  </cellStyles>
  <dxfs count="20"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  <dxf>
      <font>
        <b/>
        <i val="0"/>
        <strike val="0"/>
        <color rgb="FFC00000"/>
      </font>
      <fill>
        <patternFill>
          <fgColor rgb="FFFFCECE"/>
          <bgColor rgb="FFFFCECE"/>
        </patternFill>
      </fill>
    </dxf>
    <dxf>
      <font>
        <b/>
        <i val="0"/>
        <strike val="0"/>
        <color rgb="FF156082"/>
      </font>
      <fill>
        <patternFill patternType="solid">
          <fgColor rgb="FF83CBEB"/>
          <bgColor rgb="FF83CBEB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theme" Target="theme/theme1.xml"/><Relationship Id="rId7" Type="http://schemas.microsoft.com/office/2017/06/relationships/rdRichValue" Target="richData/rdrichvalue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10" Type="http://schemas.openxmlformats.org/officeDocument/2006/relationships/calcChain" Target="calcChain.xml"/><Relationship Id="rId4" Type="http://schemas.openxmlformats.org/officeDocument/2006/relationships/styles" Target="style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png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png"/><Relationship Id="rId5" Type="http://schemas.openxmlformats.org/officeDocument/2006/relationships/image" Target="../media/image5.emf"/><Relationship Id="rId10" Type="http://schemas.openxmlformats.org/officeDocument/2006/relationships/image" Target="../media/image10.png"/><Relationship Id="rId4" Type="http://schemas.openxmlformats.org/officeDocument/2006/relationships/image" Target="../media/image4.emf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9.png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8.png"/><Relationship Id="rId2" Type="http://schemas.openxmlformats.org/officeDocument/2006/relationships/image" Target="../media/image2.emf"/><Relationship Id="rId16" Type="http://schemas.openxmlformats.org/officeDocument/2006/relationships/image" Target="../media/image22.png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7.png"/><Relationship Id="rId5" Type="http://schemas.openxmlformats.org/officeDocument/2006/relationships/image" Target="../media/image5.emf"/><Relationship Id="rId15" Type="http://schemas.openxmlformats.org/officeDocument/2006/relationships/image" Target="../media/image21.png"/><Relationship Id="rId10" Type="http://schemas.openxmlformats.org/officeDocument/2006/relationships/image" Target="../media/image16.png"/><Relationship Id="rId4" Type="http://schemas.openxmlformats.org/officeDocument/2006/relationships/image" Target="../media/image4.emf"/><Relationship Id="rId9" Type="http://schemas.openxmlformats.org/officeDocument/2006/relationships/image" Target="../media/image15.png"/><Relationship Id="rId14" Type="http://schemas.openxmlformats.org/officeDocument/2006/relationships/image" Target="../media/image2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183136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B8F15A11-B240-4A67-9241-AD47605C91F8}"/>
            </a:ext>
          </a:extLst>
        </xdr:cNvPr>
        <xdr:cNvGrpSpPr/>
      </xdr:nvGrpSpPr>
      <xdr:grpSpPr>
        <a:xfrm>
          <a:off x="16612563" y="1457980"/>
          <a:ext cx="2119767" cy="1148316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FD566007-A59F-A5C5-676B-D99497607991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8A402A7C-3356-7D33-A400-89C8DFBFC799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F6E629CC-F251-4343-8804-3B5B95AD2543}"/>
            </a:ext>
          </a:extLst>
        </xdr:cNvPr>
        <xdr:cNvGrpSpPr/>
      </xdr:nvGrpSpPr>
      <xdr:grpSpPr>
        <a:xfrm>
          <a:off x="5445484" y="1442996"/>
          <a:ext cx="222247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6C29D373-E37A-4989-0BAA-A1C7E2814463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5D626F01-F9FE-C0E0-4BD1-68AD6D109FF2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990379</xdr:colOff>
      <xdr:row>11</xdr:row>
      <xdr:rowOff>79057</xdr:rowOff>
    </xdr:from>
    <xdr:to>
      <xdr:col>5</xdr:col>
      <xdr:colOff>990379</xdr:colOff>
      <xdr:row>16</xdr:row>
      <xdr:rowOff>95141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841CCD32-F7DC-43D4-BA49-FF925B1752FA}"/>
            </a:ext>
          </a:extLst>
        </xdr:cNvPr>
        <xdr:cNvCxnSpPr/>
      </xdr:nvCxnSpPr>
      <xdr:spPr>
        <a:xfrm flipV="1">
          <a:off x="6392959" y="229647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997999</xdr:colOff>
      <xdr:row>3</xdr:row>
      <xdr:rowOff>134137</xdr:rowOff>
    </xdr:from>
    <xdr:to>
      <xdr:col>5</xdr:col>
      <xdr:colOff>997999</xdr:colOff>
      <xdr:row>8</xdr:row>
      <xdr:rowOff>181226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AD044F95-A9F7-40DD-AC3F-2157BEE98383}"/>
            </a:ext>
          </a:extLst>
        </xdr:cNvPr>
        <xdr:cNvCxnSpPr/>
      </xdr:nvCxnSpPr>
      <xdr:spPr>
        <a:xfrm flipV="1">
          <a:off x="6400579" y="72087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1062695</xdr:colOff>
      <xdr:row>3</xdr:row>
      <xdr:rowOff>134137</xdr:rowOff>
    </xdr:from>
    <xdr:to>
      <xdr:col>5</xdr:col>
      <xdr:colOff>1062695</xdr:colOff>
      <xdr:row>8</xdr:row>
      <xdr:rowOff>181226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A16D58EF-2C33-460C-B9EC-FE9871EB3B29}"/>
            </a:ext>
          </a:extLst>
        </xdr:cNvPr>
        <xdr:cNvCxnSpPr/>
      </xdr:nvCxnSpPr>
      <xdr:spPr>
        <a:xfrm>
          <a:off x="6465275" y="72087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1050971</xdr:colOff>
      <xdr:row>11</xdr:row>
      <xdr:rowOff>79057</xdr:rowOff>
    </xdr:from>
    <xdr:to>
      <xdr:col>5</xdr:col>
      <xdr:colOff>1050971</xdr:colOff>
      <xdr:row>16</xdr:row>
      <xdr:rowOff>95141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8FF1E488-E11C-476C-92C3-C1A2D470BAC0}"/>
            </a:ext>
          </a:extLst>
        </xdr:cNvPr>
        <xdr:cNvCxnSpPr/>
      </xdr:nvCxnSpPr>
      <xdr:spPr>
        <a:xfrm>
          <a:off x="6453551" y="229647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2DBC955F-B6DA-4854-BB2E-32DB300A34B6}"/>
            </a:ext>
          </a:extLst>
        </xdr:cNvPr>
        <xdr:cNvCxnSpPr/>
      </xdr:nvCxnSpPr>
      <xdr:spPr>
        <a:xfrm>
          <a:off x="1749752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0DEA3D46-52F5-4B77-8291-3A7E62019B11}"/>
            </a:ext>
          </a:extLst>
        </xdr:cNvPr>
        <xdr:cNvCxnSpPr/>
      </xdr:nvCxnSpPr>
      <xdr:spPr>
        <a:xfrm flipH="1">
          <a:off x="17487900" y="2265997"/>
          <a:ext cx="0" cy="1296222"/>
        </a:xfrm>
        <a:prstGeom prst="straightConnector1">
          <a:avLst/>
        </a:prstGeom>
        <a:ln>
          <a:solidFill>
            <a:srgbClr val="156082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3EB92351-D429-428E-9250-D9CCAC3ED005}"/>
            </a:ext>
          </a:extLst>
        </xdr:cNvPr>
        <xdr:cNvCxnSpPr/>
      </xdr:nvCxnSpPr>
      <xdr:spPr>
        <a:xfrm flipH="1">
          <a:off x="16210085" y="3569090"/>
          <a:ext cx="2519289" cy="4690"/>
        </a:xfrm>
        <a:prstGeom prst="straightConnector1">
          <a:avLst/>
        </a:prstGeom>
        <a:ln>
          <a:solidFill>
            <a:srgbClr val="156082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B3431537-24A4-463E-BC9B-39491D089519}"/>
            </a:ext>
          </a:extLst>
        </xdr:cNvPr>
        <xdr:cNvCxnSpPr/>
      </xdr:nvCxnSpPr>
      <xdr:spPr>
        <a:xfrm rot="10800000" flipH="1">
          <a:off x="2958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38310EB6-ED42-4267-BECA-CFE9180D6F26}"/>
            </a:ext>
          </a:extLst>
        </xdr:cNvPr>
        <xdr:cNvCxnSpPr/>
      </xdr:nvCxnSpPr>
      <xdr:spPr>
        <a:xfrm rot="10800000" flipH="1">
          <a:off x="295987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3E0FBBEE-0023-4860-9B17-D4CCDB22CB96}"/>
            </a:ext>
          </a:extLst>
        </xdr:cNvPr>
        <xdr:cNvCxnSpPr/>
      </xdr:nvCxnSpPr>
      <xdr:spPr>
        <a:xfrm>
          <a:off x="321882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D685A066-F674-4242-9A94-433BE00491C1}"/>
            </a:ext>
          </a:extLst>
        </xdr:cNvPr>
        <xdr:cNvCxnSpPr/>
      </xdr:nvCxnSpPr>
      <xdr:spPr>
        <a:xfrm>
          <a:off x="321870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F3CA0B36-EC52-490E-9E0E-CB95CEAEA1F4}"/>
            </a:ext>
          </a:extLst>
        </xdr:cNvPr>
        <xdr:cNvCxnSpPr/>
      </xdr:nvCxnSpPr>
      <xdr:spPr>
        <a:xfrm rot="10800000" flipH="1">
          <a:off x="63943942" y="284607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F3B623CD-D3DD-423B-9FC1-B1A16D4A60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496346" y="2070777"/>
          <a:ext cx="683373" cy="22318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ECE0BAF6-8CAE-4AFE-8755-55C865B5D9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61050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4A8A53A6-611C-4EB3-BEEB-EEDC86C0913F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1252215" y="1621889"/>
          <a:ext cx="1652870" cy="19607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9E8B03AB-93E1-4817-ADD1-071BCB1D58A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1750559" y="2670309"/>
          <a:ext cx="598781" cy="54327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746758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22F5EDC0-DD56-4DD7-8DAB-41485EA67DFA}"/>
            </a:ext>
          </a:extLst>
        </xdr:cNvPr>
        <xdr:cNvGrpSpPr/>
      </xdr:nvGrpSpPr>
      <xdr:grpSpPr>
        <a:xfrm>
          <a:off x="81899758" y="3541543"/>
          <a:ext cx="3981896" cy="111918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ED77ACCE-32EA-1FE9-BD1B-F73C3E6589E3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684F83FF-30D1-5B47-7732-74D68778F511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6DC4CA7D-2FCA-FD22-432C-9E9DAAE2D3F0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EFE49E3F-4C15-831D-F103-04EB410FDEA6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E355E04E-E570-4B26-9912-95FAC5D7E122}"/>
            </a:ext>
          </a:extLst>
        </xdr:cNvPr>
        <xdr:cNvCxnSpPr/>
      </xdr:nvCxnSpPr>
      <xdr:spPr>
        <a:xfrm flipH="1">
          <a:off x="8583180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64993A5F-5371-4247-84F5-CE9AFD4D8318}"/>
            </a:ext>
          </a:extLst>
        </xdr:cNvPr>
        <xdr:cNvCxnSpPr/>
      </xdr:nvCxnSpPr>
      <xdr:spPr>
        <a:xfrm flipH="1">
          <a:off x="8259376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407BC62D-38F8-4F9E-9501-52CE36ADE5EA}"/>
            </a:ext>
          </a:extLst>
        </xdr:cNvPr>
        <xdr:cNvCxnSpPr/>
      </xdr:nvCxnSpPr>
      <xdr:spPr>
        <a:xfrm flipH="1" flipV="1">
          <a:off x="8259318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46895</xdr:colOff>
      <xdr:row>3</xdr:row>
      <xdr:rowOff>0</xdr:rowOff>
    </xdr:from>
    <xdr:to>
      <xdr:col>72</xdr:col>
      <xdr:colOff>46895</xdr:colOff>
      <xdr:row>8</xdr:row>
      <xdr:rowOff>58163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532A79BD-B6FD-4266-A8D7-7A1AD9C346CD}"/>
            </a:ext>
          </a:extLst>
        </xdr:cNvPr>
        <xdr:cNvCxnSpPr/>
      </xdr:nvCxnSpPr>
      <xdr:spPr>
        <a:xfrm flipH="1" flipV="1">
          <a:off x="82236215" y="586740"/>
          <a:ext cx="0" cy="1064003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71</xdr:col>
      <xdr:colOff>738553</xdr:colOff>
      <xdr:row>3</xdr:row>
      <xdr:rowOff>17584</xdr:rowOff>
    </xdr:from>
    <xdr:to>
      <xdr:col>71</xdr:col>
      <xdr:colOff>744415</xdr:colOff>
      <xdr:row>8</xdr:row>
      <xdr:rowOff>87335</xdr:rowOff>
    </xdr:to>
    <xdr:cxnSp macro="">
      <xdr:nvCxnSpPr>
        <xdr:cNvPr id="33" name="Conector recto de flecha 32">
          <a:extLst>
            <a:ext uri="{FF2B5EF4-FFF2-40B4-BE49-F238E27FC236}">
              <a16:creationId xmlns:a16="http://schemas.microsoft.com/office/drawing/2014/main" id="{2AB6F560-EDC7-44EE-95D9-5BC67B97420B}"/>
            </a:ext>
          </a:extLst>
        </xdr:cNvPr>
        <xdr:cNvCxnSpPr/>
      </xdr:nvCxnSpPr>
      <xdr:spPr>
        <a:xfrm flipH="1">
          <a:off x="81891553" y="60432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7DAF64C5-C0E3-4E96-B98B-E745FB74774E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7DAF64C5-C0E3-4E96-B98B-E745FB74774E}"/>
                </a:ext>
              </a:extLst>
            </xdr:cNvPr>
            <xdr:cNvSpPr txBox="1"/>
          </xdr:nvSpPr>
          <xdr:spPr>
            <a:xfrm>
              <a:off x="950976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6062DE29-2F99-4AED-BCC0-BBABFFCBCDFE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6062DE29-2F99-4AED-BCC0-BBABFFCBCDFE}"/>
                </a:ext>
              </a:extLst>
            </xdr:cNvPr>
            <xdr:cNvSpPr txBox="1"/>
          </xdr:nvSpPr>
          <xdr:spPr>
            <a:xfrm>
              <a:off x="947928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03D71CFF-1A84-4265-BEDC-BA665F5ED77D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03D71CFF-1A84-4265-BEDC-BA665F5ED77D}"/>
                </a:ext>
              </a:extLst>
            </xdr:cNvPr>
            <xdr:cNvSpPr txBox="1"/>
          </xdr:nvSpPr>
          <xdr:spPr>
            <a:xfrm>
              <a:off x="950976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12</xdr:row>
      <xdr:rowOff>11430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925E74A5-E510-43B7-ACA0-E9FE41945FEC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925E74A5-E510-43B7-ACA0-E9FE41945FEC}"/>
                </a:ext>
              </a:extLst>
            </xdr:cNvPr>
            <xdr:cNvSpPr txBox="1"/>
          </xdr:nvSpPr>
          <xdr:spPr>
            <a:xfrm>
              <a:off x="9509760" y="243459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CD5FCBC9-E775-4938-924A-495ECFC451BA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CD5FCBC9-E775-4938-924A-495ECFC451BA}"/>
                </a:ext>
              </a:extLst>
            </xdr:cNvPr>
            <xdr:cNvSpPr txBox="1"/>
          </xdr:nvSpPr>
          <xdr:spPr>
            <a:xfrm>
              <a:off x="2024634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7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4C400E62-5C44-4F99-AD22-E6AA9BCD7977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4C400E62-5C44-4F99-AD22-E6AA9BCD7977}"/>
                </a:ext>
              </a:extLst>
            </xdr:cNvPr>
            <xdr:cNvSpPr txBox="1"/>
          </xdr:nvSpPr>
          <xdr:spPr>
            <a:xfrm>
              <a:off x="20246340" y="14020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11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F2CB4133-1C60-48BB-8139-0E084E1B936A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F2CB4133-1C60-48BB-8139-0E084E1B936A}"/>
                </a:ext>
              </a:extLst>
            </xdr:cNvPr>
            <xdr:cNvSpPr txBox="1"/>
          </xdr:nvSpPr>
          <xdr:spPr>
            <a:xfrm>
              <a:off x="20253960" y="224028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15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4573A279-C9AB-48C0-979C-0D1CAEA693E8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1" name="CuadroTexto 40">
              <a:extLst>
                <a:ext uri="{FF2B5EF4-FFF2-40B4-BE49-F238E27FC236}">
                  <a16:creationId xmlns:a16="http://schemas.microsoft.com/office/drawing/2014/main" id="{4573A279-C9AB-48C0-979C-0D1CAEA693E8}"/>
                </a:ext>
              </a:extLst>
            </xdr:cNvPr>
            <xdr:cNvSpPr txBox="1"/>
          </xdr:nvSpPr>
          <xdr:spPr>
            <a:xfrm>
              <a:off x="20261580" y="309372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65916614-F381-4F4B-8798-7ACB2415A96A}"/>
            </a:ext>
          </a:extLst>
        </xdr:cNvPr>
        <xdr:cNvCxnSpPr/>
      </xdr:nvCxnSpPr>
      <xdr:spPr>
        <a:xfrm flipV="1">
          <a:off x="3063231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3" name="Conector recto de flecha 42">
          <a:extLst>
            <a:ext uri="{FF2B5EF4-FFF2-40B4-BE49-F238E27FC236}">
              <a16:creationId xmlns:a16="http://schemas.microsoft.com/office/drawing/2014/main" id="{BD284078-FFCB-46A5-B1AC-AAF36DBF38BC}"/>
            </a:ext>
          </a:extLst>
        </xdr:cNvPr>
        <xdr:cNvCxnSpPr/>
      </xdr:nvCxnSpPr>
      <xdr:spPr>
        <a:xfrm>
          <a:off x="3062805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6B2F53A5-9C7F-4523-A255-14E86A92595E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6B2F53A5-9C7F-4523-A255-14E86A92595E}"/>
                </a:ext>
              </a:extLst>
            </xdr:cNvPr>
            <xdr:cNvSpPr txBox="1"/>
          </xdr:nvSpPr>
          <xdr:spPr>
            <a:xfrm>
              <a:off x="2989481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AB6396BD-75F9-4D3A-92D3-DF5C8FAA92B3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5" name="CuadroTexto 44">
              <a:extLst>
                <a:ext uri="{FF2B5EF4-FFF2-40B4-BE49-F238E27FC236}">
                  <a16:creationId xmlns:a16="http://schemas.microsoft.com/office/drawing/2014/main" id="{AB6396BD-75F9-4D3A-92D3-DF5C8FAA92B3}"/>
                </a:ext>
              </a:extLst>
            </xdr:cNvPr>
            <xdr:cNvSpPr txBox="1"/>
          </xdr:nvSpPr>
          <xdr:spPr>
            <a:xfrm>
              <a:off x="3034562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6" name="Conector recto de flecha 45">
          <a:extLst>
            <a:ext uri="{FF2B5EF4-FFF2-40B4-BE49-F238E27FC236}">
              <a16:creationId xmlns:a16="http://schemas.microsoft.com/office/drawing/2014/main" id="{FFFA1AAC-A415-4309-AE63-7C302CE7E6E0}"/>
            </a:ext>
          </a:extLst>
        </xdr:cNvPr>
        <xdr:cNvCxnSpPr/>
      </xdr:nvCxnSpPr>
      <xdr:spPr>
        <a:xfrm>
          <a:off x="321882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32042298-EFBB-43AF-A1B0-887FD7F3F236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32042298-EFBB-43AF-A1B0-887FD7F3F236}"/>
                </a:ext>
              </a:extLst>
            </xdr:cNvPr>
            <xdr:cNvSpPr txBox="1"/>
          </xdr:nvSpPr>
          <xdr:spPr>
            <a:xfrm>
              <a:off x="2991645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7A424BE8-5BF7-462C-B2EE-005B029590CF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7A424BE8-5BF7-462C-B2EE-005B029590CF}"/>
                </a:ext>
              </a:extLst>
            </xdr:cNvPr>
            <xdr:cNvSpPr txBox="1"/>
          </xdr:nvSpPr>
          <xdr:spPr>
            <a:xfrm>
              <a:off x="3003759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D085A46F-0659-4107-B09A-6102A6D04F5E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D085A46F-0659-4107-B09A-6102A6D04F5E}"/>
                </a:ext>
              </a:extLst>
            </xdr:cNvPr>
            <xdr:cNvSpPr txBox="1"/>
          </xdr:nvSpPr>
          <xdr:spPr>
            <a:xfrm>
              <a:off x="3006070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BA3A435A-192F-4F99-A2C4-7F089C6FD35F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BA3A435A-192F-4F99-A2C4-7F089C6FD35F}"/>
                </a:ext>
              </a:extLst>
            </xdr:cNvPr>
            <xdr:cNvSpPr txBox="1"/>
          </xdr:nvSpPr>
          <xdr:spPr>
            <a:xfrm>
              <a:off x="3522726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830580</xdr:colOff>
      <xdr:row>7</xdr:row>
      <xdr:rowOff>12237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CEA79732-2127-4E79-9C60-742BBD4492D1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CEA79732-2127-4E79-9C60-742BBD4492D1}"/>
                </a:ext>
              </a:extLst>
            </xdr:cNvPr>
            <xdr:cNvSpPr txBox="1"/>
          </xdr:nvSpPr>
          <xdr:spPr>
            <a:xfrm>
              <a:off x="35204400" y="139145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391216FE-7587-4303-A77F-47E292684C54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391216FE-7587-4303-A77F-47E292684C54}"/>
                </a:ext>
              </a:extLst>
            </xdr:cNvPr>
            <xdr:cNvSpPr txBox="1"/>
          </xdr:nvSpPr>
          <xdr:spPr>
            <a:xfrm>
              <a:off x="3525012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29</xdr:col>
      <xdr:colOff>815340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5F8EFDA3-1302-48A0-B242-FCE2D93E85B1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5F8EFDA3-1302-48A0-B242-FCE2D93E85B1}"/>
                </a:ext>
              </a:extLst>
            </xdr:cNvPr>
            <xdr:cNvSpPr txBox="1"/>
          </xdr:nvSpPr>
          <xdr:spPr>
            <a:xfrm>
              <a:off x="351891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4C9F258F-D802-46BB-915F-42EBD54D2DDC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4" name="CuadroTexto 53">
              <a:extLst>
                <a:ext uri="{FF2B5EF4-FFF2-40B4-BE49-F238E27FC236}">
                  <a16:creationId xmlns:a16="http://schemas.microsoft.com/office/drawing/2014/main" id="{4C9F258F-D802-46BB-915F-42EBD54D2DDC}"/>
                </a:ext>
              </a:extLst>
            </xdr:cNvPr>
            <xdr:cNvSpPr txBox="1"/>
          </xdr:nvSpPr>
          <xdr:spPr>
            <a:xfrm>
              <a:off x="3524912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E5F576D7-4EC3-4AF5-BA53-D5B61EB1C871}"/>
            </a:ext>
          </a:extLst>
        </xdr:cNvPr>
        <xdr:cNvCxnSpPr/>
      </xdr:nvCxnSpPr>
      <xdr:spPr>
        <a:xfrm rot="10800000" flipH="1">
          <a:off x="471539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EDD324EC-8D37-4542-9525-277857EC4A66}"/>
            </a:ext>
          </a:extLst>
        </xdr:cNvPr>
        <xdr:cNvCxnSpPr/>
      </xdr:nvCxnSpPr>
      <xdr:spPr>
        <a:xfrm rot="10800000" flipH="1">
          <a:off x="4716287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1DA62FD6-6291-4AFC-8627-81EAFE6D05C9}"/>
            </a:ext>
          </a:extLst>
        </xdr:cNvPr>
        <xdr:cNvCxnSpPr/>
      </xdr:nvCxnSpPr>
      <xdr:spPr>
        <a:xfrm>
          <a:off x="493027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891E4ACF-8F6F-4B8C-B2A0-C003F42C10D5}"/>
            </a:ext>
          </a:extLst>
        </xdr:cNvPr>
        <xdr:cNvCxnSpPr/>
      </xdr:nvCxnSpPr>
      <xdr:spPr>
        <a:xfrm>
          <a:off x="4930159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93BB6265-EF8E-4EAD-9018-AE294D51416F}"/>
            </a:ext>
          </a:extLst>
        </xdr:cNvPr>
        <xdr:cNvCxnSpPr/>
      </xdr:nvCxnSpPr>
      <xdr:spPr>
        <a:xfrm flipV="1">
          <a:off x="4819641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60" name="Conector recto de flecha 59">
          <a:extLst>
            <a:ext uri="{FF2B5EF4-FFF2-40B4-BE49-F238E27FC236}">
              <a16:creationId xmlns:a16="http://schemas.microsoft.com/office/drawing/2014/main" id="{EF96D212-F5FE-4890-9BD5-347E13335995}"/>
            </a:ext>
          </a:extLst>
        </xdr:cNvPr>
        <xdr:cNvCxnSpPr/>
      </xdr:nvCxnSpPr>
      <xdr:spPr>
        <a:xfrm>
          <a:off x="4819215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096E7C82-AC89-4242-BB03-AD8B0F33F753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1" name="CuadroTexto 60">
              <a:extLst>
                <a:ext uri="{FF2B5EF4-FFF2-40B4-BE49-F238E27FC236}">
                  <a16:creationId xmlns:a16="http://schemas.microsoft.com/office/drawing/2014/main" id="{096E7C82-AC89-4242-BB03-AD8B0F33F753}"/>
                </a:ext>
              </a:extLst>
            </xdr:cNvPr>
            <xdr:cNvSpPr txBox="1"/>
          </xdr:nvSpPr>
          <xdr:spPr>
            <a:xfrm>
              <a:off x="4720745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2" name="Conector recto de flecha 61">
          <a:extLst>
            <a:ext uri="{FF2B5EF4-FFF2-40B4-BE49-F238E27FC236}">
              <a16:creationId xmlns:a16="http://schemas.microsoft.com/office/drawing/2014/main" id="{816768AA-DA9D-4BF2-BE4C-F462A8ED65FE}"/>
            </a:ext>
          </a:extLst>
        </xdr:cNvPr>
        <xdr:cNvCxnSpPr/>
      </xdr:nvCxnSpPr>
      <xdr:spPr>
        <a:xfrm>
          <a:off x="4930274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C6AD2F84-AF09-49B2-9BDF-8AE5E7533158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C6AD2F84-AF09-49B2-9BDF-8AE5E7533158}"/>
                </a:ext>
              </a:extLst>
            </xdr:cNvPr>
            <xdr:cNvSpPr txBox="1"/>
          </xdr:nvSpPr>
          <xdr:spPr>
            <a:xfrm>
              <a:off x="4722909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4A31DD9F-9249-40AD-805F-08636CA3EE68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4A31DD9F-9249-40AD-805F-08636CA3EE68}"/>
                </a:ext>
              </a:extLst>
            </xdr:cNvPr>
            <xdr:cNvSpPr txBox="1"/>
          </xdr:nvSpPr>
          <xdr:spPr>
            <a:xfrm>
              <a:off x="4735023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060B0222-EC15-4118-8928-DBF8D6A9AE20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060B0222-EC15-4118-8928-DBF8D6A9AE20}"/>
                </a:ext>
              </a:extLst>
            </xdr:cNvPr>
            <xdr:cNvSpPr txBox="1"/>
          </xdr:nvSpPr>
          <xdr:spPr>
            <a:xfrm>
              <a:off x="4737334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A36190FB-5F67-4667-A1CC-9AC23BE74E2A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A36190FB-5F67-4667-A1CC-9AC23BE74E2A}"/>
                </a:ext>
              </a:extLst>
            </xdr:cNvPr>
            <xdr:cNvSpPr txBox="1"/>
          </xdr:nvSpPr>
          <xdr:spPr>
            <a:xfrm>
              <a:off x="5268468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BE489F8C-C212-4009-ABA0-8B11C43ED635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BE489F8C-C212-4009-ABA0-8B11C43ED635}"/>
                </a:ext>
              </a:extLst>
            </xdr:cNvPr>
            <xdr:cNvSpPr txBox="1"/>
          </xdr:nvSpPr>
          <xdr:spPr>
            <a:xfrm>
              <a:off x="5269947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4A221D58-D708-4E2E-8A5B-E4E71EBAF7CF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4A221D58-D708-4E2E-8A5B-E4E71EBAF7CF}"/>
                </a:ext>
              </a:extLst>
            </xdr:cNvPr>
            <xdr:cNvSpPr txBox="1"/>
          </xdr:nvSpPr>
          <xdr:spPr>
            <a:xfrm>
              <a:off x="5270261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80118CBE-C073-47A4-AA1E-2CC72B8D6B9D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80118CBE-C073-47A4-AA1E-2CC72B8D6B9D}"/>
                </a:ext>
              </a:extLst>
            </xdr:cNvPr>
            <xdr:cNvSpPr txBox="1"/>
          </xdr:nvSpPr>
          <xdr:spPr>
            <a:xfrm>
              <a:off x="5265420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2CFFBA57-638C-4908-9A0E-7D6BE67F2721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2CFFBA57-638C-4908-9A0E-7D6BE67F2721}"/>
                </a:ext>
              </a:extLst>
            </xdr:cNvPr>
            <xdr:cNvSpPr txBox="1"/>
          </xdr:nvSpPr>
          <xdr:spPr>
            <a:xfrm>
              <a:off x="5270654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D7CDFEDE-EF7D-434B-ABBE-558823527598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1" name="CuadroTexto 70">
              <a:extLst>
                <a:ext uri="{FF2B5EF4-FFF2-40B4-BE49-F238E27FC236}">
                  <a16:creationId xmlns:a16="http://schemas.microsoft.com/office/drawing/2014/main" id="{D7CDFEDE-EF7D-434B-ABBE-558823527598}"/>
                </a:ext>
              </a:extLst>
            </xdr:cNvPr>
            <xdr:cNvSpPr txBox="1"/>
          </xdr:nvSpPr>
          <xdr:spPr>
            <a:xfrm>
              <a:off x="4764786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1F6528A8-9A3A-4131-8F6D-C158A245EC20}"/>
            </a:ext>
          </a:extLst>
        </xdr:cNvPr>
        <xdr:cNvCxnSpPr/>
      </xdr:nvCxnSpPr>
      <xdr:spPr>
        <a:xfrm rot="10800000" flipH="1">
          <a:off x="6387980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56</xdr:col>
      <xdr:colOff>848510</xdr:colOff>
      <xdr:row>14</xdr:row>
      <xdr:rowOff>1</xdr:rowOff>
    </xdr:from>
    <xdr:to>
      <xdr:col>56</xdr:col>
      <xdr:colOff>848510</xdr:colOff>
      <xdr:row>19</xdr:row>
      <xdr:rowOff>25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98571684-17A8-4AFA-8510-0543BB5E8565}"/>
            </a:ext>
          </a:extLst>
        </xdr:cNvPr>
        <xdr:cNvCxnSpPr/>
      </xdr:nvCxnSpPr>
      <xdr:spPr>
        <a:xfrm rot="10800000" flipH="1">
          <a:off x="63873530" y="2842261"/>
          <a:ext cx="0" cy="101348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62C4DF0B-2BD5-46EC-B3D0-B6E7556BD37A}"/>
            </a:ext>
          </a:extLst>
        </xdr:cNvPr>
        <xdr:cNvCxnSpPr/>
      </xdr:nvCxnSpPr>
      <xdr:spPr>
        <a:xfrm>
          <a:off x="6697352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61C1854C-DECB-4991-986F-06A6DF2D659F}"/>
            </a:ext>
          </a:extLst>
        </xdr:cNvPr>
        <xdr:cNvCxnSpPr/>
      </xdr:nvCxnSpPr>
      <xdr:spPr>
        <a:xfrm>
          <a:off x="66972373" y="2858782"/>
          <a:ext cx="0" cy="101177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6" name="Conector recto de flecha 75">
          <a:extLst>
            <a:ext uri="{FF2B5EF4-FFF2-40B4-BE49-F238E27FC236}">
              <a16:creationId xmlns:a16="http://schemas.microsoft.com/office/drawing/2014/main" id="{A127A633-B95B-4F5B-8C9D-E6F1AACE47DA}"/>
            </a:ext>
          </a:extLst>
        </xdr:cNvPr>
        <xdr:cNvCxnSpPr/>
      </xdr:nvCxnSpPr>
      <xdr:spPr>
        <a:xfrm flipV="1">
          <a:off x="6499089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7" name="Conector recto de flecha 76">
          <a:extLst>
            <a:ext uri="{FF2B5EF4-FFF2-40B4-BE49-F238E27FC236}">
              <a16:creationId xmlns:a16="http://schemas.microsoft.com/office/drawing/2014/main" id="{905220ED-C343-4638-99F1-1E5468750895}"/>
            </a:ext>
          </a:extLst>
        </xdr:cNvPr>
        <xdr:cNvCxnSpPr/>
      </xdr:nvCxnSpPr>
      <xdr:spPr>
        <a:xfrm>
          <a:off x="6498663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5B01134F-0A50-4637-A838-259B1DFC3B49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8" name="CuadroTexto 77">
              <a:extLst>
                <a:ext uri="{FF2B5EF4-FFF2-40B4-BE49-F238E27FC236}">
                  <a16:creationId xmlns:a16="http://schemas.microsoft.com/office/drawing/2014/main" id="{5B01134F-0A50-4637-A838-259B1DFC3B49}"/>
                </a:ext>
              </a:extLst>
            </xdr:cNvPr>
            <xdr:cNvSpPr txBox="1"/>
          </xdr:nvSpPr>
          <xdr:spPr>
            <a:xfrm>
              <a:off x="6397145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42F6DD63-52C6-4294-80CE-25E74B8D5F21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42F6DD63-52C6-4294-80CE-25E74B8D5F21}"/>
                </a:ext>
              </a:extLst>
            </xdr:cNvPr>
            <xdr:cNvSpPr txBox="1"/>
          </xdr:nvSpPr>
          <xdr:spPr>
            <a:xfrm>
              <a:off x="6442226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80" name="Conector recto de flecha 79">
          <a:extLst>
            <a:ext uri="{FF2B5EF4-FFF2-40B4-BE49-F238E27FC236}">
              <a16:creationId xmlns:a16="http://schemas.microsoft.com/office/drawing/2014/main" id="{D5612CE9-630F-4C6D-A76D-7E90647020F2}"/>
            </a:ext>
          </a:extLst>
        </xdr:cNvPr>
        <xdr:cNvCxnSpPr/>
      </xdr:nvCxnSpPr>
      <xdr:spPr>
        <a:xfrm>
          <a:off x="66973525" y="2851226"/>
          <a:ext cx="0" cy="10246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06701849-7BD6-4271-BA7A-E78947FCB5F4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06701849-7BD6-4271-BA7A-E78947FCB5F4}"/>
                </a:ext>
              </a:extLst>
            </xdr:cNvPr>
            <xdr:cNvSpPr txBox="1"/>
          </xdr:nvSpPr>
          <xdr:spPr>
            <a:xfrm>
              <a:off x="6399309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64EE81D8-631F-44FA-AE04-5A904A559839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64EE81D8-631F-44FA-AE04-5A904A559839}"/>
                </a:ext>
              </a:extLst>
            </xdr:cNvPr>
            <xdr:cNvSpPr txBox="1"/>
          </xdr:nvSpPr>
          <xdr:spPr>
            <a:xfrm>
              <a:off x="6411423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7049CE2F-DB4B-4896-8951-29934D47AEA4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7049CE2F-DB4B-4896-8951-29934D47AEA4}"/>
                </a:ext>
              </a:extLst>
            </xdr:cNvPr>
            <xdr:cNvSpPr txBox="1"/>
          </xdr:nvSpPr>
          <xdr:spPr>
            <a:xfrm>
              <a:off x="6413734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719</xdr:rowOff>
    </xdr:from>
    <xdr:ext cx="5337872" cy="1963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6E028B6F-687A-439D-BFD9-D9552E780EAE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6E028B6F-687A-439D-BFD9-D9552E780EAE}"/>
                </a:ext>
              </a:extLst>
            </xdr:cNvPr>
            <xdr:cNvSpPr txBox="1"/>
          </xdr:nvSpPr>
          <xdr:spPr>
            <a:xfrm>
              <a:off x="70246986" y="587459"/>
              <a:ext cx="5337872" cy="1963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𝐕_(𝐩𝐬𝟏+𝐩𝐬𝟐−𝟐)−𝐕_(𝐩𝐬𝟏+𝐩𝐬𝟐−𝟑)+𝐅_(𝐩𝐬𝟏+𝐩𝐬𝟐−𝟑)^𝐠=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694529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2D48B322-A60C-4A07-A109-8207FE90564C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2D48B322-A60C-4A07-A109-8207FE90564C}"/>
                </a:ext>
              </a:extLst>
            </xdr:cNvPr>
            <xdr:cNvSpPr txBox="1"/>
          </xdr:nvSpPr>
          <xdr:spPr>
            <a:xfrm>
              <a:off x="70201266" y="1377383"/>
              <a:ext cx="694529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)_(𝐩𝐬𝟏+𝐩𝐬𝟐−𝟑)=(𝐕𝐲_𝐚 )_(𝐩𝐬𝟏+𝐩𝐬𝟐−𝟐)−(𝐕𝐲_𝐚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949558DB-7F41-4A3D-A645-72062397CB18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949558DB-7F41-4A3D-A645-72062397CB18}"/>
                </a:ext>
              </a:extLst>
            </xdr:cNvPr>
            <xdr:cNvSpPr txBox="1"/>
          </xdr:nvSpPr>
          <xdr:spPr>
            <a:xfrm>
              <a:off x="7027746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6415795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D94F6CB9-FF13-409A-88A9-DDFA068FFB85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D94F6CB9-FF13-409A-88A9-DDFA068FFB85}"/>
                </a:ext>
              </a:extLst>
            </xdr:cNvPr>
            <xdr:cNvSpPr txBox="1"/>
          </xdr:nvSpPr>
          <xdr:spPr>
            <a:xfrm>
              <a:off x="70277466" y="2619443"/>
              <a:ext cx="6415795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𝐩𝐬𝟏+𝐩𝐬𝟐−𝟑)=(𝐕𝐡)_(𝐩𝐬𝟏+𝐩𝐬𝟐−𝟐)−(𝐕𝐡)_(𝐩𝐬𝟏+𝐩𝐬𝟐−𝟑)+(𝐅^𝐠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F6D3D2B8-9827-4889-8981-0ED21CFA7170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F6D3D2B8-9827-4889-8981-0ED21CFA7170}"/>
                </a:ext>
              </a:extLst>
            </xdr:cNvPr>
            <xdr:cNvSpPr txBox="1"/>
          </xdr:nvSpPr>
          <xdr:spPr>
            <a:xfrm>
              <a:off x="7029350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840585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88F4EF02-E34A-4488-9340-D0802EAF1AD3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88F4EF02-E34A-4488-9340-D0802EAF1AD3}"/>
                </a:ext>
              </a:extLst>
            </xdr:cNvPr>
            <xdr:cNvSpPr txBox="1"/>
          </xdr:nvSpPr>
          <xdr:spPr>
            <a:xfrm>
              <a:off x="87226140" y="586740"/>
              <a:ext cx="2840585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𝐕_(𝐩𝐬𝟏+𝐩𝐬𝟐−𝟐)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21</xdr:row>
      <xdr:rowOff>0</xdr:rowOff>
    </xdr:from>
    <xdr:ext cx="946861" cy="40241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0FD131BF-4F7E-43EC-B833-60FA1C714243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𝐁𝐑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𝐥</m:t>
                            </m:r>
                          </m:sup>
                        </m:sSubSup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0FD131BF-4F7E-43EC-B833-60FA1C714243}"/>
                </a:ext>
              </a:extLst>
            </xdr:cNvPr>
            <xdr:cNvSpPr txBox="1"/>
          </xdr:nvSpPr>
          <xdr:spPr>
            <a:xfrm>
              <a:off x="87241380" y="4229100"/>
              <a:ext cx="946861" cy="40241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𝐁𝐑=(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𝐏_(𝐩𝐬𝟏+𝐩𝐬𝟐−𝟐)^𝐠)/(𝐏_(𝐩𝐬𝟏+𝐩𝐬𝟐−𝟐)^𝐥 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4F06C22E-4E33-4FDD-BD57-CE8350DFEF42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4F06C22E-4E33-4FDD-BD57-CE8350DFEF42}"/>
                </a:ext>
              </a:extLst>
            </xdr:cNvPr>
            <xdr:cNvSpPr txBox="1"/>
          </xdr:nvSpPr>
          <xdr:spPr>
            <a:xfrm>
              <a:off x="8724385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401449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587F349C-8333-43E2-A55A-1A2B95F859D9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587F349C-8333-43E2-A55A-1A2B95F859D9}"/>
                </a:ext>
              </a:extLst>
            </xdr:cNvPr>
            <xdr:cNvSpPr txBox="1"/>
          </xdr:nvSpPr>
          <xdr:spPr>
            <a:xfrm>
              <a:off x="87226140" y="1821180"/>
              <a:ext cx="401449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965957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61FB1C62-CD32-414C-BFF6-B66F46B7C3E8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3" name="CuadroTexto 92">
              <a:extLst>
                <a:ext uri="{FF2B5EF4-FFF2-40B4-BE49-F238E27FC236}">
                  <a16:creationId xmlns:a16="http://schemas.microsoft.com/office/drawing/2014/main" id="{61FB1C62-CD32-414C-BFF6-B66F46B7C3E8}"/>
                </a:ext>
              </a:extLst>
            </xdr:cNvPr>
            <xdr:cNvSpPr txBox="1"/>
          </xdr:nvSpPr>
          <xdr:spPr>
            <a:xfrm>
              <a:off x="87241380" y="3078480"/>
              <a:ext cx="3965957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</a:t>
              </a:r>
              <a:r>
                <a:rPr lang="es-MX" sz="1000" b="1" i="0">
                  <a:latin typeface="Cambria Math" panose="02040503050406030204" pitchFamily="18" charset="0"/>
                </a:rPr>
                <a:t>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3905813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50D30F8E-5DBC-4798-8EAF-141AEF29AD91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4" name="CuadroTexto 93">
              <a:extLst>
                <a:ext uri="{FF2B5EF4-FFF2-40B4-BE49-F238E27FC236}">
                  <a16:creationId xmlns:a16="http://schemas.microsoft.com/office/drawing/2014/main" id="{50D30F8E-5DBC-4798-8EAF-141AEF29AD91}"/>
                </a:ext>
              </a:extLst>
            </xdr:cNvPr>
            <xdr:cNvSpPr txBox="1"/>
          </xdr:nvSpPr>
          <xdr:spPr>
            <a:xfrm>
              <a:off x="87284620" y="2034540"/>
              <a:ext cx="3905813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)_(𝐩𝐬𝟏+𝐩𝐬𝟐−𝟐)+[(𝐋−𝐏^𝐥−𝐏^𝐠 ) 𝐱_𝐚 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77</xdr:col>
      <xdr:colOff>563880</xdr:colOff>
      <xdr:row>20</xdr:row>
      <xdr:rowOff>205740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E08C2D86-3BF9-4C4F-BA89-1CA751D47136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E08C2D86-3BF9-4C4F-BA89-1CA751D47136}"/>
                </a:ext>
              </a:extLst>
            </xdr:cNvPr>
            <xdr:cNvSpPr txBox="1"/>
          </xdr:nvSpPr>
          <xdr:spPr>
            <a:xfrm>
              <a:off x="88567260" y="422910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72</xdr:col>
      <xdr:colOff>405457</xdr:colOff>
      <xdr:row>8</xdr:row>
      <xdr:rowOff>115412</xdr:rowOff>
    </xdr:from>
    <xdr:to>
      <xdr:col>72</xdr:col>
      <xdr:colOff>405457</xdr:colOff>
      <xdr:row>11</xdr:row>
      <xdr:rowOff>128192</xdr:rowOff>
    </xdr:to>
    <xdr:cxnSp macro="">
      <xdr:nvCxnSpPr>
        <xdr:cNvPr id="96" name="Conector recto de flecha 95">
          <a:extLst>
            <a:ext uri="{FF2B5EF4-FFF2-40B4-BE49-F238E27FC236}">
              <a16:creationId xmlns:a16="http://schemas.microsoft.com/office/drawing/2014/main" id="{8FC66F2F-0A2D-4919-809E-53EFDE78FD51}"/>
            </a:ext>
          </a:extLst>
        </xdr:cNvPr>
        <xdr:cNvCxnSpPr/>
      </xdr:nvCxnSpPr>
      <xdr:spPr>
        <a:xfrm>
          <a:off x="82594777" y="1707992"/>
          <a:ext cx="0" cy="637620"/>
        </a:xfrm>
        <a:prstGeom prst="straightConnector1">
          <a:avLst/>
        </a:prstGeom>
        <a:ln>
          <a:solidFill>
            <a:srgbClr val="156082"/>
          </a:solidFill>
          <a:prstDash val="sysDash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4075AFE7-4105-4E67-8B13-8719883BB58F}"/>
            </a:ext>
          </a:extLst>
        </xdr:cNvPr>
        <xdr:cNvCxnSpPr/>
      </xdr:nvCxnSpPr>
      <xdr:spPr>
        <a:xfrm rot="16200000" flipH="1">
          <a:off x="4447794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48EBA1E4-B5F7-4C9B-9F40-28F9FCE121E2}"/>
            </a:ext>
          </a:extLst>
        </xdr:cNvPr>
        <xdr:cNvCxnSpPr/>
      </xdr:nvCxnSpPr>
      <xdr:spPr>
        <a:xfrm rot="16200000" flipH="1">
          <a:off x="6134862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75</xdr:col>
      <xdr:colOff>68580</xdr:colOff>
      <xdr:row>36</xdr:row>
      <xdr:rowOff>55406</xdr:rowOff>
    </xdr:from>
    <xdr:ext cx="657681" cy="31412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714D71B2-F59D-4CFD-8011-F2C87542DC69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714D71B2-F59D-4CFD-8011-F2C87542DC69}"/>
                </a:ext>
              </a:extLst>
            </xdr:cNvPr>
            <xdr:cNvSpPr txBox="1"/>
          </xdr:nvSpPr>
          <xdr:spPr>
            <a:xfrm>
              <a:off x="86403180" y="7317266"/>
              <a:ext cx="657681" cy="31412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𝐔_𝐬𝐩^𝐥=𝐋/(𝛒𝐀_𝐭𝐫 )</a:t>
              </a:r>
            </a:p>
          </xdr:txBody>
        </xdr:sp>
      </mc:Fallback>
    </mc:AlternateContent>
    <xdr:clientData/>
  </xdr:oneCellAnchor>
  <xdr:oneCellAnchor>
    <xdr:from>
      <xdr:col>74</xdr:col>
      <xdr:colOff>53340</xdr:colOff>
      <xdr:row>36</xdr:row>
      <xdr:rowOff>40199</xdr:rowOff>
    </xdr:from>
    <xdr:ext cx="642162" cy="31406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181AB560-0250-46D5-ADF8-2C5A990C57B3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𝐔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𝐬𝐩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𝐕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𝐀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𝐭𝐫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181AB560-0250-46D5-ADF8-2C5A990C57B3}"/>
                </a:ext>
              </a:extLst>
            </xdr:cNvPr>
            <xdr:cNvSpPr txBox="1"/>
          </xdr:nvSpPr>
          <xdr:spPr>
            <a:xfrm>
              <a:off x="85488780" y="7302059"/>
              <a:ext cx="642162" cy="31406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𝐔_𝐬𝐩^𝐠=𝐕/(𝛒𝐀_𝐭𝐫 )</a:t>
              </a:r>
            </a:p>
          </xdr:txBody>
        </xdr:sp>
      </mc:Fallback>
    </mc:AlternateContent>
    <xdr:clientData/>
  </xdr:oneCellAnchor>
  <xdr:oneCellAnchor>
    <xdr:from>
      <xdr:col>77</xdr:col>
      <xdr:colOff>1211580</xdr:colOff>
      <xdr:row>36</xdr:row>
      <xdr:rowOff>67076</xdr:rowOff>
    </xdr:from>
    <xdr:ext cx="657231" cy="29078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87F3997F-4BE5-4CC5-827B-4723A6E3A637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𝐒𝐜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𝐃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𝐛𝐦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87F3997F-4BE5-4CC5-827B-4723A6E3A637}"/>
                </a:ext>
              </a:extLst>
            </xdr:cNvPr>
            <xdr:cNvSpPr txBox="1"/>
          </xdr:nvSpPr>
          <xdr:spPr>
            <a:xfrm>
              <a:off x="89214960" y="7328936"/>
              <a:ext cx="657231" cy="29078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𝐒𝐜=𝛍/(𝛒𝐃_𝐛𝐦 )</a:t>
              </a:r>
            </a:p>
          </xdr:txBody>
        </xdr:sp>
      </mc:Fallback>
    </mc:AlternateContent>
    <xdr:clientData/>
  </xdr:oneCellAnchor>
  <xdr:oneCellAnchor>
    <xdr:from>
      <xdr:col>82</xdr:col>
      <xdr:colOff>342900</xdr:colOff>
      <xdr:row>36</xdr:row>
      <xdr:rowOff>36160</xdr:rowOff>
    </xdr:from>
    <xdr:ext cx="784894" cy="32213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F19DA3C9-3D98-45C8-99FE-F72AECCA146C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F19DA3C9-3D98-45C8-99FE-F72AECCA146C}"/>
                </a:ext>
              </a:extLst>
            </xdr:cNvPr>
            <xdr:cNvSpPr txBox="1"/>
          </xdr:nvSpPr>
          <xdr:spPr>
            <a:xfrm>
              <a:off x="93139260" y="7298020"/>
              <a:ext cx="784894" cy="32213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𝐑𝐞=(𝐝_𝐡 𝛒𝐔_𝐬𝐩)/𝛍</a:t>
              </a:r>
            </a:p>
          </xdr:txBody>
        </xdr:sp>
      </mc:Fallback>
    </mc:AlternateContent>
    <xdr:clientData/>
  </xdr:oneCellAnchor>
  <xdr:oneCellAnchor>
    <xdr:from>
      <xdr:col>85</xdr:col>
      <xdr:colOff>76200</xdr:colOff>
      <xdr:row>36</xdr:row>
      <xdr:rowOff>49059</xdr:rowOff>
    </xdr:from>
    <xdr:ext cx="820801" cy="3268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13E1D21E-6CFC-4A2D-B4E5-AD0EA47F5D35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13E1D21E-6CFC-4A2D-B4E5-AD0EA47F5D35}"/>
                </a:ext>
              </a:extLst>
            </xdr:cNvPr>
            <xdr:cNvSpPr txBox="1"/>
          </xdr:nvSpPr>
          <xdr:spPr>
            <a:xfrm>
              <a:off x="95341440" y="7310919"/>
              <a:ext cx="820801" cy="3268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𝐖𝐞=(𝐝_𝐡 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</a:t>
              </a:r>
            </a:p>
          </xdr:txBody>
        </xdr:sp>
      </mc:Fallback>
    </mc:AlternateContent>
    <xdr:clientData/>
  </xdr:oneCellAnchor>
  <xdr:oneCellAnchor>
    <xdr:from>
      <xdr:col>87</xdr:col>
      <xdr:colOff>91440</xdr:colOff>
      <xdr:row>36</xdr:row>
      <xdr:rowOff>9186</xdr:rowOff>
    </xdr:from>
    <xdr:ext cx="594330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9D1C2995-B82B-4DEB-93CB-80F76B3AF97D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𝐝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𝐡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4" name="CuadroTexto 103">
              <a:extLst>
                <a:ext uri="{FF2B5EF4-FFF2-40B4-BE49-F238E27FC236}">
                  <a16:creationId xmlns:a16="http://schemas.microsoft.com/office/drawing/2014/main" id="{9D1C2995-B82B-4DEB-93CB-80F76B3AF97D}"/>
                </a:ext>
              </a:extLst>
            </xdr:cNvPr>
            <xdr:cNvSpPr txBox="1"/>
          </xdr:nvSpPr>
          <xdr:spPr>
            <a:xfrm>
              <a:off x="97155000" y="7271046"/>
              <a:ext cx="594330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𝐅𝐫=(𝐔_𝐬𝐩^𝟐)/(𝐠_𝐜 𝐝_𝐡 )</a:t>
              </a:r>
            </a:p>
          </xdr:txBody>
        </xdr:sp>
      </mc:Fallback>
    </mc:AlternateContent>
    <xdr:clientData/>
  </xdr:oneCellAnchor>
  <xdr:oneCellAnchor>
    <xdr:from>
      <xdr:col>71</xdr:col>
      <xdr:colOff>129540</xdr:colOff>
      <xdr:row>36</xdr:row>
      <xdr:rowOff>30549</xdr:rowOff>
    </xdr:from>
    <xdr:ext cx="484876" cy="3333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B27A0CAF-7654-46DA-843C-60EADFFA9D8F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𝐝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𝐡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𝛜</m:t>
                        </m:r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5" name="CuadroTexto 104">
              <a:extLst>
                <a:ext uri="{FF2B5EF4-FFF2-40B4-BE49-F238E27FC236}">
                  <a16:creationId xmlns:a16="http://schemas.microsoft.com/office/drawing/2014/main" id="{B27A0CAF-7654-46DA-843C-60EADFFA9D8F}"/>
                </a:ext>
              </a:extLst>
            </xdr:cNvPr>
            <xdr:cNvSpPr txBox="1"/>
          </xdr:nvSpPr>
          <xdr:spPr>
            <a:xfrm>
              <a:off x="81282540" y="7292409"/>
              <a:ext cx="484876" cy="3333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𝐝_𝐡=𝟒𝛜/𝐚_𝐩 </a:t>
              </a:r>
            </a:p>
          </xdr:txBody>
        </xdr:sp>
      </mc:Fallback>
    </mc:AlternateContent>
    <xdr:clientData/>
  </xdr:oneCellAnchor>
  <xdr:oneCellAnchor>
    <xdr:from>
      <xdr:col>80</xdr:col>
      <xdr:colOff>350520</xdr:colOff>
      <xdr:row>36</xdr:row>
      <xdr:rowOff>5029</xdr:rowOff>
    </xdr:from>
    <xdr:ext cx="637932" cy="33868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A6F4A717-DF65-412B-89BC-F3785D240517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𝐑𝐞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𝛍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6" name="CuadroTexto 105">
              <a:extLst>
                <a:ext uri="{FF2B5EF4-FFF2-40B4-BE49-F238E27FC236}">
                  <a16:creationId xmlns:a16="http://schemas.microsoft.com/office/drawing/2014/main" id="{A6F4A717-DF65-412B-89BC-F3785D240517}"/>
                </a:ext>
              </a:extLst>
            </xdr:cNvPr>
            <xdr:cNvSpPr txBox="1"/>
          </xdr:nvSpPr>
          <xdr:spPr>
            <a:xfrm>
              <a:off x="91561920" y="7266889"/>
              <a:ext cx="637932" cy="33868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𝐑𝐞=(𝛒𝐔_𝐬𝐩)/(𝐚_𝐩 𝛍)</a:t>
              </a:r>
            </a:p>
          </xdr:txBody>
        </xdr:sp>
      </mc:Fallback>
    </mc:AlternateContent>
    <xdr:clientData/>
  </xdr:oneCellAnchor>
  <xdr:oneCellAnchor>
    <xdr:from>
      <xdr:col>84</xdr:col>
      <xdr:colOff>76200</xdr:colOff>
      <xdr:row>35</xdr:row>
      <xdr:rowOff>162784</xdr:rowOff>
    </xdr:from>
    <xdr:ext cx="694484" cy="3736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0A0455C4-4026-4304-AD3A-D5817F2C623C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𝐖𝐞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𝛒</m:t>
                        </m:r>
                        <m:sSubSup>
                          <m:sSubSup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𝛔</m:t>
                        </m:r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7" name="CuadroTexto 106">
              <a:extLst>
                <a:ext uri="{FF2B5EF4-FFF2-40B4-BE49-F238E27FC236}">
                  <a16:creationId xmlns:a16="http://schemas.microsoft.com/office/drawing/2014/main" id="{0A0455C4-4026-4304-AD3A-D5817F2C623C}"/>
                </a:ext>
              </a:extLst>
            </xdr:cNvPr>
            <xdr:cNvSpPr txBox="1"/>
          </xdr:nvSpPr>
          <xdr:spPr>
            <a:xfrm>
              <a:off x="94457520" y="7241764"/>
              <a:ext cx="694484" cy="3736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𝐖𝐞=(𝛒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𝐔_𝐬𝐩^𝟐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)/(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𝐚_𝐩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 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𝛔)</a:t>
              </a:r>
            </a:p>
          </xdr:txBody>
        </xdr:sp>
      </mc:Fallback>
    </mc:AlternateContent>
    <xdr:clientData/>
  </xdr:oneCellAnchor>
  <xdr:oneCellAnchor>
    <xdr:from>
      <xdr:col>86</xdr:col>
      <xdr:colOff>60960</xdr:colOff>
      <xdr:row>36</xdr:row>
      <xdr:rowOff>16806</xdr:rowOff>
    </xdr:from>
    <xdr:ext cx="657168" cy="34560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92A64C81-A1F5-4F62-8902-C8356DF2AD46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𝐅𝐫</m:t>
                    </m:r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𝐚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𝐩</m:t>
                            </m:r>
                          </m:sub>
                        </m:sSub>
                        <m:sSubSup>
                          <m:sSubSup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𝐔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𝐬𝐩</m:t>
                            </m:r>
                          </m:sub>
                          <m:sup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𝟐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𝐠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𝐜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8" name="CuadroTexto 107">
              <a:extLst>
                <a:ext uri="{FF2B5EF4-FFF2-40B4-BE49-F238E27FC236}">
                  <a16:creationId xmlns:a16="http://schemas.microsoft.com/office/drawing/2014/main" id="{92A64C81-A1F5-4F62-8902-C8356DF2AD46}"/>
                </a:ext>
              </a:extLst>
            </xdr:cNvPr>
            <xdr:cNvSpPr txBox="1"/>
          </xdr:nvSpPr>
          <xdr:spPr>
            <a:xfrm>
              <a:off x="96332040" y="7278666"/>
              <a:ext cx="657168" cy="34560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𝐅𝐫=(𝐚_𝐩 𝐔_𝐬𝐩^𝟐)/𝐠_𝐜 </a:t>
              </a:r>
            </a:p>
          </xdr:txBody>
        </xdr:sp>
      </mc:Fallback>
    </mc:AlternateContent>
    <xdr:clientData/>
  </xdr:oneCellAnchor>
  <xdr:oneCellAnchor>
    <xdr:from>
      <xdr:col>76</xdr:col>
      <xdr:colOff>45720</xdr:colOff>
      <xdr:row>16</xdr:row>
      <xdr:rowOff>15240</xdr:rowOff>
    </xdr:from>
    <xdr:ext cx="4008661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BCDFD087-C5E9-4B57-98F9-95A1FE9CC377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109" name="CuadroTexto 108">
              <a:extLst>
                <a:ext uri="{FF2B5EF4-FFF2-40B4-BE49-F238E27FC236}">
                  <a16:creationId xmlns:a16="http://schemas.microsoft.com/office/drawing/2014/main" id="{BCDFD087-C5E9-4B57-98F9-95A1FE9CC377}"/>
                </a:ext>
              </a:extLst>
            </xdr:cNvPr>
            <xdr:cNvSpPr txBox="1"/>
          </xdr:nvSpPr>
          <xdr:spPr>
            <a:xfrm>
              <a:off x="87256620" y="3268980"/>
              <a:ext cx="4008661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)𝐡]_(𝐩𝐬𝟏+𝐩𝐬𝟐−𝟐)+[(𝐋−𝐏^𝐥−𝐏^𝐠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5F2A5569-6BB2-4A34-B7E5-7DF621BF9261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10" name="CuadroTexto 109">
              <a:extLst>
                <a:ext uri="{FF2B5EF4-FFF2-40B4-BE49-F238E27FC236}">
                  <a16:creationId xmlns:a16="http://schemas.microsoft.com/office/drawing/2014/main" id="{5F2A5569-6BB2-4A34-B7E5-7DF621BF9261}"/>
                </a:ext>
              </a:extLst>
            </xdr:cNvPr>
            <xdr:cNvSpPr txBox="1"/>
          </xdr:nvSpPr>
          <xdr:spPr>
            <a:xfrm>
              <a:off x="83858100" y="50825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51</xdr:col>
      <xdr:colOff>792479</xdr:colOff>
      <xdr:row>62</xdr:row>
      <xdr:rowOff>0</xdr:rowOff>
    </xdr:from>
    <xdr:to>
      <xdr:col>57</xdr:col>
      <xdr:colOff>355102</xdr:colOff>
      <xdr:row>104</xdr:row>
      <xdr:rowOff>13731</xdr:rowOff>
    </xdr:to>
    <xdr:pic>
      <xdr:nvPicPr>
        <xdr:cNvPr id="112" name="Imagen 111">
          <a:extLst>
            <a:ext uri="{FF2B5EF4-FFF2-40B4-BE49-F238E27FC236}">
              <a16:creationId xmlns:a16="http://schemas.microsoft.com/office/drawing/2014/main" id="{B1CC35F9-9AFB-D936-0CD8-5E2312E5C9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106</xdr:row>
      <xdr:rowOff>0</xdr:rowOff>
    </xdr:from>
    <xdr:to>
      <xdr:col>57</xdr:col>
      <xdr:colOff>473975</xdr:colOff>
      <xdr:row>148</xdr:row>
      <xdr:rowOff>18303</xdr:rowOff>
    </xdr:to>
    <xdr:pic>
      <xdr:nvPicPr>
        <xdr:cNvPr id="114" name="Imagen 113">
          <a:extLst>
            <a:ext uri="{FF2B5EF4-FFF2-40B4-BE49-F238E27FC236}">
              <a16:creationId xmlns:a16="http://schemas.microsoft.com/office/drawing/2014/main" id="{4FEF9908-C94A-8194-3D04-EA37D7BAB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149</xdr:row>
      <xdr:rowOff>182879</xdr:rowOff>
    </xdr:from>
    <xdr:to>
      <xdr:col>57</xdr:col>
      <xdr:colOff>245374</xdr:colOff>
      <xdr:row>192</xdr:row>
      <xdr:rowOff>13730</xdr:rowOff>
    </xdr:to>
    <xdr:pic>
      <xdr:nvPicPr>
        <xdr:cNvPr id="116" name="Imagen 115">
          <a:extLst>
            <a:ext uri="{FF2B5EF4-FFF2-40B4-BE49-F238E27FC236}">
              <a16:creationId xmlns:a16="http://schemas.microsoft.com/office/drawing/2014/main" id="{87E06D56-E9C3-7E32-BCB7-9E2A06BB3A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194</xdr:row>
      <xdr:rowOff>1</xdr:rowOff>
    </xdr:from>
    <xdr:to>
      <xdr:col>57</xdr:col>
      <xdr:colOff>355102</xdr:colOff>
      <xdr:row>236</xdr:row>
      <xdr:rowOff>22876</xdr:rowOff>
    </xdr:to>
    <xdr:pic>
      <xdr:nvPicPr>
        <xdr:cNvPr id="118" name="Imagen 117">
          <a:extLst>
            <a:ext uri="{FF2B5EF4-FFF2-40B4-BE49-F238E27FC236}">
              <a16:creationId xmlns:a16="http://schemas.microsoft.com/office/drawing/2014/main" id="{AF65D74E-F145-2202-3CB1-7381723DFA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237</xdr:row>
      <xdr:rowOff>182879</xdr:rowOff>
    </xdr:from>
    <xdr:to>
      <xdr:col>57</xdr:col>
      <xdr:colOff>473975</xdr:colOff>
      <xdr:row>280</xdr:row>
      <xdr:rowOff>32018</xdr:rowOff>
    </xdr:to>
    <xdr:pic>
      <xdr:nvPicPr>
        <xdr:cNvPr id="120" name="Imagen 119">
          <a:extLst>
            <a:ext uri="{FF2B5EF4-FFF2-40B4-BE49-F238E27FC236}">
              <a16:creationId xmlns:a16="http://schemas.microsoft.com/office/drawing/2014/main" id="{71341591-D5F7-9AB5-B582-78A0A16ABC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51</xdr:col>
      <xdr:colOff>792479</xdr:colOff>
      <xdr:row>282</xdr:row>
      <xdr:rowOff>0</xdr:rowOff>
    </xdr:from>
    <xdr:to>
      <xdr:col>57</xdr:col>
      <xdr:colOff>245374</xdr:colOff>
      <xdr:row>324</xdr:row>
      <xdr:rowOff>32019</xdr:rowOff>
    </xdr:to>
    <xdr:pic>
      <xdr:nvPicPr>
        <xdr:cNvPr id="122" name="Imagen 121">
          <a:extLst>
            <a:ext uri="{FF2B5EF4-FFF2-40B4-BE49-F238E27FC236}">
              <a16:creationId xmlns:a16="http://schemas.microsoft.com/office/drawing/2014/main" id="{6547EB5E-CE15-9114-F9F7-2854CB89EA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552079" y="52616100"/>
          <a:ext cx="5632715" cy="771297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420063</xdr:colOff>
      <xdr:row>7</xdr:row>
      <xdr:rowOff>78760</xdr:rowOff>
    </xdr:from>
    <xdr:to>
      <xdr:col>16</xdr:col>
      <xdr:colOff>2370</xdr:colOff>
      <xdr:row>12</xdr:row>
      <xdr:rowOff>129540</xdr:rowOff>
    </xdr:to>
    <xdr:grpSp>
      <xdr:nvGrpSpPr>
        <xdr:cNvPr id="2" name="Grupo 1">
          <a:extLst>
            <a:ext uri="{FF2B5EF4-FFF2-40B4-BE49-F238E27FC236}">
              <a16:creationId xmlns:a16="http://schemas.microsoft.com/office/drawing/2014/main" id="{1747B1CD-6721-4233-977D-5FE5E3D2B7AA}"/>
            </a:ext>
          </a:extLst>
        </xdr:cNvPr>
        <xdr:cNvGrpSpPr/>
      </xdr:nvGrpSpPr>
      <xdr:grpSpPr>
        <a:xfrm>
          <a:off x="16886883" y="1457980"/>
          <a:ext cx="2157867" cy="1094720"/>
          <a:chOff x="4607856" y="1308846"/>
          <a:chExt cx="2321859" cy="1039907"/>
        </a:xfrm>
      </xdr:grpSpPr>
      <xdr:pic>
        <xdr:nvPicPr>
          <xdr:cNvPr id="3" name="Imagen 2">
            <a:extLst>
              <a:ext uri="{FF2B5EF4-FFF2-40B4-BE49-F238E27FC236}">
                <a16:creationId xmlns:a16="http://schemas.microsoft.com/office/drawing/2014/main" id="{414599A3-9DBA-61D0-4A95-2A3D29A4CD15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b="40983"/>
          <a:stretch/>
        </xdr:blipFill>
        <xdr:spPr bwMode="auto">
          <a:xfrm>
            <a:off x="4607856" y="1308846"/>
            <a:ext cx="2321859" cy="1039907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4" name="Imagen 3">
            <a:extLst>
              <a:ext uri="{FF2B5EF4-FFF2-40B4-BE49-F238E27FC236}">
                <a16:creationId xmlns:a16="http://schemas.microsoft.com/office/drawing/2014/main" id="{B659D298-AF3B-5267-632D-677555634216}"/>
              </a:ext>
            </a:extLst>
          </xdr:cNvPr>
          <xdr:cNvPicPr>
            <a:picLocks noChangeAspect="1" noChangeArrowheads="1"/>
          </xdr:cNvPicPr>
        </xdr:nvPicPr>
        <xdr:blipFill rotWithShape="1"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l="39317" t="66038" r="36155" b="11321"/>
          <a:stretch/>
        </xdr:blipFill>
        <xdr:spPr bwMode="auto">
          <a:xfrm>
            <a:off x="5396751" y="1630222"/>
            <a:ext cx="457201" cy="32273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42904</xdr:colOff>
      <xdr:row>7</xdr:row>
      <xdr:rowOff>63776</xdr:rowOff>
    </xdr:from>
    <xdr:to>
      <xdr:col>6</xdr:col>
      <xdr:colOff>1183342</xdr:colOff>
      <xdr:row>12</xdr:row>
      <xdr:rowOff>157975</xdr:rowOff>
    </xdr:to>
    <xdr:grpSp>
      <xdr:nvGrpSpPr>
        <xdr:cNvPr id="5" name="Grupo 4">
          <a:extLst>
            <a:ext uri="{FF2B5EF4-FFF2-40B4-BE49-F238E27FC236}">
              <a16:creationId xmlns:a16="http://schemas.microsoft.com/office/drawing/2014/main" id="{D26B564E-6617-411A-B317-08EBEE02C012}"/>
            </a:ext>
          </a:extLst>
        </xdr:cNvPr>
        <xdr:cNvGrpSpPr/>
      </xdr:nvGrpSpPr>
      <xdr:grpSpPr>
        <a:xfrm>
          <a:off x="5445484" y="1442996"/>
          <a:ext cx="2496798" cy="1138139"/>
          <a:chOff x="5398299" y="1217963"/>
          <a:chExt cx="2227884" cy="1049551"/>
        </a:xfrm>
      </xdr:grpSpPr>
      <xdr:pic>
        <xdr:nvPicPr>
          <xdr:cNvPr id="6" name="Imagen 5">
            <a:extLst>
              <a:ext uri="{FF2B5EF4-FFF2-40B4-BE49-F238E27FC236}">
                <a16:creationId xmlns:a16="http://schemas.microsoft.com/office/drawing/2014/main" id="{13F7BCC1-3427-11A9-DAC7-44A201396C1F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398299" y="1217963"/>
            <a:ext cx="2227884" cy="1049551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  <xdr:pic>
        <xdr:nvPicPr>
          <xdr:cNvPr id="7" name="Imagen 6">
            <a:extLst>
              <a:ext uri="{FF2B5EF4-FFF2-40B4-BE49-F238E27FC236}">
                <a16:creationId xmlns:a16="http://schemas.microsoft.com/office/drawing/2014/main" id="{7C468E7F-5315-09A5-CD20-45A38C9C508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5410047" y="1280716"/>
            <a:ext cx="646416" cy="572814"/>
          </a:xfrm>
          <a:prstGeom prst="rect">
            <a:avLst/>
          </a:prstGeom>
          <a:noFill/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</a:extLst>
        </xdr:spPr>
      </xdr:pic>
    </xdr:grpSp>
    <xdr:clientData/>
  </xdr:twoCellAnchor>
  <xdr:twoCellAnchor>
    <xdr:from>
      <xdr:col>5</xdr:col>
      <xdr:colOff>1272319</xdr:colOff>
      <xdr:row>11</xdr:row>
      <xdr:rowOff>63817</xdr:rowOff>
    </xdr:from>
    <xdr:to>
      <xdr:col>5</xdr:col>
      <xdr:colOff>1272319</xdr:colOff>
      <xdr:row>16</xdr:row>
      <xdr:rowOff>79901</xdr:rowOff>
    </xdr:to>
    <xdr:cxnSp macro="">
      <xdr:nvCxnSpPr>
        <xdr:cNvPr id="8" name="Conector recto de flecha 7">
          <a:extLst>
            <a:ext uri="{FF2B5EF4-FFF2-40B4-BE49-F238E27FC236}">
              <a16:creationId xmlns:a16="http://schemas.microsoft.com/office/drawing/2014/main" id="{FAC70C5C-F57E-44E2-AA79-D56FAD789611}"/>
            </a:ext>
          </a:extLst>
        </xdr:cNvPr>
        <xdr:cNvCxnSpPr/>
      </xdr:nvCxnSpPr>
      <xdr:spPr>
        <a:xfrm flipV="1">
          <a:off x="6674899" y="2273617"/>
          <a:ext cx="0" cy="105240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1279939</xdr:colOff>
      <xdr:row>3</xdr:row>
      <xdr:rowOff>118897</xdr:rowOff>
    </xdr:from>
    <xdr:to>
      <xdr:col>5</xdr:col>
      <xdr:colOff>1279939</xdr:colOff>
      <xdr:row>8</xdr:row>
      <xdr:rowOff>165986</xdr:rowOff>
    </xdr:to>
    <xdr:cxnSp macro="">
      <xdr:nvCxnSpPr>
        <xdr:cNvPr id="9" name="Conector recto de flecha 8">
          <a:extLst>
            <a:ext uri="{FF2B5EF4-FFF2-40B4-BE49-F238E27FC236}">
              <a16:creationId xmlns:a16="http://schemas.microsoft.com/office/drawing/2014/main" id="{E10BECBA-5D8D-43BD-85B0-79EC7B5B5A1E}"/>
            </a:ext>
          </a:extLst>
        </xdr:cNvPr>
        <xdr:cNvCxnSpPr/>
      </xdr:nvCxnSpPr>
      <xdr:spPr>
        <a:xfrm flipV="1">
          <a:off x="6682519" y="705637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1344635</xdr:colOff>
      <xdr:row>3</xdr:row>
      <xdr:rowOff>118897</xdr:rowOff>
    </xdr:from>
    <xdr:to>
      <xdr:col>5</xdr:col>
      <xdr:colOff>1344635</xdr:colOff>
      <xdr:row>8</xdr:row>
      <xdr:rowOff>165986</xdr:rowOff>
    </xdr:to>
    <xdr:cxnSp macro="">
      <xdr:nvCxnSpPr>
        <xdr:cNvPr id="10" name="Conector recto de flecha 9">
          <a:extLst>
            <a:ext uri="{FF2B5EF4-FFF2-40B4-BE49-F238E27FC236}">
              <a16:creationId xmlns:a16="http://schemas.microsoft.com/office/drawing/2014/main" id="{B2688C7F-02C7-4ECB-A582-E4AC50F2BEE5}"/>
            </a:ext>
          </a:extLst>
        </xdr:cNvPr>
        <xdr:cNvCxnSpPr/>
      </xdr:nvCxnSpPr>
      <xdr:spPr>
        <a:xfrm>
          <a:off x="6747215" y="70563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1332911</xdr:colOff>
      <xdr:row>11</xdr:row>
      <xdr:rowOff>63817</xdr:rowOff>
    </xdr:from>
    <xdr:to>
      <xdr:col>5</xdr:col>
      <xdr:colOff>1332911</xdr:colOff>
      <xdr:row>16</xdr:row>
      <xdr:rowOff>79901</xdr:rowOff>
    </xdr:to>
    <xdr:cxnSp macro="">
      <xdr:nvCxnSpPr>
        <xdr:cNvPr id="11" name="Conector recto de flecha 10">
          <a:extLst>
            <a:ext uri="{FF2B5EF4-FFF2-40B4-BE49-F238E27FC236}">
              <a16:creationId xmlns:a16="http://schemas.microsoft.com/office/drawing/2014/main" id="{2E90DCC4-3958-4A58-B272-B722458586C0}"/>
            </a:ext>
          </a:extLst>
        </xdr:cNvPr>
        <xdr:cNvCxnSpPr/>
      </xdr:nvCxnSpPr>
      <xdr:spPr>
        <a:xfrm>
          <a:off x="6735491" y="2273617"/>
          <a:ext cx="0" cy="1052404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9625</xdr:colOff>
      <xdr:row>3</xdr:row>
      <xdr:rowOff>113684</xdr:rowOff>
    </xdr:from>
    <xdr:to>
      <xdr:col>15</xdr:col>
      <xdr:colOff>9625</xdr:colOff>
      <xdr:row>8</xdr:row>
      <xdr:rowOff>160773</xdr:rowOff>
    </xdr:to>
    <xdr:cxnSp macro="">
      <xdr:nvCxnSpPr>
        <xdr:cNvPr id="12" name="Conector recto de flecha 11">
          <a:extLst>
            <a:ext uri="{FF2B5EF4-FFF2-40B4-BE49-F238E27FC236}">
              <a16:creationId xmlns:a16="http://schemas.microsoft.com/office/drawing/2014/main" id="{CB32CDEE-C6C2-4E96-BBAE-39D32F1B4B3D}"/>
            </a:ext>
          </a:extLst>
        </xdr:cNvPr>
        <xdr:cNvCxnSpPr/>
      </xdr:nvCxnSpPr>
      <xdr:spPr>
        <a:xfrm>
          <a:off x="17809945" y="700424"/>
          <a:ext cx="0" cy="1052929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0</xdr:colOff>
      <xdr:row>11</xdr:row>
      <xdr:rowOff>48577</xdr:rowOff>
    </xdr:from>
    <xdr:to>
      <xdr:col>15</xdr:col>
      <xdr:colOff>0</xdr:colOff>
      <xdr:row>17</xdr:row>
      <xdr:rowOff>110359</xdr:rowOff>
    </xdr:to>
    <xdr:cxnSp macro="">
      <xdr:nvCxnSpPr>
        <xdr:cNvPr id="13" name="Conector recto de flecha 12">
          <a:extLst>
            <a:ext uri="{FF2B5EF4-FFF2-40B4-BE49-F238E27FC236}">
              <a16:creationId xmlns:a16="http://schemas.microsoft.com/office/drawing/2014/main" id="{094FC687-AD24-4AC9-93B8-1E4F5A2BB0E3}"/>
            </a:ext>
          </a:extLst>
        </xdr:cNvPr>
        <xdr:cNvCxnSpPr/>
      </xdr:nvCxnSpPr>
      <xdr:spPr>
        <a:xfrm flipH="1">
          <a:off x="17800320" y="2258377"/>
          <a:ext cx="0" cy="1296222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17585</xdr:colOff>
      <xdr:row>17</xdr:row>
      <xdr:rowOff>117230</xdr:rowOff>
    </xdr:from>
    <xdr:to>
      <xdr:col>15</xdr:col>
      <xdr:colOff>1241474</xdr:colOff>
      <xdr:row>17</xdr:row>
      <xdr:rowOff>121920</xdr:rowOff>
    </xdr:to>
    <xdr:cxnSp macro="">
      <xdr:nvCxnSpPr>
        <xdr:cNvPr id="14" name="Conector recto de flecha 13">
          <a:extLst>
            <a:ext uri="{FF2B5EF4-FFF2-40B4-BE49-F238E27FC236}">
              <a16:creationId xmlns:a16="http://schemas.microsoft.com/office/drawing/2014/main" id="{8AEA782C-8F43-4328-A3C9-E022A40B803E}"/>
            </a:ext>
          </a:extLst>
        </xdr:cNvPr>
        <xdr:cNvCxnSpPr/>
      </xdr:nvCxnSpPr>
      <xdr:spPr>
        <a:xfrm flipH="1">
          <a:off x="16484405" y="3561470"/>
          <a:ext cx="2557389" cy="4690"/>
        </a:xfrm>
        <a:prstGeom prst="straightConnector1">
          <a:avLst/>
        </a:prstGeom>
        <a:ln>
          <a:solidFill>
            <a:srgbClr val="C00000"/>
          </a:solidFill>
          <a:headEnd type="triangle"/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8965</xdr:colOff>
      <xdr:row>2</xdr:row>
      <xdr:rowOff>13643</xdr:rowOff>
    </xdr:from>
    <xdr:to>
      <xdr:col>25</xdr:col>
      <xdr:colOff>8965</xdr:colOff>
      <xdr:row>7</xdr:row>
      <xdr:rowOff>24874</xdr:rowOff>
    </xdr:to>
    <xdr:cxnSp macro="">
      <xdr:nvCxnSpPr>
        <xdr:cNvPr id="15" name="Conector recto de flecha 14">
          <a:extLst>
            <a:ext uri="{FF2B5EF4-FFF2-40B4-BE49-F238E27FC236}">
              <a16:creationId xmlns:a16="http://schemas.microsoft.com/office/drawing/2014/main" id="{4287DCC6-A597-457E-81E1-7278980D5882}"/>
            </a:ext>
          </a:extLst>
        </xdr:cNvPr>
        <xdr:cNvCxnSpPr/>
      </xdr:nvCxnSpPr>
      <xdr:spPr>
        <a:xfrm rot="10800000" flipH="1">
          <a:off x="299022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17930</xdr:colOff>
      <xdr:row>14</xdr:row>
      <xdr:rowOff>1</xdr:rowOff>
    </xdr:from>
    <xdr:to>
      <xdr:col>25</xdr:col>
      <xdr:colOff>17930</xdr:colOff>
      <xdr:row>18</xdr:row>
      <xdr:rowOff>190525</xdr:rowOff>
    </xdr:to>
    <xdr:cxnSp macro="">
      <xdr:nvCxnSpPr>
        <xdr:cNvPr id="16" name="Conector recto de flecha 15">
          <a:extLst>
            <a:ext uri="{FF2B5EF4-FFF2-40B4-BE49-F238E27FC236}">
              <a16:creationId xmlns:a16="http://schemas.microsoft.com/office/drawing/2014/main" id="{9E02FED5-A56E-40FD-8471-F7ADCA9DC172}"/>
            </a:ext>
          </a:extLst>
        </xdr:cNvPr>
        <xdr:cNvCxnSpPr/>
      </xdr:nvCxnSpPr>
      <xdr:spPr>
        <a:xfrm rot="10800000" flipH="1">
          <a:off x="299111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8965</xdr:colOff>
      <xdr:row>2</xdr:row>
      <xdr:rowOff>8966</xdr:rowOff>
    </xdr:from>
    <xdr:to>
      <xdr:col>27</xdr:col>
      <xdr:colOff>8965</xdr:colOff>
      <xdr:row>7</xdr:row>
      <xdr:rowOff>20197</xdr:rowOff>
    </xdr:to>
    <xdr:cxnSp macro="">
      <xdr:nvCxnSpPr>
        <xdr:cNvPr id="17" name="Conector recto de flecha 16">
          <a:extLst>
            <a:ext uri="{FF2B5EF4-FFF2-40B4-BE49-F238E27FC236}">
              <a16:creationId xmlns:a16="http://schemas.microsoft.com/office/drawing/2014/main" id="{FEFDC6A9-D298-48CB-96B8-82DB18D91AD9}"/>
            </a:ext>
          </a:extLst>
        </xdr:cNvPr>
        <xdr:cNvCxnSpPr/>
      </xdr:nvCxnSpPr>
      <xdr:spPr>
        <a:xfrm>
          <a:off x="325006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7813</xdr:colOff>
      <xdr:row>14</xdr:row>
      <xdr:rowOff>16522</xdr:rowOff>
    </xdr:from>
    <xdr:to>
      <xdr:col>27</xdr:col>
      <xdr:colOff>7813</xdr:colOff>
      <xdr:row>19</xdr:row>
      <xdr:rowOff>14834</xdr:rowOff>
    </xdr:to>
    <xdr:cxnSp macro="">
      <xdr:nvCxnSpPr>
        <xdr:cNvPr id="18" name="Conector recto de flecha 17">
          <a:extLst>
            <a:ext uri="{FF2B5EF4-FFF2-40B4-BE49-F238E27FC236}">
              <a16:creationId xmlns:a16="http://schemas.microsoft.com/office/drawing/2014/main" id="{D799B18C-CAB9-46E3-8E84-85B2263551D3}"/>
            </a:ext>
          </a:extLst>
        </xdr:cNvPr>
        <xdr:cNvCxnSpPr/>
      </xdr:nvCxnSpPr>
      <xdr:spPr>
        <a:xfrm>
          <a:off x="324994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4522</xdr:colOff>
      <xdr:row>14</xdr:row>
      <xdr:rowOff>3810</xdr:rowOff>
    </xdr:from>
    <xdr:to>
      <xdr:col>57</xdr:col>
      <xdr:colOff>4522</xdr:colOff>
      <xdr:row>19</xdr:row>
      <xdr:rowOff>3834</xdr:rowOff>
    </xdr:to>
    <xdr:cxnSp macro="">
      <xdr:nvCxnSpPr>
        <xdr:cNvPr id="19" name="Conector recto de flecha 18">
          <a:extLst>
            <a:ext uri="{FF2B5EF4-FFF2-40B4-BE49-F238E27FC236}">
              <a16:creationId xmlns:a16="http://schemas.microsoft.com/office/drawing/2014/main" id="{C399CF18-EFAD-4CE7-8920-1F3A7A8282CE}"/>
            </a:ext>
          </a:extLst>
        </xdr:cNvPr>
        <xdr:cNvCxnSpPr/>
      </xdr:nvCxnSpPr>
      <xdr:spPr>
        <a:xfrm rot="10800000" flipH="1">
          <a:off x="65513662" y="2846070"/>
          <a:ext cx="0" cy="102110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74</xdr:col>
      <xdr:colOff>60906</xdr:colOff>
      <xdr:row>10</xdr:row>
      <xdr:rowOff>59097</xdr:rowOff>
    </xdr:from>
    <xdr:to>
      <xdr:col>74</xdr:col>
      <xdr:colOff>744279</xdr:colOff>
      <xdr:row>21</xdr:row>
      <xdr:rowOff>73567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AEBF640D-DD26-474E-8761-4BFE07938C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066066" y="2070777"/>
          <a:ext cx="683373" cy="226999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74</xdr:col>
      <xdr:colOff>175064</xdr:colOff>
      <xdr:row>10</xdr:row>
      <xdr:rowOff>100870</xdr:rowOff>
    </xdr:from>
    <xdr:to>
      <xdr:col>74</xdr:col>
      <xdr:colOff>662088</xdr:colOff>
      <xdr:row>12</xdr:row>
      <xdr:rowOff>152046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07704612-2DDF-4CE0-B800-3B53B9FFB7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7180224" y="2112550"/>
          <a:ext cx="487024" cy="4626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99215</xdr:colOff>
      <xdr:row>8</xdr:row>
      <xdr:rowOff>29309</xdr:rowOff>
    </xdr:from>
    <xdr:to>
      <xdr:col>72</xdr:col>
      <xdr:colOff>715765</xdr:colOff>
      <xdr:row>17</xdr:row>
      <xdr:rowOff>130803</xdr:rowOff>
    </xdr:to>
    <xdr:pic>
      <xdr:nvPicPr>
        <xdr:cNvPr id="22" name="Imagen 21">
          <a:extLst>
            <a:ext uri="{FF2B5EF4-FFF2-40B4-BE49-F238E27FC236}">
              <a16:creationId xmlns:a16="http://schemas.microsoft.com/office/drawing/2014/main" id="{BA96AC6B-AB16-428A-AEAE-C55E518EBB49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 t="65967"/>
        <a:stretch/>
      </xdr:blipFill>
      <xdr:spPr bwMode="auto">
        <a:xfrm>
          <a:off x="82821935" y="1621889"/>
          <a:ext cx="1652870" cy="1953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597559</xdr:colOff>
      <xdr:row>13</xdr:row>
      <xdr:rowOff>41409</xdr:rowOff>
    </xdr:from>
    <xdr:to>
      <xdr:col>72</xdr:col>
      <xdr:colOff>160020</xdr:colOff>
      <xdr:row>15</xdr:row>
      <xdr:rowOff>157961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DE1DDA90-1E27-41D6-AA16-54D310E1E2A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3320279" y="2670309"/>
          <a:ext cx="598781" cy="5356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71</xdr:col>
      <xdr:colOff>944880</xdr:colOff>
      <xdr:row>17</xdr:row>
      <xdr:rowOff>89683</xdr:rowOff>
    </xdr:from>
    <xdr:to>
      <xdr:col>74</xdr:col>
      <xdr:colOff>446214</xdr:colOff>
      <xdr:row>23</xdr:row>
      <xdr:rowOff>4903</xdr:rowOff>
    </xdr:to>
    <xdr:grpSp>
      <xdr:nvGrpSpPr>
        <xdr:cNvPr id="24" name="Grupo 23">
          <a:extLst>
            <a:ext uri="{FF2B5EF4-FFF2-40B4-BE49-F238E27FC236}">
              <a16:creationId xmlns:a16="http://schemas.microsoft.com/office/drawing/2014/main" id="{A0CE7F3E-D913-4205-948D-D56D0515F86D}"/>
            </a:ext>
          </a:extLst>
        </xdr:cNvPr>
        <xdr:cNvGrpSpPr/>
      </xdr:nvGrpSpPr>
      <xdr:grpSpPr>
        <a:xfrm>
          <a:off x="83667600" y="3533923"/>
          <a:ext cx="3783774" cy="1164900"/>
          <a:chOff x="76321920" y="3472962"/>
          <a:chExt cx="2076918" cy="1244707"/>
        </a:xfrm>
      </xdr:grpSpPr>
      <xdr:cxnSp macro="">
        <xdr:nvCxnSpPr>
          <xdr:cNvPr id="25" name="Conector recto de flecha 24">
            <a:extLst>
              <a:ext uri="{FF2B5EF4-FFF2-40B4-BE49-F238E27FC236}">
                <a16:creationId xmlns:a16="http://schemas.microsoft.com/office/drawing/2014/main" id="{80F85B52-23D6-8F4B-AAE6-B3E3633314EA}"/>
              </a:ext>
            </a:extLst>
          </xdr:cNvPr>
          <xdr:cNvCxnSpPr/>
        </xdr:nvCxnSpPr>
        <xdr:spPr>
          <a:xfrm>
            <a:off x="76321920" y="3472962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6" name="Conector recto de flecha 25">
            <a:extLst>
              <a:ext uri="{FF2B5EF4-FFF2-40B4-BE49-F238E27FC236}">
                <a16:creationId xmlns:a16="http://schemas.microsoft.com/office/drawing/2014/main" id="{852F3C6F-3D56-812D-76C7-D8F5405EADFE}"/>
              </a:ext>
            </a:extLst>
          </xdr:cNvPr>
          <xdr:cNvCxnSpPr/>
        </xdr:nvCxnSpPr>
        <xdr:spPr>
          <a:xfrm flipH="1">
            <a:off x="76380305" y="4712150"/>
            <a:ext cx="2018533" cy="25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7" name="Conector recto de flecha 26">
            <a:extLst>
              <a:ext uri="{FF2B5EF4-FFF2-40B4-BE49-F238E27FC236}">
                <a16:creationId xmlns:a16="http://schemas.microsoft.com/office/drawing/2014/main" id="{D4527FB7-1242-7952-9183-2A3D2E2D41F6}"/>
              </a:ext>
            </a:extLst>
          </xdr:cNvPr>
          <xdr:cNvCxnSpPr/>
        </xdr:nvCxnSpPr>
        <xdr:spPr>
          <a:xfrm flipH="1" flipV="1">
            <a:off x="78391932" y="4282757"/>
            <a:ext cx="0" cy="430918"/>
          </a:xfrm>
          <a:prstGeom prst="straightConnector1">
            <a:avLst/>
          </a:prstGeom>
          <a:ln>
            <a:solidFill>
              <a:srgbClr val="156082"/>
            </a:solidFill>
            <a:tailEnd type="triangl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  <xdr:cxnSp macro="">
        <xdr:nvCxnSpPr>
          <xdr:cNvPr id="28" name="Conector recto de flecha 27">
            <a:extLst>
              <a:ext uri="{FF2B5EF4-FFF2-40B4-BE49-F238E27FC236}">
                <a16:creationId xmlns:a16="http://schemas.microsoft.com/office/drawing/2014/main" id="{BB625852-08AD-B073-54B7-C2D679AF0336}"/>
              </a:ext>
            </a:extLst>
          </xdr:cNvPr>
          <xdr:cNvCxnSpPr/>
        </xdr:nvCxnSpPr>
        <xdr:spPr>
          <a:xfrm>
            <a:off x="76376432" y="3477651"/>
            <a:ext cx="0" cy="1240018"/>
          </a:xfrm>
          <a:prstGeom prst="straightConnector1">
            <a:avLst/>
          </a:prstGeom>
          <a:ln>
            <a:solidFill>
              <a:srgbClr val="156082"/>
            </a:solidFill>
            <a:tailEnd type="none"/>
          </a:ln>
        </xdr:spPr>
        <xdr:style>
          <a:lnRef idx="2">
            <a:schemeClr val="accent1"/>
          </a:lnRef>
          <a:fillRef idx="0">
            <a:schemeClr val="accent1"/>
          </a:fillRef>
          <a:effectRef idx="1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74</xdr:col>
      <xdr:colOff>396362</xdr:colOff>
      <xdr:row>8</xdr:row>
      <xdr:rowOff>117231</xdr:rowOff>
    </xdr:from>
    <xdr:to>
      <xdr:col>74</xdr:col>
      <xdr:colOff>396362</xdr:colOff>
      <xdr:row>10</xdr:row>
      <xdr:rowOff>86166</xdr:rowOff>
    </xdr:to>
    <xdr:cxnSp macro="">
      <xdr:nvCxnSpPr>
        <xdr:cNvPr id="29" name="Conector recto de flecha 28">
          <a:extLst>
            <a:ext uri="{FF2B5EF4-FFF2-40B4-BE49-F238E27FC236}">
              <a16:creationId xmlns:a16="http://schemas.microsoft.com/office/drawing/2014/main" id="{D011400D-1453-4CBC-A001-2CDAAE4C129F}"/>
            </a:ext>
          </a:extLst>
        </xdr:cNvPr>
        <xdr:cNvCxnSpPr/>
      </xdr:nvCxnSpPr>
      <xdr:spPr>
        <a:xfrm flipH="1">
          <a:off x="87401522" y="1709811"/>
          <a:ext cx="0" cy="388035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404446</xdr:colOff>
      <xdr:row>8</xdr:row>
      <xdr:rowOff>115614</xdr:rowOff>
    </xdr:from>
    <xdr:to>
      <xdr:col>74</xdr:col>
      <xdr:colOff>394138</xdr:colOff>
      <xdr:row>8</xdr:row>
      <xdr:rowOff>117230</xdr:rowOff>
    </xdr:to>
    <xdr:cxnSp macro="">
      <xdr:nvCxnSpPr>
        <xdr:cNvPr id="30" name="Conector recto de flecha 29">
          <a:extLst>
            <a:ext uri="{FF2B5EF4-FFF2-40B4-BE49-F238E27FC236}">
              <a16:creationId xmlns:a16="http://schemas.microsoft.com/office/drawing/2014/main" id="{00FDB280-0E7A-4C6F-9D95-BDA56CDBC247}"/>
            </a:ext>
          </a:extLst>
        </xdr:cNvPr>
        <xdr:cNvCxnSpPr/>
      </xdr:nvCxnSpPr>
      <xdr:spPr>
        <a:xfrm flipH="1">
          <a:off x="84163486" y="1708194"/>
          <a:ext cx="3235812" cy="1616"/>
        </a:xfrm>
        <a:prstGeom prst="straightConnector1">
          <a:avLst/>
        </a:prstGeom>
        <a:ln>
          <a:solidFill>
            <a:srgbClr val="C00000"/>
          </a:solidFill>
          <a:tailEnd type="non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403860</xdr:colOff>
      <xdr:row>7</xdr:row>
      <xdr:rowOff>68580</xdr:rowOff>
    </xdr:from>
    <xdr:to>
      <xdr:col>72</xdr:col>
      <xdr:colOff>404445</xdr:colOff>
      <xdr:row>8</xdr:row>
      <xdr:rowOff>122640</xdr:rowOff>
    </xdr:to>
    <xdr:cxnSp macro="">
      <xdr:nvCxnSpPr>
        <xdr:cNvPr id="31" name="Conector recto de flecha 30">
          <a:extLst>
            <a:ext uri="{FF2B5EF4-FFF2-40B4-BE49-F238E27FC236}">
              <a16:creationId xmlns:a16="http://schemas.microsoft.com/office/drawing/2014/main" id="{D8C6A4B4-76A2-4D1C-AB64-2AD068B44931}"/>
            </a:ext>
          </a:extLst>
        </xdr:cNvPr>
        <xdr:cNvCxnSpPr/>
      </xdr:nvCxnSpPr>
      <xdr:spPr>
        <a:xfrm flipH="1" flipV="1">
          <a:off x="84162900" y="1447800"/>
          <a:ext cx="585" cy="267420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72</xdr:col>
      <xdr:colOff>7033</xdr:colOff>
      <xdr:row>2</xdr:row>
      <xdr:rowOff>192844</xdr:rowOff>
    </xdr:from>
    <xdr:to>
      <xdr:col>72</xdr:col>
      <xdr:colOff>12895</xdr:colOff>
      <xdr:row>8</xdr:row>
      <xdr:rowOff>56855</xdr:rowOff>
    </xdr:to>
    <xdr:cxnSp macro="">
      <xdr:nvCxnSpPr>
        <xdr:cNvPr id="32" name="Conector recto de flecha 31">
          <a:extLst>
            <a:ext uri="{FF2B5EF4-FFF2-40B4-BE49-F238E27FC236}">
              <a16:creationId xmlns:a16="http://schemas.microsoft.com/office/drawing/2014/main" id="{77C306E6-12A2-4187-881F-DC9FD7613A64}"/>
            </a:ext>
          </a:extLst>
        </xdr:cNvPr>
        <xdr:cNvCxnSpPr/>
      </xdr:nvCxnSpPr>
      <xdr:spPr>
        <a:xfrm flipH="1">
          <a:off x="83766073" y="573844"/>
          <a:ext cx="5862" cy="107559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30480</xdr:colOff>
      <xdr:row>2</xdr:row>
      <xdr:rowOff>201930</xdr:rowOff>
    </xdr:from>
    <xdr:ext cx="1812997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2434E5B8-4B38-41A4-9F44-D232C11B56D7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3" name="CuadroTexto 32">
              <a:extLst>
                <a:ext uri="{FF2B5EF4-FFF2-40B4-BE49-F238E27FC236}">
                  <a16:creationId xmlns:a16="http://schemas.microsoft.com/office/drawing/2014/main" id="{2434E5B8-4B38-41A4-9F44-D232C11B56D7}"/>
                </a:ext>
              </a:extLst>
            </xdr:cNvPr>
            <xdr:cNvSpPr txBox="1"/>
          </xdr:nvSpPr>
          <xdr:spPr>
            <a:xfrm>
              <a:off x="9784080" y="582930"/>
              <a:ext cx="1812997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𝐅_𝐜𝐚𝐥𝐢𝐞𝐧𝐭𝐞^𝐥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𝐏_𝐟𝐫í𝐚^𝐥+𝐏_𝐜𝐚𝐥𝐢𝐞𝐧𝐭𝐞^𝐥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0</xdr:colOff>
      <xdr:row>7</xdr:row>
      <xdr:rowOff>11430</xdr:rowOff>
    </xdr:from>
    <xdr:ext cx="3299460" cy="20193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0031A8ED-CAE4-49D0-ABE1-0290EEA2F895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4" name="CuadroTexto 33">
              <a:extLst>
                <a:ext uri="{FF2B5EF4-FFF2-40B4-BE49-F238E27FC236}">
                  <a16:creationId xmlns:a16="http://schemas.microsoft.com/office/drawing/2014/main" id="{0031A8ED-CAE4-49D0-ABE1-0290EEA2F895}"/>
                </a:ext>
              </a:extLst>
            </xdr:cNvPr>
            <xdr:cNvSpPr txBox="1"/>
          </xdr:nvSpPr>
          <xdr:spPr>
            <a:xfrm>
              <a:off x="9753600" y="1390650"/>
              <a:ext cx="3299460" cy="20193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𝐟𝐫í𝐚+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𝐱_(𝐚,𝐅) )_𝐜𝐚𝐥𝐢𝐞𝐧𝐭𝐞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)_𝐟𝐫í𝐚+(𝐏^𝐥 𝐱_(𝐚,𝐏)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30480</xdr:colOff>
      <xdr:row>10</xdr:row>
      <xdr:rowOff>194310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EE88BF2C-4841-4207-9324-D4BF2ABF21B6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5" name="CuadroTexto 34">
              <a:extLst>
                <a:ext uri="{FF2B5EF4-FFF2-40B4-BE49-F238E27FC236}">
                  <a16:creationId xmlns:a16="http://schemas.microsoft.com/office/drawing/2014/main" id="{EE88BF2C-4841-4207-9324-D4BF2ABF21B6}"/>
                </a:ext>
              </a:extLst>
            </xdr:cNvPr>
            <xdr:cNvSpPr txBox="1"/>
          </xdr:nvSpPr>
          <xdr:spPr>
            <a:xfrm>
              <a:off x="9784080" y="220599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8</xdr:col>
      <xdr:colOff>38100</xdr:colOff>
      <xdr:row>12</xdr:row>
      <xdr:rowOff>19050</xdr:rowOff>
    </xdr:from>
    <xdr:ext cx="1894108" cy="19454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96240AB9-52A4-4AD8-ACD4-9A7F9BE4C8CA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𝐜𝐚𝐥𝐢𝐞𝐧𝐭𝐞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6" name="CuadroTexto 35">
              <a:extLst>
                <a:ext uri="{FF2B5EF4-FFF2-40B4-BE49-F238E27FC236}">
                  <a16:creationId xmlns:a16="http://schemas.microsoft.com/office/drawing/2014/main" id="{96240AB9-52A4-4AD8-ACD4-9A7F9BE4C8CA}"/>
                </a:ext>
              </a:extLst>
            </xdr:cNvPr>
            <xdr:cNvSpPr txBox="1"/>
          </xdr:nvSpPr>
          <xdr:spPr>
            <a:xfrm>
              <a:off x="9791700" y="2442210"/>
              <a:ext cx="1894108" cy="19454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𝐡_𝐅 )_𝐜𝐚𝐥𝐢𝐞𝐧𝐭𝐞−(𝐏^𝐥 𝐡_𝐏 )_𝐜𝐚𝐥𝐢𝐞𝐧𝐭𝐞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3</xdr:row>
      <xdr:rowOff>7620</xdr:rowOff>
    </xdr:from>
    <xdr:ext cx="456984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985AA523-4DF5-494C-8084-A196A2040825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7" name="CuadroTexto 36">
              <a:extLst>
                <a:ext uri="{FF2B5EF4-FFF2-40B4-BE49-F238E27FC236}">
                  <a16:creationId xmlns:a16="http://schemas.microsoft.com/office/drawing/2014/main" id="{985AA523-4DF5-494C-8084-A196A2040825}"/>
                </a:ext>
              </a:extLst>
            </xdr:cNvPr>
            <xdr:cNvSpPr txBox="1"/>
          </xdr:nvSpPr>
          <xdr:spPr>
            <a:xfrm>
              <a:off x="20558760" y="594360"/>
              <a:ext cx="456984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𝐕_𝟐=𝐋_𝟏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9</xdr:row>
      <xdr:rowOff>22860</xdr:rowOff>
    </xdr:from>
    <xdr:ext cx="929998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16E6E75B-4F03-4F23-B140-77A8F288D08B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8" name="CuadroTexto 37">
              <a:extLst>
                <a:ext uri="{FF2B5EF4-FFF2-40B4-BE49-F238E27FC236}">
                  <a16:creationId xmlns:a16="http://schemas.microsoft.com/office/drawing/2014/main" id="{16E6E75B-4F03-4F23-B140-77A8F288D08B}"/>
                </a:ext>
              </a:extLst>
            </xdr:cNvPr>
            <xdr:cNvSpPr txBox="1"/>
          </xdr:nvSpPr>
          <xdr:spPr>
            <a:xfrm>
              <a:off x="20558760" y="1821180"/>
              <a:ext cx="929998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(𝐕𝐲_𝐚 )_𝟐=(𝐋𝐱_𝐚 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22860</xdr:colOff>
      <xdr:row>15</xdr:row>
      <xdr:rowOff>22860</xdr:rowOff>
    </xdr:from>
    <xdr:ext cx="1081770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6A9B20A8-DD82-4B81-96C9-C0F7DAB396E4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𝟏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39" name="CuadroTexto 38">
              <a:extLst>
                <a:ext uri="{FF2B5EF4-FFF2-40B4-BE49-F238E27FC236}">
                  <a16:creationId xmlns:a16="http://schemas.microsoft.com/office/drawing/2014/main" id="{6A9B20A8-DD82-4B81-96C9-C0F7DAB396E4}"/>
                </a:ext>
              </a:extLst>
            </xdr:cNvPr>
            <xdr:cNvSpPr txBox="1"/>
          </xdr:nvSpPr>
          <xdr:spPr>
            <a:xfrm>
              <a:off x="20566380" y="3070860"/>
              <a:ext cx="1081770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(𝐕𝐡)_𝟐−</a:t>
              </a:r>
              <a:r>
                <a:rPr lang="es-MX" sz="1000" b="1" i="0">
                  <a:latin typeface="Cambria Math" panose="02040503050406030204" pitchFamily="18" charset="0"/>
                </a:rPr>
                <a:t>(𝐋𝐡)_𝟏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21</xdr:row>
      <xdr:rowOff>38100</xdr:rowOff>
    </xdr:from>
    <xdr:ext cx="947952" cy="36484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9B062B09-C21D-46E5-8389-B752070A88C3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r>
                      <a:rPr lang="es-MX" sz="1000" b="1" i="0">
                        <a:latin typeface="Cambria Math" panose="02040503050406030204" pitchFamily="18" charset="0"/>
                      </a:rPr>
                      <m:t>𝐑𝐑</m:t>
                    </m:r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𝟏</m:t>
                            </m:r>
                          </m:sub>
                        </m:s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𝟏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40" name="CuadroTexto 39">
              <a:extLst>
                <a:ext uri="{FF2B5EF4-FFF2-40B4-BE49-F238E27FC236}">
                  <a16:creationId xmlns:a16="http://schemas.microsoft.com/office/drawing/2014/main" id="{9B062B09-C21D-46E5-8389-B752070A88C3}"/>
                </a:ext>
              </a:extLst>
            </xdr:cNvPr>
            <xdr:cNvSpPr txBox="1"/>
          </xdr:nvSpPr>
          <xdr:spPr>
            <a:xfrm>
              <a:off x="20574000" y="4305300"/>
              <a:ext cx="947952" cy="36484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𝐑𝐑=(𝐋_𝟏−(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𝐏^𝐥 )_𝟏)/(𝐏^𝐥 )_𝟏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25</xdr:col>
      <xdr:colOff>1051475</xdr:colOff>
      <xdr:row>12</xdr:row>
      <xdr:rowOff>15671</xdr:rowOff>
    </xdr:from>
    <xdr:to>
      <xdr:col>26</xdr:col>
      <xdr:colOff>339922</xdr:colOff>
      <xdr:row>12</xdr:row>
      <xdr:rowOff>15671</xdr:rowOff>
    </xdr:to>
    <xdr:cxnSp macro="">
      <xdr:nvCxnSpPr>
        <xdr:cNvPr id="41" name="Conector recto de flecha 40">
          <a:extLst>
            <a:ext uri="{FF2B5EF4-FFF2-40B4-BE49-F238E27FC236}">
              <a16:creationId xmlns:a16="http://schemas.microsoft.com/office/drawing/2014/main" id="{11C808EC-08CB-4E3E-ABDF-AC506AA38CB5}"/>
            </a:ext>
          </a:extLst>
        </xdr:cNvPr>
        <xdr:cNvCxnSpPr/>
      </xdr:nvCxnSpPr>
      <xdr:spPr>
        <a:xfrm flipV="1">
          <a:off x="30944735" y="2438831"/>
          <a:ext cx="53812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1047218</xdr:colOff>
      <xdr:row>13</xdr:row>
      <xdr:rowOff>21285</xdr:rowOff>
    </xdr:from>
    <xdr:to>
      <xdr:col>26</xdr:col>
      <xdr:colOff>335665</xdr:colOff>
      <xdr:row>13</xdr:row>
      <xdr:rowOff>21285</xdr:rowOff>
    </xdr:to>
    <xdr:cxnSp macro="">
      <xdr:nvCxnSpPr>
        <xdr:cNvPr id="42" name="Conector recto de flecha 41">
          <a:extLst>
            <a:ext uri="{FF2B5EF4-FFF2-40B4-BE49-F238E27FC236}">
              <a16:creationId xmlns:a16="http://schemas.microsoft.com/office/drawing/2014/main" id="{A6046D97-9DDF-45BB-89B6-61518D2344BE}"/>
            </a:ext>
          </a:extLst>
        </xdr:cNvPr>
        <xdr:cNvCxnSpPr/>
      </xdr:nvCxnSpPr>
      <xdr:spPr>
        <a:xfrm>
          <a:off x="30940478" y="2650185"/>
          <a:ext cx="53812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313973</xdr:colOff>
      <xdr:row>2</xdr:row>
      <xdr:rowOff>147008</xdr:rowOff>
    </xdr:from>
    <xdr:ext cx="2036391" cy="19601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094D61F3-8D26-414B-83C3-3E45DC2EF305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3" name="CuadroTexto 42">
              <a:extLst>
                <a:ext uri="{FF2B5EF4-FFF2-40B4-BE49-F238E27FC236}">
                  <a16:creationId xmlns:a16="http://schemas.microsoft.com/office/drawing/2014/main" id="{094D61F3-8D26-414B-83C3-3E45DC2EF305}"/>
                </a:ext>
              </a:extLst>
            </xdr:cNvPr>
            <xdr:cNvSpPr txBox="1"/>
          </xdr:nvSpPr>
          <xdr:spPr>
            <a:xfrm>
              <a:off x="30207233" y="528008"/>
              <a:ext cx="2036391" cy="19601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764788</xdr:colOff>
      <xdr:row>1</xdr:row>
      <xdr:rowOff>183331</xdr:rowOff>
    </xdr:from>
    <xdr:ext cx="972574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0FA9FE32-628C-4B56-969F-7A8B10AF8875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4" name="CuadroTexto 43">
              <a:extLst>
                <a:ext uri="{FF2B5EF4-FFF2-40B4-BE49-F238E27FC236}">
                  <a16:creationId xmlns:a16="http://schemas.microsoft.com/office/drawing/2014/main" id="{0FA9FE32-628C-4B56-969F-7A8B10AF8875}"/>
                </a:ext>
              </a:extLst>
            </xdr:cNvPr>
            <xdr:cNvSpPr txBox="1"/>
          </xdr:nvSpPr>
          <xdr:spPr>
            <a:xfrm>
              <a:off x="30658048" y="373831"/>
              <a:ext cx="972574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twoCellAnchor>
    <xdr:from>
      <xdr:col>27</xdr:col>
      <xdr:colOff>8965</xdr:colOff>
      <xdr:row>14</xdr:row>
      <xdr:rowOff>8966</xdr:rowOff>
    </xdr:from>
    <xdr:to>
      <xdr:col>27</xdr:col>
      <xdr:colOff>8965</xdr:colOff>
      <xdr:row>19</xdr:row>
      <xdr:rowOff>20197</xdr:rowOff>
    </xdr:to>
    <xdr:cxnSp macro="">
      <xdr:nvCxnSpPr>
        <xdr:cNvPr id="45" name="Conector recto de flecha 44">
          <a:extLst>
            <a:ext uri="{FF2B5EF4-FFF2-40B4-BE49-F238E27FC236}">
              <a16:creationId xmlns:a16="http://schemas.microsoft.com/office/drawing/2014/main" id="{E65B65FB-13B3-4C8A-BA02-1B37249AEADF}"/>
            </a:ext>
          </a:extLst>
        </xdr:cNvPr>
        <xdr:cNvCxnSpPr/>
      </xdr:nvCxnSpPr>
      <xdr:spPr>
        <a:xfrm>
          <a:off x="325006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25</xdr:col>
      <xdr:colOff>335614</xdr:colOff>
      <xdr:row>3</xdr:row>
      <xdr:rowOff>132385</xdr:rowOff>
    </xdr:from>
    <xdr:ext cx="2002984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5A9485B9-A72C-4B29-A3E1-7BAAA2759113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6" name="CuadroTexto 45">
              <a:extLst>
                <a:ext uri="{FF2B5EF4-FFF2-40B4-BE49-F238E27FC236}">
                  <a16:creationId xmlns:a16="http://schemas.microsoft.com/office/drawing/2014/main" id="{5A9485B9-A72C-4B29-A3E1-7BAAA2759113}"/>
                </a:ext>
              </a:extLst>
            </xdr:cNvPr>
            <xdr:cNvSpPr txBox="1"/>
          </xdr:nvSpPr>
          <xdr:spPr>
            <a:xfrm>
              <a:off x="30228874" y="719125"/>
              <a:ext cx="2002984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456752</xdr:colOff>
      <xdr:row>4</xdr:row>
      <xdr:rowOff>165838</xdr:rowOff>
    </xdr:from>
    <xdr:ext cx="1673600" cy="1953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B133C297-BE3D-436F-BCEF-F18D73AD4E1C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7" name="CuadroTexto 46">
              <a:extLst>
                <a:ext uri="{FF2B5EF4-FFF2-40B4-BE49-F238E27FC236}">
                  <a16:creationId xmlns:a16="http://schemas.microsoft.com/office/drawing/2014/main" id="{B133C297-BE3D-436F-BCEF-F18D73AD4E1C}"/>
                </a:ext>
              </a:extLst>
            </xdr:cNvPr>
            <xdr:cNvSpPr txBox="1"/>
          </xdr:nvSpPr>
          <xdr:spPr>
            <a:xfrm>
              <a:off x="30350012" y="958318"/>
              <a:ext cx="1673600" cy="1953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25</xdr:col>
      <xdr:colOff>479867</xdr:colOff>
      <xdr:row>5</xdr:row>
      <xdr:rowOff>182403</xdr:rowOff>
    </xdr:from>
    <xdr:ext cx="1632948" cy="197683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4DA75B1E-6659-4890-8D68-C59058682FAD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8" name="CuadroTexto 47">
              <a:extLst>
                <a:ext uri="{FF2B5EF4-FFF2-40B4-BE49-F238E27FC236}">
                  <a16:creationId xmlns:a16="http://schemas.microsoft.com/office/drawing/2014/main" id="{4DA75B1E-6659-4890-8D68-C59058682FAD}"/>
                </a:ext>
              </a:extLst>
            </xdr:cNvPr>
            <xdr:cNvSpPr txBox="1"/>
          </xdr:nvSpPr>
          <xdr:spPr>
            <a:xfrm>
              <a:off x="30373127" y="1157763"/>
              <a:ext cx="1632948" cy="197683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</a:p>
          </xdr:txBody>
        </xdr:sp>
      </mc:Fallback>
    </mc:AlternateContent>
    <xdr:clientData/>
  </xdr:oneCellAnchor>
  <xdr:oneCellAnchor>
    <xdr:from>
      <xdr:col>30</xdr:col>
      <xdr:colOff>7620</xdr:colOff>
      <xdr:row>2</xdr:row>
      <xdr:rowOff>202738</xdr:rowOff>
    </xdr:from>
    <xdr:ext cx="207146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D90899D2-6617-452D-AE00-2A66E981D2D3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𝟏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49" name="CuadroTexto 48">
              <a:extLst>
                <a:ext uri="{FF2B5EF4-FFF2-40B4-BE49-F238E27FC236}">
                  <a16:creationId xmlns:a16="http://schemas.microsoft.com/office/drawing/2014/main" id="{D90899D2-6617-452D-AE00-2A66E981D2D3}"/>
                </a:ext>
              </a:extLst>
            </xdr:cNvPr>
            <xdr:cNvSpPr txBox="1"/>
          </xdr:nvSpPr>
          <xdr:spPr>
            <a:xfrm>
              <a:off x="35730180" y="583738"/>
              <a:ext cx="207146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𝐕_𝟑−𝐕_𝟐=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𝐋_𝟐−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(𝐋_𝟏−𝐏^𝐥 )_(𝐄−𝟑)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7</xdr:row>
      <xdr:rowOff>27477</xdr:rowOff>
    </xdr:from>
    <xdr:ext cx="3013646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F7CFB4DD-EFA5-456F-8DFE-588EBA13E407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0" name="CuadroTexto 49">
              <a:extLst>
                <a:ext uri="{FF2B5EF4-FFF2-40B4-BE49-F238E27FC236}">
                  <a16:creationId xmlns:a16="http://schemas.microsoft.com/office/drawing/2014/main" id="{F7CFB4DD-EFA5-456F-8DFE-588EBA13E407}"/>
                </a:ext>
              </a:extLst>
            </xdr:cNvPr>
            <xdr:cNvSpPr txBox="1"/>
          </xdr:nvSpPr>
          <xdr:spPr>
            <a:xfrm>
              <a:off x="35753040" y="1406697"/>
              <a:ext cx="3013646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=(𝐕𝐲_𝐚 )_𝟑−(𝐕𝐲_𝐚 )_𝟐=(𝐋𝐱_𝐚 )_𝟐−[(𝐋_𝟏−𝐏^𝐥 ) 𝐱_𝐚 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30480</xdr:colOff>
      <xdr:row>13</xdr:row>
      <xdr:rowOff>19857</xdr:rowOff>
    </xdr:from>
    <xdr:ext cx="2653355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BE99E270-8B5C-4263-B02B-3A485C4F5460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𝐋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𝟏</m:t>
                                    </m:r>
                                  </m:sub>
                                </m:s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𝐄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1" name="CuadroTexto 50">
              <a:extLst>
                <a:ext uri="{FF2B5EF4-FFF2-40B4-BE49-F238E27FC236}">
                  <a16:creationId xmlns:a16="http://schemas.microsoft.com/office/drawing/2014/main" id="{BE99E270-8B5C-4263-B02B-3A485C4F5460}"/>
                </a:ext>
              </a:extLst>
            </xdr:cNvPr>
            <xdr:cNvSpPr txBox="1"/>
          </xdr:nvSpPr>
          <xdr:spPr>
            <a:xfrm>
              <a:off x="35753040" y="2648757"/>
              <a:ext cx="2653355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=(𝐕𝐡)_𝟑−(𝐕𝐡)_𝟐=(𝐋𝐡)_𝟐−[(𝐋_𝟏−𝐏^𝐥 )𝐡]_(𝐄−𝟑)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38100</xdr:colOff>
      <xdr:row>8</xdr:row>
      <xdr:rowOff>27638</xdr:rowOff>
    </xdr:from>
    <xdr:ext cx="2425344" cy="19415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E6C0D39B-2414-4634-ACFF-435A6C1C400D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2" name="CuadroTexto 51">
              <a:extLst>
                <a:ext uri="{FF2B5EF4-FFF2-40B4-BE49-F238E27FC236}">
                  <a16:creationId xmlns:a16="http://schemas.microsoft.com/office/drawing/2014/main" id="{E6C0D39B-2414-4634-ACFF-435A6C1C400D}"/>
                </a:ext>
              </a:extLst>
            </xdr:cNvPr>
            <xdr:cNvSpPr txBox="1"/>
          </xdr:nvSpPr>
          <xdr:spPr>
            <a:xfrm>
              <a:off x="35760660" y="1620218"/>
              <a:ext cx="2425344" cy="19415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=(𝐉_𝐚^𝐠 )_𝟐+(𝐍_𝐭 𝐲_𝐚^𝐛 )_𝟐=(𝐉_𝐚^𝐥 )_𝟐+(𝐍_𝐭 𝐱_𝐚^𝐛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30</xdr:col>
      <xdr:colOff>29487</xdr:colOff>
      <xdr:row>14</xdr:row>
      <xdr:rowOff>3277</xdr:rowOff>
    </xdr:from>
    <xdr:ext cx="2579681" cy="25039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D02D9AED-F878-4C9A-9062-8248EBC41567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53" name="CuadroTexto 52">
              <a:extLst>
                <a:ext uri="{FF2B5EF4-FFF2-40B4-BE49-F238E27FC236}">
                  <a16:creationId xmlns:a16="http://schemas.microsoft.com/office/drawing/2014/main" id="{D02D9AED-F878-4C9A-9062-8248EBC41567}"/>
                </a:ext>
              </a:extLst>
            </xdr:cNvPr>
            <xdr:cNvSpPr txBox="1"/>
          </xdr:nvSpPr>
          <xdr:spPr>
            <a:xfrm>
              <a:off x="35752047" y="2845537"/>
              <a:ext cx="2579681" cy="25039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𝐄_𝟐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)_𝟐=(𝐐^𝐥 )_𝟐+(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)_𝟐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41</xdr:col>
      <xdr:colOff>8965</xdr:colOff>
      <xdr:row>2</xdr:row>
      <xdr:rowOff>13643</xdr:rowOff>
    </xdr:from>
    <xdr:to>
      <xdr:col>41</xdr:col>
      <xdr:colOff>8965</xdr:colOff>
      <xdr:row>7</xdr:row>
      <xdr:rowOff>24874</xdr:rowOff>
    </xdr:to>
    <xdr:cxnSp macro="">
      <xdr:nvCxnSpPr>
        <xdr:cNvPr id="54" name="Conector recto de flecha 53">
          <a:extLst>
            <a:ext uri="{FF2B5EF4-FFF2-40B4-BE49-F238E27FC236}">
              <a16:creationId xmlns:a16="http://schemas.microsoft.com/office/drawing/2014/main" id="{545E0DDA-9067-44DA-921C-E0DA9F571FD2}"/>
            </a:ext>
          </a:extLst>
        </xdr:cNvPr>
        <xdr:cNvCxnSpPr/>
      </xdr:nvCxnSpPr>
      <xdr:spPr>
        <a:xfrm rot="10800000" flipH="1">
          <a:off x="487236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17930</xdr:colOff>
      <xdr:row>14</xdr:row>
      <xdr:rowOff>1</xdr:rowOff>
    </xdr:from>
    <xdr:to>
      <xdr:col>41</xdr:col>
      <xdr:colOff>17930</xdr:colOff>
      <xdr:row>18</xdr:row>
      <xdr:rowOff>190525</xdr:rowOff>
    </xdr:to>
    <xdr:cxnSp macro="">
      <xdr:nvCxnSpPr>
        <xdr:cNvPr id="55" name="Conector recto de flecha 54">
          <a:extLst>
            <a:ext uri="{FF2B5EF4-FFF2-40B4-BE49-F238E27FC236}">
              <a16:creationId xmlns:a16="http://schemas.microsoft.com/office/drawing/2014/main" id="{CCCC2054-78C8-4966-AAC0-ACAD60B038F2}"/>
            </a:ext>
          </a:extLst>
        </xdr:cNvPr>
        <xdr:cNvCxnSpPr/>
      </xdr:nvCxnSpPr>
      <xdr:spPr>
        <a:xfrm rot="10800000" flipH="1">
          <a:off x="48732590" y="2842261"/>
          <a:ext cx="0" cy="998244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8965</xdr:colOff>
      <xdr:row>2</xdr:row>
      <xdr:rowOff>8966</xdr:rowOff>
    </xdr:from>
    <xdr:to>
      <xdr:col>43</xdr:col>
      <xdr:colOff>8965</xdr:colOff>
      <xdr:row>7</xdr:row>
      <xdr:rowOff>20197</xdr:rowOff>
    </xdr:to>
    <xdr:cxnSp macro="">
      <xdr:nvCxnSpPr>
        <xdr:cNvPr id="56" name="Conector recto de flecha 55">
          <a:extLst>
            <a:ext uri="{FF2B5EF4-FFF2-40B4-BE49-F238E27FC236}">
              <a16:creationId xmlns:a16="http://schemas.microsoft.com/office/drawing/2014/main" id="{AA7CAB23-F6E6-4AE6-A707-2406697C5289}"/>
            </a:ext>
          </a:extLst>
        </xdr:cNvPr>
        <xdr:cNvCxnSpPr/>
      </xdr:nvCxnSpPr>
      <xdr:spPr>
        <a:xfrm>
          <a:off x="5087246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7813</xdr:colOff>
      <xdr:row>14</xdr:row>
      <xdr:rowOff>16522</xdr:rowOff>
    </xdr:from>
    <xdr:to>
      <xdr:col>43</xdr:col>
      <xdr:colOff>7813</xdr:colOff>
      <xdr:row>19</xdr:row>
      <xdr:rowOff>14834</xdr:rowOff>
    </xdr:to>
    <xdr:cxnSp macro="">
      <xdr:nvCxnSpPr>
        <xdr:cNvPr id="57" name="Conector recto de flecha 56">
          <a:extLst>
            <a:ext uri="{FF2B5EF4-FFF2-40B4-BE49-F238E27FC236}">
              <a16:creationId xmlns:a16="http://schemas.microsoft.com/office/drawing/2014/main" id="{82A3F3AC-C846-4EF0-931A-91682FF518D7}"/>
            </a:ext>
          </a:extLst>
        </xdr:cNvPr>
        <xdr:cNvCxnSpPr/>
      </xdr:nvCxnSpPr>
      <xdr:spPr>
        <a:xfrm>
          <a:off x="5087131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1051475</xdr:colOff>
      <xdr:row>12</xdr:row>
      <xdr:rowOff>15671</xdr:rowOff>
    </xdr:from>
    <xdr:to>
      <xdr:col>42</xdr:col>
      <xdr:colOff>339922</xdr:colOff>
      <xdr:row>12</xdr:row>
      <xdr:rowOff>15671</xdr:rowOff>
    </xdr:to>
    <xdr:cxnSp macro="">
      <xdr:nvCxnSpPr>
        <xdr:cNvPr id="58" name="Conector recto de flecha 57">
          <a:extLst>
            <a:ext uri="{FF2B5EF4-FFF2-40B4-BE49-F238E27FC236}">
              <a16:creationId xmlns:a16="http://schemas.microsoft.com/office/drawing/2014/main" id="{5A634C6B-555D-4678-8EC6-E299987EB9DD}"/>
            </a:ext>
          </a:extLst>
        </xdr:cNvPr>
        <xdr:cNvCxnSpPr/>
      </xdr:nvCxnSpPr>
      <xdr:spPr>
        <a:xfrm flipV="1">
          <a:off x="49766135" y="2438831"/>
          <a:ext cx="35524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1047218</xdr:colOff>
      <xdr:row>13</xdr:row>
      <xdr:rowOff>21285</xdr:rowOff>
    </xdr:from>
    <xdr:to>
      <xdr:col>42</xdr:col>
      <xdr:colOff>335665</xdr:colOff>
      <xdr:row>13</xdr:row>
      <xdr:rowOff>21285</xdr:rowOff>
    </xdr:to>
    <xdr:cxnSp macro="">
      <xdr:nvCxnSpPr>
        <xdr:cNvPr id="59" name="Conector recto de flecha 58">
          <a:extLst>
            <a:ext uri="{FF2B5EF4-FFF2-40B4-BE49-F238E27FC236}">
              <a16:creationId xmlns:a16="http://schemas.microsoft.com/office/drawing/2014/main" id="{09745318-9FE4-4335-BDB5-A4CD3678E72B}"/>
            </a:ext>
          </a:extLst>
        </xdr:cNvPr>
        <xdr:cNvCxnSpPr/>
      </xdr:nvCxnSpPr>
      <xdr:spPr>
        <a:xfrm>
          <a:off x="49761878" y="2650185"/>
          <a:ext cx="35524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62513</xdr:colOff>
      <xdr:row>2</xdr:row>
      <xdr:rowOff>161895</xdr:rowOff>
    </xdr:from>
    <xdr:ext cx="2024785" cy="19672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1F8D1546-BB2A-4E24-934B-B8AB54EDC9B4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0" name="CuadroTexto 59">
              <a:extLst>
                <a:ext uri="{FF2B5EF4-FFF2-40B4-BE49-F238E27FC236}">
                  <a16:creationId xmlns:a16="http://schemas.microsoft.com/office/drawing/2014/main" id="{1F8D1546-BB2A-4E24-934B-B8AB54EDC9B4}"/>
                </a:ext>
              </a:extLst>
            </xdr:cNvPr>
            <xdr:cNvSpPr txBox="1"/>
          </xdr:nvSpPr>
          <xdr:spPr>
            <a:xfrm>
              <a:off x="48777173" y="542895"/>
              <a:ext cx="2024785" cy="19672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twoCellAnchor>
    <xdr:from>
      <xdr:col>43</xdr:col>
      <xdr:colOff>8965</xdr:colOff>
      <xdr:row>14</xdr:row>
      <xdr:rowOff>8966</xdr:rowOff>
    </xdr:from>
    <xdr:to>
      <xdr:col>43</xdr:col>
      <xdr:colOff>8965</xdr:colOff>
      <xdr:row>19</xdr:row>
      <xdr:rowOff>20197</xdr:rowOff>
    </xdr:to>
    <xdr:cxnSp macro="">
      <xdr:nvCxnSpPr>
        <xdr:cNvPr id="61" name="Conector recto de flecha 60">
          <a:extLst>
            <a:ext uri="{FF2B5EF4-FFF2-40B4-BE49-F238E27FC236}">
              <a16:creationId xmlns:a16="http://schemas.microsoft.com/office/drawing/2014/main" id="{8379461B-759F-4798-85CE-4170A8385BEC}"/>
            </a:ext>
          </a:extLst>
        </xdr:cNvPr>
        <xdr:cNvCxnSpPr/>
      </xdr:nvCxnSpPr>
      <xdr:spPr>
        <a:xfrm>
          <a:off x="5087246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41</xdr:col>
      <xdr:colOff>84154</xdr:colOff>
      <xdr:row>3</xdr:row>
      <xdr:rowOff>144259</xdr:rowOff>
    </xdr:from>
    <xdr:ext cx="2064411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A8C61F05-445A-4F79-AF5A-D680DF3633CE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2" name="CuadroTexto 61">
              <a:extLst>
                <a:ext uri="{FF2B5EF4-FFF2-40B4-BE49-F238E27FC236}">
                  <a16:creationId xmlns:a16="http://schemas.microsoft.com/office/drawing/2014/main" id="{A8C61F05-445A-4F79-AF5A-D680DF3633CE}"/>
                </a:ext>
              </a:extLst>
            </xdr:cNvPr>
            <xdr:cNvSpPr txBox="1"/>
          </xdr:nvSpPr>
          <xdr:spPr>
            <a:xfrm>
              <a:off x="48798814" y="730999"/>
              <a:ext cx="2064411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205292</xdr:colOff>
      <xdr:row>4</xdr:row>
      <xdr:rowOff>178480</xdr:rowOff>
    </xdr:from>
    <xdr:ext cx="1712072" cy="2005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F0E1462B-E762-43E1-A3FB-4B38DA5AB50F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3" name="CuadroTexto 62">
              <a:extLst>
                <a:ext uri="{FF2B5EF4-FFF2-40B4-BE49-F238E27FC236}">
                  <a16:creationId xmlns:a16="http://schemas.microsoft.com/office/drawing/2014/main" id="{F0E1462B-E762-43E1-A3FB-4B38DA5AB50F}"/>
                </a:ext>
              </a:extLst>
            </xdr:cNvPr>
            <xdr:cNvSpPr txBox="1"/>
          </xdr:nvSpPr>
          <xdr:spPr>
            <a:xfrm>
              <a:off x="48919952" y="970960"/>
              <a:ext cx="1712072" cy="2005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228407</xdr:colOff>
      <xdr:row>5</xdr:row>
      <xdr:rowOff>194277</xdr:rowOff>
    </xdr:from>
    <xdr:ext cx="1650387" cy="20441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35458F95-DA5E-4B3E-BEA8-880A84B02468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4" name="CuadroTexto 63">
              <a:extLst>
                <a:ext uri="{FF2B5EF4-FFF2-40B4-BE49-F238E27FC236}">
                  <a16:creationId xmlns:a16="http://schemas.microsoft.com/office/drawing/2014/main" id="{35458F95-DA5E-4B3E-BEA8-880A84B02468}"/>
                </a:ext>
              </a:extLst>
            </xdr:cNvPr>
            <xdr:cNvSpPr txBox="1"/>
          </xdr:nvSpPr>
          <xdr:spPr>
            <a:xfrm>
              <a:off x="48943067" y="1169637"/>
              <a:ext cx="1650387" cy="20441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15240</xdr:colOff>
      <xdr:row>3</xdr:row>
      <xdr:rowOff>14406</xdr:rowOff>
    </xdr:from>
    <xdr:ext cx="1954509" cy="15965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BAF136BB-2AF9-4951-9279-F9A6AB15D607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5" name="CuadroTexto 64">
              <a:extLst>
                <a:ext uri="{FF2B5EF4-FFF2-40B4-BE49-F238E27FC236}">
                  <a16:creationId xmlns:a16="http://schemas.microsoft.com/office/drawing/2014/main" id="{BAF136BB-2AF9-4951-9279-F9A6AB15D607}"/>
                </a:ext>
              </a:extLst>
            </xdr:cNvPr>
            <xdr:cNvSpPr txBox="1"/>
          </xdr:nvSpPr>
          <xdr:spPr>
            <a:xfrm>
              <a:off x="54254400" y="601146"/>
              <a:ext cx="1954509" cy="15965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𝐕_(𝐬+𝟏)−𝐕_𝐬=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𝐋_𝐬−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𝐋_(𝐬−𝟏)−𝐅_𝐬^𝐥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30034</xdr:colOff>
      <xdr:row>7</xdr:row>
      <xdr:rowOff>19857</xdr:rowOff>
    </xdr:from>
    <xdr:ext cx="3209533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C055B18E-0947-4004-A4EA-C203031A2598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6" name="CuadroTexto 65">
              <a:extLst>
                <a:ext uri="{FF2B5EF4-FFF2-40B4-BE49-F238E27FC236}">
                  <a16:creationId xmlns:a16="http://schemas.microsoft.com/office/drawing/2014/main" id="{C055B18E-0947-4004-A4EA-C203031A2598}"/>
                </a:ext>
              </a:extLst>
            </xdr:cNvPr>
            <xdr:cNvSpPr txBox="1"/>
          </xdr:nvSpPr>
          <xdr:spPr>
            <a:xfrm>
              <a:off x="54269194" y="1399077"/>
              <a:ext cx="3209533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)_𝐬=(𝐕𝐲_𝐚 )_(𝐬+𝟏)−(𝐕𝐲_𝐚 )_𝐬=(𝐋𝐱_𝐚 )_𝐬−(𝐋𝐱_𝐚 )_(𝐬−𝟏)−(𝐅^𝐥 𝐱_𝐚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33170</xdr:colOff>
      <xdr:row>13</xdr:row>
      <xdr:rowOff>19857</xdr:rowOff>
    </xdr:from>
    <xdr:ext cx="2799421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7AF167C2-D78F-4A0B-9101-38A96E36608F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𝟏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7" name="CuadroTexto 66">
              <a:extLst>
                <a:ext uri="{FF2B5EF4-FFF2-40B4-BE49-F238E27FC236}">
                  <a16:creationId xmlns:a16="http://schemas.microsoft.com/office/drawing/2014/main" id="{7AF167C2-D78F-4A0B-9101-38A96E36608F}"/>
                </a:ext>
              </a:extLst>
            </xdr:cNvPr>
            <xdr:cNvSpPr txBox="1"/>
          </xdr:nvSpPr>
          <xdr:spPr>
            <a:xfrm>
              <a:off x="54272330" y="2648757"/>
              <a:ext cx="2799421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=(𝐕𝐡)_(𝐬+𝟏)−(𝐕𝐡)_𝐬=(𝐋𝐡)_𝐬−(𝐋𝐡)_(𝐬−𝟏)−(𝐅^𝐥 𝐡)_𝐬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45</xdr:col>
      <xdr:colOff>1021080</xdr:colOff>
      <xdr:row>8</xdr:row>
      <xdr:rowOff>35450</xdr:rowOff>
    </xdr:from>
    <xdr:ext cx="2454775" cy="19377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918E3565-0AE9-4120-831A-AA6B17D630DE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8" name="CuadroTexto 67">
              <a:extLst>
                <a:ext uri="{FF2B5EF4-FFF2-40B4-BE49-F238E27FC236}">
                  <a16:creationId xmlns:a16="http://schemas.microsoft.com/office/drawing/2014/main" id="{918E3565-0AE9-4120-831A-AA6B17D630DE}"/>
                </a:ext>
              </a:extLst>
            </xdr:cNvPr>
            <xdr:cNvSpPr txBox="1"/>
          </xdr:nvSpPr>
          <xdr:spPr>
            <a:xfrm>
              <a:off x="54223920" y="1628030"/>
              <a:ext cx="2454775" cy="19377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)_𝐬=(𝐉_𝐚^𝐠 )_𝐬+(𝐍_𝐭 𝐲_𝐚^𝐛 )_𝐬=(𝐉_𝐚^𝐥 )_𝐬+(𝐍_𝐭 𝐱_𝐚^𝐛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46</xdr:col>
      <xdr:colOff>37107</xdr:colOff>
      <xdr:row>14</xdr:row>
      <xdr:rowOff>2925</xdr:rowOff>
    </xdr:from>
    <xdr:ext cx="2521652" cy="25109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608F4DCF-B880-4CB9-BABD-FA32640BCFF7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69" name="CuadroTexto 68">
              <a:extLst>
                <a:ext uri="{FF2B5EF4-FFF2-40B4-BE49-F238E27FC236}">
                  <a16:creationId xmlns:a16="http://schemas.microsoft.com/office/drawing/2014/main" id="{608F4DCF-B880-4CB9-BABD-FA32640BCFF7}"/>
                </a:ext>
              </a:extLst>
            </xdr:cNvPr>
            <xdr:cNvSpPr txBox="1"/>
          </xdr:nvSpPr>
          <xdr:spPr>
            <a:xfrm>
              <a:off x="54276267" y="2845185"/>
              <a:ext cx="2521652" cy="25109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𝐄_𝐬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=(𝐐^𝐠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)_𝐬=(𝐐^𝐥 )_𝐬+(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)_𝐬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41</xdr:col>
      <xdr:colOff>502920</xdr:colOff>
      <xdr:row>2</xdr:row>
      <xdr:rowOff>3815</xdr:rowOff>
    </xdr:from>
    <xdr:ext cx="960519" cy="15036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301ADAC3-0413-4A06-9D7E-741F0CF5A9D3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𝐬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0" name="CuadroTexto 69">
              <a:extLst>
                <a:ext uri="{FF2B5EF4-FFF2-40B4-BE49-F238E27FC236}">
                  <a16:creationId xmlns:a16="http://schemas.microsoft.com/office/drawing/2014/main" id="{301ADAC3-0413-4A06-9D7E-741F0CF5A9D3}"/>
                </a:ext>
              </a:extLst>
            </xdr:cNvPr>
            <xdr:cNvSpPr txBox="1"/>
          </xdr:nvSpPr>
          <xdr:spPr>
            <a:xfrm>
              <a:off x="49217580" y="384815"/>
              <a:ext cx="960519" cy="15036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𝐬</a:t>
              </a:r>
            </a:p>
          </xdr:txBody>
        </xdr:sp>
      </mc:Fallback>
    </mc:AlternateContent>
    <xdr:clientData/>
  </xdr:oneCellAnchor>
  <xdr:twoCellAnchor>
    <xdr:from>
      <xdr:col>56</xdr:col>
      <xdr:colOff>854785</xdr:colOff>
      <xdr:row>2</xdr:row>
      <xdr:rowOff>13643</xdr:rowOff>
    </xdr:from>
    <xdr:to>
      <xdr:col>56</xdr:col>
      <xdr:colOff>854785</xdr:colOff>
      <xdr:row>7</xdr:row>
      <xdr:rowOff>24874</xdr:rowOff>
    </xdr:to>
    <xdr:cxnSp macro="">
      <xdr:nvCxnSpPr>
        <xdr:cNvPr id="71" name="Conector recto de flecha 70">
          <a:extLst>
            <a:ext uri="{FF2B5EF4-FFF2-40B4-BE49-F238E27FC236}">
              <a16:creationId xmlns:a16="http://schemas.microsoft.com/office/drawing/2014/main" id="{669A9777-72EE-4262-BE1C-CBD351AF4858}"/>
            </a:ext>
          </a:extLst>
        </xdr:cNvPr>
        <xdr:cNvCxnSpPr/>
      </xdr:nvCxnSpPr>
      <xdr:spPr>
        <a:xfrm rot="10800000" flipH="1">
          <a:off x="65449525" y="394643"/>
          <a:ext cx="0" cy="1009451"/>
        </a:xfrm>
        <a:prstGeom prst="straightConnector1">
          <a:avLst/>
        </a:prstGeom>
        <a:ln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8965</xdr:colOff>
      <xdr:row>2</xdr:row>
      <xdr:rowOff>8966</xdr:rowOff>
    </xdr:from>
    <xdr:to>
      <xdr:col>59</xdr:col>
      <xdr:colOff>8965</xdr:colOff>
      <xdr:row>7</xdr:row>
      <xdr:rowOff>20197</xdr:rowOff>
    </xdr:to>
    <xdr:cxnSp macro="">
      <xdr:nvCxnSpPr>
        <xdr:cNvPr id="72" name="Conector recto de flecha 71">
          <a:extLst>
            <a:ext uri="{FF2B5EF4-FFF2-40B4-BE49-F238E27FC236}">
              <a16:creationId xmlns:a16="http://schemas.microsoft.com/office/drawing/2014/main" id="{98E43055-F5E6-46E9-B117-753ACEF1ED6F}"/>
            </a:ext>
          </a:extLst>
        </xdr:cNvPr>
        <xdr:cNvCxnSpPr/>
      </xdr:nvCxnSpPr>
      <xdr:spPr>
        <a:xfrm>
          <a:off x="68543245" y="389966"/>
          <a:ext cx="0" cy="100945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59</xdr:col>
      <xdr:colOff>7813</xdr:colOff>
      <xdr:row>14</xdr:row>
      <xdr:rowOff>16522</xdr:rowOff>
    </xdr:from>
    <xdr:to>
      <xdr:col>59</xdr:col>
      <xdr:colOff>7813</xdr:colOff>
      <xdr:row>19</xdr:row>
      <xdr:rowOff>14834</xdr:rowOff>
    </xdr:to>
    <xdr:cxnSp macro="">
      <xdr:nvCxnSpPr>
        <xdr:cNvPr id="73" name="Conector recto de flecha 72">
          <a:extLst>
            <a:ext uri="{FF2B5EF4-FFF2-40B4-BE49-F238E27FC236}">
              <a16:creationId xmlns:a16="http://schemas.microsoft.com/office/drawing/2014/main" id="{3538FA07-334A-4276-BC5C-0BE34D13B420}"/>
            </a:ext>
          </a:extLst>
        </xdr:cNvPr>
        <xdr:cNvCxnSpPr/>
      </xdr:nvCxnSpPr>
      <xdr:spPr>
        <a:xfrm>
          <a:off x="68542093" y="2858782"/>
          <a:ext cx="0" cy="1019392"/>
        </a:xfrm>
        <a:prstGeom prst="straightConnector1">
          <a:avLst/>
        </a:prstGeom>
        <a:ln>
          <a:solidFill>
            <a:schemeClr val="accent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1051475</xdr:colOff>
      <xdr:row>12</xdr:row>
      <xdr:rowOff>15671</xdr:rowOff>
    </xdr:from>
    <xdr:to>
      <xdr:col>58</xdr:col>
      <xdr:colOff>339922</xdr:colOff>
      <xdr:row>12</xdr:row>
      <xdr:rowOff>15671</xdr:rowOff>
    </xdr:to>
    <xdr:cxnSp macro="">
      <xdr:nvCxnSpPr>
        <xdr:cNvPr id="74" name="Conector recto de flecha 73">
          <a:extLst>
            <a:ext uri="{FF2B5EF4-FFF2-40B4-BE49-F238E27FC236}">
              <a16:creationId xmlns:a16="http://schemas.microsoft.com/office/drawing/2014/main" id="{B7E61DF1-ABA6-408E-B6C6-81FD3FECBFE4}"/>
            </a:ext>
          </a:extLst>
        </xdr:cNvPr>
        <xdr:cNvCxnSpPr/>
      </xdr:nvCxnSpPr>
      <xdr:spPr>
        <a:xfrm flipV="1">
          <a:off x="66560615" y="2438831"/>
          <a:ext cx="1025807" cy="0"/>
        </a:xfrm>
        <a:prstGeom prst="straightConnector1">
          <a:avLst/>
        </a:prstGeom>
        <a:ln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57</xdr:col>
      <xdr:colOff>1047218</xdr:colOff>
      <xdr:row>13</xdr:row>
      <xdr:rowOff>21285</xdr:rowOff>
    </xdr:from>
    <xdr:to>
      <xdr:col>58</xdr:col>
      <xdr:colOff>335665</xdr:colOff>
      <xdr:row>13</xdr:row>
      <xdr:rowOff>21285</xdr:rowOff>
    </xdr:to>
    <xdr:cxnSp macro="">
      <xdr:nvCxnSpPr>
        <xdr:cNvPr id="75" name="Conector recto de flecha 74">
          <a:extLst>
            <a:ext uri="{FF2B5EF4-FFF2-40B4-BE49-F238E27FC236}">
              <a16:creationId xmlns:a16="http://schemas.microsoft.com/office/drawing/2014/main" id="{F27F9E9B-234C-4780-902F-302648FF8900}"/>
            </a:ext>
          </a:extLst>
        </xdr:cNvPr>
        <xdr:cNvCxnSpPr/>
      </xdr:nvCxnSpPr>
      <xdr:spPr>
        <a:xfrm>
          <a:off x="66556358" y="2650185"/>
          <a:ext cx="1025807" cy="0"/>
        </a:xfrm>
        <a:prstGeom prst="straightConnector1">
          <a:avLst/>
        </a:prstGeom>
        <a:ln>
          <a:prstDash val="dash"/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32033</xdr:colOff>
      <xdr:row>2</xdr:row>
      <xdr:rowOff>137198</xdr:rowOff>
    </xdr:from>
    <xdr:ext cx="2487796" cy="21563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6A27D43B-1C9B-4C2C-9B85-A8A0E64F1B0E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𝐲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6" name="CuadroTexto 75">
              <a:extLst>
                <a:ext uri="{FF2B5EF4-FFF2-40B4-BE49-F238E27FC236}">
                  <a16:creationId xmlns:a16="http://schemas.microsoft.com/office/drawing/2014/main" id="{6A27D43B-1C9B-4C2C-9B85-A8A0E64F1B0E}"/>
                </a:ext>
              </a:extLst>
            </xdr:cNvPr>
            <xdr:cNvSpPr txBox="1"/>
          </xdr:nvSpPr>
          <xdr:spPr>
            <a:xfrm>
              <a:off x="65541173" y="518198"/>
              <a:ext cx="2487796" cy="21563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𝐉_𝐚^𝐠=𝚪^(𝐠,𝐛) 𝛒^(𝐠,𝐛) 𝐤_𝐛𝐦^𝐠 𝐚_𝐞𝐟 𝐀_𝐭𝐫 𝐙(𝐲_𝐚^𝐛−𝐲_𝐚^𝐈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482848</xdr:colOff>
      <xdr:row>1</xdr:row>
      <xdr:rowOff>174675</xdr:rowOff>
    </xdr:from>
    <xdr:ext cx="1418915" cy="167675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97292472-C2D1-477D-A6EE-1FE4227CA6C7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+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𝐰</m:t>
                                </m:r>
                              </m:sub>
                            </m:sSub>
                            <m:r>
                              <m:rPr>
                                <m:nor/>
                              </m:rPr>
                              <a:rPr lang="es-MX" sz="1000" b="1" i="0"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  <m:t> 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7" name="CuadroTexto 76">
              <a:extLst>
                <a:ext uri="{FF2B5EF4-FFF2-40B4-BE49-F238E27FC236}">
                  <a16:creationId xmlns:a16="http://schemas.microsoft.com/office/drawing/2014/main" id="{97292472-C2D1-477D-A6EE-1FE4227CA6C7}"/>
                </a:ext>
              </a:extLst>
            </xdr:cNvPr>
            <xdr:cNvSpPr txBox="1"/>
          </xdr:nvSpPr>
          <xdr:spPr>
            <a:xfrm>
              <a:off x="65991988" y="365175"/>
              <a:ext cx="1418915" cy="167675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𝐍_𝐭=𝐍_𝐚+𝐍_𝐰 "</a:t>
              </a:r>
              <a:r>
                <a:rPr lang="es-MX" sz="1000" b="1" i="0">
                  <a:effectLst/>
                  <a:latin typeface="Cambria Math" panose="02040503050406030204" pitchFamily="18" charset="0"/>
                  <a:ea typeface="Cambria Math" panose="02040503050406030204" pitchFamily="18" charset="0"/>
                </a:rPr>
                <a:t> "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twoCellAnchor>
    <xdr:from>
      <xdr:col>59</xdr:col>
      <xdr:colOff>8965</xdr:colOff>
      <xdr:row>14</xdr:row>
      <xdr:rowOff>8966</xdr:rowOff>
    </xdr:from>
    <xdr:to>
      <xdr:col>59</xdr:col>
      <xdr:colOff>8965</xdr:colOff>
      <xdr:row>19</xdr:row>
      <xdr:rowOff>20197</xdr:rowOff>
    </xdr:to>
    <xdr:cxnSp macro="">
      <xdr:nvCxnSpPr>
        <xdr:cNvPr id="78" name="Conector recto de flecha 77">
          <a:extLst>
            <a:ext uri="{FF2B5EF4-FFF2-40B4-BE49-F238E27FC236}">
              <a16:creationId xmlns:a16="http://schemas.microsoft.com/office/drawing/2014/main" id="{4DAE03D7-E536-45B0-AB9C-7FCBD341A6F7}"/>
            </a:ext>
          </a:extLst>
        </xdr:cNvPr>
        <xdr:cNvCxnSpPr/>
      </xdr:nvCxnSpPr>
      <xdr:spPr>
        <a:xfrm>
          <a:off x="68543245" y="2851226"/>
          <a:ext cx="0" cy="1032311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57</xdr:col>
      <xdr:colOff>53674</xdr:colOff>
      <xdr:row>3</xdr:row>
      <xdr:rowOff>122574</xdr:rowOff>
    </xdr:from>
    <xdr:ext cx="2454390" cy="21730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143E41A7-2C60-47E4-8EA9-3B4BD0AA6CD7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𝚪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𝛒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p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𝐛𝐦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b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bSup>
                                  <m:sSub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b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𝐱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𝐚</m:t>
                                    </m:r>
                                  </m:sub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b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79" name="CuadroTexto 78">
              <a:extLst>
                <a:ext uri="{FF2B5EF4-FFF2-40B4-BE49-F238E27FC236}">
                  <a16:creationId xmlns:a16="http://schemas.microsoft.com/office/drawing/2014/main" id="{143E41A7-2C60-47E4-8EA9-3B4BD0AA6CD7}"/>
                </a:ext>
              </a:extLst>
            </xdr:cNvPr>
            <xdr:cNvSpPr txBox="1"/>
          </xdr:nvSpPr>
          <xdr:spPr>
            <a:xfrm>
              <a:off x="65562814" y="709314"/>
              <a:ext cx="2454390" cy="21730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𝐉_𝐚^𝐥=𝚪^(𝐥,𝐛) 𝛒^(𝐥,𝐛) 𝐤_𝐛𝐦^𝐥 𝐚_𝐞𝐟 𝐀_𝐭𝐫 𝐙(𝐱_𝐚^𝐈−𝐱_𝐚^𝐛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174812</xdr:colOff>
      <xdr:row>4</xdr:row>
      <xdr:rowOff>153784</xdr:rowOff>
    </xdr:from>
    <xdr:ext cx="2142381" cy="21941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B2FAAE31-75CA-44B0-8187-708B1DE784A8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𝐠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0" name="CuadroTexto 79">
              <a:extLst>
                <a:ext uri="{FF2B5EF4-FFF2-40B4-BE49-F238E27FC236}">
                  <a16:creationId xmlns:a16="http://schemas.microsoft.com/office/drawing/2014/main" id="{B2FAAE31-75CA-44B0-8187-708B1DE784A8}"/>
                </a:ext>
              </a:extLst>
            </xdr:cNvPr>
            <xdr:cNvSpPr txBox="1"/>
          </xdr:nvSpPr>
          <xdr:spPr>
            <a:xfrm>
              <a:off x="65683952" y="946264"/>
              <a:ext cx="2142381" cy="21941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𝐐^𝐠=𝐤_𝐡^𝐠 𝐚_𝐞𝐟 𝐀_𝐭𝐫 𝐙(𝐓^(𝐠,𝐛)−𝐓^𝐈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57</xdr:col>
      <xdr:colOff>197927</xdr:colOff>
      <xdr:row>5</xdr:row>
      <xdr:rowOff>169579</xdr:rowOff>
    </xdr:from>
    <xdr:ext cx="2080698" cy="22333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91E46843-8279-4E71-9C30-BC800AF92F3D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=</m:t>
                            </m:r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𝐤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𝐡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𝐞𝐟</m:t>
                                </m:r>
                              </m:sub>
                            </m:sSub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𝐀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𝐭𝐫</m:t>
                                </m:r>
                              </m:sub>
                            </m:s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𝐙</m:t>
                            </m:r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𝐈</m:t>
                                    </m:r>
                                  </m:sup>
                                </m:s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𝐓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,</m:t>
                                    </m:r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𝐛</m:t>
                                    </m:r>
                                  </m:sup>
                                </m:sSup>
                              </m:e>
                            </m:d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1" name="CuadroTexto 80">
              <a:extLst>
                <a:ext uri="{FF2B5EF4-FFF2-40B4-BE49-F238E27FC236}">
                  <a16:creationId xmlns:a16="http://schemas.microsoft.com/office/drawing/2014/main" id="{91E46843-8279-4E71-9C30-BC800AF92F3D}"/>
                </a:ext>
              </a:extLst>
            </xdr:cNvPr>
            <xdr:cNvSpPr txBox="1"/>
          </xdr:nvSpPr>
          <xdr:spPr>
            <a:xfrm>
              <a:off x="65707067" y="1144939"/>
              <a:ext cx="2080698" cy="22333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𝐐^𝐥=𝐤_𝐡^𝐥 𝐚_𝐞𝐟 𝐀_𝐭𝐫 𝐙(𝐓^𝐈−𝐓^(𝐥,𝐛) )]_(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𝐩𝐬𝟏+𝐩𝐬𝟐−𝟑)</a:t>
              </a:r>
            </a:p>
          </xdr:txBody>
        </xdr:sp>
      </mc:Fallback>
    </mc:AlternateContent>
    <xdr:clientData/>
  </xdr:oneCellAnchor>
  <xdr:oneCellAnchor>
    <xdr:from>
      <xdr:col>61</xdr:col>
      <xdr:colOff>1125966</xdr:colOff>
      <xdr:row>3</xdr:row>
      <xdr:rowOff>847</xdr:rowOff>
    </xdr:from>
    <xdr:ext cx="4569841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ED7B435E-DD36-406E-84B9-9270352BC0EA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𝐕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2" name="CuadroTexto 81">
              <a:extLst>
                <a:ext uri="{FF2B5EF4-FFF2-40B4-BE49-F238E27FC236}">
                  <a16:creationId xmlns:a16="http://schemas.microsoft.com/office/drawing/2014/main" id="{ED7B435E-DD36-406E-84B9-9270352BC0EA}"/>
                </a:ext>
              </a:extLst>
            </xdr:cNvPr>
            <xdr:cNvSpPr txBox="1"/>
          </xdr:nvSpPr>
          <xdr:spPr>
            <a:xfrm>
              <a:off x="71816706" y="587587"/>
              <a:ext cx="4569841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𝐍_𝐭 )_(𝐩𝐬𝟏+𝐩𝐬𝟐−𝟑)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−𝐕_(𝐩𝐬𝟏+𝐩𝐬𝟐−𝟑)+𝐅_(𝐩𝐬𝟏+𝐩𝐬𝟐−𝟑)^𝐠=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𝐋_(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𝐋_(𝐩𝐬𝟏+𝐩𝐬𝟐−𝟒)−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𝐅_(𝐩𝐬𝟏+𝐩𝐬𝟐−𝟑)^𝐥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61</xdr:col>
      <xdr:colOff>1080246</xdr:colOff>
      <xdr:row>6</xdr:row>
      <xdr:rowOff>203903</xdr:rowOff>
    </xdr:from>
    <xdr:ext cx="5885777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659272EF-128A-47DD-9D4D-5ACA93921D73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3" name="CuadroTexto 82">
              <a:extLst>
                <a:ext uri="{FF2B5EF4-FFF2-40B4-BE49-F238E27FC236}">
                  <a16:creationId xmlns:a16="http://schemas.microsoft.com/office/drawing/2014/main" id="{659272EF-128A-47DD-9D4D-5ACA93921D73}"/>
                </a:ext>
              </a:extLst>
            </xdr:cNvPr>
            <xdr:cNvSpPr txBox="1"/>
          </xdr:nvSpPr>
          <xdr:spPr>
            <a:xfrm>
              <a:off x="71770986" y="1377383"/>
              <a:ext cx="5885777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)_(𝐩𝐬𝟏+𝐩𝐬𝟐−𝟑)=−(𝐕𝐲_𝐚 )_(𝐩𝐬𝟏+𝐩𝐬𝟐−𝟑)+(𝐅^𝐠 𝐲_𝐚 )_(𝐩𝐬𝟏+𝐩𝐬𝟐−𝟑)=(𝐋𝐱_𝐚 )_(𝐩𝐬𝟏+𝐩𝐬𝟐−𝟑)−(𝐋𝐱_𝐚 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𝐱_𝐚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8</xdr:row>
      <xdr:rowOff>13211</xdr:rowOff>
    </xdr:from>
    <xdr:ext cx="4696349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A7AA9492-A6EC-4AE7-B1D8-2420E5722F49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𝐉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𝐭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4" name="CuadroTexto 83">
              <a:extLst>
                <a:ext uri="{FF2B5EF4-FFF2-40B4-BE49-F238E27FC236}">
                  <a16:creationId xmlns:a16="http://schemas.microsoft.com/office/drawing/2014/main" id="{A7AA9492-A6EC-4AE7-B1D8-2420E5722F49}"/>
                </a:ext>
              </a:extLst>
            </xdr:cNvPr>
            <xdr:cNvSpPr txBox="1"/>
          </xdr:nvSpPr>
          <xdr:spPr>
            <a:xfrm>
              <a:off x="71847186" y="1605791"/>
              <a:ext cx="4696349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𝐍_𝐚 )_(𝐩𝐬𝟏+𝐩𝐬𝟐−𝟑)=(𝐉_𝐚^𝐠 )_(𝐩𝐬𝟏+𝐩𝐬𝟐−𝟑)+(𝐍_𝐭 𝐲_𝐚^𝐛 )_(𝐩𝐬𝟏+𝐩𝐬𝟐−𝟑)=(𝐉_𝐚^𝐥 )_(𝐩𝐬𝟏+𝐩𝐬𝟐−𝟑)+(𝐍_𝐭 𝐱_𝐚^𝐛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13446</xdr:colOff>
      <xdr:row>12</xdr:row>
      <xdr:rowOff>196283</xdr:rowOff>
    </xdr:from>
    <xdr:ext cx="5475666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278A2E6E-0DE6-4BC4-9B46-D3CE5E1D0B9C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𝐕𝐡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𝟒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5" name="CuadroTexto 84">
              <a:extLst>
                <a:ext uri="{FF2B5EF4-FFF2-40B4-BE49-F238E27FC236}">
                  <a16:creationId xmlns:a16="http://schemas.microsoft.com/office/drawing/2014/main" id="{278A2E6E-0DE6-4BC4-9B46-D3CE5E1D0B9C}"/>
                </a:ext>
              </a:extLst>
            </xdr:cNvPr>
            <xdr:cNvSpPr txBox="1"/>
          </xdr:nvSpPr>
          <xdr:spPr>
            <a:xfrm>
              <a:off x="71847186" y="2619443"/>
              <a:ext cx="5475666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𝐩𝐬𝟏+𝐩𝐬𝟐−𝟑)=−(𝐕𝐡)_(𝐩𝐬𝟏+𝐩𝐬𝟐−𝟑)+(𝐅^𝐠 𝐡)_(𝐩𝐬𝟏+𝐩𝐬𝟐−𝟑)=(𝐋𝐡)_(𝐩𝐬𝟏+𝐩𝐬𝟐−𝟑)−(𝐋𝐡)_(𝐩𝐬𝟏+𝐩𝐬𝟐−𝟒)−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(𝐅^𝐥 𝐡)_(𝐩𝐬𝟏+𝐩𝐬𝟐−𝟑)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62</xdr:col>
      <xdr:colOff>29487</xdr:colOff>
      <xdr:row>13</xdr:row>
      <xdr:rowOff>186970</xdr:rowOff>
    </xdr:from>
    <xdr:ext cx="4855304" cy="270010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DA31FE77-F580-41F0-9C43-5B6967A5A42A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𝐄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𝐐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l-GR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𝚺</m:t>
                            </m:r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𝐍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</m:sSub>
                            <m:sSubSup>
                              <m:sSub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SupPr>
                              <m:e>
                                <m:acc>
                                  <m:accPr>
                                    <m:chr m:val="̂"/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acc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</m:acc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𝐢</m:t>
                                </m:r>
                              </m:sub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𝐥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𝐛</m:t>
                                </m:r>
                              </m:sup>
                            </m:sSubSup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𝟑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86" name="CuadroTexto 85">
              <a:extLst>
                <a:ext uri="{FF2B5EF4-FFF2-40B4-BE49-F238E27FC236}">
                  <a16:creationId xmlns:a16="http://schemas.microsoft.com/office/drawing/2014/main" id="{DA31FE77-F580-41F0-9C43-5B6967A5A42A}"/>
                </a:ext>
              </a:extLst>
            </xdr:cNvPr>
            <xdr:cNvSpPr txBox="1"/>
          </xdr:nvSpPr>
          <xdr:spPr>
            <a:xfrm>
              <a:off x="71863227" y="2815870"/>
              <a:ext cx="4855304" cy="270010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ctr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𝐄_(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𝐩𝐬𝟏+𝐩𝐬𝟐−𝟑)=(𝐐^𝐠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̂_𝐢^(𝐠,𝐛) )_(𝐩𝐬𝟏+𝐩𝐬𝟐−𝟑)=(𝐐^𝐥 )_(𝐩𝐬𝟏+𝐩𝐬𝟐−𝟑)+(</a:t>
              </a:r>
              <a:r>
                <a:rPr lang="el-GR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𝚺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𝐍_𝐢 𝐡 ̂_𝐢^(𝐥,𝐛) )_(𝐩𝐬𝟏+𝐩𝐬𝟐−𝟑)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15240</xdr:colOff>
      <xdr:row>3</xdr:row>
      <xdr:rowOff>0</xdr:rowOff>
    </xdr:from>
    <xdr:ext cx="2096087" cy="196079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64C15970-BA0A-4668-A15D-6D5BAB45EF49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𝐋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7" name="CuadroTexto 86">
              <a:extLst>
                <a:ext uri="{FF2B5EF4-FFF2-40B4-BE49-F238E27FC236}">
                  <a16:creationId xmlns:a16="http://schemas.microsoft.com/office/drawing/2014/main" id="{64C15970-BA0A-4668-A15D-6D5BAB45EF49}"/>
                </a:ext>
              </a:extLst>
            </xdr:cNvPr>
            <xdr:cNvSpPr txBox="1"/>
          </xdr:nvSpPr>
          <xdr:spPr>
            <a:xfrm>
              <a:off x="88795860" y="586740"/>
              <a:ext cx="2096087" cy="196079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𝐋_(𝐩𝐬𝟏+𝐩𝐬𝟐−𝟑)=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𝐏_(𝐩𝐬𝟏+𝐩𝐬𝟐−𝟐)^𝐠+𝐏_(𝐩𝐬𝟏+𝐩𝐬𝟐−𝟐)^𝐥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32958</xdr:colOff>
      <xdr:row>4</xdr:row>
      <xdr:rowOff>8860</xdr:rowOff>
    </xdr:from>
    <xdr:ext cx="1851854" cy="213776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251268CB-E55A-4FBC-981B-AA46C8592504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sSub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𝐟</m:t>
                            </m:r>
                          </m:e>
                          <m:sub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𝐯</m:t>
                            </m:r>
                          </m:sub>
                        </m:sSub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𝐠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8" name="CuadroTexto 87">
              <a:extLst>
                <a:ext uri="{FF2B5EF4-FFF2-40B4-BE49-F238E27FC236}">
                  <a16:creationId xmlns:a16="http://schemas.microsoft.com/office/drawing/2014/main" id="{251268CB-E55A-4FBC-981B-AA46C8592504}"/>
                </a:ext>
              </a:extLst>
            </xdr:cNvPr>
            <xdr:cNvSpPr txBox="1"/>
          </xdr:nvSpPr>
          <xdr:spPr>
            <a:xfrm>
              <a:off x="88813578" y="801340"/>
              <a:ext cx="1851854" cy="213776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〖𝐟_𝐯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 (𝐋−𝐏^𝐥 )〗_(</a:t>
              </a:r>
              <a:r>
                <a:rPr lang="es-MX" sz="1000" b="1" i="0">
                  <a:latin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15240</xdr:colOff>
      <xdr:row>9</xdr:row>
      <xdr:rowOff>22860</xdr:rowOff>
    </xdr:from>
    <xdr:ext cx="291175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51B0CFD6-2C19-4F32-BE0E-ED58131283FB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</m:t>
                            </m:r>
                            <m:sSub>
                              <m:sSubPr>
                                <m:ctrlPr>
                                  <a:rPr lang="es-MX" sz="1000" b="1" i="1">
                                    <a:latin typeface="Cambria Math" panose="02040503050406030204" pitchFamily="18" charset="0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latin typeface="Cambria Math" panose="02040503050406030204" pitchFamily="18" charset="0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89" name="CuadroTexto 88">
              <a:extLst>
                <a:ext uri="{FF2B5EF4-FFF2-40B4-BE49-F238E27FC236}">
                  <a16:creationId xmlns:a16="http://schemas.microsoft.com/office/drawing/2014/main" id="{51B0CFD6-2C19-4F32-BE0E-ED58131283FB}"/>
                </a:ext>
              </a:extLst>
            </xdr:cNvPr>
            <xdr:cNvSpPr txBox="1"/>
          </xdr:nvSpPr>
          <xdr:spPr>
            <a:xfrm>
              <a:off x="88795860" y="1821180"/>
              <a:ext cx="291175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(𝐋𝐱_𝐚 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𝐲_𝐚 )_(𝐩𝐬𝟏+𝐩𝐬𝟐−𝟐)+(𝐏^𝐥 𝐲_𝐚 )_(𝐩𝐬𝟏+𝐩𝐬𝟐−𝟐)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30480</xdr:colOff>
      <xdr:row>15</xdr:row>
      <xdr:rowOff>22860</xdr:rowOff>
    </xdr:from>
    <xdr:ext cx="3128549" cy="22910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10714AD5-2CCA-440B-8844-79B43DE553A6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r>
                              <a:rPr lang="es-MX" sz="1000" b="1" i="0">
                                <a:latin typeface="Cambria Math" panose="02040503050406030204" pitchFamily="18" charset="0"/>
                              </a:rPr>
                              <m:t>𝐋𝐡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𝟑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+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1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−</m:t>
                    </m:r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0" name="CuadroTexto 89">
              <a:extLst>
                <a:ext uri="{FF2B5EF4-FFF2-40B4-BE49-F238E27FC236}">
                  <a16:creationId xmlns:a16="http://schemas.microsoft.com/office/drawing/2014/main" id="{10714AD5-2CCA-440B-8844-79B43DE553A6}"/>
                </a:ext>
              </a:extLst>
            </xdr:cNvPr>
            <xdr:cNvSpPr txBox="1"/>
          </xdr:nvSpPr>
          <xdr:spPr>
            <a:xfrm>
              <a:off x="88811100" y="3070860"/>
              <a:ext cx="3128549" cy="22910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(𝐋𝐡)_(𝐩𝐬𝟏+𝐩𝐬𝟐−𝟑)=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(𝐏^𝐠 𝐡)_(𝐩𝐬𝟏+𝐩𝐬𝟐−𝟐)+(𝐏^𝐥 𝐡)_(𝐩𝐬𝟏+𝐩𝐬𝟐−𝟐)−</a:t>
              </a:r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76</xdr:col>
      <xdr:colOff>73720</xdr:colOff>
      <xdr:row>10</xdr:row>
      <xdr:rowOff>22860</xdr:rowOff>
    </xdr:from>
    <xdr:ext cx="2267929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F8C95FBD-2763-4A54-B730-D84432155772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𝐩𝐬𝟏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+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𝐩𝐬𝟐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−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  <a:ea typeface="Cambria Math" panose="02040503050406030204" pitchFamily="18" charset="0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𝐲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𝐚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1" name="CuadroTexto 90">
              <a:extLst>
                <a:ext uri="{FF2B5EF4-FFF2-40B4-BE49-F238E27FC236}">
                  <a16:creationId xmlns:a16="http://schemas.microsoft.com/office/drawing/2014/main" id="{F8C95FBD-2763-4A54-B730-D84432155772}"/>
                </a:ext>
              </a:extLst>
            </xdr:cNvPr>
            <xdr:cNvSpPr txBox="1"/>
          </xdr:nvSpPr>
          <xdr:spPr>
            <a:xfrm>
              <a:off x="88854340" y="2034540"/>
              <a:ext cx="2267929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[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(𝐋−𝐏^𝐥 ) 𝐱_𝐚 ]_(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𝐩𝐬𝟏+𝐩𝐬𝟐−𝟐)=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𝐲_𝐚 )_(𝐩𝐬𝟏+𝐩𝐬𝟐−𝟐)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76</xdr:col>
      <xdr:colOff>68580</xdr:colOff>
      <xdr:row>21</xdr:row>
      <xdr:rowOff>30480</xdr:rowOff>
    </xdr:from>
    <xdr:ext cx="1262910" cy="38440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6FF53434-73C5-4A16-8576-47AD67EAEF97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𝐯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f>
                      <m:f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fPr>
                      <m:num>
                        <m:sSubSup>
                          <m:sSubSup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SupPr>
                          <m:e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𝐏</m:t>
                            </m:r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  <m: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𝐠</m:t>
                            </m:r>
                          </m:sup>
                        </m:sSubSup>
                      </m:num>
                      <m:den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𝐩𝐬𝟏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+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𝐩𝐬𝟐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𝟐</m:t>
                            </m:r>
                          </m:sub>
                        </m:sSub>
                      </m:den>
                    </m:f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2" name="CuadroTexto 91">
              <a:extLst>
                <a:ext uri="{FF2B5EF4-FFF2-40B4-BE49-F238E27FC236}">
                  <a16:creationId xmlns:a16="http://schemas.microsoft.com/office/drawing/2014/main" id="{6FF53434-73C5-4A16-8576-47AD67EAEF97}"/>
                </a:ext>
              </a:extLst>
            </xdr:cNvPr>
            <xdr:cNvSpPr txBox="1"/>
          </xdr:nvSpPr>
          <xdr:spPr>
            <a:xfrm>
              <a:off x="88849200" y="4297680"/>
              <a:ext cx="1262910" cy="38440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𝐟_𝐯=(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𝐏_(𝐩𝐬𝟏+𝐩𝐬𝟐−𝟐)^𝐠)/(𝐋−𝐏^𝐥 )_(𝐩𝐬𝟏+𝐩𝐬𝟐−𝟐) 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37</xdr:col>
      <xdr:colOff>1421118</xdr:colOff>
      <xdr:row>13</xdr:row>
      <xdr:rowOff>57162</xdr:rowOff>
    </xdr:from>
    <xdr:to>
      <xdr:col>38</xdr:col>
      <xdr:colOff>902982</xdr:colOff>
      <xdr:row>13</xdr:row>
      <xdr:rowOff>57162</xdr:rowOff>
    </xdr:to>
    <xdr:cxnSp macro="">
      <xdr:nvCxnSpPr>
        <xdr:cNvPr id="93" name="Conector recto de flecha 92">
          <a:extLst>
            <a:ext uri="{FF2B5EF4-FFF2-40B4-BE49-F238E27FC236}">
              <a16:creationId xmlns:a16="http://schemas.microsoft.com/office/drawing/2014/main" id="{DAD0AB09-3E15-494F-BBDA-162C585B004B}"/>
            </a:ext>
          </a:extLst>
        </xdr:cNvPr>
        <xdr:cNvCxnSpPr/>
      </xdr:nvCxnSpPr>
      <xdr:spPr>
        <a:xfrm rot="16200000" flipH="1">
          <a:off x="46047660" y="217932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53</xdr:col>
      <xdr:colOff>1405878</xdr:colOff>
      <xdr:row>13</xdr:row>
      <xdr:rowOff>34302</xdr:rowOff>
    </xdr:from>
    <xdr:to>
      <xdr:col>54</xdr:col>
      <xdr:colOff>887742</xdr:colOff>
      <xdr:row>13</xdr:row>
      <xdr:rowOff>34302</xdr:rowOff>
    </xdr:to>
    <xdr:cxnSp macro="">
      <xdr:nvCxnSpPr>
        <xdr:cNvPr id="94" name="Conector recto de flecha 93">
          <a:extLst>
            <a:ext uri="{FF2B5EF4-FFF2-40B4-BE49-F238E27FC236}">
              <a16:creationId xmlns:a16="http://schemas.microsoft.com/office/drawing/2014/main" id="{72BC1251-6294-41BD-B5EA-A0650089E332}"/>
            </a:ext>
          </a:extLst>
        </xdr:cNvPr>
        <xdr:cNvCxnSpPr/>
      </xdr:nvCxnSpPr>
      <xdr:spPr>
        <a:xfrm rot="16200000" flipH="1">
          <a:off x="62918340" y="2156460"/>
          <a:ext cx="0" cy="1013484"/>
        </a:xfrm>
        <a:prstGeom prst="straightConnector1">
          <a:avLst/>
        </a:prstGeom>
        <a:ln>
          <a:solidFill>
            <a:srgbClr val="A02B93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76</xdr:col>
      <xdr:colOff>45720</xdr:colOff>
      <xdr:row>16</xdr:row>
      <xdr:rowOff>15240</xdr:rowOff>
    </xdr:from>
    <xdr:ext cx="2419700" cy="2133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A85F6A27-9D5B-4BE6-A133-F97E7503DD47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  <a:ea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𝐠</m:t>
                                </m:r>
                              </m:sup>
                            </m:sSup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Cambria Math" panose="02040503050406030204" pitchFamily="18" charset="0"/>
                        <a:cs typeface="+mn-cs"/>
                      </a:rPr>
                      <m:t>−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begChr m:val="["/>
                            <m:endChr m:val="]"/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</m:ctrlPr>
                          </m:d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</m:ctrlPr>
                              </m:d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𝐋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Cambria Math" panose="02040503050406030204" pitchFamily="18" charset="0"/>
                                    <a:cs typeface="+mn-cs"/>
                                  </a:rPr>
                                  <m:t>−</m:t>
                                </m:r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Cambria Math" panose="02040503050406030204" pitchFamily="18" charset="0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</m:e>
                            </m:d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Cambria Math" panose="02040503050406030204" pitchFamily="18" charset="0"/>
                                <a:cs typeface="+mn-cs"/>
                              </a:rPr>
                              <m:t>𝐡</m:t>
                            </m:r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𝐩𝐬𝟏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+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𝐩𝐬𝟐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−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Cambria Math" panose="02040503050406030204" pitchFamily="18" charset="0"/>
                            <a:cs typeface="+mn-cs"/>
                          </a:rPr>
                          <m:t>𝟐</m:t>
                        </m:r>
                      </m:sub>
                    </m:sSub>
                  </m:oMath>
                </m:oMathPara>
              </a14:m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Choice>
      <mc:Fallback>
        <xdr:sp macro="" textlink="">
          <xdr:nvSpPr>
            <xdr:cNvPr id="95" name="CuadroTexto 94">
              <a:extLst>
                <a:ext uri="{FF2B5EF4-FFF2-40B4-BE49-F238E27FC236}">
                  <a16:creationId xmlns:a16="http://schemas.microsoft.com/office/drawing/2014/main" id="{A85F6A27-9D5B-4BE6-A133-F97E7503DD47}"/>
                </a:ext>
              </a:extLst>
            </xdr:cNvPr>
            <xdr:cNvSpPr txBox="1"/>
          </xdr:nvSpPr>
          <xdr:spPr>
            <a:xfrm>
              <a:off x="88826340" y="3261360"/>
              <a:ext cx="2419700" cy="2133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  <a:ea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Cambria Math" panose="02040503050406030204" pitchFamily="18" charset="0"/>
                  <a:cs typeface="+mn-cs"/>
                </a:rPr>
                <a:t>(𝐏^𝐠 𝐡)_(𝐩𝐬𝟏+𝐩𝐬𝟐−𝟐)−[(𝐋−𝐏^𝐥 )𝐡]_(𝐩𝐬𝟏+𝐩𝐬𝟐−𝟐)</a:t>
              </a:r>
              <a:endParaRPr lang="es-MX" sz="1000" b="1" i="0">
                <a:latin typeface="Cambria Math" panose="02040503050406030204" pitchFamily="18" charset="0"/>
                <a:ea typeface="Cambria Math" panose="02040503050406030204" pitchFamily="18" charset="0"/>
              </a:endParaRPr>
            </a:p>
          </xdr:txBody>
        </xdr:sp>
      </mc:Fallback>
    </mc:AlternateContent>
    <xdr:clientData/>
  </xdr:oneCellAnchor>
  <xdr:oneCellAnchor>
    <xdr:from>
      <xdr:col>72</xdr:col>
      <xdr:colOff>1668780</xdr:colOff>
      <xdr:row>25</xdr:row>
      <xdr:rowOff>0</xdr:rowOff>
    </xdr:from>
    <xdr:ext cx="2446888" cy="191078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02647B35-8EB0-4EB7-967A-E12B06FB1DED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1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=</m:t>
                    </m:r>
                    <m:sSub>
                      <m:sSubPr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acc>
                          <m:accPr>
                            <m:chr m:val="̅"/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acc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𝐋</m:t>
                            </m:r>
                          </m:e>
                        </m:acc>
                      </m:e>
                      <m:sub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𝐭𝟔𝟔</m:t>
                        </m:r>
                      </m:sub>
                    </m:sSub>
                    <m:d>
                      <m:dPr>
                        <m:begChr m:val="["/>
                        <m:endChr m:val="]"/>
                        <m:ctrlPr>
                          <a:rPr lang="es-MX" sz="11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dPr>
                      <m:e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𝟔</m:t>
                            </m:r>
                          </m:e>
                        </m:d>
                        <m:r>
                          <a:rPr lang="es-MX" sz="11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sSub>
                          <m:sSub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acc>
                              <m:accPr>
                                <m:chr m:val="̅"/>
                                <m:ctrlPr>
                                  <a:rPr lang="es-MX" sz="11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accPr>
                              <m:e>
                                <m:r>
                                  <a:rPr lang="es-MX" sz="11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</m:acc>
                          </m:e>
                          <m:sub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𝐭𝟔𝟔</m:t>
                            </m:r>
                          </m:sub>
                        </m:sSub>
                        <m:d>
                          <m:dPr>
                            <m:ctrlPr>
                              <a:rPr lang="es-MX" sz="11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𝐓𝐓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−</m:t>
                            </m:r>
                            <m:r>
                              <a:rPr lang="es-MX" sz="11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𝟕</m:t>
                            </m:r>
                          </m:e>
                        </m:d>
                      </m:e>
                    </m:d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6" name="CuadroTexto 95">
              <a:extLst>
                <a:ext uri="{FF2B5EF4-FFF2-40B4-BE49-F238E27FC236}">
                  <a16:creationId xmlns:a16="http://schemas.microsoft.com/office/drawing/2014/main" id="{02647B35-8EB0-4EB7-967A-E12B06FB1DED}"/>
                </a:ext>
              </a:extLst>
            </xdr:cNvPr>
            <xdr:cNvSpPr txBox="1"/>
          </xdr:nvSpPr>
          <xdr:spPr>
            <a:xfrm>
              <a:off x="85427820" y="5120640"/>
              <a:ext cx="2446888" cy="191078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1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̇=𝐋 ̅_𝐭𝟔𝟔 [𝐡 ̅_𝐭𝟔𝟔 (𝐓𝐓−𝟔)−𝐡 ̅_𝐭𝟔𝟔 (𝐓𝐓−𝟕)]</a:t>
              </a:r>
              <a:endParaRPr lang="es-MX" sz="1000" b="1" i="0"/>
            </a:p>
          </xdr:txBody>
        </xdr:sp>
      </mc:Fallback>
    </mc:AlternateContent>
    <xdr:clientData/>
  </xdr:oneCellAnchor>
  <xdr:twoCellAnchor>
    <xdr:from>
      <xdr:col>15</xdr:col>
      <xdr:colOff>1130592</xdr:colOff>
      <xdr:row>11</xdr:row>
      <xdr:rowOff>96722</xdr:rowOff>
    </xdr:from>
    <xdr:to>
      <xdr:col>16</xdr:col>
      <xdr:colOff>941461</xdr:colOff>
      <xdr:row>11</xdr:row>
      <xdr:rowOff>96722</xdr:rowOff>
    </xdr:to>
    <xdr:cxnSp macro="">
      <xdr:nvCxnSpPr>
        <xdr:cNvPr id="97" name="Conector recto de flecha 96">
          <a:extLst>
            <a:ext uri="{FF2B5EF4-FFF2-40B4-BE49-F238E27FC236}">
              <a16:creationId xmlns:a16="http://schemas.microsoft.com/office/drawing/2014/main" id="{09026867-9DC8-44E5-A83C-E0459B66C022}"/>
            </a:ext>
          </a:extLst>
        </xdr:cNvPr>
        <xdr:cNvCxnSpPr/>
      </xdr:nvCxnSpPr>
      <xdr:spPr>
        <a:xfrm rot="5400000">
          <a:off x="19457377" y="1780057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1153453</xdr:colOff>
      <xdr:row>8</xdr:row>
      <xdr:rowOff>111964</xdr:rowOff>
    </xdr:from>
    <xdr:to>
      <xdr:col>16</xdr:col>
      <xdr:colOff>964322</xdr:colOff>
      <xdr:row>8</xdr:row>
      <xdr:rowOff>111964</xdr:rowOff>
    </xdr:to>
    <xdr:cxnSp macro="">
      <xdr:nvCxnSpPr>
        <xdr:cNvPr id="98" name="Conector recto de flecha 97">
          <a:extLst>
            <a:ext uri="{FF2B5EF4-FFF2-40B4-BE49-F238E27FC236}">
              <a16:creationId xmlns:a16="http://schemas.microsoft.com/office/drawing/2014/main" id="{24D72EB5-4DEF-4B44-92C6-9D24417BAAE4}"/>
            </a:ext>
          </a:extLst>
        </xdr:cNvPr>
        <xdr:cNvCxnSpPr/>
      </xdr:nvCxnSpPr>
      <xdr:spPr>
        <a:xfrm rot="16200000" flipH="1">
          <a:off x="19480238" y="1178079"/>
          <a:ext cx="0" cy="1052929"/>
        </a:xfrm>
        <a:prstGeom prst="straightConnector1">
          <a:avLst/>
        </a:prstGeom>
        <a:ln>
          <a:solidFill>
            <a:srgbClr val="156082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8</xdr:col>
      <xdr:colOff>45720</xdr:colOff>
      <xdr:row>13</xdr:row>
      <xdr:rowOff>26670</xdr:rowOff>
    </xdr:from>
    <xdr:ext cx="1042593" cy="167354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555D660C-50BA-44B2-BDF5-D190D7FACCD9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acc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99" name="CuadroTexto 98">
              <a:extLst>
                <a:ext uri="{FF2B5EF4-FFF2-40B4-BE49-F238E27FC236}">
                  <a16:creationId xmlns:a16="http://schemas.microsoft.com/office/drawing/2014/main" id="{555D660C-50BA-44B2-BDF5-D190D7FACCD9}"/>
                </a:ext>
              </a:extLst>
            </xdr:cNvPr>
            <xdr:cNvSpPr txBox="1"/>
          </xdr:nvSpPr>
          <xdr:spPr>
            <a:xfrm>
              <a:off x="9799320" y="2655570"/>
              <a:ext cx="1042593" cy="167354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𝐐 ̇</a:t>
              </a:r>
              <a:r>
                <a:rPr lang="es-MX" sz="1000" b="1" i="0">
                  <a:latin typeface="Cambria Math" panose="02040503050406030204" pitchFamily="18" charset="0"/>
                </a:rPr>
                <a:t>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9</xdr:col>
      <xdr:colOff>91440</xdr:colOff>
      <xdr:row>16</xdr:row>
      <xdr:rowOff>19050</xdr:rowOff>
    </xdr:from>
    <xdr:ext cx="769570" cy="15799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DB631C08-9995-4CC1-A4E7-E0CBA1D0B1AE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𝐧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𝐭𝐛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𝐔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𝐀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𝐞𝐱𝐭</m:t>
                        </m:r>
                      </m:sub>
                    </m:sSub>
                    <m:r>
                      <a:rPr lang="es-MX" sz="1000" b="1" i="0">
                        <a:solidFill>
                          <a:schemeClr val="tx1"/>
                        </a:solidFill>
                        <a:effectLst/>
                        <a:latin typeface="Cambria Math" panose="02040503050406030204" pitchFamily="18" charset="0"/>
                        <a:ea typeface="+mn-ea"/>
                        <a:cs typeface="+mn-cs"/>
                      </a:rPr>
                      <m:t>𝚫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𝐓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𝐥𝐧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0" name="CuadroTexto 99">
              <a:extLst>
                <a:ext uri="{FF2B5EF4-FFF2-40B4-BE49-F238E27FC236}">
                  <a16:creationId xmlns:a16="http://schemas.microsoft.com/office/drawing/2014/main" id="{DB631C08-9995-4CC1-A4E7-E0CBA1D0B1AE}"/>
                </a:ext>
              </a:extLst>
            </xdr:cNvPr>
            <xdr:cNvSpPr txBox="1"/>
          </xdr:nvSpPr>
          <xdr:spPr>
            <a:xfrm>
              <a:off x="11170920" y="3265170"/>
              <a:ext cx="769570" cy="15799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𝐧_𝐭𝐛 𝐔𝐀_𝐞𝐱𝐭 𝚫𝐓_𝐥𝐧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15240</xdr:colOff>
      <xdr:row>4</xdr:row>
      <xdr:rowOff>7620</xdr:rowOff>
    </xdr:from>
    <xdr:ext cx="656718" cy="173061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0D94424A-099C-4845-9051-48E39BBF1569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Sup>
                      <m:sSubSup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Sup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𝐅</m:t>
                        </m:r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𝐥</m:t>
                        </m:r>
                      </m:sup>
                    </m:sSubSup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Sup>
                      <m:sSubSup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SupPr>
                      <m:e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𝐏</m:t>
                        </m:r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  <m:sup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𝐥</m:t>
                        </m:r>
                      </m:sup>
                    </m:sSubSup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1" name="CuadroTexto 100">
              <a:extLst>
                <a:ext uri="{FF2B5EF4-FFF2-40B4-BE49-F238E27FC236}">
                  <a16:creationId xmlns:a16="http://schemas.microsoft.com/office/drawing/2014/main" id="{0D94424A-099C-4845-9051-48E39BBF1569}"/>
                </a:ext>
              </a:extLst>
            </xdr:cNvPr>
            <xdr:cNvSpPr txBox="1"/>
          </xdr:nvSpPr>
          <xdr:spPr>
            <a:xfrm>
              <a:off x="20558760" y="800100"/>
              <a:ext cx="656718" cy="173061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𝐅_𝐟𝐫í𝐚^𝐥=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𝐏_𝐟𝐫í𝐚^𝐥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0</xdr:colOff>
      <xdr:row>10</xdr:row>
      <xdr:rowOff>15240</xdr:rowOff>
    </xdr:from>
    <xdr:ext cx="1424940" cy="194477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8FB193E1-05C6-4F25-A751-05A316BCF86C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</m:ctrlPr>
                      </m:sSubPr>
                      <m:e>
                        <m:d>
                          <m:d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𝐱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𝐚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,</m:t>
                                </m:r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𝐏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𝐟𝐫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í</m:t>
                        </m:r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2" name="CuadroTexto 101">
              <a:extLst>
                <a:ext uri="{FF2B5EF4-FFF2-40B4-BE49-F238E27FC236}">
                  <a16:creationId xmlns:a16="http://schemas.microsoft.com/office/drawing/2014/main" id="{8FB193E1-05C6-4F25-A751-05A316BCF86C}"/>
                </a:ext>
              </a:extLst>
            </xdr:cNvPr>
            <xdr:cNvSpPr txBox="1"/>
          </xdr:nvSpPr>
          <xdr:spPr>
            <a:xfrm>
              <a:off x="20543520" y="2026920"/>
              <a:ext cx="1424940" cy="194477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squar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(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𝐅^𝐥 𝐱_(𝐚,𝐅) )_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𝐟𝐫í𝐚=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𝐱_(𝐚,𝐏) )_𝐟𝐫í𝐚</a:t>
              </a:r>
              <a:endParaRPr lang="es-MX" sz="1000" b="1" i="0"/>
            </a:p>
          </xdr:txBody>
        </xdr:sp>
      </mc:Fallback>
    </mc:AlternateContent>
    <xdr:clientData/>
  </xdr:oneCellAnchor>
  <xdr:oneCellAnchor>
    <xdr:from>
      <xdr:col>17</xdr:col>
      <xdr:colOff>30480</xdr:colOff>
      <xdr:row>16</xdr:row>
      <xdr:rowOff>38100</xdr:rowOff>
    </xdr:from>
    <xdr:ext cx="1509772" cy="215252"/>
    <mc:AlternateContent xmlns:mc="http://schemas.openxmlformats.org/markup-compatibility/2006">
      <mc:Choice xmlns:a14="http://schemas.microsoft.com/office/drawing/2010/main" Requires="a14"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A6438301-04E5-4333-B2A9-B6D0E2648657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14:m>
                <m:oMathPara xmlns:m="http://schemas.openxmlformats.org/officeDocument/2006/math">
                  <m:oMathParaPr>
                    <m:jc m:val="centerGroup"/>
                  </m:oMathParaPr>
                  <m:oMath xmlns:m="http://schemas.openxmlformats.org/officeDocument/2006/math">
                    <m:acc>
                      <m:accPr>
                        <m:chr m:val="̇"/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accPr>
                      <m:e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𝐐</m:t>
                        </m:r>
                      </m:e>
                    </m:acc>
                    <m:r>
                      <a:rPr lang="es-MX" sz="1000" b="1" i="0">
                        <a:latin typeface="Cambria Math" panose="02040503050406030204" pitchFamily="18" charset="0"/>
                      </a:rPr>
                      <m:t>=</m:t>
                    </m:r>
                    <m:sSub>
                      <m:sSubPr>
                        <m:ctrlPr>
                          <a:rPr lang="es-MX" sz="1000" b="1" i="1">
                            <a:latin typeface="Cambria Math" panose="02040503050406030204" pitchFamily="18" charset="0"/>
                          </a:rPr>
                        </m:ctrlPr>
                      </m:sSubPr>
                      <m:e>
                        <m:sSub>
                          <m:sSubPr>
                            <m:ctrlPr>
                              <a:rPr lang="es-MX" sz="1000" b="1" i="1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</m:ctrlPr>
                          </m:sSubPr>
                          <m:e>
                            <m:d>
                              <m:d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dPr>
                              <m:e>
                                <m:sSup>
                                  <m:sSup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p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e>
                                  <m:sup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𝐥</m:t>
                                    </m:r>
                                  </m:sup>
                                </m:sSup>
                                <m:sSub>
                                  <m:sSubPr>
                                    <m:ctrlPr>
                                      <a:rPr lang="es-MX" sz="1000" b="1" i="1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</m:ctrlPr>
                                  </m:sSubPr>
                                  <m:e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𝐡</m:t>
                                    </m:r>
                                  </m:e>
                                  <m:sub>
                                    <m:r>
                                      <a:rPr lang="es-MX" sz="1000" b="1" i="0">
                                        <a:solidFill>
                                          <a:schemeClr val="tx1"/>
                                        </a:solidFill>
                                        <a:effectLst/>
                                        <a:latin typeface="Cambria Math" panose="02040503050406030204" pitchFamily="18" charset="0"/>
                                        <a:ea typeface="+mn-ea"/>
                                        <a:cs typeface="+mn-cs"/>
                                      </a:rPr>
                                      <m:t>𝐏</m:t>
                                    </m:r>
                                  </m:sub>
                                </m:sSub>
                              </m:e>
                            </m:d>
                          </m:e>
                          <m:sub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𝐟𝐫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í</m:t>
                            </m:r>
                            <m:r>
                              <a:rPr lang="es-MX" sz="1000" b="1" i="0">
                                <a:solidFill>
                                  <a:schemeClr val="tx1"/>
                                </a:solidFill>
                                <a:effectLst/>
                                <a:latin typeface="Cambria Math" panose="02040503050406030204" pitchFamily="18" charset="0"/>
                                <a:ea typeface="+mn-ea"/>
                                <a:cs typeface="+mn-cs"/>
                              </a:rPr>
                              <m:t>𝐚</m:t>
                            </m:r>
                          </m:sub>
                        </m:sSub>
                        <m:r>
                          <a:rPr lang="es-MX" sz="1000" b="1" i="0">
                            <a:solidFill>
                              <a:schemeClr val="tx1"/>
                            </a:solidFill>
                            <a:effectLst/>
                            <a:latin typeface="Cambria Math" panose="02040503050406030204" pitchFamily="18" charset="0"/>
                            <a:ea typeface="+mn-ea"/>
                            <a:cs typeface="+mn-cs"/>
                          </a:rPr>
                          <m:t>−</m:t>
                        </m:r>
                        <m:d>
                          <m:dPr>
                            <m:ctrlPr>
                              <a:rPr lang="es-MX" sz="1000" b="1" i="1">
                                <a:latin typeface="Cambria Math" panose="02040503050406030204" pitchFamily="18" charset="0"/>
                              </a:rPr>
                            </m:ctrlPr>
                          </m:dPr>
                          <m:e>
                            <m:sSup>
                              <m:sSup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p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e>
                              <m:sup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𝐥</m:t>
                                </m:r>
                              </m:sup>
                            </m:sSup>
                            <m:sSub>
                              <m:sSubPr>
                                <m:ctrlPr>
                                  <a:rPr lang="es-MX" sz="1000" b="1" i="1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</m:ctrlPr>
                              </m:sSubPr>
                              <m:e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𝐡</m:t>
                                </m:r>
                              </m:e>
                              <m:sub>
                                <m:r>
                                  <a:rPr lang="es-MX" sz="1000" b="1" i="0">
                                    <a:solidFill>
                                      <a:schemeClr val="tx1"/>
                                    </a:solidFill>
                                    <a:effectLst/>
                                    <a:latin typeface="Cambria Math" panose="02040503050406030204" pitchFamily="18" charset="0"/>
                                    <a:ea typeface="+mn-ea"/>
                                    <a:cs typeface="+mn-cs"/>
                                  </a:rPr>
                                  <m:t>𝐅</m:t>
                                </m:r>
                              </m:sub>
                            </m:sSub>
                          </m:e>
                        </m:d>
                      </m:e>
                      <m:sub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𝐟𝐫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í</m:t>
                        </m:r>
                        <m:r>
                          <a:rPr lang="es-MX" sz="1000" b="1" i="0">
                            <a:latin typeface="Cambria Math" panose="02040503050406030204" pitchFamily="18" charset="0"/>
                          </a:rPr>
                          <m:t>𝐚</m:t>
                        </m:r>
                      </m:sub>
                    </m:sSub>
                  </m:oMath>
                </m:oMathPara>
              </a14:m>
              <a:endParaRPr lang="es-MX" sz="1000" b="1" i="0"/>
            </a:p>
          </xdr:txBody>
        </xdr:sp>
      </mc:Choice>
      <mc:Fallback>
        <xdr:sp macro="" textlink="">
          <xdr:nvSpPr>
            <xdr:cNvPr id="103" name="CuadroTexto 102">
              <a:extLst>
                <a:ext uri="{FF2B5EF4-FFF2-40B4-BE49-F238E27FC236}">
                  <a16:creationId xmlns:a16="http://schemas.microsoft.com/office/drawing/2014/main" id="{A6438301-04E5-4333-B2A9-B6D0E2648657}"/>
                </a:ext>
              </a:extLst>
            </xdr:cNvPr>
            <xdr:cNvSpPr txBox="1"/>
          </xdr:nvSpPr>
          <xdr:spPr>
            <a:xfrm>
              <a:off x="20574000" y="3284220"/>
              <a:ext cx="1509772" cy="215252"/>
            </a:xfrm>
            <a:prstGeom prst="rect">
              <a:avLst/>
            </a:prstGeom>
            <a:noFill/>
          </xdr:spPr>
          <xdr:style>
            <a:lnRef idx="0">
              <a:scrgbClr r="0" g="0" b="0"/>
            </a:lnRef>
            <a:fillRef idx="0">
              <a:scrgbClr r="0" g="0" b="0"/>
            </a:fillRef>
            <a:effectRef idx="0">
              <a:scrgbClr r="0" g="0" b="0"/>
            </a:effectRef>
            <a:fontRef idx="minor">
              <a:schemeClr val="tx1"/>
            </a:fontRef>
          </xdr:style>
          <xdr:txBody>
            <a:bodyPr vertOverflow="clip" horzOverflow="clip" wrap="none" lIns="0" tIns="0" rIns="0" bIns="0" rtlCol="0" anchor="t">
              <a:spAutoFit/>
            </a:bodyPr>
            <a:lstStyle/>
            <a:p>
              <a:pPr/>
              <a:r>
                <a:rPr lang="es-MX" sz="1000" b="1" i="0">
                  <a:latin typeface="Cambria Math" panose="02040503050406030204" pitchFamily="18" charset="0"/>
                </a:rPr>
                <a:t>𝐐 ̇=〖</a:t>
              </a:r>
              <a:r>
                <a:rPr lang="es-MX" sz="1000" b="1" i="0">
                  <a:solidFill>
                    <a:schemeClr val="tx1"/>
                  </a:solidFill>
                  <a:effectLst/>
                  <a:latin typeface="Cambria Math" panose="02040503050406030204" pitchFamily="18" charset="0"/>
                  <a:ea typeface="+mn-ea"/>
                  <a:cs typeface="+mn-cs"/>
                </a:rPr>
                <a:t>(𝐏^𝐥 𝐡_𝐏 )_𝐟𝐫í𝐚−(𝐅^𝐥 𝐡_𝐅 )〗_</a:t>
              </a:r>
              <a:r>
                <a:rPr lang="es-MX" sz="1000" b="1" i="0">
                  <a:latin typeface="Cambria Math" panose="02040503050406030204" pitchFamily="18" charset="0"/>
                </a:rPr>
                <a:t>𝐟𝐫í𝐚</a:t>
              </a:r>
              <a:endParaRPr lang="es-MX" sz="1000" b="1" i="0"/>
            </a:p>
          </xdr:txBody>
        </xdr:sp>
      </mc:Fallback>
    </mc:AlternateContent>
    <xdr:clientData/>
  </xdr:oneCellAnchor>
  <xdr:twoCellAnchor editAs="oneCell">
    <xdr:from>
      <xdr:col>58</xdr:col>
      <xdr:colOff>1287779</xdr:colOff>
      <xdr:row>38</xdr:row>
      <xdr:rowOff>0</xdr:rowOff>
    </xdr:from>
    <xdr:to>
      <xdr:col>64</xdr:col>
      <xdr:colOff>70115</xdr:colOff>
      <xdr:row>67</xdr:row>
      <xdr:rowOff>173747</xdr:rowOff>
    </xdr:to>
    <xdr:pic>
      <xdr:nvPicPr>
        <xdr:cNvPr id="105" name="Imagen 104">
          <a:extLst>
            <a:ext uri="{FF2B5EF4-FFF2-40B4-BE49-F238E27FC236}">
              <a16:creationId xmlns:a16="http://schemas.microsoft.com/office/drawing/2014/main" id="{4BF642E8-0E0A-1D5F-E311-D83F316252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7673340"/>
          <a:ext cx="6295656" cy="5797307"/>
        </a:xfrm>
        <a:prstGeom prst="rect">
          <a:avLst/>
        </a:prstGeom>
      </xdr:spPr>
    </xdr:pic>
    <xdr:clientData/>
  </xdr:twoCellAnchor>
  <xdr:twoCellAnchor editAs="oneCell">
    <xdr:from>
      <xdr:col>58</xdr:col>
      <xdr:colOff>1287779</xdr:colOff>
      <xdr:row>72</xdr:row>
      <xdr:rowOff>0</xdr:rowOff>
    </xdr:from>
    <xdr:to>
      <xdr:col>63</xdr:col>
      <xdr:colOff>1071383</xdr:colOff>
      <xdr:row>103</xdr:row>
      <xdr:rowOff>91451</xdr:rowOff>
    </xdr:to>
    <xdr:pic>
      <xdr:nvPicPr>
        <xdr:cNvPr id="107" name="Imagen 106">
          <a:extLst>
            <a:ext uri="{FF2B5EF4-FFF2-40B4-BE49-F238E27FC236}">
              <a16:creationId xmlns:a16="http://schemas.microsoft.com/office/drawing/2014/main" id="{98373A0E-EF6C-610C-EF48-3663FB57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34279" y="14211300"/>
          <a:ext cx="6131064" cy="576073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62</xdr:row>
      <xdr:rowOff>0</xdr:rowOff>
    </xdr:from>
    <xdr:to>
      <xdr:col>57</xdr:col>
      <xdr:colOff>355103</xdr:colOff>
      <xdr:row>104</xdr:row>
      <xdr:rowOff>13731</xdr:rowOff>
    </xdr:to>
    <xdr:pic>
      <xdr:nvPicPr>
        <xdr:cNvPr id="109" name="Imagen 108">
          <a:extLst>
            <a:ext uri="{FF2B5EF4-FFF2-40B4-BE49-F238E27FC236}">
              <a16:creationId xmlns:a16="http://schemas.microsoft.com/office/drawing/2014/main" id="{0B140680-2B19-FA4E-F51D-A8C6CAD682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12382500"/>
          <a:ext cx="5742443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106</xdr:row>
      <xdr:rowOff>0</xdr:rowOff>
    </xdr:from>
    <xdr:to>
      <xdr:col>57</xdr:col>
      <xdr:colOff>473976</xdr:colOff>
      <xdr:row>148</xdr:row>
      <xdr:rowOff>18303</xdr:rowOff>
    </xdr:to>
    <xdr:pic>
      <xdr:nvPicPr>
        <xdr:cNvPr id="111" name="Imagen 110">
          <a:extLst>
            <a:ext uri="{FF2B5EF4-FFF2-40B4-BE49-F238E27FC236}">
              <a16:creationId xmlns:a16="http://schemas.microsoft.com/office/drawing/2014/main" id="{2070830F-CDE6-7E94-D0C5-CB4D550D9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0429220"/>
          <a:ext cx="5861316" cy="7699263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149</xdr:row>
      <xdr:rowOff>182879</xdr:rowOff>
    </xdr:from>
    <xdr:to>
      <xdr:col>57</xdr:col>
      <xdr:colOff>245375</xdr:colOff>
      <xdr:row>192</xdr:row>
      <xdr:rowOff>13730</xdr:rowOff>
    </xdr:to>
    <xdr:pic>
      <xdr:nvPicPr>
        <xdr:cNvPr id="113" name="Imagen 112">
          <a:extLst>
            <a:ext uri="{FF2B5EF4-FFF2-40B4-BE49-F238E27FC236}">
              <a16:creationId xmlns:a16="http://schemas.microsoft.com/office/drawing/2014/main" id="{57ED89A8-3A1E-297E-9275-F3E55FEE6D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28475939"/>
          <a:ext cx="5632715" cy="7694691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194</xdr:row>
      <xdr:rowOff>1</xdr:rowOff>
    </xdr:from>
    <xdr:to>
      <xdr:col>57</xdr:col>
      <xdr:colOff>355103</xdr:colOff>
      <xdr:row>236</xdr:row>
      <xdr:rowOff>22876</xdr:rowOff>
    </xdr:to>
    <xdr:pic>
      <xdr:nvPicPr>
        <xdr:cNvPr id="115" name="Imagen 114">
          <a:extLst>
            <a:ext uri="{FF2B5EF4-FFF2-40B4-BE49-F238E27FC236}">
              <a16:creationId xmlns:a16="http://schemas.microsoft.com/office/drawing/2014/main" id="{48943973-8AA7-AD8C-75DE-BCEFBAD45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36522661"/>
          <a:ext cx="5742443" cy="7703835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237</xdr:row>
      <xdr:rowOff>182879</xdr:rowOff>
    </xdr:from>
    <xdr:to>
      <xdr:col>57</xdr:col>
      <xdr:colOff>473976</xdr:colOff>
      <xdr:row>280</xdr:row>
      <xdr:rowOff>32018</xdr:rowOff>
    </xdr:to>
    <xdr:pic>
      <xdr:nvPicPr>
        <xdr:cNvPr id="117" name="Imagen 116">
          <a:extLst>
            <a:ext uri="{FF2B5EF4-FFF2-40B4-BE49-F238E27FC236}">
              <a16:creationId xmlns:a16="http://schemas.microsoft.com/office/drawing/2014/main" id="{50F3022C-6DD4-1442-4B03-B4FCF2A02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44569379"/>
          <a:ext cx="5861316" cy="7712979"/>
        </a:xfrm>
        <a:prstGeom prst="rect">
          <a:avLst/>
        </a:prstGeom>
      </xdr:spPr>
    </xdr:pic>
    <xdr:clientData/>
  </xdr:twoCellAnchor>
  <xdr:twoCellAnchor editAs="oneCell">
    <xdr:from>
      <xdr:col>52</xdr:col>
      <xdr:colOff>0</xdr:colOff>
      <xdr:row>282</xdr:row>
      <xdr:rowOff>0</xdr:rowOff>
    </xdr:from>
    <xdr:to>
      <xdr:col>57</xdr:col>
      <xdr:colOff>245375</xdr:colOff>
      <xdr:row>324</xdr:row>
      <xdr:rowOff>32019</xdr:rowOff>
    </xdr:to>
    <xdr:pic>
      <xdr:nvPicPr>
        <xdr:cNvPr id="119" name="Imagen 118">
          <a:extLst>
            <a:ext uri="{FF2B5EF4-FFF2-40B4-BE49-F238E27FC236}">
              <a16:creationId xmlns:a16="http://schemas.microsoft.com/office/drawing/2014/main" id="{868D082B-D15E-BC75-B633-9D9A1F504F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121800" y="52616100"/>
          <a:ext cx="5632715" cy="7712979"/>
        </a:xfrm>
        <a:prstGeom prst="rect">
          <a:avLst/>
        </a:prstGeom>
      </xdr:spPr>
    </xdr:pic>
    <xdr:clientData/>
  </xdr:twoCellAnchor>
</xdr:wsDr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2">
  <rv s="0">
    <v>8</v>
    <v>1</v>
  </rv>
  <rv s="1">
    <v>0</v>
    <v>8</v>
    <v>258</v>
    <v>1</v>
  </rv>
</rvData>
</file>

<file path=xl/richData/rdrichvaluestructure.xml><?xml version="1.0" encoding="utf-8"?>
<rvStructures xmlns="http://schemas.microsoft.com/office/spreadsheetml/2017/richdata" count="2">
  <s t="_error">
    <k n="errorType" t="i"/>
    <k n="propagated" t="b"/>
  </s>
  <s t="_error">
    <k n="colOffset" t="i"/>
    <k n="errorType" t="i"/>
    <k n="rwOffset" t="i"/>
    <k n="subType" t="i"/>
  </s>
</rvStructure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F8DC8E-E62C-4A92-B7C1-FC0B6D8F5437}">
  <dimension ref="A1:DF300"/>
  <sheetViews>
    <sheetView tabSelected="1" topLeftCell="AP69" zoomScaleNormal="100" workbookViewId="0">
      <selection activeCell="AY75" sqref="AY75"/>
    </sheetView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5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8.8867187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3.5546875" style="2" bestFit="1" customWidth="1"/>
    <col min="30" max="30" width="12.33203125" style="2" bestFit="1" customWidth="1"/>
    <col min="31" max="31" width="25.6640625" style="2" bestFit="1" customWidth="1"/>
    <col min="32" max="32" width="11.6640625" style="2" customWidth="1"/>
    <col min="33" max="33" width="10.88671875" style="2" customWidth="1"/>
    <col min="34" max="34" width="11.88671875" style="2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33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19</v>
      </c>
      <c r="D2" s="8" t="s">
        <v>8</v>
      </c>
      <c r="M2" s="9"/>
      <c r="W2" s="10" t="s">
        <v>9</v>
      </c>
      <c r="X2" s="2">
        <f>0.45^2*PI()/4</f>
        <v>0.15904312808798329</v>
      </c>
      <c r="AL2" s="11" t="s">
        <v>10</v>
      </c>
      <c r="AN2" s="12" t="s">
        <v>9</v>
      </c>
      <c r="AO2" s="2">
        <f>0.45^2*PI()/4</f>
        <v>0.15904312808798329</v>
      </c>
      <c r="AT2"/>
      <c r="BB2" s="10" t="s">
        <v>9</v>
      </c>
      <c r="BC2" s="2">
        <f>0.45^2*PI()/4</f>
        <v>0.15904312808798329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19</v>
      </c>
      <c r="D3" s="13"/>
      <c r="E3" s="14" t="s">
        <v>12</v>
      </c>
      <c r="F3" s="15">
        <f>E31</f>
        <v>37.833244000000001</v>
      </c>
      <c r="G3" s="16" t="s">
        <v>13</v>
      </c>
      <c r="H3" s="17">
        <f>B31</f>
        <v>48.062464499999997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36.796364199999999</v>
      </c>
      <c r="P3" s="14"/>
      <c r="R3" s="18" t="s">
        <v>14</v>
      </c>
      <c r="S3" s="18"/>
      <c r="T3" s="18"/>
      <c r="U3" s="18"/>
      <c r="X3" s="14" t="s">
        <v>15</v>
      </c>
      <c r="Y3" s="15">
        <f>G42</f>
        <v>36.796364199999999</v>
      </c>
      <c r="AB3" s="16" t="s">
        <v>16</v>
      </c>
      <c r="AC3" s="17">
        <f>O19</f>
        <v>26.567143799999997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30.3511065</v>
      </c>
      <c r="BF3" s="2"/>
      <c r="BG3" s="2"/>
      <c r="BH3" s="16" t="s">
        <v>20</v>
      </c>
      <c r="BI3" s="17" cm="1">
        <f t="array" ref="BI3">INDEX(H42:H300,B2+B3-5,1)</f>
        <v>68.184350699999996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68.187664799999993</v>
      </c>
      <c r="BU3" s="14" t="s">
        <v>22</v>
      </c>
      <c r="BV3" s="15">
        <f>D37</f>
        <v>3.2187321699999999E-3</v>
      </c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66.845918499999996</v>
      </c>
      <c r="G4" s="16" t="s">
        <v>24</v>
      </c>
      <c r="H4" s="17">
        <f>J31</f>
        <v>20</v>
      </c>
      <c r="I4" s="21"/>
      <c r="N4" s="14" t="s">
        <v>24</v>
      </c>
      <c r="O4" s="15">
        <f>AG42</f>
        <v>63.251397500000003</v>
      </c>
      <c r="P4" s="14"/>
      <c r="R4" s="21"/>
      <c r="X4" s="14" t="s">
        <v>24</v>
      </c>
      <c r="Y4" s="15">
        <f>AG42</f>
        <v>63.251397500000003</v>
      </c>
      <c r="AB4" s="16" t="s">
        <v>24</v>
      </c>
      <c r="AC4" s="17">
        <f>O20</f>
        <v>38.813860499999997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197.28855999999999</v>
      </c>
      <c r="BF4" s="2"/>
      <c r="BG4" s="2"/>
      <c r="BH4" s="16" t="s">
        <v>24</v>
      </c>
      <c r="BI4" s="17" cm="1">
        <f t="array" ref="BI4">INDEX(AK42:AK300,B2+B3-5,1)</f>
        <v>197.14195799999999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197.19649000000001</v>
      </c>
      <c r="BU4" s="14" t="s">
        <v>24</v>
      </c>
      <c r="BV4" s="15">
        <f>L37</f>
        <v>197.17603199999999</v>
      </c>
      <c r="BW4" s="14" t="s">
        <v>25</v>
      </c>
      <c r="BX4" s="15">
        <f>F37</f>
        <v>30.351202000000001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14.688826600000001</v>
      </c>
      <c r="G5" s="16" t="s">
        <v>27</v>
      </c>
      <c r="H5" s="17">
        <f>S31</f>
        <v>18.6326</v>
      </c>
      <c r="I5" s="21"/>
      <c r="J5" s="2">
        <f>H3+F14</f>
        <v>85.895708499999998</v>
      </c>
      <c r="K5" s="22" t="s">
        <v>28</v>
      </c>
      <c r="L5" s="2">
        <f>H14+F3</f>
        <v>85.895708499999998</v>
      </c>
      <c r="N5" s="14" t="s">
        <v>27</v>
      </c>
      <c r="O5" s="15">
        <f>AY42</f>
        <v>14.6937395</v>
      </c>
      <c r="P5" s="14"/>
      <c r="R5" s="21"/>
      <c r="S5" s="2">
        <f>O3</f>
        <v>36.796364199999999</v>
      </c>
      <c r="T5" s="22" t="s">
        <v>28</v>
      </c>
      <c r="U5" s="2">
        <f>O13</f>
        <v>36.796364199999999</v>
      </c>
      <c r="X5" s="14" t="s">
        <v>27</v>
      </c>
      <c r="Y5" s="15">
        <f>AY42</f>
        <v>14.6937395</v>
      </c>
      <c r="AB5" s="16" t="s">
        <v>27</v>
      </c>
      <c r="AC5" s="17">
        <f>O21</f>
        <v>14.6937395</v>
      </c>
      <c r="AE5" s="21"/>
      <c r="AF5" s="2">
        <f>AA13</f>
        <v>-0.38896466600000001</v>
      </c>
      <c r="AG5" s="22" t="s">
        <v>28</v>
      </c>
      <c r="AH5" s="2">
        <f>Y15-Y3</f>
        <v>-0.38896460000000133</v>
      </c>
      <c r="AI5" s="22" t="s">
        <v>28</v>
      </c>
      <c r="AJ5" s="2">
        <f>AC15-AC3</f>
        <v>-0.38896459999999777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14.6986107</v>
      </c>
      <c r="BF5" s="2"/>
      <c r="BG5" s="2"/>
      <c r="BH5" s="16" t="s">
        <v>27</v>
      </c>
      <c r="BI5" s="17" cm="1">
        <f t="array" ref="BI5">INDEX(AY42:AY300,B2+B3-5,1)</f>
        <v>14.6985636</v>
      </c>
      <c r="BJ5" s="2"/>
      <c r="BK5" s="21"/>
      <c r="BM5" s="2">
        <f>BG13</f>
        <v>3.3141560000000004E-3</v>
      </c>
      <c r="BN5" s="22" t="s">
        <v>28</v>
      </c>
      <c r="BO5" s="2">
        <f>BE15-BE3+BG15</f>
        <v>3.3142321700019295E-3</v>
      </c>
      <c r="BP5" s="22" t="s">
        <v>28</v>
      </c>
      <c r="BQ5" s="2">
        <f>IF(BB8="NO APLICA",BI15-BI3,-BC9+BI15-BI3)</f>
        <v>3.3140999999972109E-3</v>
      </c>
      <c r="BS5" s="16" t="s">
        <v>27</v>
      </c>
      <c r="BT5" s="17" cm="1">
        <f t="array" ref="BT5">INDEX(AY42:AY300,B2+B3-4,1)</f>
        <v>14.6986107</v>
      </c>
      <c r="BU5" s="14" t="s">
        <v>27</v>
      </c>
      <c r="BV5" s="15">
        <f>U37</f>
        <v>14.698657900000001</v>
      </c>
      <c r="BW5" s="14" t="s">
        <v>24</v>
      </c>
      <c r="BX5" s="15">
        <f>N37</f>
        <v>197.302852</v>
      </c>
      <c r="CI5" s="2"/>
    </row>
    <row r="6" spans="1:88" ht="15.6" x14ac:dyDescent="0.3">
      <c r="A6" s="23" t="s">
        <v>29</v>
      </c>
      <c r="B6" s="2">
        <v>1</v>
      </c>
      <c r="D6" s="13"/>
      <c r="E6" s="14" t="s">
        <v>30</v>
      </c>
      <c r="F6" s="15">
        <f>I31</f>
        <v>5.4451968100000003E-4</v>
      </c>
      <c r="G6" s="16" t="s">
        <v>31</v>
      </c>
      <c r="H6" s="17">
        <f>F31</f>
        <v>0.20914556200000001</v>
      </c>
      <c r="I6" s="21"/>
      <c r="N6" s="14" t="s">
        <v>32</v>
      </c>
      <c r="O6" s="15">
        <f>N42</f>
        <v>0.98066615099999999</v>
      </c>
      <c r="P6" s="14"/>
      <c r="R6" s="21"/>
      <c r="W6" s="24" t="s">
        <v>33</v>
      </c>
      <c r="X6" s="14" t="s">
        <v>32</v>
      </c>
      <c r="Y6" s="15">
        <f>N42</f>
        <v>0.98066615099999999</v>
      </c>
      <c r="AB6" s="16" t="s">
        <v>31</v>
      </c>
      <c r="AC6" s="17">
        <f>O22</f>
        <v>0.98066615099999999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1.03738692E-3</v>
      </c>
      <c r="BF6" s="2"/>
      <c r="BG6" s="2"/>
      <c r="BH6" s="16" t="s">
        <v>31</v>
      </c>
      <c r="BI6" s="17" cm="1">
        <f t="array" ref="BI6">INDEX(S42:S300,B2+B3-5,1)</f>
        <v>7.6391117799999998E-4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5.4485939000000004E-4</v>
      </c>
      <c r="BU6" s="14" t="s">
        <v>32</v>
      </c>
      <c r="BV6" s="15">
        <f>H37</f>
        <v>3.42003622E-3</v>
      </c>
      <c r="BW6" s="14" t="s">
        <v>27</v>
      </c>
      <c r="BX6" s="15">
        <f>W37</f>
        <v>14.698657900000001</v>
      </c>
      <c r="CA6" s="2">
        <f>BT3</f>
        <v>68.187664799999993</v>
      </c>
      <c r="CB6" s="22" t="s">
        <v>28</v>
      </c>
      <c r="CC6" s="2">
        <f>BX4+BT19+BV3</f>
        <v>68.187664732170006</v>
      </c>
      <c r="CI6" s="2"/>
    </row>
    <row r="7" spans="1:88" ht="16.2" thickBot="1" x14ac:dyDescent="0.35">
      <c r="A7" s="7" t="s">
        <v>34</v>
      </c>
      <c r="B7" s="2">
        <v>0.1</v>
      </c>
      <c r="D7" s="13"/>
      <c r="E7" s="14" t="s">
        <v>35</v>
      </c>
      <c r="F7" s="15">
        <f>R31</f>
        <v>-282547.58399999997</v>
      </c>
      <c r="G7" s="16" t="s">
        <v>35</v>
      </c>
      <c r="H7" s="17">
        <f>O31</f>
        <v>-243616.79300000001</v>
      </c>
      <c r="I7" s="18" t="s">
        <v>36</v>
      </c>
      <c r="J7" s="18"/>
      <c r="K7" s="18"/>
      <c r="L7" s="18"/>
      <c r="N7" s="14" t="s">
        <v>35</v>
      </c>
      <c r="O7" s="15">
        <f>AU42</f>
        <v>-49489.237399999998</v>
      </c>
      <c r="P7" s="14"/>
      <c r="R7" s="18" t="s">
        <v>36</v>
      </c>
      <c r="S7" s="18"/>
      <c r="T7" s="18"/>
      <c r="U7" s="18"/>
      <c r="W7" s="25">
        <f>C42</f>
        <v>9.6416000000000004</v>
      </c>
      <c r="X7" s="14" t="s">
        <v>35</v>
      </c>
      <c r="Y7" s="15">
        <f>AU42</f>
        <v>-49489.237399999998</v>
      </c>
      <c r="AB7" s="16" t="s">
        <v>35</v>
      </c>
      <c r="AC7" s="17">
        <f>O23</f>
        <v>-70325.094800000006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2.93759999999999</v>
      </c>
      <c r="BD7" s="14" t="s">
        <v>35</v>
      </c>
      <c r="BE7" s="15" cm="1">
        <f t="array" ref="BE7">INDEX(AU42:AU300,B2+B3-4,1)</f>
        <v>-237247.245</v>
      </c>
      <c r="BF7" s="2"/>
      <c r="BG7" s="2"/>
      <c r="BH7" s="16" t="s">
        <v>35</v>
      </c>
      <c r="BI7" s="17" cm="1">
        <f t="array" ref="BI7">INDEX(AV42:AV300,B2+B3-5,1)</f>
        <v>-272438.12800000003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-272479.685</v>
      </c>
      <c r="BU7" s="14" t="s">
        <v>35</v>
      </c>
      <c r="BV7" s="15">
        <f>Q37</f>
        <v>-236779.01699999999</v>
      </c>
      <c r="BW7" s="14" t="s">
        <v>32</v>
      </c>
      <c r="BX7" s="15">
        <f>J37</f>
        <v>5.4497793099999995E-4</v>
      </c>
      <c r="BZ7" s="21"/>
      <c r="CA7" s="2">
        <f>BV19*B13</f>
        <v>30.351201916499999</v>
      </c>
      <c r="CB7" s="22" t="s">
        <v>28</v>
      </c>
      <c r="CC7" s="2">
        <f>BX4</f>
        <v>30.351202000000001</v>
      </c>
      <c r="CI7" s="2"/>
    </row>
    <row r="8" spans="1:88" ht="16.8" thickBot="1" x14ac:dyDescent="0.35">
      <c r="A8" s="23" t="s">
        <v>37</v>
      </c>
      <c r="B8" s="2">
        <v>7</v>
      </c>
      <c r="D8" s="13"/>
      <c r="F8" s="26"/>
      <c r="G8" s="27"/>
      <c r="I8" s="21"/>
      <c r="R8" s="21"/>
      <c r="W8" s="25"/>
      <c r="X8" s="28"/>
      <c r="Y8" s="29"/>
      <c r="Z8" s="30" t="s">
        <v>38</v>
      </c>
      <c r="AA8" s="31">
        <f>AI42</f>
        <v>39.455516600000003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197.20304999999999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-237344.50155342001</v>
      </c>
      <c r="BZ8" s="21"/>
      <c r="CB8" s="2"/>
      <c r="CI8" s="2"/>
    </row>
    <row r="9" spans="1:88" ht="16.2" x14ac:dyDescent="0.3">
      <c r="A9" s="7" t="s">
        <v>39</v>
      </c>
      <c r="B9" s="2">
        <v>0.1</v>
      </c>
      <c r="D9" s="13"/>
      <c r="F9" s="26"/>
      <c r="G9" s="27"/>
      <c r="I9" s="21"/>
      <c r="J9" s="2">
        <f>H3*H6+F14*F17</f>
        <v>10.072652094911625</v>
      </c>
      <c r="K9" s="22" t="s">
        <v>28</v>
      </c>
      <c r="L9" s="2">
        <f>H14*H17+F3*F6</f>
        <v>10.072652094911625</v>
      </c>
      <c r="R9" s="21"/>
      <c r="S9" s="2">
        <f>O3*O6</f>
        <v>36.084948850808196</v>
      </c>
      <c r="T9" s="22" t="s">
        <v>28</v>
      </c>
      <c r="U9" s="2">
        <f>O13*O16</f>
        <v>36.084948850808196</v>
      </c>
      <c r="W9" s="25"/>
      <c r="X9" s="35" t="s">
        <v>40</v>
      </c>
      <c r="Y9" s="36">
        <f>I42</f>
        <v>36.796364199999999</v>
      </c>
      <c r="Z9" s="37" t="s">
        <v>41</v>
      </c>
      <c r="AA9" s="38">
        <f>P42</f>
        <v>0.99993448900000004</v>
      </c>
      <c r="AB9" s="39" t="s">
        <v>42</v>
      </c>
      <c r="AC9" s="40">
        <f>J42</f>
        <v>26.178179199999999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30.3511065</v>
      </c>
      <c r="BF9" s="37" t="s">
        <v>41</v>
      </c>
      <c r="BG9" s="38" cm="1">
        <f t="array" ref="BG9">INDEX(P42:P300,B2+B3-4,1)</f>
        <v>2.8045770600000001E-3</v>
      </c>
      <c r="BH9" s="39" t="s">
        <v>47</v>
      </c>
      <c r="BI9" s="40" cm="1">
        <f t="array" ref="BI9">INDEX(J42:J300,B2+B3-4,1)</f>
        <v>68.187664799999993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">
        <v>7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63.251397500000003</v>
      </c>
      <c r="Z10" s="37" t="s">
        <v>51</v>
      </c>
      <c r="AA10" s="38">
        <f>Q42</f>
        <v>0.96613218099999998</v>
      </c>
      <c r="AB10" s="39" t="s">
        <v>52</v>
      </c>
      <c r="AC10" s="40">
        <f>AJ42</f>
        <v>39.325914699999998</v>
      </c>
      <c r="AF10" s="2">
        <f>AA11</f>
        <v>-0.498449107</v>
      </c>
      <c r="AG10" s="22" t="s">
        <v>28</v>
      </c>
      <c r="AH10" s="2">
        <f>Y15*Y18-Y3*Y6</f>
        <v>-0.49844906169575154</v>
      </c>
      <c r="AI10" s="22" t="s">
        <v>28</v>
      </c>
      <c r="AJ10" s="2">
        <f>AC15*AC18-AC3*AC6</f>
        <v>-0.49844904564425363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197.28855999999999</v>
      </c>
      <c r="BF10" s="37" t="s">
        <v>51</v>
      </c>
      <c r="BG10" s="38" cm="1">
        <f t="array" ref="BG10">INDEX(Q42:Q300,B2+B3-4,1)</f>
        <v>4.4648450700000001E-4</v>
      </c>
      <c r="BH10" s="39" t="s">
        <v>52</v>
      </c>
      <c r="BI10" s="40" cm="1">
        <f t="array" ref="BI10">INDEX(AJ42:AJ300,B2+B3-4,1)</f>
        <v>197.19649000000001</v>
      </c>
      <c r="BJ10" s="2"/>
      <c r="BK10" s="2"/>
      <c r="BM10" s="2">
        <f>BG11</f>
        <v>-1.49340984E-2</v>
      </c>
      <c r="BN10" s="22" t="s">
        <v>28</v>
      </c>
      <c r="BO10" s="2">
        <f>BE15*BE18-BE3*BE6+BG15*BG18</f>
        <v>-1.4934097440700036E-2</v>
      </c>
      <c r="BP10" s="22" t="s">
        <v>28</v>
      </c>
      <c r="BQ10" s="2">
        <f>IF(BB8="NO APLICA",BI15*BI18-BI3*BI6,-BC9*BC12+BI15*BI18-BI3*BI6)</f>
        <v>-1.4934098215949647E-2</v>
      </c>
      <c r="BZ10" s="21"/>
      <c r="CB10" s="2"/>
      <c r="CI10" s="2"/>
    </row>
    <row r="11" spans="1:88" ht="16.2" x14ac:dyDescent="0.3">
      <c r="A11" s="1" t="s">
        <v>53</v>
      </c>
      <c r="B11" s="2">
        <v>2.5971816799999998</v>
      </c>
      <c r="D11" s="13"/>
      <c r="E11" s="25">
        <f>N31</f>
        <v>380836.04399999999</v>
      </c>
      <c r="F11" s="26"/>
      <c r="G11" s="27"/>
      <c r="I11" s="18" t="s">
        <v>54</v>
      </c>
      <c r="J11" s="18"/>
      <c r="K11" s="18"/>
      <c r="L11" s="18"/>
      <c r="N11" s="25">
        <f>-P36</f>
        <v>766683.79799999995</v>
      </c>
      <c r="R11" s="18" t="s">
        <v>54</v>
      </c>
      <c r="S11" s="18"/>
      <c r="T11" s="18"/>
      <c r="U11" s="18"/>
      <c r="W11" s="25"/>
      <c r="X11" s="35" t="s">
        <v>27</v>
      </c>
      <c r="Y11" s="36">
        <f>AY42</f>
        <v>14.6937395</v>
      </c>
      <c r="Z11" s="43" t="s">
        <v>55</v>
      </c>
      <c r="AA11" s="38">
        <f>V42</f>
        <v>-0.498449107</v>
      </c>
      <c r="AB11" s="39" t="s">
        <v>27</v>
      </c>
      <c r="AC11" s="40">
        <f>AY42</f>
        <v>14.6937395</v>
      </c>
      <c r="AF11" s="2">
        <f>AA11</f>
        <v>-0.498449107</v>
      </c>
      <c r="AG11" s="22" t="s">
        <v>28</v>
      </c>
      <c r="AH11" s="2">
        <f>X23+Z23</f>
        <v>-0.498449107</v>
      </c>
      <c r="AI11" s="22" t="s">
        <v>28</v>
      </c>
      <c r="AJ11" s="2">
        <f>X24+Z24</f>
        <v>-0.498449107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14.6986107</v>
      </c>
      <c r="BF11" s="43" t="s">
        <v>55</v>
      </c>
      <c r="BG11" s="38" cm="1">
        <f t="array" ref="BG11">INDEX(V42:V300,B2+B3-4,1)</f>
        <v>-1.49340984E-2</v>
      </c>
      <c r="BH11" s="39" t="s">
        <v>27</v>
      </c>
      <c r="BI11" s="40" cm="1">
        <f t="array" ref="BI11">INDEX(AY42:AY300,B2+B3-4,1)</f>
        <v>14.6986107</v>
      </c>
      <c r="BJ11" s="2"/>
      <c r="BK11" s="2"/>
      <c r="BM11" s="2">
        <f>BG11</f>
        <v>-1.49340984E-2</v>
      </c>
      <c r="BN11" s="22" t="s">
        <v>28</v>
      </c>
      <c r="BO11" s="2">
        <f>BD23+BF23</f>
        <v>-1.49340984E-2</v>
      </c>
      <c r="BP11" s="22" t="s">
        <v>28</v>
      </c>
      <c r="BQ11" s="2">
        <f>BD24+BF24</f>
        <v>-1.49340984E-2</v>
      </c>
      <c r="BU11" s="16" t="s">
        <v>56</v>
      </c>
      <c r="BV11" s="17">
        <f>Z36</f>
        <v>3.0381499999997175E-2</v>
      </c>
      <c r="BZ11" s="21"/>
      <c r="CI11" s="2"/>
    </row>
    <row r="12" spans="1:88" ht="16.2" x14ac:dyDescent="0.3">
      <c r="A12" s="7" t="s">
        <v>57</v>
      </c>
      <c r="B12" s="2">
        <v>0.80232138600000003</v>
      </c>
      <c r="D12" s="13"/>
      <c r="F12" s="26"/>
      <c r="G12" s="27"/>
      <c r="W12" s="25"/>
      <c r="X12" s="35" t="s">
        <v>58</v>
      </c>
      <c r="Y12" s="36">
        <f>O42</f>
        <v>0.98066615099999999</v>
      </c>
      <c r="Z12" s="43" t="s">
        <v>59</v>
      </c>
      <c r="AA12" s="38">
        <f>W42</f>
        <v>0.109484441</v>
      </c>
      <c r="AB12" s="39" t="s">
        <v>60</v>
      </c>
      <c r="AC12" s="40">
        <f>R42</f>
        <v>0.976196603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1.03738692E-3</v>
      </c>
      <c r="BF12" s="43" t="s">
        <v>59</v>
      </c>
      <c r="BG12" s="38" cm="1">
        <f t="array" ref="BG12">INDEX(W42:W300,B2+B3-4,1)</f>
        <v>1.82482544E-2</v>
      </c>
      <c r="BH12" s="39" t="s">
        <v>60</v>
      </c>
      <c r="BI12" s="40" cm="1">
        <f t="array" ref="BI12">INDEX(R42:R300,B2+B3-4,1)</f>
        <v>5.4485939000000004E-4</v>
      </c>
      <c r="BJ12" s="2"/>
      <c r="BK12" s="2"/>
      <c r="BL12" s="2"/>
      <c r="BM12" s="2"/>
      <c r="BN12" s="2"/>
      <c r="BO12" s="2"/>
      <c r="BP12" s="2"/>
      <c r="BU12" s="16" t="s">
        <v>24</v>
      </c>
      <c r="BV12" s="17">
        <f>AB36</f>
        <v>197.302852</v>
      </c>
      <c r="BZ12" s="21"/>
      <c r="CA12" s="2">
        <f>BT3*BT6</f>
        <v>3.7152689448452472E-2</v>
      </c>
      <c r="CB12" s="22" t="s">
        <v>28</v>
      </c>
      <c r="CC12" s="2">
        <f>BT19*BT22+BV3*BV6+BX4*BX7</f>
        <v>3.7152689404002105E-2</v>
      </c>
      <c r="CH12" s="2"/>
      <c r="CI12" s="2"/>
    </row>
    <row r="13" spans="1:88" ht="16.2" thickBot="1" x14ac:dyDescent="0.35">
      <c r="A13" s="12" t="s">
        <v>62</v>
      </c>
      <c r="B13" s="2">
        <v>0.999</v>
      </c>
      <c r="D13" s="13"/>
      <c r="F13" s="26"/>
      <c r="G13" s="27"/>
      <c r="N13" s="16" t="s">
        <v>63</v>
      </c>
      <c r="O13" s="17">
        <f>E36</f>
        <v>36.796364199999999</v>
      </c>
      <c r="S13" s="2">
        <f>N11</f>
        <v>766683.79799999995</v>
      </c>
      <c r="T13" s="22" t="s">
        <v>28</v>
      </c>
      <c r="U13" s="2">
        <f>O3*O7-O13*O17</f>
        <v>766683.79730966524</v>
      </c>
      <c r="W13" s="25"/>
      <c r="X13" s="44"/>
      <c r="Y13" s="45"/>
      <c r="Z13" s="43" t="s">
        <v>64</v>
      </c>
      <c r="AA13" s="38">
        <f>X42</f>
        <v>-0.38896466600000001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3.3141560000000004E-3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 t="s">
        <v>27</v>
      </c>
      <c r="BV13" s="17">
        <f>AD36</f>
        <v>14.698657900000001</v>
      </c>
      <c r="CA13" s="2">
        <f>BV19*BV22</f>
        <v>1.6543370155694861E-2</v>
      </c>
      <c r="CB13" s="22" t="s">
        <v>28</v>
      </c>
      <c r="CC13" s="2">
        <f>BX4*BX7+BV11*BV14</f>
        <v>1.6543370210382977E-2</v>
      </c>
      <c r="CH13" s="2"/>
      <c r="CI13" s="2"/>
    </row>
    <row r="14" spans="1:88" ht="16.8" thickBot="1" x14ac:dyDescent="0.35">
      <c r="A14" s="7" t="s">
        <v>65</v>
      </c>
      <c r="B14" s="2">
        <v>0.97957108999999998</v>
      </c>
      <c r="D14" s="13"/>
      <c r="E14" s="14" t="s">
        <v>66</v>
      </c>
      <c r="F14" s="15">
        <f>D31</f>
        <v>37.833244000000001</v>
      </c>
      <c r="G14" s="16" t="s">
        <v>67</v>
      </c>
      <c r="H14" s="17">
        <f>C31</f>
        <v>48.062464499999997</v>
      </c>
      <c r="J14" s="2">
        <f>E11</f>
        <v>380836.04399999999</v>
      </c>
      <c r="K14" s="22" t="s">
        <v>28</v>
      </c>
      <c r="L14" s="2">
        <f>H14*H18-H3*H7</f>
        <v>380836.0585185606</v>
      </c>
      <c r="N14" s="16" t="s">
        <v>24</v>
      </c>
      <c r="O14" s="17">
        <f>M36</f>
        <v>38.813860499999997</v>
      </c>
      <c r="W14" s="25"/>
      <c r="X14" s="48"/>
      <c r="Y14" s="49"/>
      <c r="Z14" s="50" t="s">
        <v>68</v>
      </c>
      <c r="AA14" s="51">
        <f>AN42</f>
        <v>1082.0612699999999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-3736.61697</v>
      </c>
      <c r="BH14" s="52"/>
      <c r="BI14" s="53"/>
      <c r="BJ14" s="2"/>
      <c r="BK14" s="2"/>
      <c r="BL14" s="2"/>
      <c r="BM14" s="2"/>
      <c r="BN14" s="2"/>
      <c r="BO14" s="2"/>
      <c r="BP14" s="2"/>
      <c r="BU14" s="16" t="s">
        <v>31</v>
      </c>
      <c r="BV14" s="17">
        <f>AA36</f>
        <v>8.6728471600000005E-5</v>
      </c>
      <c r="CB14" s="2"/>
    </row>
    <row r="15" spans="1:88" ht="16.8" thickBot="1" x14ac:dyDescent="0.35">
      <c r="A15" s="12" t="s">
        <v>69</v>
      </c>
      <c r="B15" s="2">
        <v>5.14771412E-4</v>
      </c>
      <c r="D15" s="13"/>
      <c r="E15" s="14" t="s">
        <v>24</v>
      </c>
      <c r="F15" s="15">
        <f>L31</f>
        <v>197.17603199999999</v>
      </c>
      <c r="G15" s="16" t="s">
        <v>24</v>
      </c>
      <c r="H15" s="17">
        <f>K31</f>
        <v>113.580668</v>
      </c>
      <c r="J15" s="2">
        <f>E11</f>
        <v>380836.04399999999</v>
      </c>
      <c r="K15" s="2" t="s">
        <v>28</v>
      </c>
      <c r="L15" s="2">
        <f>F14*F18-F3*F7</f>
        <v>380836.05492169969</v>
      </c>
      <c r="N15" s="16" t="s">
        <v>27</v>
      </c>
      <c r="O15" s="17">
        <f>V36</f>
        <v>14.6937395</v>
      </c>
      <c r="R15" s="18" t="s">
        <v>70</v>
      </c>
      <c r="S15" s="18"/>
      <c r="T15" s="18"/>
      <c r="U15" s="18"/>
      <c r="W15" s="24" t="s">
        <v>71</v>
      </c>
      <c r="X15" s="14" t="s">
        <v>72</v>
      </c>
      <c r="Y15" s="15">
        <f>G43</f>
        <v>36.407399599999998</v>
      </c>
      <c r="AB15" s="16" t="s">
        <v>73</v>
      </c>
      <c r="AC15" s="17">
        <f>H42</f>
        <v>26.178179199999999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 t="s">
        <v>22</v>
      </c>
      <c r="BE15" s="15">
        <f>BV3</f>
        <v>3.2187321699999999E-3</v>
      </c>
      <c r="BF15" s="41" t="s">
        <v>76</v>
      </c>
      <c r="BG15" s="42">
        <f>BX4</f>
        <v>30.351202000000001</v>
      </c>
      <c r="BH15" s="16" t="s">
        <v>21</v>
      </c>
      <c r="BI15" s="17" cm="1">
        <f t="array" ref="BI15">INDEX(H42:H300,B2+B3-4,1)</f>
        <v>68.187664799999993</v>
      </c>
      <c r="BJ15" s="2"/>
      <c r="BK15" s="2"/>
      <c r="BL15" s="2"/>
      <c r="BM15" s="2"/>
      <c r="BN15" s="2"/>
      <c r="BO15" s="2"/>
      <c r="BP15" s="2"/>
      <c r="BU15" s="16" t="s">
        <v>35</v>
      </c>
      <c r="BV15" s="17">
        <f>AC36</f>
        <v>-272567.22241367091</v>
      </c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14.698657900000001</v>
      </c>
      <c r="G16" s="16" t="s">
        <v>27</v>
      </c>
      <c r="H16" s="17">
        <f>T31</f>
        <v>18.612558700000001</v>
      </c>
      <c r="N16" s="16" t="s">
        <v>31</v>
      </c>
      <c r="O16" s="17">
        <f>I36</f>
        <v>0.98066615099999999</v>
      </c>
      <c r="W16" s="25">
        <f>D42</f>
        <v>9.6145999999999994</v>
      </c>
      <c r="X16" s="14" t="s">
        <v>24</v>
      </c>
      <c r="Y16" s="15">
        <f>AG43</f>
        <v>66.105850099999998</v>
      </c>
      <c r="AB16" s="16" t="s">
        <v>24</v>
      </c>
      <c r="AC16" s="17">
        <f>AK42</f>
        <v>39.325914699999998</v>
      </c>
      <c r="AF16" s="2">
        <f>AA14</f>
        <v>1082.0612699999999</v>
      </c>
      <c r="AG16" s="22" t="s">
        <v>28</v>
      </c>
      <c r="AH16" s="2">
        <f>Y15*Y19-Y3*Y7</f>
        <v>1082.0578662783373</v>
      </c>
      <c r="AI16" s="22" t="s">
        <v>28</v>
      </c>
      <c r="AJ16" s="2">
        <f>AC15*AC19-AC3*AC7</f>
        <v>1082.0569625827484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2.8805999999999998</v>
      </c>
      <c r="BD16" s="14" t="s">
        <v>24</v>
      </c>
      <c r="BE16" s="15">
        <f t="shared" ref="BE16:BE19" si="0">BV4</f>
        <v>197.17603199999999</v>
      </c>
      <c r="BF16" s="41" t="s">
        <v>24</v>
      </c>
      <c r="BG16" s="42">
        <f>BX5</f>
        <v>197.302852</v>
      </c>
      <c r="BH16" s="16" t="s">
        <v>24</v>
      </c>
      <c r="BI16" s="17" cm="1">
        <f t="array" ref="BI16">INDEX(AK42:AK300,B2+B3-4,1)</f>
        <v>197.19649000000001</v>
      </c>
      <c r="BJ16" s="2"/>
      <c r="BK16" s="2"/>
      <c r="BM16" s="2">
        <f>BG14</f>
        <v>-3736.61697</v>
      </c>
      <c r="BN16" s="22" t="s">
        <v>28</v>
      </c>
      <c r="BO16" s="2">
        <f>BE15*BE19-BE3*BE7+BG15*BG19</f>
        <v>-3736.6386497700587</v>
      </c>
      <c r="BP16" s="22" t="s">
        <v>28</v>
      </c>
      <c r="BQ16" s="2">
        <f>IF(BB8="NO APLICA",BI15*BI19-BI3*BI7,-BC9*BC13+BI15*BI19-BI3*BI7)</f>
        <v>-3736.5619860962033</v>
      </c>
      <c r="BX16" s="25">
        <f>P37</f>
        <v>1066444.8</v>
      </c>
    </row>
    <row r="17" spans="1:82" ht="15.6" x14ac:dyDescent="0.3">
      <c r="D17" s="13"/>
      <c r="E17" s="14" t="s">
        <v>30</v>
      </c>
      <c r="F17" s="15">
        <f>H31</f>
        <v>5.4451968100000003E-4</v>
      </c>
      <c r="G17" s="16" t="s">
        <v>31</v>
      </c>
      <c r="H17" s="17">
        <f>G31</f>
        <v>0.20914556200000001</v>
      </c>
      <c r="N17" s="16" t="s">
        <v>35</v>
      </c>
      <c r="O17" s="17">
        <f>R36</f>
        <v>-70325.094800000006</v>
      </c>
      <c r="S17" s="2">
        <f>B11</f>
        <v>2.5971816799999998</v>
      </c>
      <c r="T17" s="22" t="s">
        <v>28</v>
      </c>
      <c r="U17" s="2">
        <f>O19/Q19</f>
        <v>2.5971816776965717</v>
      </c>
      <c r="W17" s="25"/>
      <c r="X17" s="14" t="s">
        <v>27</v>
      </c>
      <c r="Y17" s="15">
        <f>AY43</f>
        <v>14.693768</v>
      </c>
      <c r="AB17" s="16" t="s">
        <v>27</v>
      </c>
      <c r="AC17" s="17">
        <f>AY42</f>
        <v>14.6937395</v>
      </c>
      <c r="AF17" s="2">
        <f>AA14</f>
        <v>1082.0612699999999</v>
      </c>
      <c r="AG17" s="22" t="s">
        <v>28</v>
      </c>
      <c r="AH17" s="2">
        <f>X25+Z25</f>
        <v>1082.0612700000001</v>
      </c>
      <c r="AI17" s="22" t="s">
        <v>28</v>
      </c>
      <c r="AJ17" s="2">
        <f>X26+Z26</f>
        <v>1082.0612658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 t="s">
        <v>27</v>
      </c>
      <c r="BE17" s="15">
        <f t="shared" si="0"/>
        <v>14.698657900000001</v>
      </c>
      <c r="BF17" s="41" t="s">
        <v>27</v>
      </c>
      <c r="BG17" s="42">
        <f>BX6</f>
        <v>14.698657900000001</v>
      </c>
      <c r="BH17" s="16" t="s">
        <v>27</v>
      </c>
      <c r="BI17" s="17" cm="1">
        <f t="array" ref="BI17">INDEX(AY42:AY300,B2+B3-4,1)</f>
        <v>14.6986107</v>
      </c>
      <c r="BJ17" s="2"/>
      <c r="BK17" s="2"/>
      <c r="BM17" s="2">
        <f>BG14</f>
        <v>-3736.61697</v>
      </c>
      <c r="BN17" s="22" t="s">
        <v>28</v>
      </c>
      <c r="BO17" s="2">
        <f>BD25+BF25</f>
        <v>-3736.6169756999998</v>
      </c>
      <c r="BP17" s="22" t="s">
        <v>28</v>
      </c>
      <c r="BQ17" s="2">
        <f>BD26+BF26</f>
        <v>-3736.616966</v>
      </c>
    </row>
    <row r="18" spans="1:82" ht="15.6" x14ac:dyDescent="0.3">
      <c r="D18" s="13"/>
      <c r="E18" s="14" t="s">
        <v>35</v>
      </c>
      <c r="F18" s="15">
        <f>Q31</f>
        <v>-272481.40899999999</v>
      </c>
      <c r="G18" s="16" t="s">
        <v>35</v>
      </c>
      <c r="H18" s="17">
        <f>P31</f>
        <v>-235693.02</v>
      </c>
      <c r="W18" s="24" t="s">
        <v>77</v>
      </c>
      <c r="X18" s="14" t="s">
        <v>32</v>
      </c>
      <c r="Y18" s="15">
        <f>N43</f>
        <v>0.97745239100000003</v>
      </c>
      <c r="AB18" s="16" t="s">
        <v>31</v>
      </c>
      <c r="AC18" s="17">
        <f>S42</f>
        <v>0.976196603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 t="s">
        <v>32</v>
      </c>
      <c r="BE18" s="15">
        <f t="shared" si="0"/>
        <v>3.42003622E-3</v>
      </c>
      <c r="BF18" s="41" t="s">
        <v>78</v>
      </c>
      <c r="BG18" s="42">
        <f>BX7</f>
        <v>5.4497793099999995E-4</v>
      </c>
      <c r="BH18" s="16" t="s">
        <v>31</v>
      </c>
      <c r="BI18" s="17" cm="1">
        <f t="array" ref="BI18">INDEX(S42:S300,B2+B3-4,1)</f>
        <v>5.4485939000000004E-4</v>
      </c>
      <c r="BJ18" s="2"/>
      <c r="BK18" s="2"/>
      <c r="BL18" s="2"/>
      <c r="BM18" s="2"/>
      <c r="BN18" s="2"/>
      <c r="BO18" s="2"/>
      <c r="BP18" s="2"/>
      <c r="CA18" s="54">
        <f>BT3*BT7</f>
        <v>-18579753.425589588</v>
      </c>
      <c r="CB18" s="55" t="s">
        <v>28</v>
      </c>
      <c r="CC18" s="54">
        <f>BT19*BT23+BV3*BV7+BX4*BX8-BX16</f>
        <v>-18579753.470637161</v>
      </c>
    </row>
    <row r="19" spans="1:82" ht="16.2" x14ac:dyDescent="0.3">
      <c r="D19" s="13"/>
      <c r="E19" s="56"/>
      <c r="F19" s="26" t="s">
        <v>79</v>
      </c>
      <c r="G19" s="57" t="s">
        <v>80</v>
      </c>
      <c r="H19" s="58"/>
      <c r="N19" s="16" t="s">
        <v>81</v>
      </c>
      <c r="O19" s="17">
        <f>O13-Q19</f>
        <v>26.567143799999997</v>
      </c>
      <c r="P19" s="16" t="s">
        <v>82</v>
      </c>
      <c r="Q19" s="17">
        <f>G36</f>
        <v>10.229220400000001</v>
      </c>
      <c r="W19" s="25">
        <f>W7-W16</f>
        <v>2.7000000000001023E-2</v>
      </c>
      <c r="X19" s="14" t="s">
        <v>35</v>
      </c>
      <c r="Y19" s="15">
        <f>AU43</f>
        <v>-49988.243199999997</v>
      </c>
      <c r="AB19" s="16" t="s">
        <v>35</v>
      </c>
      <c r="AC19" s="17">
        <f>AV42</f>
        <v>-71328.675499999998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5.699999999999017E-2</v>
      </c>
      <c r="BD19" s="14" t="s">
        <v>35</v>
      </c>
      <c r="BE19" s="15">
        <f t="shared" si="0"/>
        <v>-236779.01699999999</v>
      </c>
      <c r="BF19" s="41" t="s">
        <v>35</v>
      </c>
      <c r="BG19" s="42">
        <f>BX8</f>
        <v>-237344.50155342001</v>
      </c>
      <c r="BH19" s="16" t="s">
        <v>35</v>
      </c>
      <c r="BI19" s="17" cm="1">
        <f t="array" ref="BI19">INDEX(AV42:AV300,B2+B3-4,1)</f>
        <v>-272479.685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37.833244000000001</v>
      </c>
      <c r="BU19" s="16" t="s">
        <v>83</v>
      </c>
      <c r="BV19" s="17">
        <f>E37-G37</f>
        <v>30.381583499999998</v>
      </c>
      <c r="CA19" s="54">
        <f>BX16</f>
        <v>1066444.8</v>
      </c>
      <c r="CB19" s="55" t="s">
        <v>28</v>
      </c>
      <c r="CC19" s="54">
        <f>BX4*BX8-BV19*BV23+BV11*BV15</f>
        <v>1066444.7799781591</v>
      </c>
    </row>
    <row r="20" spans="1:82" x14ac:dyDescent="0.3">
      <c r="A20" s="9"/>
      <c r="D20" s="13"/>
      <c r="F20" s="26"/>
      <c r="G20" s="27"/>
      <c r="N20" s="16" t="s">
        <v>24</v>
      </c>
      <c r="O20" s="17">
        <f>AVERAGE(O14,Q20)</f>
        <v>38.813860499999997</v>
      </c>
      <c r="P20" s="16" t="s">
        <v>24</v>
      </c>
      <c r="Q20" s="17">
        <f>O36</f>
        <v>38.813860499999997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197.17603199999999</v>
      </c>
      <c r="BU20" s="16" t="s">
        <v>24</v>
      </c>
      <c r="BV20" s="17">
        <f>M37</f>
        <v>197.17603199999999</v>
      </c>
    </row>
    <row r="21" spans="1:82" ht="15" thickBot="1" x14ac:dyDescent="0.35">
      <c r="A21" s="9"/>
      <c r="D21" s="13"/>
      <c r="F21" s="26"/>
      <c r="G21" s="27"/>
      <c r="N21" s="16" t="s">
        <v>27</v>
      </c>
      <c r="O21" s="17">
        <f>AVERAGE(O15,Q21)</f>
        <v>14.6937395</v>
      </c>
      <c r="P21" s="16" t="s">
        <v>27</v>
      </c>
      <c r="Q21" s="17">
        <f>X36</f>
        <v>14.6937395</v>
      </c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14.698657900000001</v>
      </c>
      <c r="BU21" s="16" t="s">
        <v>27</v>
      </c>
      <c r="BV21" s="17">
        <f>V37</f>
        <v>14.698657900000001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26"/>
      <c r="G22" s="27"/>
      <c r="N22" s="16" t="s">
        <v>31</v>
      </c>
      <c r="O22" s="17">
        <f>AVERAGE(O16,Q22)</f>
        <v>0.98066615099999999</v>
      </c>
      <c r="P22" s="16" t="s">
        <v>31</v>
      </c>
      <c r="Q22" s="17">
        <f>K36</f>
        <v>0.98066615099999999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519.52506980691157</v>
      </c>
      <c r="AC22" s="10" t="s">
        <v>90</v>
      </c>
      <c r="AD22" s="65">
        <f>AL42</f>
        <v>95.223754439999993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416.01094338257332</v>
      </c>
      <c r="BI22" s="10" t="s">
        <v>90</v>
      </c>
      <c r="BJ22" s="65" cm="1">
        <f t="array" ref="BJ22">INDEX(AL42:AL300,B2+B3-4,1)</f>
        <v>70.08608412000001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5.4451968100000003E-4</v>
      </c>
      <c r="BU22" s="16" t="s">
        <v>31</v>
      </c>
      <c r="BV22" s="17">
        <f>I37</f>
        <v>5.4451968100000003E-4</v>
      </c>
    </row>
    <row r="23" spans="1:82" ht="16.8" thickBot="1" x14ac:dyDescent="0.35">
      <c r="A23" s="9"/>
      <c r="D23" s="13"/>
      <c r="F23" s="26"/>
      <c r="G23" s="27"/>
      <c r="N23" s="16" t="s">
        <v>35</v>
      </c>
      <c r="O23" s="17">
        <f>AVERAGE(O17,Q23)</f>
        <v>-70325.094800000006</v>
      </c>
      <c r="P23" s="16" t="s">
        <v>35</v>
      </c>
      <c r="Q23" s="17">
        <f>T36</f>
        <v>-70325.094800000006</v>
      </c>
      <c r="W23" s="68" t="s">
        <v>91</v>
      </c>
      <c r="X23" s="69">
        <f>Y42</f>
        <v>-0.1170046251187794</v>
      </c>
      <c r="Y23" s="68" t="s">
        <v>92</v>
      </c>
      <c r="Z23" s="69">
        <f>AA42</f>
        <v>-0.3814444818812206</v>
      </c>
      <c r="AA23" s="10" t="s">
        <v>93</v>
      </c>
      <c r="AB23" s="70">
        <f>T42</f>
        <v>4.4618998057101802</v>
      </c>
      <c r="AC23" s="10" t="s">
        <v>94</v>
      </c>
      <c r="AD23" s="71">
        <f>AM42</f>
        <v>3873.837168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-1.4937536462085239E-2</v>
      </c>
      <c r="BE23" s="68" t="s">
        <v>92</v>
      </c>
      <c r="BF23" s="69" cm="1">
        <f t="array" ref="BF23">INDEX(AA42:AA300,B2+B3-4,1)</f>
        <v>3.4380620852395203E-6</v>
      </c>
      <c r="BG23" s="10" t="s">
        <v>93</v>
      </c>
      <c r="BH23" s="70" cm="1">
        <f t="array" ref="BH23">INDEX(T42:T300,B2+B3-4,1)</f>
        <v>5.4242912846335942</v>
      </c>
      <c r="BI23" s="10" t="s">
        <v>94</v>
      </c>
      <c r="BJ23" s="71" cm="1">
        <f t="array" ref="BJ23">INDEX(AM42:AM300,B2+B3-4,1)</f>
        <v>12137.906556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-272481.40899999999</v>
      </c>
      <c r="BU23" s="16" t="s">
        <v>35</v>
      </c>
      <c r="BV23" s="17">
        <f>R37</f>
        <v>-272481.40938022814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-0.11874312136377041</v>
      </c>
      <c r="Y24" s="72" t="s">
        <v>96</v>
      </c>
      <c r="Z24" s="73">
        <f>AD42</f>
        <v>-0.37970598563622959</v>
      </c>
      <c r="AA24" s="10" t="s">
        <v>97</v>
      </c>
      <c r="AB24" s="71">
        <f>U42</f>
        <v>0.15403342244740686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-1.4935904149016525E-2</v>
      </c>
      <c r="BE24" s="74" t="s">
        <v>99</v>
      </c>
      <c r="BF24" s="75" cm="1">
        <f t="array" ref="BF24">INDEX(AD42:AD300,B2+B3-4,1)</f>
        <v>1.8057490165248403E-6</v>
      </c>
      <c r="BG24" s="10" t="s">
        <v>97</v>
      </c>
      <c r="BH24" s="71" cm="1">
        <f t="array" ref="BH24">INDEX(U42:U300,B2+B3-4,1)</f>
        <v>0.83514928896610141</v>
      </c>
      <c r="BI24" s="2"/>
      <c r="BJ24" s="2"/>
      <c r="BK24" s="2"/>
      <c r="BL24" s="2"/>
      <c r="BM24" s="2"/>
      <c r="BN24" s="2"/>
      <c r="BO24" s="2"/>
      <c r="BP24" s="2"/>
      <c r="CA24" s="2">
        <f>B12</f>
        <v>0.80232138600000003</v>
      </c>
      <c r="CB24" s="22" t="s">
        <v>28</v>
      </c>
      <c r="CC24" s="2">
        <f>BX4/BT19</f>
        <v>0.80223630836414661</v>
      </c>
    </row>
    <row r="25" spans="1:82" ht="16.8" customHeight="1" thickBot="1" x14ac:dyDescent="0.35">
      <c r="A25" s="9"/>
      <c r="D25" s="13"/>
      <c r="F25" s="26"/>
      <c r="G25" s="27"/>
      <c r="N25" s="76" t="s">
        <v>100</v>
      </c>
      <c r="O25" s="76"/>
      <c r="P25" s="76"/>
      <c r="Q25" s="76"/>
      <c r="R25" s="76"/>
      <c r="S25" s="76"/>
      <c r="T25" s="76"/>
      <c r="U25" s="76"/>
      <c r="W25" s="77" t="s">
        <v>101</v>
      </c>
      <c r="X25" s="78">
        <f>AO42</f>
        <v>5055.12932</v>
      </c>
      <c r="Y25" s="77" t="s">
        <v>102</v>
      </c>
      <c r="Z25" s="78">
        <f>AP42</f>
        <v>-3973.0680499999999</v>
      </c>
      <c r="AA25" s="10" t="s">
        <v>103</v>
      </c>
      <c r="AB25" s="71">
        <f>Z42</f>
        <v>1.0330870666586096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22.6016543</v>
      </c>
      <c r="BE25" s="77" t="s">
        <v>102</v>
      </c>
      <c r="BF25" s="78" cm="1">
        <f t="array" ref="BF25">INDEX(AP42:AP300,B2+B3-4,1)</f>
        <v>-3759.2186299999998</v>
      </c>
      <c r="BG25" s="10" t="s">
        <v>103</v>
      </c>
      <c r="BH25" s="71" cm="1">
        <f t="array" ref="BH25">INDEX(Z42:Z300,B2+B3-4,1)</f>
        <v>0.999804049528498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1098528.7077728952</v>
      </c>
      <c r="CA25" s="2">
        <f>B13</f>
        <v>0.999</v>
      </c>
      <c r="CB25" s="22" t="s">
        <v>28</v>
      </c>
      <c r="CC25" s="2">
        <f>BX4/BV19</f>
        <v>0.99900000274837564</v>
      </c>
    </row>
    <row r="26" spans="1:82" ht="16.8" thickBot="1" x14ac:dyDescent="0.35">
      <c r="A26" s="9"/>
      <c r="D26" s="80"/>
      <c r="F26" s="26"/>
      <c r="G26" s="27"/>
      <c r="M26" s="81"/>
      <c r="N26" s="76"/>
      <c r="O26" s="76"/>
      <c r="P26" s="76"/>
      <c r="Q26" s="76"/>
      <c r="R26" s="76"/>
      <c r="S26" s="76"/>
      <c r="T26" s="76"/>
      <c r="U26" s="76"/>
      <c r="W26" s="82" t="s">
        <v>105</v>
      </c>
      <c r="X26" s="83">
        <f>AQ42</f>
        <v>1120.05124</v>
      </c>
      <c r="Y26" s="82" t="s">
        <v>106</v>
      </c>
      <c r="Z26" s="83">
        <f>AR42</f>
        <v>-37.989974199999999</v>
      </c>
      <c r="AA26" s="10" t="s">
        <v>107</v>
      </c>
      <c r="AB26" s="71">
        <f>AC42</f>
        <v>0.98656331789472707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300.30297400000001</v>
      </c>
      <c r="BE26" s="84" t="s">
        <v>109</v>
      </c>
      <c r="BF26" s="85" cm="1">
        <f t="array" ref="BF26">INDEX(AR42:AR300,B2+B3-4,1)</f>
        <v>-4036.9199400000002</v>
      </c>
      <c r="BG26" s="10" t="s">
        <v>107</v>
      </c>
      <c r="BH26" s="71" cm="1">
        <f t="array" ref="BH26">INDEX(AC42:AC300,B2+B3-4,1)</f>
        <v>1.0010318005810896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230.02809999999999</v>
      </c>
      <c r="BU27" s="41" t="s">
        <v>111</v>
      </c>
      <c r="BV27" s="42">
        <v>84.199700000000007</v>
      </c>
      <c r="BY27" s="2"/>
      <c r="BZ27" s="2"/>
      <c r="CA27" s="2"/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223.48259999999999</v>
      </c>
      <c r="BU28" s="41" t="s">
        <v>114</v>
      </c>
      <c r="BV28" s="42">
        <v>289.82640140038581</v>
      </c>
      <c r="BY28" s="2"/>
      <c r="BZ28" s="2"/>
      <c r="CA28" s="2"/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  <c r="BS30" s="76" t="s">
        <v>142</v>
      </c>
      <c r="BT30" s="76"/>
      <c r="BU30" s="76"/>
      <c r="BV30" s="76"/>
      <c r="BW30" s="76"/>
      <c r="BX30" s="76"/>
      <c r="BY30" s="76"/>
      <c r="BZ30" s="76"/>
      <c r="CA30" s="76"/>
      <c r="CB30" s="76"/>
      <c r="CC30" s="76"/>
    </row>
    <row r="31" spans="1:82" x14ac:dyDescent="0.3">
      <c r="A31" s="2" t="s">
        <v>1</v>
      </c>
      <c r="B31" s="2">
        <v>48.062464499999997</v>
      </c>
      <c r="C31" s="2">
        <v>48.062464499999997</v>
      </c>
      <c r="D31" s="2">
        <v>37.833244000000001</v>
      </c>
      <c r="E31" s="2">
        <v>37.833244000000001</v>
      </c>
      <c r="F31" s="2">
        <v>0.20914556200000001</v>
      </c>
      <c r="G31" s="2">
        <v>0.20914556200000001</v>
      </c>
      <c r="H31" s="2">
        <v>5.4451968100000003E-4</v>
      </c>
      <c r="I31" s="2">
        <v>5.4451968100000003E-4</v>
      </c>
      <c r="J31" s="2">
        <v>20</v>
      </c>
      <c r="K31" s="2">
        <v>113.580668</v>
      </c>
      <c r="L31" s="2">
        <v>197.17603199999999</v>
      </c>
      <c r="M31" s="2">
        <v>66.845918499999996</v>
      </c>
      <c r="N31" s="2">
        <v>380836.04399999999</v>
      </c>
      <c r="O31" s="2">
        <v>-243616.79300000001</v>
      </c>
      <c r="P31" s="2">
        <v>-235693.02</v>
      </c>
      <c r="Q31" s="2">
        <v>-272481.40899999999</v>
      </c>
      <c r="R31" s="2">
        <v>-282547.58399999997</v>
      </c>
      <c r="S31" s="2">
        <v>18.6326</v>
      </c>
      <c r="T31" s="2">
        <v>18.612558700000001</v>
      </c>
      <c r="U31" s="2">
        <v>14.698657900000001</v>
      </c>
      <c r="V31" s="2">
        <v>14.688826600000001</v>
      </c>
      <c r="AU31" s="2"/>
      <c r="AV31" s="2"/>
      <c r="AW31" s="2"/>
      <c r="AX31" s="2"/>
      <c r="AY31" s="2"/>
      <c r="BS31" s="76"/>
      <c r="BT31" s="76"/>
      <c r="BU31" s="76"/>
      <c r="BV31" s="76"/>
      <c r="BW31" s="76"/>
      <c r="BX31" s="76"/>
      <c r="BY31" s="76"/>
      <c r="BZ31" s="76"/>
      <c r="CA31" s="76"/>
      <c r="CB31" s="76"/>
      <c r="CC31" s="76"/>
    </row>
    <row r="32" spans="1:82" ht="15" thickBot="1" x14ac:dyDescent="0.35">
      <c r="A32" s="9"/>
      <c r="D32" s="9"/>
      <c r="AU32" s="2"/>
      <c r="AV32" s="2"/>
      <c r="AW32" s="2"/>
      <c r="AX32" s="2"/>
      <c r="AY32" s="2"/>
      <c r="BS32" s="76"/>
      <c r="BT32" s="76"/>
      <c r="BU32" s="76"/>
      <c r="BV32" s="76"/>
      <c r="BW32" s="76"/>
      <c r="BX32" s="76"/>
      <c r="BY32" s="76"/>
      <c r="BZ32" s="76"/>
      <c r="CA32" s="76"/>
      <c r="CB32" s="76"/>
      <c r="CC32" s="76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145</v>
      </c>
      <c r="AA34" s="4"/>
      <c r="AB34" s="4"/>
      <c r="AC34" s="4"/>
      <c r="AD34" s="5"/>
      <c r="AF34" s="66" t="s">
        <v>146</v>
      </c>
      <c r="AG34" s="91"/>
      <c r="AH34" s="91"/>
      <c r="AI34" s="91"/>
      <c r="AJ34" s="67"/>
      <c r="AL34" s="92" t="s">
        <v>147</v>
      </c>
      <c r="AM34" s="92"/>
      <c r="AN34" s="92"/>
      <c r="AO34" s="92"/>
      <c r="AP34" s="92"/>
      <c r="AQ34" s="92"/>
      <c r="AR34" s="92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169</v>
      </c>
      <c r="AA35" s="57" t="s">
        <v>170</v>
      </c>
      <c r="AB35" s="57" t="s">
        <v>171</v>
      </c>
      <c r="AC35" s="57" t="s">
        <v>172</v>
      </c>
      <c r="AD35" s="57" t="s">
        <v>173</v>
      </c>
      <c r="AF35" s="57" t="s">
        <v>148</v>
      </c>
      <c r="AG35" s="57" t="s">
        <v>174</v>
      </c>
      <c r="AH35" s="57" t="s">
        <v>175</v>
      </c>
      <c r="AI35" s="57" t="s">
        <v>176</v>
      </c>
      <c r="AJ35" s="57" t="s">
        <v>177</v>
      </c>
      <c r="AL35" s="92"/>
      <c r="AM35" s="92"/>
      <c r="AN35" s="92"/>
      <c r="AO35" s="92"/>
      <c r="AP35" s="92"/>
      <c r="AQ35" s="92"/>
      <c r="AR35" s="92"/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36.796364199999999</v>
      </c>
      <c r="F36" s="94" t="s">
        <v>332</v>
      </c>
      <c r="G36" s="93">
        <v>10.229220400000001</v>
      </c>
      <c r="H36" s="94" t="s">
        <v>332</v>
      </c>
      <c r="I36" s="93">
        <v>0.98066615099999999</v>
      </c>
      <c r="J36" s="94" t="s">
        <v>332</v>
      </c>
      <c r="K36" s="93">
        <v>0.98066615099999999</v>
      </c>
      <c r="L36" s="22" t="s">
        <v>332</v>
      </c>
      <c r="M36" s="93">
        <v>38.813860499999997</v>
      </c>
      <c r="N36" s="94" t="s">
        <v>332</v>
      </c>
      <c r="O36" s="93">
        <v>38.813860499999997</v>
      </c>
      <c r="P36" s="93">
        <v>-766683.79799999995</v>
      </c>
      <c r="Q36" s="94" t="s">
        <v>332</v>
      </c>
      <c r="R36" s="93">
        <v>-70325.094800000006</v>
      </c>
      <c r="S36" s="94" t="s">
        <v>332</v>
      </c>
      <c r="T36" s="93">
        <v>-70325.094800000006</v>
      </c>
      <c r="U36" s="94" t="s">
        <v>332</v>
      </c>
      <c r="V36" s="93">
        <v>14.6937395</v>
      </c>
      <c r="W36" s="94" t="s">
        <v>332</v>
      </c>
      <c r="X36" s="93">
        <v>14.6937395</v>
      </c>
      <c r="Z36" s="2">
        <v>3.0381499999997175E-2</v>
      </c>
      <c r="AA36" s="2">
        <v>8.6728471600000005E-5</v>
      </c>
      <c r="AB36" s="2">
        <v>197.302852</v>
      </c>
      <c r="AC36" s="2">
        <v>-272567.22241367091</v>
      </c>
      <c r="AD36" s="2">
        <v>14.698657900000001</v>
      </c>
      <c r="AF36" s="2">
        <v>1.4405289450000001</v>
      </c>
      <c r="AG36" s="2">
        <v>867.52310399999999</v>
      </c>
      <c r="AH36" s="2">
        <v>4.7200000000913178E-5</v>
      </c>
      <c r="AI36" s="2">
        <v>0.12255293442071563</v>
      </c>
      <c r="AJ36" s="2" t="s">
        <v>179</v>
      </c>
      <c r="AK36" s="95" t="s">
        <v>180</v>
      </c>
      <c r="AL36" s="96" t="s">
        <v>181</v>
      </c>
      <c r="AM36" s="96"/>
      <c r="AN36" s="96"/>
      <c r="AO36" s="96"/>
      <c r="AP36" s="96"/>
      <c r="AQ36" s="96"/>
      <c r="AR36" s="96"/>
      <c r="AU36" s="2"/>
      <c r="AV36" s="2"/>
      <c r="AW36" s="2"/>
      <c r="AX36" s="2"/>
      <c r="AY36" s="2"/>
    </row>
    <row r="37" spans="1:110" ht="15" thickBot="1" x14ac:dyDescent="0.35">
      <c r="A37" s="2" t="s">
        <v>182</v>
      </c>
      <c r="B37" s="93">
        <v>36</v>
      </c>
      <c r="C37" s="93">
        <v>0</v>
      </c>
      <c r="D37" s="93">
        <v>3.2187321699999999E-3</v>
      </c>
      <c r="E37" s="93">
        <v>68.214827499999998</v>
      </c>
      <c r="F37" s="93">
        <v>30.351202000000001</v>
      </c>
      <c r="G37" s="93">
        <v>37.833244000000001</v>
      </c>
      <c r="H37" s="93">
        <v>3.42003622E-3</v>
      </c>
      <c r="I37" s="93">
        <v>5.4451968100000003E-4</v>
      </c>
      <c r="J37" s="93">
        <v>5.4497793099999995E-4</v>
      </c>
      <c r="K37" s="93">
        <v>5.4451968100000003E-4</v>
      </c>
      <c r="L37" s="93">
        <v>197.17603199999999</v>
      </c>
      <c r="M37" s="93">
        <v>197.17603199999999</v>
      </c>
      <c r="N37" s="93">
        <v>197.302852</v>
      </c>
      <c r="O37" s="93">
        <v>197.17603199999999</v>
      </c>
      <c r="P37" s="93">
        <v>1066444.8</v>
      </c>
      <c r="Q37" s="93">
        <v>-236779.01699999999</v>
      </c>
      <c r="R37" s="97">
        <v>-272481.40938022814</v>
      </c>
      <c r="S37" s="97">
        <v>-237344.50155342001</v>
      </c>
      <c r="T37" s="93">
        <v>-272481.40899999999</v>
      </c>
      <c r="U37" s="93">
        <v>14.698657900000001</v>
      </c>
      <c r="V37" s="93">
        <v>14.698657900000001</v>
      </c>
      <c r="W37" s="93">
        <v>14.698657900000001</v>
      </c>
      <c r="X37" s="93">
        <v>14.698657900000001</v>
      </c>
      <c r="AU37" s="2"/>
      <c r="AV37" s="2"/>
      <c r="AW37" s="2"/>
      <c r="AX37" s="2"/>
      <c r="AY37" s="2"/>
      <c r="CM37" s="98"/>
    </row>
    <row r="38" spans="1:110" ht="16.8" thickBot="1" x14ac:dyDescent="0.35">
      <c r="AU38" s="2"/>
      <c r="AV38" s="2"/>
      <c r="AW38" s="2"/>
      <c r="AX38" s="2"/>
      <c r="AY38" s="2"/>
      <c r="BH38" s="99" t="s">
        <v>9</v>
      </c>
      <c r="BI38" s="2">
        <f>0.45^2*PI()/4</f>
        <v>0.15904312808798329</v>
      </c>
      <c r="BJ38" s="100" t="s">
        <v>183</v>
      </c>
      <c r="BK38" s="2">
        <v>0.98199999999999998</v>
      </c>
      <c r="BL38" s="99" t="s">
        <v>184</v>
      </c>
      <c r="BM38" s="2">
        <v>353</v>
      </c>
      <c r="BN38" s="100" t="s">
        <v>185</v>
      </c>
      <c r="BO38" s="101">
        <f>PI()/4</f>
        <v>0.78539816339744828</v>
      </c>
      <c r="BP38" s="100" t="s">
        <v>186</v>
      </c>
      <c r="BQ38" s="2">
        <v>9.8066499999999994</v>
      </c>
      <c r="BR38" s="100" t="s">
        <v>187</v>
      </c>
      <c r="BS38" s="2">
        <v>1.1127478753541076E-2</v>
      </c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BH39" s="105" t="s">
        <v>191</v>
      </c>
      <c r="BI39" s="106"/>
      <c r="BJ39" s="106"/>
      <c r="BK39" s="106"/>
      <c r="BL39" s="106"/>
      <c r="BM39" s="106"/>
      <c r="BN39" s="106"/>
      <c r="BO39" s="106"/>
      <c r="BP39" s="106"/>
      <c r="BQ39" s="106"/>
      <c r="BR39" s="106"/>
      <c r="BS39" s="106"/>
      <c r="BT39" s="106"/>
      <c r="BU39" s="106"/>
      <c r="BV39" s="106"/>
      <c r="BW39" s="106"/>
      <c r="BX39" s="106"/>
      <c r="BY39" s="106"/>
      <c r="BZ39" s="106"/>
      <c r="CA39" s="106"/>
      <c r="CB39" s="106"/>
      <c r="CC39" s="106"/>
      <c r="CD39" s="106"/>
      <c r="CE39" s="106"/>
      <c r="CF39" s="106"/>
      <c r="CG39" s="106"/>
      <c r="CH39" s="106"/>
      <c r="CI39" s="106"/>
      <c r="CJ39" s="106"/>
      <c r="CK39" s="106"/>
      <c r="CL39" s="106"/>
      <c r="CM39" s="106"/>
      <c r="CN39" s="106"/>
      <c r="CO39" s="106"/>
      <c r="CP39" s="106"/>
      <c r="CQ39" s="106"/>
      <c r="CR39" s="106"/>
      <c r="CS39" s="106"/>
      <c r="CT39" s="106"/>
      <c r="CU39" s="106"/>
      <c r="CV39" s="106"/>
      <c r="CW39" s="106"/>
      <c r="CX39" s="106"/>
      <c r="CY39" s="106"/>
      <c r="CZ39" s="106"/>
      <c r="DA39" s="106"/>
      <c r="DB39" s="106"/>
      <c r="DC39" s="106"/>
      <c r="DD39" s="106"/>
      <c r="DE39" s="106"/>
      <c r="DF39" s="107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BH40" s="112" t="s">
        <v>202</v>
      </c>
      <c r="BI40" s="113"/>
      <c r="BJ40" s="113"/>
      <c r="BK40" s="113"/>
      <c r="BL40" s="113"/>
      <c r="BM40" s="113"/>
      <c r="BN40" s="113"/>
      <c r="BO40" s="113"/>
      <c r="BP40" s="113"/>
      <c r="BQ40" s="113"/>
      <c r="BR40" s="113"/>
      <c r="BS40" s="113"/>
      <c r="BT40" s="113"/>
      <c r="BU40" s="113"/>
      <c r="BV40" s="114"/>
      <c r="BW40" s="88" t="s">
        <v>203</v>
      </c>
      <c r="BX40" s="89"/>
      <c r="BY40" s="89"/>
      <c r="BZ40" s="89"/>
      <c r="CA40" s="89"/>
      <c r="CB40" s="89"/>
      <c r="CC40" s="89"/>
      <c r="CD40" s="89"/>
      <c r="CE40" s="89"/>
      <c r="CF40" s="89"/>
      <c r="CG40" s="89"/>
      <c r="CH40" s="89"/>
      <c r="CI40" s="89"/>
      <c r="CJ40" s="89"/>
      <c r="CK40" s="112" t="s">
        <v>204</v>
      </c>
      <c r="CL40" s="113"/>
      <c r="CM40" s="113"/>
      <c r="CN40" s="113"/>
      <c r="CO40" s="113"/>
      <c r="CP40" s="114"/>
      <c r="CQ40" s="112" t="s">
        <v>205</v>
      </c>
      <c r="CR40" s="113"/>
      <c r="CS40" s="113"/>
      <c r="CT40" s="113"/>
      <c r="CU40" s="113"/>
      <c r="CV40" s="113"/>
      <c r="CW40" s="113"/>
      <c r="CX40" s="113"/>
      <c r="CY40" s="114"/>
      <c r="CZ40" s="115" t="s">
        <v>206</v>
      </c>
      <c r="DA40" s="3" t="s">
        <v>207</v>
      </c>
      <c r="DB40" s="4"/>
      <c r="DC40" s="4"/>
      <c r="DD40" s="4"/>
      <c r="DE40" s="4"/>
      <c r="DF40" s="5"/>
    </row>
    <row r="41" spans="1:110" ht="16.8" x14ac:dyDescent="0.35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199.1919</v>
      </c>
      <c r="BC41" s="2" t="s">
        <v>332</v>
      </c>
      <c r="BD41" s="2">
        <v>197.17603199999999</v>
      </c>
      <c r="BE41" s="2">
        <v>36</v>
      </c>
      <c r="BF41" s="19">
        <v>10.249700000000001</v>
      </c>
      <c r="BH41" s="26" t="s">
        <v>251</v>
      </c>
      <c r="BI41" s="57" t="s">
        <v>252</v>
      </c>
      <c r="BJ41" s="26" t="s">
        <v>253</v>
      </c>
      <c r="BK41" s="57" t="s">
        <v>254</v>
      </c>
      <c r="BL41" s="26" t="s">
        <v>255</v>
      </c>
      <c r="BM41" s="57" t="s">
        <v>256</v>
      </c>
      <c r="BN41" s="26" t="s">
        <v>257</v>
      </c>
      <c r="BO41" s="57" t="s">
        <v>258</v>
      </c>
      <c r="BP41" s="119" t="s">
        <v>259</v>
      </c>
      <c r="BQ41" s="98" t="s">
        <v>260</v>
      </c>
      <c r="BR41" s="119" t="s">
        <v>261</v>
      </c>
      <c r="BS41" s="98" t="s">
        <v>262</v>
      </c>
      <c r="BT41" s="119" t="s">
        <v>263</v>
      </c>
      <c r="BU41" s="98" t="s">
        <v>264</v>
      </c>
      <c r="BV41" s="98" t="s">
        <v>265</v>
      </c>
      <c r="BW41" s="119" t="s">
        <v>266</v>
      </c>
      <c r="BX41" s="98" t="s">
        <v>267</v>
      </c>
      <c r="BY41" s="119" t="s">
        <v>268</v>
      </c>
      <c r="BZ41" s="98" t="s">
        <v>269</v>
      </c>
      <c r="CA41" s="119" t="s">
        <v>270</v>
      </c>
      <c r="CB41" s="98" t="s">
        <v>271</v>
      </c>
      <c r="CC41" s="119" t="s">
        <v>272</v>
      </c>
      <c r="CD41" s="98" t="s">
        <v>273</v>
      </c>
      <c r="CE41" s="119" t="s">
        <v>274</v>
      </c>
      <c r="CF41" s="98" t="s">
        <v>275</v>
      </c>
      <c r="CG41" s="98" t="s">
        <v>276</v>
      </c>
      <c r="CH41" s="98" t="s">
        <v>277</v>
      </c>
      <c r="CI41" s="98" t="s">
        <v>278</v>
      </c>
      <c r="CJ41" s="98" t="s">
        <v>279</v>
      </c>
      <c r="CK41" s="26" t="s">
        <v>280</v>
      </c>
      <c r="CL41" s="57" t="s">
        <v>281</v>
      </c>
      <c r="CM41" s="26" t="s">
        <v>282</v>
      </c>
      <c r="CN41" s="57" t="s">
        <v>283</v>
      </c>
      <c r="CO41" s="9" t="s">
        <v>284</v>
      </c>
      <c r="CP41" s="9" t="s">
        <v>285</v>
      </c>
      <c r="CQ41" s="119" t="s">
        <v>286</v>
      </c>
      <c r="CR41" s="98" t="s">
        <v>287</v>
      </c>
      <c r="CS41" s="118" t="s">
        <v>231</v>
      </c>
      <c r="CT41" s="117" t="s">
        <v>288</v>
      </c>
      <c r="CU41" s="117" t="s">
        <v>289</v>
      </c>
      <c r="CV41" s="118" t="s">
        <v>290</v>
      </c>
      <c r="CW41" s="118" t="s">
        <v>291</v>
      </c>
      <c r="CX41" s="26" t="s">
        <v>243</v>
      </c>
      <c r="CY41" s="57" t="s">
        <v>245</v>
      </c>
      <c r="CZ41" s="116" t="s">
        <v>292</v>
      </c>
      <c r="DA41" s="9" t="s">
        <v>224</v>
      </c>
      <c r="DB41" s="9" t="s">
        <v>226</v>
      </c>
      <c r="DC41" s="9" t="s">
        <v>241</v>
      </c>
      <c r="DD41" s="116" t="s">
        <v>219</v>
      </c>
      <c r="DE41" s="116" t="s">
        <v>220</v>
      </c>
      <c r="DF41" s="116" t="s">
        <v>237</v>
      </c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9.6145999999999994</v>
      </c>
      <c r="E42" s="94" t="s">
        <v>332</v>
      </c>
      <c r="F42" s="94" t="s">
        <v>332</v>
      </c>
      <c r="G42" s="93">
        <v>36.796364199999999</v>
      </c>
      <c r="H42" s="93">
        <v>26.178179199999999</v>
      </c>
      <c r="I42" s="93">
        <v>36.796364199999999</v>
      </c>
      <c r="J42" s="93">
        <v>26.178179199999999</v>
      </c>
      <c r="K42" s="93">
        <v>2.2309260900000001</v>
      </c>
      <c r="L42" s="94" t="s">
        <v>332</v>
      </c>
      <c r="M42" s="94" t="s">
        <v>332</v>
      </c>
      <c r="N42" s="93">
        <v>0.98066615099999999</v>
      </c>
      <c r="O42" s="93">
        <v>0.98066615099999999</v>
      </c>
      <c r="P42" s="93">
        <v>0.99993448900000004</v>
      </c>
      <c r="Q42" s="93">
        <v>0.96613218099999998</v>
      </c>
      <c r="R42" s="93">
        <v>0.976196603</v>
      </c>
      <c r="S42" s="93">
        <v>0.976196603</v>
      </c>
      <c r="T42" s="93">
        <v>4.4618998057101802</v>
      </c>
      <c r="U42" s="93">
        <v>0.15403342244740686</v>
      </c>
      <c r="V42" s="93">
        <v>-0.498449107</v>
      </c>
      <c r="W42" s="93">
        <v>0.109484441</v>
      </c>
      <c r="X42" s="93">
        <v>-0.38896466600000001</v>
      </c>
      <c r="Y42" s="93">
        <v>-0.1170046251187794</v>
      </c>
      <c r="Z42" s="93">
        <v>1.0330870666586096</v>
      </c>
      <c r="AA42" s="93">
        <v>-0.3814444818812206</v>
      </c>
      <c r="AB42" s="93">
        <v>-0.11874312136377041</v>
      </c>
      <c r="AC42" s="93">
        <v>0.98656331789472707</v>
      </c>
      <c r="AD42" s="93">
        <v>-0.37970598563622959</v>
      </c>
      <c r="AE42" s="94" t="s">
        <v>332</v>
      </c>
      <c r="AF42" s="94" t="s">
        <v>332</v>
      </c>
      <c r="AG42" s="93">
        <v>63.251397500000003</v>
      </c>
      <c r="AH42" s="93">
        <v>63.251397500000003</v>
      </c>
      <c r="AI42" s="93">
        <v>39.455516600000003</v>
      </c>
      <c r="AJ42" s="93">
        <v>39.325914699999998</v>
      </c>
      <c r="AK42" s="93">
        <v>39.325914699999998</v>
      </c>
      <c r="AL42" s="93">
        <v>95.223754439999993</v>
      </c>
      <c r="AM42" s="93">
        <v>3873.837168</v>
      </c>
      <c r="AN42" s="93">
        <v>1082.0612699999999</v>
      </c>
      <c r="AO42" s="93">
        <v>5055.12932</v>
      </c>
      <c r="AP42" s="93">
        <v>-3973.0680499999999</v>
      </c>
      <c r="AQ42" s="93">
        <v>1120.05124</v>
      </c>
      <c r="AR42" s="93">
        <v>-37.989974199999999</v>
      </c>
      <c r="AS42" s="94" t="s">
        <v>332</v>
      </c>
      <c r="AT42" s="94" t="s">
        <v>332</v>
      </c>
      <c r="AU42" s="93">
        <v>-49489.237399999998</v>
      </c>
      <c r="AV42" s="93">
        <v>-71328.675499999998</v>
      </c>
      <c r="AW42" s="94" t="s">
        <v>332</v>
      </c>
      <c r="AX42" s="94" t="s">
        <v>332</v>
      </c>
      <c r="AY42" s="93">
        <v>14.6937395</v>
      </c>
      <c r="BA42" s="7" t="s">
        <v>293</v>
      </c>
      <c r="BB42" s="2">
        <v>197.46530000000001</v>
      </c>
      <c r="BC42" s="2">
        <v>196.33508</v>
      </c>
      <c r="BD42" s="2">
        <v>196.11333300000001</v>
      </c>
      <c r="BE42" s="2">
        <v>28</v>
      </c>
      <c r="BF42" s="2">
        <v>8.7696000000000005</v>
      </c>
      <c r="BH42" s="2">
        <v>0.59049585400000004</v>
      </c>
      <c r="BI42" s="2">
        <v>34.801223399999998</v>
      </c>
      <c r="BJ42" s="2">
        <v>0.59049587186032682</v>
      </c>
      <c r="BK42" s="2">
        <v>34.801223995119543</v>
      </c>
      <c r="BL42" s="2">
        <v>6.489411984E-3</v>
      </c>
      <c r="BM42" s="2">
        <v>2.2120543475999997E-5</v>
      </c>
      <c r="BN42" s="2">
        <v>6.4894117278088016E-3</v>
      </c>
      <c r="BO42" s="2">
        <v>2.212054173298723E-5</v>
      </c>
      <c r="BP42" s="2">
        <v>50.326634010252207</v>
      </c>
      <c r="BQ42" s="2">
        <v>83.81806506788169</v>
      </c>
      <c r="BR42" s="2">
        <v>0.11736435291610424</v>
      </c>
      <c r="BS42" s="2">
        <v>1.6335007225839491</v>
      </c>
      <c r="BT42" s="2">
        <v>4.1389032345192291E-2</v>
      </c>
      <c r="BU42" s="2">
        <v>0.42345773314026447</v>
      </c>
      <c r="BV42" s="2">
        <v>251793.097340685</v>
      </c>
      <c r="BW42" s="2">
        <v>391.80816646447227</v>
      </c>
      <c r="BX42" s="2">
        <v>4.7296647538433767</v>
      </c>
      <c r="BY42" s="2">
        <v>0.63350336799999996</v>
      </c>
      <c r="BZ42" s="2">
        <v>32.254735699999998</v>
      </c>
      <c r="CA42" s="2">
        <v>0.63350336102758975</v>
      </c>
      <c r="CB42" s="2">
        <v>32.254739618538657</v>
      </c>
      <c r="CC42" s="2">
        <v>1060.5121451760001</v>
      </c>
      <c r="CD42" s="2">
        <v>73.762819230399998</v>
      </c>
      <c r="CE42" s="2">
        <v>1060.513020139522</v>
      </c>
      <c r="CF42" s="2">
        <v>73.762874582487029</v>
      </c>
      <c r="CG42" s="2">
        <v>5.8672389485599989E-4</v>
      </c>
      <c r="CH42" s="2">
        <v>5.8672479185162274E-4</v>
      </c>
      <c r="CI42" s="2">
        <v>1.5812088900203666E-5</v>
      </c>
      <c r="CJ42" s="2">
        <v>1.5817515396032711E-5</v>
      </c>
      <c r="CK42" s="2">
        <v>4.4619033040000478</v>
      </c>
      <c r="CL42" s="2">
        <v>0.15403353107732443</v>
      </c>
      <c r="CM42" s="2">
        <v>95.223832627331802</v>
      </c>
      <c r="CN42" s="2">
        <v>3873.8402100303479</v>
      </c>
      <c r="CO42" s="2">
        <v>519.52506980691157</v>
      </c>
      <c r="CP42" s="2">
        <v>517.21673512221605</v>
      </c>
      <c r="CQ42" s="2">
        <v>-51977.61059429212</v>
      </c>
      <c r="CR42" s="2">
        <v>-71370.897884030885</v>
      </c>
      <c r="CS42" s="2">
        <v>1.0000744162774702</v>
      </c>
      <c r="CT42" s="2">
        <v>-45626.627364582811</v>
      </c>
      <c r="CU42" s="2">
        <v>-245411.48590671015</v>
      </c>
      <c r="CV42" s="2">
        <v>-65756.843765919664</v>
      </c>
      <c r="CW42" s="2">
        <v>-299834.03089109226</v>
      </c>
      <c r="CX42" s="2">
        <v>-4126.187684177472</v>
      </c>
      <c r="CY42" s="2">
        <v>-50.721210626790707</v>
      </c>
      <c r="CZ42" s="2">
        <v>3.1451995273730308E-6</v>
      </c>
      <c r="DA42" s="2">
        <v>-0.48827185834744313</v>
      </c>
      <c r="DB42" s="2">
        <v>-0.38291540887272896</v>
      </c>
      <c r="DC42" s="2">
        <v>1459.4462335207979</v>
      </c>
      <c r="DD42" s="2">
        <v>0.99993545000350714</v>
      </c>
      <c r="DE42" s="2">
        <v>0.96658262780936322</v>
      </c>
      <c r="DF42" s="2">
        <v>39.435363303387234</v>
      </c>
    </row>
    <row r="43" spans="1:110" x14ac:dyDescent="0.3">
      <c r="A43" s="93" t="s">
        <v>297</v>
      </c>
      <c r="B43" s="93">
        <v>3</v>
      </c>
      <c r="C43" s="93">
        <v>9.6145999999999994</v>
      </c>
      <c r="D43" s="93">
        <v>9.5876000000000001</v>
      </c>
      <c r="E43" s="94" t="s">
        <v>332</v>
      </c>
      <c r="F43" s="94" t="s">
        <v>332</v>
      </c>
      <c r="G43" s="93">
        <v>36.407399599999998</v>
      </c>
      <c r="H43" s="93">
        <v>25.722413299999999</v>
      </c>
      <c r="I43" s="93">
        <v>36.407399599999998</v>
      </c>
      <c r="J43" s="93">
        <v>25.722413299999999</v>
      </c>
      <c r="K43" s="93">
        <v>2.2319347199999999</v>
      </c>
      <c r="L43" s="94" t="s">
        <v>332</v>
      </c>
      <c r="M43" s="94" t="s">
        <v>332</v>
      </c>
      <c r="N43" s="93">
        <v>0.97745239100000003</v>
      </c>
      <c r="O43" s="93">
        <v>0.97745239100000003</v>
      </c>
      <c r="P43" s="93">
        <v>0.99991879299999997</v>
      </c>
      <c r="Q43" s="93">
        <v>0.95894027400000004</v>
      </c>
      <c r="R43" s="93">
        <v>0.970903717</v>
      </c>
      <c r="S43" s="93">
        <v>0.970903717</v>
      </c>
      <c r="T43" s="93">
        <v>4.4580357241050281</v>
      </c>
      <c r="U43" s="93">
        <v>0.1503766859002304</v>
      </c>
      <c r="V43" s="93">
        <v>-0.58106286600000001</v>
      </c>
      <c r="W43" s="93">
        <v>0.12529700699999999</v>
      </c>
      <c r="X43" s="93">
        <v>-0.455765859</v>
      </c>
      <c r="Y43" s="93">
        <v>-0.13557343738428113</v>
      </c>
      <c r="Z43" s="93">
        <v>1.039245387244921</v>
      </c>
      <c r="AA43" s="93">
        <v>-0.44548942861571889</v>
      </c>
      <c r="AB43" s="93">
        <v>-0.13855809941520214</v>
      </c>
      <c r="AC43" s="93">
        <v>0.9881309231107116</v>
      </c>
      <c r="AD43" s="93">
        <v>-0.44250476658479787</v>
      </c>
      <c r="AE43" s="94" t="s">
        <v>332</v>
      </c>
      <c r="AF43" s="94" t="s">
        <v>332</v>
      </c>
      <c r="AG43" s="93">
        <v>66.105850099999998</v>
      </c>
      <c r="AH43" s="93">
        <v>66.105850099999998</v>
      </c>
      <c r="AI43" s="93">
        <v>39.780217999999998</v>
      </c>
      <c r="AJ43" s="93">
        <v>39.689355399999997</v>
      </c>
      <c r="AK43" s="93">
        <v>39.689355399999997</v>
      </c>
      <c r="AL43" s="93">
        <v>93.826656720000003</v>
      </c>
      <c r="AM43" s="93">
        <v>3799.5624720000005</v>
      </c>
      <c r="AN43" s="93">
        <v>1433.3819900000001</v>
      </c>
      <c r="AO43" s="93">
        <v>5512.9815500000004</v>
      </c>
      <c r="AP43" s="93">
        <v>-4079.5995699999999</v>
      </c>
      <c r="AQ43" s="93">
        <v>770.54877699999997</v>
      </c>
      <c r="AR43" s="93">
        <v>662.83320900000001</v>
      </c>
      <c r="AS43" s="94" t="s">
        <v>332</v>
      </c>
      <c r="AT43" s="94" t="s">
        <v>332</v>
      </c>
      <c r="AU43" s="93">
        <v>-49988.243199999997</v>
      </c>
      <c r="AV43" s="93">
        <v>-72536.796700000006</v>
      </c>
      <c r="AW43" s="94" t="s">
        <v>332</v>
      </c>
      <c r="AX43" s="94" t="s">
        <v>332</v>
      </c>
      <c r="AY43" s="93">
        <v>14.693768</v>
      </c>
      <c r="BA43" s="7" t="s">
        <v>294</v>
      </c>
      <c r="BB43" s="2">
        <v>191.57380000000001</v>
      </c>
      <c r="BC43" s="2">
        <v>194.80262099999999</v>
      </c>
      <c r="BD43" s="2">
        <v>194.31927300000001</v>
      </c>
      <c r="BE43" s="2">
        <v>27</v>
      </c>
      <c r="BF43" s="2">
        <v>5.5945999999999998</v>
      </c>
      <c r="BH43" s="2">
        <v>0.58357669999999995</v>
      </c>
      <c r="BI43" s="2">
        <v>34.922010999999998</v>
      </c>
      <c r="BJ43" s="2">
        <v>0.58357671656994736</v>
      </c>
      <c r="BK43" s="2">
        <v>34.922011623437029</v>
      </c>
      <c r="BL43" s="2">
        <v>6.6041767080000004E-3</v>
      </c>
      <c r="BM43" s="2">
        <v>2.2144841388E-5</v>
      </c>
      <c r="BN43" s="2">
        <v>6.6041764495398166E-3</v>
      </c>
      <c r="BO43" s="2">
        <v>2.2144839624553793E-5</v>
      </c>
      <c r="BP43" s="2">
        <v>49.782499807074579</v>
      </c>
      <c r="BQ43" s="2">
        <v>83.897616078408859</v>
      </c>
      <c r="BR43" s="2">
        <v>0.11830562912371034</v>
      </c>
      <c r="BS43" s="2">
        <v>1.643152117509977</v>
      </c>
      <c r="BT43" s="2">
        <v>4.1761895481239777E-2</v>
      </c>
      <c r="BU43" s="2">
        <v>0.42744209414064405</v>
      </c>
      <c r="BV43" s="2">
        <v>254338.71045315676</v>
      </c>
      <c r="BW43" s="2">
        <v>392.26281913537025</v>
      </c>
      <c r="BX43" s="2">
        <v>4.6312465346351619</v>
      </c>
      <c r="BY43" s="2">
        <v>0.63543162200000003</v>
      </c>
      <c r="BZ43" s="2">
        <v>32.400109999999998</v>
      </c>
      <c r="CA43" s="2">
        <v>0.63543161603858034</v>
      </c>
      <c r="CB43" s="2">
        <v>32.40011401074554</v>
      </c>
      <c r="CC43" s="2">
        <v>1040.12628868</v>
      </c>
      <c r="CD43" s="2">
        <v>71.824940037600001</v>
      </c>
      <c r="CE43" s="2">
        <v>1040.127146650995</v>
      </c>
      <c r="CF43" s="2">
        <v>71.824993645854377</v>
      </c>
      <c r="CG43" s="2">
        <v>5.5903327424000008E-4</v>
      </c>
      <c r="CH43" s="2">
        <v>5.5903412661512043E-4</v>
      </c>
      <c r="CI43" s="2">
        <v>1.5160877316700611E-5</v>
      </c>
      <c r="CJ43" s="2">
        <v>1.5166080256693517E-5</v>
      </c>
      <c r="CK43" s="2">
        <v>4.4580392208093169</v>
      </c>
      <c r="CL43" s="2">
        <v>0.15037679160988709</v>
      </c>
      <c r="CM43" s="2">
        <v>93.826733737771121</v>
      </c>
      <c r="CN43" s="2">
        <v>3799.5654212720747</v>
      </c>
      <c r="CO43" s="2">
        <v>519.75995368477038</v>
      </c>
      <c r="CP43" s="2">
        <v>517.45922768567937</v>
      </c>
      <c r="CQ43" s="2">
        <v>-52506.124673404825</v>
      </c>
      <c r="CR43" s="2">
        <v>-72578.873306366848</v>
      </c>
      <c r="CS43" s="2">
        <v>1.002930417536072</v>
      </c>
      <c r="CT43" s="2">
        <v>-45486.755436074076</v>
      </c>
      <c r="CU43" s="2">
        <v>-245130.45653606611</v>
      </c>
      <c r="CV43" s="2">
        <v>-65729.8221955685</v>
      </c>
      <c r="CW43" s="2">
        <v>-299676.37685435213</v>
      </c>
      <c r="CX43" s="2">
        <v>-4283.4480497863879</v>
      </c>
      <c r="CY43" s="2">
        <v>644.60577817305602</v>
      </c>
      <c r="CZ43" s="2">
        <v>3.1196453713269184E-6</v>
      </c>
      <c r="DA43" s="2">
        <v>-0.56784002807940592</v>
      </c>
      <c r="DB43" s="2">
        <v>-0.44805863258157974</v>
      </c>
      <c r="DC43" s="2">
        <v>1961.4894909218799</v>
      </c>
      <c r="DD43" s="2">
        <v>0.99992013720974937</v>
      </c>
      <c r="DE43" s="2">
        <v>0.9595548533231133</v>
      </c>
      <c r="DF43" s="2">
        <v>39.752500057437217</v>
      </c>
    </row>
    <row r="44" spans="1:110" x14ac:dyDescent="0.3">
      <c r="A44" s="93" t="s">
        <v>297</v>
      </c>
      <c r="B44" s="93">
        <v>4</v>
      </c>
      <c r="C44" s="93">
        <v>9.5876000000000001</v>
      </c>
      <c r="D44" s="93">
        <v>9.5606000000000009</v>
      </c>
      <c r="E44" s="94" t="s">
        <v>332</v>
      </c>
      <c r="F44" s="94" t="s">
        <v>332</v>
      </c>
      <c r="G44" s="93">
        <v>35.951633700000002</v>
      </c>
      <c r="H44" s="93">
        <v>25.214310600000001</v>
      </c>
      <c r="I44" s="93">
        <v>35.951633700000002</v>
      </c>
      <c r="J44" s="93">
        <v>25.214310600000001</v>
      </c>
      <c r="K44" s="93">
        <v>2.2327702199999999</v>
      </c>
      <c r="L44" s="94" t="s">
        <v>332</v>
      </c>
      <c r="M44" s="94" t="s">
        <v>332</v>
      </c>
      <c r="N44" s="93">
        <v>0.97368139600000003</v>
      </c>
      <c r="O44" s="93">
        <v>0.97368139600000003</v>
      </c>
      <c r="P44" s="93">
        <v>0.99989920200000004</v>
      </c>
      <c r="Q44" s="93">
        <v>0.95042657699999999</v>
      </c>
      <c r="R44" s="93">
        <v>0.96463180100000001</v>
      </c>
      <c r="S44" s="93">
        <v>0.96463180100000001</v>
      </c>
      <c r="T44" s="93">
        <v>4.4500665419551417</v>
      </c>
      <c r="U44" s="93">
        <v>0.14619432698908238</v>
      </c>
      <c r="V44" s="93">
        <v>-0.65146088700000004</v>
      </c>
      <c r="W44" s="93">
        <v>0.14335814199999999</v>
      </c>
      <c r="X44" s="93">
        <v>-0.50810274500000008</v>
      </c>
      <c r="Y44" s="93">
        <v>-0.15673069693696795</v>
      </c>
      <c r="Z44" s="93">
        <v>1.0443837346563456</v>
      </c>
      <c r="AA44" s="93">
        <v>-0.49473019006303209</v>
      </c>
      <c r="AB44" s="93">
        <v>-0.1613288209976062</v>
      </c>
      <c r="AC44" s="93">
        <v>0.99212715868884327</v>
      </c>
      <c r="AD44" s="93">
        <v>-0.49013206600239384</v>
      </c>
      <c r="AE44" s="94" t="s">
        <v>332</v>
      </c>
      <c r="AF44" s="94" t="s">
        <v>332</v>
      </c>
      <c r="AG44" s="93">
        <v>69.313424800000007</v>
      </c>
      <c r="AH44" s="93">
        <v>69.313424800000007</v>
      </c>
      <c r="AI44" s="93">
        <v>40.171611200000001</v>
      </c>
      <c r="AJ44" s="93">
        <v>40.075538799999997</v>
      </c>
      <c r="AK44" s="93">
        <v>40.075538799999997</v>
      </c>
      <c r="AL44" s="93">
        <v>92.259192959999993</v>
      </c>
      <c r="AM44" s="93">
        <v>3716.1492480000002</v>
      </c>
      <c r="AN44" s="93">
        <v>688.70273699999996</v>
      </c>
      <c r="AO44" s="93">
        <v>6003.02646</v>
      </c>
      <c r="AP44" s="93">
        <v>-5314.3237300000001</v>
      </c>
      <c r="AQ44" s="93">
        <v>797.14295400000003</v>
      </c>
      <c r="AR44" s="93">
        <v>-108.440217</v>
      </c>
      <c r="AS44" s="94" t="s">
        <v>332</v>
      </c>
      <c r="AT44" s="94" t="s">
        <v>332</v>
      </c>
      <c r="AU44" s="93">
        <v>-50582.084199999998</v>
      </c>
      <c r="AV44" s="93">
        <v>-73971.198199999999</v>
      </c>
      <c r="AW44" s="94" t="s">
        <v>332</v>
      </c>
      <c r="AX44" s="94" t="s">
        <v>332</v>
      </c>
      <c r="AY44" s="93">
        <v>14.6937962</v>
      </c>
      <c r="BA44" s="7" t="s">
        <v>295</v>
      </c>
      <c r="BB44" s="2">
        <v>46.583300000000001</v>
      </c>
      <c r="BC44" s="2">
        <v>145.71759399999999</v>
      </c>
      <c r="BD44" s="2">
        <v>136.04759200000001</v>
      </c>
      <c r="BE44" s="2">
        <v>10</v>
      </c>
      <c r="BF44" s="2">
        <v>3.9245999999999999</v>
      </c>
      <c r="BH44" s="2">
        <v>0.57608568500000001</v>
      </c>
      <c r="BI44" s="2">
        <v>35.068887099999998</v>
      </c>
      <c r="BJ44" s="2">
        <v>0.57608570156300976</v>
      </c>
      <c r="BK44" s="2">
        <v>35.068887712228864</v>
      </c>
      <c r="BL44" s="2">
        <v>6.7344130439999997E-3</v>
      </c>
      <c r="BM44" s="2">
        <v>2.2161748248000001E-5</v>
      </c>
      <c r="BN44" s="2">
        <v>6.7344127917314438E-3</v>
      </c>
      <c r="BO44" s="2">
        <v>2.2161746476509051E-5</v>
      </c>
      <c r="BP44" s="2">
        <v>49.230316944987372</v>
      </c>
      <c r="BQ44" s="2">
        <v>83.994649447441148</v>
      </c>
      <c r="BR44" s="2">
        <v>0.11937258845464679</v>
      </c>
      <c r="BS44" s="2">
        <v>1.6548596497459336</v>
      </c>
      <c r="BT44" s="2">
        <v>4.2181330326626361E-2</v>
      </c>
      <c r="BU44" s="2">
        <v>0.43234717384238575</v>
      </c>
      <c r="BV44" s="2">
        <v>257479.21118511391</v>
      </c>
      <c r="BW44" s="2">
        <v>392.38913620558429</v>
      </c>
      <c r="BX44" s="2">
        <v>4.520750590614302</v>
      </c>
      <c r="BY44" s="2">
        <v>0.63744706799999995</v>
      </c>
      <c r="BZ44" s="2">
        <v>32.597960999999998</v>
      </c>
      <c r="CA44" s="2">
        <v>0.63744706217222502</v>
      </c>
      <c r="CB44" s="2">
        <v>32.597965026400615</v>
      </c>
      <c r="CC44" s="2">
        <v>1017.1137667999999</v>
      </c>
      <c r="CD44" s="2">
        <v>69.632586150400002</v>
      </c>
      <c r="CE44" s="2">
        <v>1017.1146070243665</v>
      </c>
      <c r="CF44" s="2">
        <v>69.632638169499629</v>
      </c>
      <c r="CG44" s="2">
        <v>5.2858299401600003E-4</v>
      </c>
      <c r="CH44" s="2">
        <v>5.285838036609002E-4</v>
      </c>
      <c r="CI44" s="2">
        <v>1.4446067031568229E-5</v>
      </c>
      <c r="CJ44" s="2">
        <v>1.4451024741252325E-5</v>
      </c>
      <c r="CK44" s="2">
        <v>4.4500700253257763</v>
      </c>
      <c r="CL44" s="2">
        <v>0.14619443053796738</v>
      </c>
      <c r="CM44" s="2">
        <v>92.259268353056896</v>
      </c>
      <c r="CN44" s="2">
        <v>3716.1521644255604</v>
      </c>
      <c r="CO44" s="2">
        <v>519.95452005690129</v>
      </c>
      <c r="CP44" s="2">
        <v>517.66287518502304</v>
      </c>
      <c r="CQ44" s="2">
        <v>-53132.711249835091</v>
      </c>
      <c r="CR44" s="2">
        <v>-74013.098522556596</v>
      </c>
      <c r="CS44" s="2">
        <v>1.0074292819352733</v>
      </c>
      <c r="CT44" s="2">
        <v>-45331.593084058899</v>
      </c>
      <c r="CU44" s="2">
        <v>-244828.92897135447</v>
      </c>
      <c r="CV44" s="2">
        <v>-65702.263846024871</v>
      </c>
      <c r="CW44" s="2">
        <v>-299498.02115125157</v>
      </c>
      <c r="CX44" s="2">
        <v>-5566.4605255192691</v>
      </c>
      <c r="CY44" s="2">
        <v>-133.02476188072615</v>
      </c>
      <c r="CZ44" s="2">
        <v>3.0866031820043056E-6</v>
      </c>
      <c r="DA44" s="2">
        <v>-0.63541142243760251</v>
      </c>
      <c r="DB44" s="2">
        <v>-0.49912868627870771</v>
      </c>
      <c r="DC44" s="2">
        <v>1422.343140066082</v>
      </c>
      <c r="DD44" s="2">
        <v>0.99990104358805099</v>
      </c>
      <c r="DE44" s="2">
        <v>0.9512243098881541</v>
      </c>
      <c r="DF44" s="2">
        <v>40.134950444228373</v>
      </c>
    </row>
    <row r="45" spans="1:110" ht="15" thickBot="1" x14ac:dyDescent="0.35">
      <c r="A45" s="93" t="s">
        <v>297</v>
      </c>
      <c r="B45" s="93">
        <v>5</v>
      </c>
      <c r="C45" s="93">
        <v>9.5606000000000009</v>
      </c>
      <c r="D45" s="93">
        <v>9.5335999999999999</v>
      </c>
      <c r="E45" s="94" t="s">
        <v>332</v>
      </c>
      <c r="F45" s="94" t="s">
        <v>332</v>
      </c>
      <c r="G45" s="93">
        <v>35.443531</v>
      </c>
      <c r="H45" s="93">
        <v>24.653898399999999</v>
      </c>
      <c r="I45" s="93">
        <v>35.443531</v>
      </c>
      <c r="J45" s="93">
        <v>24.653898399999999</v>
      </c>
      <c r="K45" s="93">
        <v>2.2336279800000001</v>
      </c>
      <c r="L45" s="94" t="s">
        <v>332</v>
      </c>
      <c r="M45" s="94" t="s">
        <v>332</v>
      </c>
      <c r="N45" s="93">
        <v>0.96925941299999996</v>
      </c>
      <c r="O45" s="93">
        <v>0.96925941299999996</v>
      </c>
      <c r="P45" s="93">
        <v>0.99987434399999997</v>
      </c>
      <c r="Q45" s="93">
        <v>0.94031151099999999</v>
      </c>
      <c r="R45" s="93">
        <v>0.95718373400000001</v>
      </c>
      <c r="S45" s="93">
        <v>0.95718373400000001</v>
      </c>
      <c r="T45" s="93">
        <v>4.4398704789389267</v>
      </c>
      <c r="U45" s="93">
        <v>0.14157092589672507</v>
      </c>
      <c r="V45" s="93">
        <v>-0.72421529299999998</v>
      </c>
      <c r="W45" s="93">
        <v>0.163803121</v>
      </c>
      <c r="X45" s="93">
        <v>-0.56041217199999993</v>
      </c>
      <c r="Y45" s="93">
        <v>-0.18103052012922505</v>
      </c>
      <c r="Z45" s="93">
        <v>1.0497442167701392</v>
      </c>
      <c r="AA45" s="93">
        <v>-0.54318477287077493</v>
      </c>
      <c r="AB45" s="93">
        <v>-0.18779787762598976</v>
      </c>
      <c r="AC45" s="93">
        <v>0.99876222933687564</v>
      </c>
      <c r="AD45" s="93">
        <v>-0.53641741537401022</v>
      </c>
      <c r="AE45" s="94" t="s">
        <v>332</v>
      </c>
      <c r="AF45" s="94" t="s">
        <v>332</v>
      </c>
      <c r="AG45" s="93">
        <v>72.913057300000006</v>
      </c>
      <c r="AH45" s="93">
        <v>72.913057300000006</v>
      </c>
      <c r="AI45" s="93">
        <v>40.647485600000003</v>
      </c>
      <c r="AJ45" s="93">
        <v>40.533602899999998</v>
      </c>
      <c r="AK45" s="93">
        <v>40.533602899999998</v>
      </c>
      <c r="AL45" s="93">
        <v>90.565081920000011</v>
      </c>
      <c r="AM45" s="93">
        <v>3624.1012799999999</v>
      </c>
      <c r="AN45" s="93">
        <v>-510.85549800000001</v>
      </c>
      <c r="AO45" s="93">
        <v>6526.9605799999999</v>
      </c>
      <c r="AP45" s="93">
        <v>-7037.8160799999996</v>
      </c>
      <c r="AQ45" s="93">
        <v>921.86837700000001</v>
      </c>
      <c r="AR45" s="93">
        <v>-1432.72387</v>
      </c>
      <c r="AS45" s="94" t="s">
        <v>332</v>
      </c>
      <c r="AT45" s="94" t="s">
        <v>332</v>
      </c>
      <c r="AU45" s="93">
        <v>-51287.775500000003</v>
      </c>
      <c r="AV45" s="93">
        <v>-75673.371799999994</v>
      </c>
      <c r="AW45" s="94" t="s">
        <v>332</v>
      </c>
      <c r="AX45" s="94" t="s">
        <v>332</v>
      </c>
      <c r="AY45" s="93">
        <v>14.693823999999999</v>
      </c>
      <c r="BA45" s="12" t="s">
        <v>296</v>
      </c>
      <c r="BB45" s="2">
        <v>94.2881</v>
      </c>
      <c r="BC45" s="2">
        <v>63.251397500000003</v>
      </c>
      <c r="BD45" s="2" t="s">
        <v>332</v>
      </c>
      <c r="BE45" s="2">
        <v>1</v>
      </c>
      <c r="BF45" s="2">
        <v>0</v>
      </c>
      <c r="BH45" s="2">
        <v>0.56800725299999999</v>
      </c>
      <c r="BI45" s="2">
        <v>35.242876600000002</v>
      </c>
      <c r="BJ45" s="2">
        <v>0.5680072682774252</v>
      </c>
      <c r="BK45" s="2">
        <v>35.242877202233934</v>
      </c>
      <c r="BL45" s="2">
        <v>6.8821733880000003E-3</v>
      </c>
      <c r="BM45" s="2">
        <v>2.2182878484E-5</v>
      </c>
      <c r="BN45" s="2">
        <v>6.8821731347174977E-3</v>
      </c>
      <c r="BO45" s="2">
        <v>2.218287669948275E-5</v>
      </c>
      <c r="BP45" s="2">
        <v>48.67624920699599</v>
      </c>
      <c r="BQ45" s="2">
        <v>84.124026845191239</v>
      </c>
      <c r="BR45" s="2">
        <v>0.12058015555942232</v>
      </c>
      <c r="BS45" s="2">
        <v>1.6686359266683763</v>
      </c>
      <c r="BT45" s="2">
        <v>4.2652591478113469E-2</v>
      </c>
      <c r="BU45" s="2">
        <v>0.43817829736040875</v>
      </c>
      <c r="BV45" s="2">
        <v>261212.24317485184</v>
      </c>
      <c r="BW45" s="2">
        <v>392.3453673687228</v>
      </c>
      <c r="BX45" s="2">
        <v>4.3984502699266468</v>
      </c>
      <c r="BY45" s="2">
        <v>0.63953712799999995</v>
      </c>
      <c r="BZ45" s="2">
        <v>32.829087999999999</v>
      </c>
      <c r="CA45" s="2">
        <v>0.63953712227634718</v>
      </c>
      <c r="CB45" s="2">
        <v>32.82909208073189</v>
      </c>
      <c r="CC45" s="2">
        <v>991.91302289600003</v>
      </c>
      <c r="CD45" s="2">
        <v>67.207756332800002</v>
      </c>
      <c r="CE45" s="2">
        <v>991.91384103279825</v>
      </c>
      <c r="CF45" s="2">
        <v>67.207806682426394</v>
      </c>
      <c r="CG45" s="2">
        <v>4.9587941266400004E-4</v>
      </c>
      <c r="CH45" s="2">
        <v>4.9588017218283036E-4</v>
      </c>
      <c r="CI45" s="2">
        <v>1.3675017897148675E-5</v>
      </c>
      <c r="CJ45" s="2">
        <v>1.3679710963104574E-5</v>
      </c>
      <c r="CK45" s="2">
        <v>4.4398739739832989</v>
      </c>
      <c r="CL45" s="2">
        <v>0.14157102547786174</v>
      </c>
      <c r="CM45" s="2">
        <v>90.565156032243792</v>
      </c>
      <c r="CN45" s="2">
        <v>3624.1041030498827</v>
      </c>
      <c r="CO45" s="2">
        <v>520.15427020810478</v>
      </c>
      <c r="CP45" s="2">
        <v>517.87283045796164</v>
      </c>
      <c r="CQ45" s="2">
        <v>-53874.683511618874</v>
      </c>
      <c r="CR45" s="2">
        <v>-75715.065339164794</v>
      </c>
      <c r="CS45" s="2">
        <v>1.0141030085317913</v>
      </c>
      <c r="CT45" s="2">
        <v>-45159.737562691713</v>
      </c>
      <c r="CU45" s="2">
        <v>-244506.55571579802</v>
      </c>
      <c r="CV45" s="2">
        <v>-65670.55614089813</v>
      </c>
      <c r="CW45" s="2">
        <v>-299292.42700801877</v>
      </c>
      <c r="CX45" s="2">
        <v>-7345.5643604402212</v>
      </c>
      <c r="CY45" s="2">
        <v>-1465.4125785246724</v>
      </c>
      <c r="CZ45" s="2">
        <v>3.0484458382894896E-6</v>
      </c>
      <c r="DA45" s="2">
        <v>-0.70511163957965928</v>
      </c>
      <c r="DB45" s="2">
        <v>-0.5503185721430508</v>
      </c>
      <c r="DC45" s="2">
        <v>502.85688046112199</v>
      </c>
      <c r="DD45" s="2">
        <v>0.99987693693177904</v>
      </c>
      <c r="DE45" s="2">
        <v>0.94133269899949779</v>
      </c>
      <c r="DF45" s="2">
        <v>40.598890257314629</v>
      </c>
    </row>
    <row r="46" spans="1:110" ht="15" thickBot="1" x14ac:dyDescent="0.35">
      <c r="A46" s="93" t="s">
        <v>297</v>
      </c>
      <c r="B46" s="93">
        <v>6</v>
      </c>
      <c r="C46" s="93">
        <v>9.5335999999999999</v>
      </c>
      <c r="D46" s="93">
        <v>9.5066000000000006</v>
      </c>
      <c r="E46" s="94" t="s">
        <v>332</v>
      </c>
      <c r="F46" s="94" t="s">
        <v>332</v>
      </c>
      <c r="G46" s="93">
        <v>34.883118799999998</v>
      </c>
      <c r="H46" s="93">
        <v>24.038096500000002</v>
      </c>
      <c r="I46" s="93">
        <v>34.883118799999998</v>
      </c>
      <c r="J46" s="93">
        <v>24.038096500000002</v>
      </c>
      <c r="K46" s="93">
        <v>2.2338138000000001</v>
      </c>
      <c r="L46" s="94" t="s">
        <v>332</v>
      </c>
      <c r="M46" s="94" t="s">
        <v>332</v>
      </c>
      <c r="N46" s="93">
        <v>0.96406978200000004</v>
      </c>
      <c r="O46" s="93">
        <v>0.96406978200000004</v>
      </c>
      <c r="P46" s="93">
        <v>0.99984241799999996</v>
      </c>
      <c r="Q46" s="93">
        <v>0.92833685499999996</v>
      </c>
      <c r="R46" s="93">
        <v>0.94831670999999995</v>
      </c>
      <c r="S46" s="93">
        <v>0.94831670999999995</v>
      </c>
      <c r="T46" s="93">
        <v>4.4276475193870626</v>
      </c>
      <c r="U46" s="93">
        <v>0.13698687575631074</v>
      </c>
      <c r="V46" s="93">
        <v>-0.80258194800000004</v>
      </c>
      <c r="W46" s="93">
        <v>0.18678004400000001</v>
      </c>
      <c r="X46" s="93">
        <v>-0.61580190400000001</v>
      </c>
      <c r="Y46" s="93">
        <v>-0.20890594065553503</v>
      </c>
      <c r="Z46" s="93">
        <v>1.0556589477957847</v>
      </c>
      <c r="AA46" s="93">
        <v>-0.59367600734446502</v>
      </c>
      <c r="AB46" s="93">
        <v>-0.21860671238698426</v>
      </c>
      <c r="AC46" s="93">
        <v>1.0086554217079822</v>
      </c>
      <c r="AD46" s="93">
        <v>-0.58397523561301579</v>
      </c>
      <c r="AE46" s="94" t="s">
        <v>332</v>
      </c>
      <c r="AF46" s="94" t="s">
        <v>332</v>
      </c>
      <c r="AG46" s="93">
        <v>76.954386</v>
      </c>
      <c r="AH46" s="93">
        <v>76.954386</v>
      </c>
      <c r="AI46" s="93">
        <v>41.2275037</v>
      </c>
      <c r="AJ46" s="93">
        <v>41.086367699999997</v>
      </c>
      <c r="AK46" s="93">
        <v>41.086367699999997</v>
      </c>
      <c r="AL46" s="93">
        <v>88.750232639999993</v>
      </c>
      <c r="AM46" s="93">
        <v>3434.3803512</v>
      </c>
      <c r="AN46" s="93">
        <v>-2055.5232500000002</v>
      </c>
      <c r="AO46" s="93">
        <v>7082.9077900000002</v>
      </c>
      <c r="AP46" s="93">
        <v>-9138.4310399999995</v>
      </c>
      <c r="AQ46" s="93">
        <v>1082.76269</v>
      </c>
      <c r="AR46" s="93">
        <v>-3138.2859400000002</v>
      </c>
      <c r="AS46" s="94" t="s">
        <v>332</v>
      </c>
      <c r="AT46" s="94" t="s">
        <v>332</v>
      </c>
      <c r="AU46" s="93">
        <v>-52126.380299999997</v>
      </c>
      <c r="AV46" s="93">
        <v>-77697.464200000002</v>
      </c>
      <c r="AW46" s="94" t="s">
        <v>332</v>
      </c>
      <c r="AX46" s="94" t="s">
        <v>332</v>
      </c>
      <c r="AY46" s="93">
        <v>14.6938514</v>
      </c>
      <c r="BH46" s="2">
        <v>0.55931466200000002</v>
      </c>
      <c r="BI46" s="2">
        <v>35.448870599999999</v>
      </c>
      <c r="BJ46" s="2">
        <v>0.55931467484900665</v>
      </c>
      <c r="BK46" s="2">
        <v>35.448871183594513</v>
      </c>
      <c r="BL46" s="2">
        <v>7.0500874679999999E-3</v>
      </c>
      <c r="BM46" s="2">
        <v>2.2211903699999999E-5</v>
      </c>
      <c r="BN46" s="2">
        <v>7.0500872328809515E-3</v>
      </c>
      <c r="BO46" s="2">
        <v>2.2211901942789208E-5</v>
      </c>
      <c r="BP46" s="2">
        <v>48.125990215074943</v>
      </c>
      <c r="BQ46" s="2">
        <v>84.297846378827174</v>
      </c>
      <c r="BR46" s="2">
        <v>0.12194703668252468</v>
      </c>
      <c r="BS46" s="2">
        <v>1.6129856264567193</v>
      </c>
      <c r="BT46" s="2">
        <v>4.3182382873875255E-2</v>
      </c>
      <c r="BU46" s="2">
        <v>0.44273071247278745</v>
      </c>
      <c r="BV46" s="2">
        <v>265639.08230243</v>
      </c>
      <c r="BW46" s="2">
        <v>392.14306026483985</v>
      </c>
      <c r="BX46" s="2">
        <v>4.2636652986516621</v>
      </c>
      <c r="BY46" s="2">
        <v>0.64169056999999996</v>
      </c>
      <c r="BZ46" s="2">
        <v>32.917482499999998</v>
      </c>
      <c r="CA46" s="2">
        <v>0.64169056512355682</v>
      </c>
      <c r="CB46" s="2">
        <v>32.917486614293033</v>
      </c>
      <c r="CC46" s="2">
        <v>964.54124982399992</v>
      </c>
      <c r="CD46" s="2">
        <v>64.888410991200004</v>
      </c>
      <c r="CE46" s="2">
        <v>964.54204359731193</v>
      </c>
      <c r="CF46" s="2">
        <v>64.888459439912268</v>
      </c>
      <c r="CG46" s="2">
        <v>4.6110260934399997E-4</v>
      </c>
      <c r="CH46" s="2">
        <v>4.6110331800707893E-4</v>
      </c>
      <c r="CI46" s="2">
        <v>1.2849751832993891E-5</v>
      </c>
      <c r="CJ46" s="2">
        <v>1.2854161701486132E-5</v>
      </c>
      <c r="CK46" s="2">
        <v>4.4276510271496869</v>
      </c>
      <c r="CL46" s="2">
        <v>0.13698697210094643</v>
      </c>
      <c r="CM46" s="2">
        <v>88.750305205681357</v>
      </c>
      <c r="CN46" s="2">
        <v>3434.3830293137871</v>
      </c>
      <c r="CO46" s="2">
        <v>520.19754288709703</v>
      </c>
      <c r="CP46" s="2">
        <v>517.92701609692608</v>
      </c>
      <c r="CQ46" s="2">
        <v>-54753.497569613275</v>
      </c>
      <c r="CR46" s="2">
        <v>-77738.915553811385</v>
      </c>
      <c r="CS46" s="2">
        <v>1.0236235116336567</v>
      </c>
      <c r="CT46" s="2">
        <v>-44969.328624586953</v>
      </c>
      <c r="CU46" s="2">
        <v>-244162.43835703962</v>
      </c>
      <c r="CV46" s="2">
        <v>-65633.471155146806</v>
      </c>
      <c r="CW46" s="2">
        <v>-299055.019366775</v>
      </c>
      <c r="CX46" s="2">
        <v>-9513.0996117019895</v>
      </c>
      <c r="CY46" s="2">
        <v>-3181.270542047554</v>
      </c>
      <c r="CZ46" s="2">
        <v>3.0053186608958731E-6</v>
      </c>
      <c r="DA46" s="2">
        <v>-0.77905859883364659</v>
      </c>
      <c r="DB46" s="2">
        <v>-0.60370218014662669</v>
      </c>
      <c r="DC46" s="2">
        <v>-717.14924994213209</v>
      </c>
      <c r="DD46" s="2">
        <v>0.99984601382528426</v>
      </c>
      <c r="DE46" s="2">
        <v>0.92963259026276945</v>
      </c>
      <c r="DF46" s="2">
        <v>41.16383904204551</v>
      </c>
    </row>
    <row r="47" spans="1:110" ht="15" thickBot="1" x14ac:dyDescent="0.35">
      <c r="A47" s="93" t="s">
        <v>297</v>
      </c>
      <c r="B47" s="93">
        <v>7</v>
      </c>
      <c r="C47" s="93">
        <v>9.5066000000000006</v>
      </c>
      <c r="D47" s="93">
        <v>9.4795999999999996</v>
      </c>
      <c r="E47" s="94" t="s">
        <v>332</v>
      </c>
      <c r="F47" s="94" t="s">
        <v>332</v>
      </c>
      <c r="G47" s="93">
        <v>34.267316899999997</v>
      </c>
      <c r="H47" s="93">
        <v>23.364545499999998</v>
      </c>
      <c r="I47" s="93">
        <v>34.267316899999997</v>
      </c>
      <c r="J47" s="93">
        <v>23.364545499999998</v>
      </c>
      <c r="K47" s="93">
        <v>2.2339612</v>
      </c>
      <c r="L47" s="94" t="s">
        <v>332</v>
      </c>
      <c r="M47" s="94" t="s">
        <v>332</v>
      </c>
      <c r="N47" s="93">
        <v>0.95797341999999996</v>
      </c>
      <c r="O47" s="93">
        <v>0.95797341999999996</v>
      </c>
      <c r="P47" s="93">
        <v>0.99980039499999995</v>
      </c>
      <c r="Q47" s="93">
        <v>0.91408468499999995</v>
      </c>
      <c r="R47" s="93">
        <v>0.93772862700000004</v>
      </c>
      <c r="S47" s="93">
        <v>0.93772862700000004</v>
      </c>
      <c r="T47" s="93">
        <v>4.4131914610951428</v>
      </c>
      <c r="U47" s="93">
        <v>0.13202516408264284</v>
      </c>
      <c r="V47" s="93">
        <v>-0.88612538699999999</v>
      </c>
      <c r="W47" s="93">
        <v>0.21257441299999999</v>
      </c>
      <c r="X47" s="93">
        <v>-0.67355097399999997</v>
      </c>
      <c r="Y47" s="93">
        <v>-0.24088145689288898</v>
      </c>
      <c r="Z47" s="93">
        <v>1.0621102264323579</v>
      </c>
      <c r="AA47" s="93">
        <v>-0.64524393010711101</v>
      </c>
      <c r="AB47" s="93">
        <v>-0.25451735693646726</v>
      </c>
      <c r="AC47" s="93">
        <v>1.0225571819106372</v>
      </c>
      <c r="AD47" s="93">
        <v>-0.63160803006353272</v>
      </c>
      <c r="AE47" s="94" t="s">
        <v>332</v>
      </c>
      <c r="AF47" s="94" t="s">
        <v>332</v>
      </c>
      <c r="AG47" s="93">
        <v>81.493752700000002</v>
      </c>
      <c r="AH47" s="93">
        <v>81.493752700000002</v>
      </c>
      <c r="AI47" s="93">
        <v>41.943377900000002</v>
      </c>
      <c r="AJ47" s="93">
        <v>41.768145500000003</v>
      </c>
      <c r="AK47" s="93">
        <v>41.768145500000003</v>
      </c>
      <c r="AL47" s="93">
        <v>86.81280228</v>
      </c>
      <c r="AM47" s="93">
        <v>3315.1425192000002</v>
      </c>
      <c r="AN47" s="93">
        <v>-4038.6670899999999</v>
      </c>
      <c r="AO47" s="93">
        <v>7670.25857</v>
      </c>
      <c r="AP47" s="93">
        <v>-11708.9257</v>
      </c>
      <c r="AQ47" s="93">
        <v>1297.75351</v>
      </c>
      <c r="AR47" s="93">
        <v>-5336.4206000000004</v>
      </c>
      <c r="AS47" s="94" t="s">
        <v>332</v>
      </c>
      <c r="AT47" s="94" t="s">
        <v>332</v>
      </c>
      <c r="AU47" s="93">
        <v>-53123.103999999999</v>
      </c>
      <c r="AV47" s="93">
        <v>-80110.174100000004</v>
      </c>
      <c r="AW47" s="94" t="s">
        <v>332</v>
      </c>
      <c r="AX47" s="94" t="s">
        <v>332</v>
      </c>
      <c r="AY47" s="93">
        <v>14.6938785</v>
      </c>
      <c r="BC47" s="11" t="s">
        <v>297</v>
      </c>
      <c r="BD47" s="120" t="s">
        <v>298</v>
      </c>
      <c r="BF47" s="121" t="s">
        <v>299</v>
      </c>
      <c r="BH47" s="2">
        <v>0.54998257100000003</v>
      </c>
      <c r="BI47" s="2">
        <v>35.692549800000002</v>
      </c>
      <c r="BJ47" s="2">
        <v>0.54998258599552596</v>
      </c>
      <c r="BK47" s="2">
        <v>35.692550375784002</v>
      </c>
      <c r="BL47" s="2">
        <v>7.2412453799999997E-3</v>
      </c>
      <c r="BM47" s="2">
        <v>2.2255389935999999E-5</v>
      </c>
      <c r="BN47" s="2">
        <v>7.2412450998159527E-3</v>
      </c>
      <c r="BO47" s="2">
        <v>2.2255388119015618E-5</v>
      </c>
      <c r="BP47" s="2">
        <v>47.585673744293544</v>
      </c>
      <c r="BQ47" s="2">
        <v>84.53232619388649</v>
      </c>
      <c r="BR47" s="2">
        <v>0.12349438035363337</v>
      </c>
      <c r="BS47" s="2">
        <v>1.6121418554161204</v>
      </c>
      <c r="BT47" s="2">
        <v>4.3778345322204849E-2</v>
      </c>
      <c r="BU47" s="2">
        <v>0.44800799074888453</v>
      </c>
      <c r="BV47" s="2">
        <v>270870.01770204486</v>
      </c>
      <c r="BW47" s="2">
        <v>391.75685363751381</v>
      </c>
      <c r="BX47" s="2">
        <v>4.1159036242841109</v>
      </c>
      <c r="BY47" s="2">
        <v>0.64389369399999996</v>
      </c>
      <c r="BZ47" s="2">
        <v>32.997658199999996</v>
      </c>
      <c r="CA47" s="2">
        <v>0.6438936887267972</v>
      </c>
      <c r="CB47" s="2">
        <v>32.997662400423586</v>
      </c>
      <c r="CC47" s="2">
        <v>934.94400943199992</v>
      </c>
      <c r="CD47" s="2">
        <v>62.365340715199999</v>
      </c>
      <c r="CE47" s="2">
        <v>934.94477927736432</v>
      </c>
      <c r="CF47" s="2">
        <v>62.365387237434646</v>
      </c>
      <c r="CG47" s="2">
        <v>4.2455404234399994E-4</v>
      </c>
      <c r="CH47" s="2">
        <v>4.2455469152991981E-4</v>
      </c>
      <c r="CI47" s="2">
        <v>1.1974542387983706E-5</v>
      </c>
      <c r="CJ47" s="2">
        <v>1.1978651864048554E-5</v>
      </c>
      <c r="CK47" s="2">
        <v>4.4131949265322552</v>
      </c>
      <c r="CL47" s="2">
        <v>0.13202525660366013</v>
      </c>
      <c r="CM47" s="2">
        <v>86.812873023200225</v>
      </c>
      <c r="CN47" s="2">
        <v>3315.1450977137588</v>
      </c>
      <c r="CO47" s="2">
        <v>520.23186854026699</v>
      </c>
      <c r="CP47" s="2">
        <v>517.9732936512313</v>
      </c>
      <c r="CQ47" s="2">
        <v>-55794.803228125173</v>
      </c>
      <c r="CR47" s="2">
        <v>-80151.34256049167</v>
      </c>
      <c r="CS47" s="2">
        <v>1.036764720083279</v>
      </c>
      <c r="CT47" s="2">
        <v>-44758.245871917752</v>
      </c>
      <c r="CU47" s="2">
        <v>-243795.58111582173</v>
      </c>
      <c r="CV47" s="2">
        <v>-65589.074879857711</v>
      </c>
      <c r="CW47" s="2">
        <v>-298779.68987520348</v>
      </c>
      <c r="CX47" s="2">
        <v>-12163.284602995416</v>
      </c>
      <c r="CY47" s="2">
        <v>-5392.77283065753</v>
      </c>
      <c r="CZ47" s="2">
        <v>2.9569616568613246E-6</v>
      </c>
      <c r="DA47" s="2">
        <v>-0.85783224195495877</v>
      </c>
      <c r="DB47" s="2">
        <v>-0.65972020215717242</v>
      </c>
      <c r="DC47" s="2">
        <v>-2250.7000449466141</v>
      </c>
      <c r="DD47" s="2">
        <v>0.99980544990566933</v>
      </c>
      <c r="DE47" s="2">
        <v>0.91571714547960981</v>
      </c>
      <c r="DF47" s="2">
        <v>41.859921175711222</v>
      </c>
    </row>
    <row r="48" spans="1:110" ht="15.6" customHeight="1" x14ac:dyDescent="0.3">
      <c r="A48" s="93" t="s">
        <v>297</v>
      </c>
      <c r="B48" s="93">
        <v>8</v>
      </c>
      <c r="C48" s="93">
        <v>9.4795999999999996</v>
      </c>
      <c r="D48" s="93">
        <v>9.4526000000000003</v>
      </c>
      <c r="E48" s="94" t="s">
        <v>332</v>
      </c>
      <c r="F48" s="94" t="s">
        <v>332</v>
      </c>
      <c r="G48" s="93">
        <v>33.593765900000001</v>
      </c>
      <c r="H48" s="93">
        <v>22.630915600000002</v>
      </c>
      <c r="I48" s="93">
        <v>33.593765900000001</v>
      </c>
      <c r="J48" s="93">
        <v>22.630915600000002</v>
      </c>
      <c r="K48" s="93">
        <v>2.23411084</v>
      </c>
      <c r="L48" s="94" t="s">
        <v>332</v>
      </c>
      <c r="M48" s="94" t="s">
        <v>332</v>
      </c>
      <c r="N48" s="93">
        <v>0.95080299899999998</v>
      </c>
      <c r="O48" s="97">
        <v>0.95080299899999998</v>
      </c>
      <c r="P48" s="93">
        <v>0.99974363899999996</v>
      </c>
      <c r="Q48" s="93">
        <v>0.89708737999999999</v>
      </c>
      <c r="R48" s="93">
        <v>0.92504191599999996</v>
      </c>
      <c r="S48" s="93">
        <v>0.92504191599999996</v>
      </c>
      <c r="T48" s="93">
        <v>4.396341725174481</v>
      </c>
      <c r="U48" s="93">
        <v>0.1266826370848427</v>
      </c>
      <c r="V48" s="93">
        <v>-0.97505764699999997</v>
      </c>
      <c r="W48" s="93">
        <v>0.241427751</v>
      </c>
      <c r="X48" s="93">
        <v>-0.73362989599999995</v>
      </c>
      <c r="Y48" s="93">
        <v>-0.2775201417271419</v>
      </c>
      <c r="Z48" s="93">
        <v>1.0691616910362682</v>
      </c>
      <c r="AA48" s="93">
        <v>-0.69753750527285807</v>
      </c>
      <c r="AB48" s="93">
        <v>-0.2964192423692793</v>
      </c>
      <c r="AC48" s="93">
        <v>1.0412381627517069</v>
      </c>
      <c r="AD48" s="93">
        <v>-0.67863840463072067</v>
      </c>
      <c r="AE48" s="94" t="s">
        <v>332</v>
      </c>
      <c r="AF48" s="94" t="s">
        <v>332</v>
      </c>
      <c r="AG48" s="93">
        <v>86.594310100000001</v>
      </c>
      <c r="AH48" s="93">
        <v>86.594310100000001</v>
      </c>
      <c r="AI48" s="93">
        <v>42.8362537</v>
      </c>
      <c r="AJ48" s="93">
        <v>42.616375400000003</v>
      </c>
      <c r="AK48" s="93">
        <v>42.616375400000003</v>
      </c>
      <c r="AL48" s="93">
        <v>84.752895240000001</v>
      </c>
      <c r="AM48" s="93">
        <v>3185.7988284000003</v>
      </c>
      <c r="AN48" s="93">
        <v>-6516.4919200000004</v>
      </c>
      <c r="AO48" s="93">
        <v>8285.4725199999993</v>
      </c>
      <c r="AP48" s="93">
        <v>-14801.964400000001</v>
      </c>
      <c r="AQ48" s="93">
        <v>1564.96793</v>
      </c>
      <c r="AR48" s="93">
        <v>-8081.4598500000002</v>
      </c>
      <c r="AS48" s="94" t="s">
        <v>332</v>
      </c>
      <c r="AT48" s="94" t="s">
        <v>332</v>
      </c>
      <c r="AU48" s="93">
        <v>-54308.436600000001</v>
      </c>
      <c r="AV48" s="93">
        <v>-82995.064499999993</v>
      </c>
      <c r="AW48" s="94" t="s">
        <v>332</v>
      </c>
      <c r="AX48" s="94" t="s">
        <v>332</v>
      </c>
      <c r="AY48" s="93">
        <v>14.693905000000001</v>
      </c>
      <c r="BA48" s="122" t="s">
        <v>300</v>
      </c>
      <c r="BB48" s="1" t="s">
        <v>301</v>
      </c>
      <c r="BC48" s="2">
        <v>-24.722584259100003</v>
      </c>
      <c r="BD48" s="2">
        <v>-11.345812890100001</v>
      </c>
      <c r="BF48" s="123" t="s">
        <v>302</v>
      </c>
      <c r="BH48" s="2">
        <v>0.53998950199999995</v>
      </c>
      <c r="BI48" s="2">
        <v>35.981744599999999</v>
      </c>
      <c r="BJ48" s="2">
        <v>0.53998951376515358</v>
      </c>
      <c r="BK48" s="2">
        <v>35.981745191700703</v>
      </c>
      <c r="BL48" s="2">
        <v>7.4592544679999992E-3</v>
      </c>
      <c r="BM48" s="2">
        <v>2.2320378036000002E-5</v>
      </c>
      <c r="BN48" s="2">
        <v>7.4592542338422262E-3</v>
      </c>
      <c r="BO48" s="2">
        <v>2.2320376209623546E-5</v>
      </c>
      <c r="BP48" s="2">
        <v>47.061865638338304</v>
      </c>
      <c r="BQ48" s="2">
        <v>84.846542740798441</v>
      </c>
      <c r="BR48" s="2">
        <v>0.12524570461886447</v>
      </c>
      <c r="BS48" s="2">
        <v>1.6109989323585108</v>
      </c>
      <c r="BT48" s="2">
        <v>4.4449078958490977E-2</v>
      </c>
      <c r="BU48" s="2">
        <v>0.45419642285898476</v>
      </c>
      <c r="BV48" s="2">
        <v>277058.64609618188</v>
      </c>
      <c r="BW48" s="2">
        <v>391.16393479941149</v>
      </c>
      <c r="BX48" s="2">
        <v>3.9546253147481174</v>
      </c>
      <c r="BY48" s="2">
        <v>0.64612933800000005</v>
      </c>
      <c r="BZ48" s="2">
        <v>33.063800200000003</v>
      </c>
      <c r="CA48" s="2">
        <v>0.64612933365058367</v>
      </c>
      <c r="CB48" s="2">
        <v>33.063804444720333</v>
      </c>
      <c r="CC48" s="2">
        <v>903.10938416800002</v>
      </c>
      <c r="CD48" s="2">
        <v>59.627617808799997</v>
      </c>
      <c r="CE48" s="2">
        <v>903.11012721359589</v>
      </c>
      <c r="CF48" s="2">
        <v>59.627662110286785</v>
      </c>
      <c r="CG48" s="2">
        <v>3.8656671729119999E-4</v>
      </c>
      <c r="CH48" s="2">
        <v>3.8656731049531993E-4</v>
      </c>
      <c r="CI48" s="2">
        <v>1.1054502851323829E-5</v>
      </c>
      <c r="CJ48" s="2">
        <v>1.1058296578147515E-5</v>
      </c>
      <c r="CK48" s="2">
        <v>4.3963452106012317</v>
      </c>
      <c r="CL48" s="2">
        <v>0.12668272583496692</v>
      </c>
      <c r="CM48" s="2">
        <v>84.752964129438638</v>
      </c>
      <c r="CN48" s="2">
        <v>3185.8013051038943</v>
      </c>
      <c r="CO48" s="2">
        <v>520.26671583165455</v>
      </c>
      <c r="CP48" s="2">
        <v>518.02110561421625</v>
      </c>
      <c r="CQ48" s="2">
        <v>-57029.583230583179</v>
      </c>
      <c r="CR48" s="2">
        <v>-83035.902072187411</v>
      </c>
      <c r="CS48" s="2">
        <v>1.0543822565556582</v>
      </c>
      <c r="CT48" s="2">
        <v>-44524.097419864695</v>
      </c>
      <c r="CU48" s="2">
        <v>-243404.90827224863</v>
      </c>
      <c r="CV48" s="2">
        <v>-65535.554078325229</v>
      </c>
      <c r="CW48" s="2">
        <v>-298459.20889698109</v>
      </c>
      <c r="CX48" s="2">
        <v>-15351.137921518246</v>
      </c>
      <c r="CY48" s="2">
        <v>-8155.3924147842772</v>
      </c>
      <c r="CZ48" s="2">
        <v>2.9031886648954557E-6</v>
      </c>
      <c r="DA48" s="2">
        <v>-0.94122698905304114</v>
      </c>
      <c r="DB48" s="2">
        <v>-0.71806784041661442</v>
      </c>
      <c r="DC48" s="2">
        <v>-4140.3296993483036</v>
      </c>
      <c r="DD48" s="2">
        <v>0.99975089430601527</v>
      </c>
      <c r="DE48" s="2">
        <v>0.89913406388328976</v>
      </c>
      <c r="DF48" s="2">
        <v>42.726404083866846</v>
      </c>
    </row>
    <row r="49" spans="1:110" ht="15.6" x14ac:dyDescent="0.3">
      <c r="A49" s="93" t="s">
        <v>297</v>
      </c>
      <c r="B49" s="93">
        <v>9</v>
      </c>
      <c r="C49" s="93">
        <v>9.4526000000000003</v>
      </c>
      <c r="D49" s="93">
        <v>8.9486000000000008</v>
      </c>
      <c r="E49" s="94" t="s">
        <v>332</v>
      </c>
      <c r="F49" s="94" t="s">
        <v>332</v>
      </c>
      <c r="G49" s="93">
        <v>32.860135999999997</v>
      </c>
      <c r="H49" s="93">
        <v>15.2737292</v>
      </c>
      <c r="I49" s="93">
        <v>32.860135999999997</v>
      </c>
      <c r="J49" s="93">
        <v>15.2737292</v>
      </c>
      <c r="K49" s="93">
        <v>42.850608999999999</v>
      </c>
      <c r="L49" s="94" t="s">
        <v>332</v>
      </c>
      <c r="M49" s="94" t="s">
        <v>332</v>
      </c>
      <c r="N49" s="93">
        <v>0.94235750299999999</v>
      </c>
      <c r="O49" s="93">
        <v>0.94235750299999999</v>
      </c>
      <c r="P49" s="93">
        <v>0.99089715899999997</v>
      </c>
      <c r="Q49" s="93">
        <v>0.56092821299999995</v>
      </c>
      <c r="R49" s="93">
        <v>0.59014256799999998</v>
      </c>
      <c r="S49" s="93">
        <v>0.59014256799999998</v>
      </c>
      <c r="T49" s="93">
        <v>4.3681874488914998</v>
      </c>
      <c r="U49" s="93">
        <v>8.5011158731839329E-2</v>
      </c>
      <c r="V49" s="93">
        <v>-11.9208678</v>
      </c>
      <c r="W49" s="93">
        <v>4.5636813500000004</v>
      </c>
      <c r="X49" s="93">
        <v>-7.3571864499999995</v>
      </c>
      <c r="Y49" s="93">
        <v>-4.9877679478725661</v>
      </c>
      <c r="Z49" s="93">
        <v>1.037128263720968</v>
      </c>
      <c r="AA49" s="93">
        <v>-6.9330998521274338</v>
      </c>
      <c r="AB49" s="93">
        <v>-7.5790788951421968</v>
      </c>
      <c r="AC49" s="93">
        <v>1.6709233352894068</v>
      </c>
      <c r="AD49" s="93">
        <v>-4.3417889048578031</v>
      </c>
      <c r="AE49" s="94" t="s">
        <v>332</v>
      </c>
      <c r="AF49" s="94" t="s">
        <v>332</v>
      </c>
      <c r="AG49" s="93">
        <v>92.325743500000002</v>
      </c>
      <c r="AH49" s="93">
        <v>92.325743500000002</v>
      </c>
      <c r="AI49" s="93">
        <v>74.301525600000005</v>
      </c>
      <c r="AJ49" s="93">
        <v>74.089029300000007</v>
      </c>
      <c r="AK49" s="93">
        <v>74.089029300000007</v>
      </c>
      <c r="AL49" s="93">
        <v>81.171150839999996</v>
      </c>
      <c r="AM49" s="93">
        <v>1905.5200860000002</v>
      </c>
      <c r="AN49" s="93">
        <v>-516488.82199999999</v>
      </c>
      <c r="AO49" s="93">
        <v>62692.433499999999</v>
      </c>
      <c r="AP49" s="93">
        <v>-579181.25600000005</v>
      </c>
      <c r="AQ49" s="93">
        <v>17350.900399999999</v>
      </c>
      <c r="AR49" s="93">
        <v>-533839.723</v>
      </c>
      <c r="AS49" s="94" t="s">
        <v>332</v>
      </c>
      <c r="AT49" s="94" t="s">
        <v>332</v>
      </c>
      <c r="AU49" s="93">
        <v>-55719.227599999998</v>
      </c>
      <c r="AV49" s="93">
        <v>-156788.37100000001</v>
      </c>
      <c r="AW49" s="94" t="s">
        <v>332</v>
      </c>
      <c r="AX49" s="94" t="s">
        <v>332</v>
      </c>
      <c r="AY49" s="93">
        <v>14.6939311</v>
      </c>
      <c r="BA49" s="124"/>
      <c r="BB49" s="7" t="s">
        <v>303</v>
      </c>
      <c r="BC49" s="2">
        <v>12.452713130699999</v>
      </c>
      <c r="BD49" s="2">
        <v>17.173740455800001</v>
      </c>
      <c r="BF49" s="125" t="s">
        <v>304</v>
      </c>
      <c r="BH49" s="2">
        <v>0.52932061799999996</v>
      </c>
      <c r="BI49" s="2">
        <v>42.621690100000002</v>
      </c>
      <c r="BJ49" s="2">
        <v>0.52932062914606504</v>
      </c>
      <c r="BK49" s="2">
        <v>42.621690474966137</v>
      </c>
      <c r="BL49" s="2">
        <v>7.7082910200000007E-3</v>
      </c>
      <c r="BM49" s="2">
        <v>2.8949647968000003E-5</v>
      </c>
      <c r="BN49" s="2">
        <v>7.7082907524767107E-3</v>
      </c>
      <c r="BO49" s="2">
        <v>2.8949645427252419E-5</v>
      </c>
      <c r="BP49" s="2">
        <v>46.561400390660133</v>
      </c>
      <c r="BQ49" s="2">
        <v>90.351055689673984</v>
      </c>
      <c r="BR49" s="2">
        <v>0.12437592615298082</v>
      </c>
      <c r="BS49" s="2">
        <v>1.5655528838755406</v>
      </c>
      <c r="BT49" s="2">
        <v>4.5338942304490093E-2</v>
      </c>
      <c r="BU49" s="2">
        <v>0.55645644200401756</v>
      </c>
      <c r="BV49" s="2">
        <v>419480.90915802366</v>
      </c>
      <c r="BW49" s="2">
        <v>390.33363623178877</v>
      </c>
      <c r="BX49" s="2">
        <v>2.253200590552769</v>
      </c>
      <c r="BY49" s="2">
        <v>0.65031007600000001</v>
      </c>
      <c r="BZ49" s="2">
        <v>25.867609300000002</v>
      </c>
      <c r="CA49" s="2">
        <v>0.65031007191267409</v>
      </c>
      <c r="CB49" s="2">
        <v>25.867613105933255</v>
      </c>
      <c r="CC49" s="2">
        <v>866.47058707999997</v>
      </c>
      <c r="CD49" s="2">
        <v>33.480867700719998</v>
      </c>
      <c r="CE49" s="2">
        <v>866.47130175879988</v>
      </c>
      <c r="CF49" s="2">
        <v>33.480892349515692</v>
      </c>
      <c r="CG49" s="2">
        <v>1.000725981896E-4</v>
      </c>
      <c r="CH49" s="2">
        <v>1.0007275471685399E-4</v>
      </c>
      <c r="CI49" s="2">
        <v>3.5886263238289205E-6</v>
      </c>
      <c r="CJ49" s="2">
        <v>3.5898579332431915E-6</v>
      </c>
      <c r="CK49" s="2">
        <v>4.3681909007828281</v>
      </c>
      <c r="CL49" s="2">
        <v>8.5011215365406831E-2</v>
      </c>
      <c r="CM49" s="2">
        <v>81.171216458276035</v>
      </c>
      <c r="CN49" s="2">
        <v>1905.5215073238239</v>
      </c>
      <c r="CO49" s="2">
        <v>534.57858019581136</v>
      </c>
      <c r="CP49" s="2">
        <v>532.08413626816593</v>
      </c>
      <c r="CQ49" s="2">
        <v>-58495.226105848305</v>
      </c>
      <c r="CR49" s="2">
        <v>-156822.84700535316</v>
      </c>
      <c r="CS49" s="2">
        <v>1.6619550837811832</v>
      </c>
      <c r="CT49" s="2">
        <v>-44264.219452454701</v>
      </c>
      <c r="CU49" s="2">
        <v>-242989.27573245592</v>
      </c>
      <c r="CV49" s="2">
        <v>-65310.598489792676</v>
      </c>
      <c r="CW49" s="2">
        <v>-288504.72925567103</v>
      </c>
      <c r="CX49" s="2">
        <v>-581257.71754731587</v>
      </c>
      <c r="CY49" s="2">
        <v>-538084.64175520721</v>
      </c>
      <c r="CZ49" s="2">
        <v>4.7385120486753002E-5</v>
      </c>
      <c r="DA49" s="2">
        <v>-11.793629749340861</v>
      </c>
      <c r="DB49" s="2">
        <v>-7.431845991751751</v>
      </c>
      <c r="DC49" s="2">
        <v>-475244.8691196125</v>
      </c>
      <c r="DD49" s="2">
        <v>0.99093167936381199</v>
      </c>
      <c r="DE49" s="2">
        <v>0.56129982541802192</v>
      </c>
      <c r="DF49" s="2">
        <v>74.247772849066479</v>
      </c>
    </row>
    <row r="50" spans="1:110" ht="15.6" x14ac:dyDescent="0.3">
      <c r="A50" s="93" t="s">
        <v>297</v>
      </c>
      <c r="B50" s="93">
        <v>10</v>
      </c>
      <c r="C50" s="93">
        <v>8.9486000000000008</v>
      </c>
      <c r="D50" s="93">
        <v>8.4445999999999994</v>
      </c>
      <c r="E50" s="94" t="s">
        <v>332</v>
      </c>
      <c r="F50" s="94" t="s">
        <v>332</v>
      </c>
      <c r="G50" s="93">
        <v>25.502949600000001</v>
      </c>
      <c r="H50" s="93">
        <v>14.154965600000001</v>
      </c>
      <c r="I50" s="93">
        <v>25.502949600000001</v>
      </c>
      <c r="J50" s="93">
        <v>14.154965600000001</v>
      </c>
      <c r="K50" s="93">
        <v>40.644217300000001</v>
      </c>
      <c r="L50" s="94" t="s">
        <v>332</v>
      </c>
      <c r="M50" s="94" t="s">
        <v>332</v>
      </c>
      <c r="N50" s="93">
        <v>0.74678138299999997</v>
      </c>
      <c r="O50" s="93">
        <v>0.74678138299999997</v>
      </c>
      <c r="P50" s="93">
        <v>0.81052031800000002</v>
      </c>
      <c r="Q50" s="93">
        <v>0.23179150200000001</v>
      </c>
      <c r="R50" s="93">
        <v>0.24717735099999999</v>
      </c>
      <c r="S50" s="93">
        <v>0.24717735099999999</v>
      </c>
      <c r="T50" s="93">
        <v>3.9311420085017401</v>
      </c>
      <c r="U50" s="93">
        <v>0.13612644459703402</v>
      </c>
      <c r="V50" s="93">
        <v>-5.5148908499999996</v>
      </c>
      <c r="W50" s="93">
        <v>4.39612728</v>
      </c>
      <c r="X50" s="93">
        <v>-1.1187635699999996</v>
      </c>
      <c r="Y50" s="93">
        <v>-4.6794190439453827</v>
      </c>
      <c r="Z50" s="93">
        <v>1.0076779123926605</v>
      </c>
      <c r="AA50" s="93">
        <v>-0.83547180605461702</v>
      </c>
      <c r="AB50" s="93">
        <v>-5.2383578343720965</v>
      </c>
      <c r="AC50" s="93">
        <v>1.3428121407705313</v>
      </c>
      <c r="AD50" s="93">
        <v>-0.27653301562790294</v>
      </c>
      <c r="AE50" s="94" t="s">
        <v>332</v>
      </c>
      <c r="AF50" s="94" t="s">
        <v>332</v>
      </c>
      <c r="AG50" s="93">
        <v>145.71759399999999</v>
      </c>
      <c r="AH50" s="93">
        <v>145.71759399999999</v>
      </c>
      <c r="AI50" s="93">
        <v>136.77674999999999</v>
      </c>
      <c r="AJ50" s="93">
        <v>136.04759200000001</v>
      </c>
      <c r="AK50" s="93">
        <v>136.04759200000001</v>
      </c>
      <c r="AL50" s="93">
        <v>61.837973640000001</v>
      </c>
      <c r="AM50" s="93">
        <v>1857.3970788000001</v>
      </c>
      <c r="AN50" s="93">
        <v>-800814.17599999998</v>
      </c>
      <c r="AO50" s="93">
        <v>22471.523399999998</v>
      </c>
      <c r="AP50" s="93">
        <v>-823285.7</v>
      </c>
      <c r="AQ50" s="93">
        <v>55045.940399999999</v>
      </c>
      <c r="AR50" s="93">
        <v>-855860.11699999997</v>
      </c>
      <c r="AS50" s="94" t="s">
        <v>332</v>
      </c>
      <c r="AT50" s="94" t="s">
        <v>332</v>
      </c>
      <c r="AU50" s="93">
        <v>-92045.440100000007</v>
      </c>
      <c r="AV50" s="93">
        <v>-225755.21400000001</v>
      </c>
      <c r="AW50" s="94" t="s">
        <v>332</v>
      </c>
      <c r="AX50" s="94" t="s">
        <v>332</v>
      </c>
      <c r="AY50" s="93">
        <v>14.694406000000001</v>
      </c>
      <c r="BA50" s="124"/>
      <c r="BB50" s="7" t="s">
        <v>305</v>
      </c>
      <c r="BC50" s="2">
        <v>-12.2698711284</v>
      </c>
      <c r="BD50" s="2">
        <v>5.8279275656999987</v>
      </c>
      <c r="BH50" s="2">
        <v>0.45598221</v>
      </c>
      <c r="BI50" s="2">
        <v>45.8265508</v>
      </c>
      <c r="BJ50" s="2">
        <v>0.45598221918569992</v>
      </c>
      <c r="BK50" s="2">
        <v>45.826551248934067</v>
      </c>
      <c r="BL50" s="2">
        <v>1.0233893411999999E-2</v>
      </c>
      <c r="BM50" s="2">
        <v>5.7674853719999998E-5</v>
      </c>
      <c r="BN50" s="2">
        <v>1.0233893120574355E-2</v>
      </c>
      <c r="BO50" s="2">
        <v>5.7674849819565132E-5</v>
      </c>
      <c r="BP50" s="2">
        <v>45.396811170493422</v>
      </c>
      <c r="BQ50" s="2">
        <v>86.614460544874333</v>
      </c>
      <c r="BR50" s="2">
        <v>0.14033275058655634</v>
      </c>
      <c r="BS50" s="2">
        <v>1.4590699020508024</v>
      </c>
      <c r="BT50" s="2">
        <v>5.2524567018296678E-2</v>
      </c>
      <c r="BU50" s="2">
        <v>0.47985424216000699</v>
      </c>
      <c r="BV50" s="2">
        <v>499151.59506884625</v>
      </c>
      <c r="BW50" s="2">
        <v>351.6640274659764</v>
      </c>
      <c r="BX50" s="2">
        <v>1.9421245770595683</v>
      </c>
      <c r="BY50" s="2">
        <v>0.65137672400000002</v>
      </c>
      <c r="BZ50" s="2">
        <v>10.2157976</v>
      </c>
      <c r="CA50" s="2">
        <v>0.6513767216910038</v>
      </c>
      <c r="CB50" s="2">
        <v>10.215798799894074</v>
      </c>
      <c r="CC50" s="2">
        <v>587.01777603200003</v>
      </c>
      <c r="CD50" s="2">
        <v>36.678767119760003</v>
      </c>
      <c r="CE50" s="2">
        <v>587.01825652262266</v>
      </c>
      <c r="CF50" s="2">
        <v>36.678794594550148</v>
      </c>
      <c r="CG50" s="2">
        <v>6.8480721754400002E-5</v>
      </c>
      <c r="CH50" s="2">
        <v>6.8480829791013606E-5</v>
      </c>
      <c r="CI50" s="2">
        <v>2.6661384419551937E-6</v>
      </c>
      <c r="CJ50" s="2">
        <v>2.667053438290219E-6</v>
      </c>
      <c r="CK50" s="2">
        <v>3.931145113708908</v>
      </c>
      <c r="CL50" s="2">
        <v>0.13612653920755494</v>
      </c>
      <c r="CM50" s="2">
        <v>61.838023670244837</v>
      </c>
      <c r="CN50" s="2">
        <v>1857.3984596369787</v>
      </c>
      <c r="CO50" s="2">
        <v>507.05295640965005</v>
      </c>
      <c r="CP50" s="2">
        <v>504.63140924388915</v>
      </c>
      <c r="CQ50" s="2">
        <v>-95268.023451289497</v>
      </c>
      <c r="CR50" s="2">
        <v>-225787.28033443491</v>
      </c>
      <c r="CS50" s="2">
        <v>1.3547001215518717</v>
      </c>
      <c r="CT50" s="2">
        <v>-41920.057352415264</v>
      </c>
      <c r="CU50" s="2">
        <v>-239873.04982336765</v>
      </c>
      <c r="CV50" s="2">
        <v>-66295.71207823357</v>
      </c>
      <c r="CW50" s="2">
        <v>-278111.20833229716</v>
      </c>
      <c r="CX50" s="2">
        <v>-823327.91734099551</v>
      </c>
      <c r="CY50" s="2">
        <v>-856998.65388889017</v>
      </c>
      <c r="CZ50" s="2">
        <v>3.8173910235099149E-5</v>
      </c>
      <c r="DA50" s="2">
        <v>-5.5244832281590996</v>
      </c>
      <c r="DB50" s="2">
        <v>-1.1962085743456636</v>
      </c>
      <c r="DC50" s="2">
        <v>-784234.78731876833</v>
      </c>
      <c r="DD50" s="2">
        <v>0.8106525742447015</v>
      </c>
      <c r="DE50" s="2">
        <v>0.23188127134826475</v>
      </c>
      <c r="DF50" s="2">
        <v>136.75644332637555</v>
      </c>
    </row>
    <row r="51" spans="1:110" ht="16.2" x14ac:dyDescent="0.3">
      <c r="A51" s="93" t="s">
        <v>297</v>
      </c>
      <c r="B51" s="93">
        <v>11</v>
      </c>
      <c r="C51" s="93">
        <v>8.4445999999999994</v>
      </c>
      <c r="D51" s="93">
        <v>7.9405999999999999</v>
      </c>
      <c r="E51" s="94" t="s">
        <v>332</v>
      </c>
      <c r="F51" s="94" t="s">
        <v>332</v>
      </c>
      <c r="G51" s="93">
        <v>24.384186</v>
      </c>
      <c r="H51" s="93">
        <v>14.251356299999999</v>
      </c>
      <c r="I51" s="93">
        <v>24.384186</v>
      </c>
      <c r="J51" s="93">
        <v>14.251356299999999</v>
      </c>
      <c r="K51" s="93">
        <v>40.190946599999997</v>
      </c>
      <c r="L51" s="94" t="s">
        <v>332</v>
      </c>
      <c r="M51" s="94" t="s">
        <v>332</v>
      </c>
      <c r="N51" s="93">
        <v>0.55487753799999995</v>
      </c>
      <c r="O51" s="93">
        <v>0.55487753799999995</v>
      </c>
      <c r="P51" s="93">
        <v>0.57942471500000003</v>
      </c>
      <c r="Q51" s="93">
        <v>0.124486532</v>
      </c>
      <c r="R51" s="93">
        <v>0.12932602600000001</v>
      </c>
      <c r="S51" s="93">
        <v>0.12932602600000001</v>
      </c>
      <c r="T51" s="93">
        <v>3.958656126144473</v>
      </c>
      <c r="U51" s="93">
        <v>0.15821102359853267</v>
      </c>
      <c r="V51" s="93">
        <v>-1.6557156399999999</v>
      </c>
      <c r="W51" s="93">
        <v>1.75210632</v>
      </c>
      <c r="X51" s="93">
        <v>9.6390680000000062E-2</v>
      </c>
      <c r="Y51" s="93">
        <v>-1.7092006632045458</v>
      </c>
      <c r="Z51" s="93">
        <v>0.99930830133204451</v>
      </c>
      <c r="AA51" s="93">
        <v>5.3485023204545866E-2</v>
      </c>
      <c r="AB51" s="93">
        <v>-1.6681814635878376</v>
      </c>
      <c r="AC51" s="93">
        <v>1.1639770997614673</v>
      </c>
      <c r="AD51" s="93">
        <v>1.2465823587837689E-2</v>
      </c>
      <c r="AE51" s="94" t="s">
        <v>332</v>
      </c>
      <c r="AF51" s="94" t="s">
        <v>332</v>
      </c>
      <c r="AG51" s="93">
        <v>165.572519</v>
      </c>
      <c r="AH51" s="93">
        <v>165.572519</v>
      </c>
      <c r="AI51" s="93">
        <v>162.63701900000001</v>
      </c>
      <c r="AJ51" s="93">
        <v>162.281744</v>
      </c>
      <c r="AK51" s="93">
        <v>162.281744</v>
      </c>
      <c r="AL51" s="93">
        <v>57.955476240000003</v>
      </c>
      <c r="AM51" s="93">
        <v>2122.1993555999998</v>
      </c>
      <c r="AN51" s="93">
        <v>-343680.13400000002</v>
      </c>
      <c r="AO51" s="93">
        <v>6837.6174799999999</v>
      </c>
      <c r="AP51" s="93">
        <v>-350517.75099999999</v>
      </c>
      <c r="AQ51" s="93">
        <v>30302.5412</v>
      </c>
      <c r="AR51" s="93">
        <v>-373982.67499999999</v>
      </c>
      <c r="AS51" s="94" t="s">
        <v>332</v>
      </c>
      <c r="AT51" s="94" t="s">
        <v>332</v>
      </c>
      <c r="AU51" s="93">
        <v>-129110.088</v>
      </c>
      <c r="AV51" s="93">
        <v>-248343.902</v>
      </c>
      <c r="AW51" s="94" t="s">
        <v>332</v>
      </c>
      <c r="AX51" s="94" t="s">
        <v>332</v>
      </c>
      <c r="AY51" s="93">
        <v>14.6948176</v>
      </c>
      <c r="BA51" s="124"/>
      <c r="BB51" s="7" t="s">
        <v>306</v>
      </c>
      <c r="BC51" s="2">
        <v>-13.228603183045793</v>
      </c>
      <c r="BD51" s="2">
        <v>-13.397964926277693</v>
      </c>
      <c r="BF51" s="121" t="s">
        <v>307</v>
      </c>
      <c r="BH51" s="2">
        <v>0.43794138799999999</v>
      </c>
      <c r="BI51" s="2">
        <v>46.572968899999999</v>
      </c>
      <c r="BJ51" s="2">
        <v>0.43794139640031882</v>
      </c>
      <c r="BK51" s="2">
        <v>46.572969273516804</v>
      </c>
      <c r="BL51" s="2">
        <v>1.126717488E-2</v>
      </c>
      <c r="BM51" s="2">
        <v>7.0747250039999995E-5</v>
      </c>
      <c r="BN51" s="2">
        <v>1.1267174529166351E-2</v>
      </c>
      <c r="BO51" s="2">
        <v>7.0747246036224846E-5</v>
      </c>
      <c r="BP51" s="2">
        <v>45.807231841986983</v>
      </c>
      <c r="BQ51" s="2">
        <v>84.059587878264168</v>
      </c>
      <c r="BR51" s="2">
        <v>0.14091592010454987</v>
      </c>
      <c r="BS51" s="2">
        <v>1.7566010143889963</v>
      </c>
      <c r="BT51" s="2">
        <v>5.5189875161321976E-2</v>
      </c>
      <c r="BU51" s="2">
        <v>0.47383861051937415</v>
      </c>
      <c r="BV51" s="2">
        <v>516827.59005423752</v>
      </c>
      <c r="BW51" s="2">
        <v>350.088386770027</v>
      </c>
      <c r="BX51" s="2">
        <v>1.9240117126504617</v>
      </c>
      <c r="BY51" s="2">
        <v>0.64027022700000003</v>
      </c>
      <c r="BZ51" s="2">
        <v>8.0394594999999995</v>
      </c>
      <c r="CA51" s="2">
        <v>0.64027022379266141</v>
      </c>
      <c r="CB51" s="2">
        <v>8.0394602334823055</v>
      </c>
      <c r="CC51" s="2">
        <v>540.00253060800003</v>
      </c>
      <c r="CD51" s="2">
        <v>37.641569530399998</v>
      </c>
      <c r="CE51" s="2">
        <v>540.00297374475463</v>
      </c>
      <c r="CF51" s="2">
        <v>37.641598243623044</v>
      </c>
      <c r="CG51" s="2">
        <v>6.63987403464E-5</v>
      </c>
      <c r="CH51" s="2">
        <v>6.6398844698643331E-5</v>
      </c>
      <c r="CI51" s="2">
        <v>2.6166398421588597E-6</v>
      </c>
      <c r="CJ51" s="2">
        <v>2.6175378611996545E-6</v>
      </c>
      <c r="CK51" s="2">
        <v>3.9586592490850552</v>
      </c>
      <c r="CL51" s="2">
        <v>0.15821113901303802</v>
      </c>
      <c r="CM51" s="2">
        <v>57.955522920394365</v>
      </c>
      <c r="CN51" s="2">
        <v>2122.2009862957584</v>
      </c>
      <c r="CO51" s="2">
        <v>501.39822213853881</v>
      </c>
      <c r="CP51" s="2">
        <v>499.09073614844624</v>
      </c>
      <c r="CQ51" s="2">
        <v>-132465.51813908431</v>
      </c>
      <c r="CR51" s="2">
        <v>-248375.45477650355</v>
      </c>
      <c r="CS51" s="2">
        <v>1.1661453802552562</v>
      </c>
      <c r="CT51" s="2">
        <v>-41073.773578270826</v>
      </c>
      <c r="CU51" s="2">
        <v>-238853.75984905471</v>
      </c>
      <c r="CV51" s="2">
        <v>-65612.548932295816</v>
      </c>
      <c r="CW51" s="2">
        <v>-275486.0022057615</v>
      </c>
      <c r="CX51" s="2">
        <v>-350490.69287992921</v>
      </c>
      <c r="CY51" s="2">
        <v>-374045.04208878119</v>
      </c>
      <c r="CZ51" s="2">
        <v>3.8033426975315293E-5</v>
      </c>
      <c r="DA51" s="2">
        <v>-1.6514839783233424</v>
      </c>
      <c r="DB51" s="2">
        <v>9.2133798690331239E-2</v>
      </c>
      <c r="DC51" s="2">
        <v>-341830.57488230139</v>
      </c>
      <c r="DD51" s="2">
        <v>0.57942607862984297</v>
      </c>
      <c r="DE51" s="2">
        <v>0.12448710844045836</v>
      </c>
      <c r="DF51" s="2">
        <v>162.63690777690624</v>
      </c>
    </row>
    <row r="52" spans="1:110" ht="16.2" x14ac:dyDescent="0.3">
      <c r="A52" s="93" t="s">
        <v>297</v>
      </c>
      <c r="B52" s="93">
        <v>12</v>
      </c>
      <c r="C52" s="93">
        <v>7.9405999999999999</v>
      </c>
      <c r="D52" s="93">
        <v>7.9135999999999997</v>
      </c>
      <c r="E52" s="94" t="s">
        <v>332</v>
      </c>
      <c r="F52" s="94" t="s">
        <v>332</v>
      </c>
      <c r="G52" s="93">
        <v>24.4805767</v>
      </c>
      <c r="H52" s="93">
        <v>14.294364</v>
      </c>
      <c r="I52" s="93">
        <v>24.4805767</v>
      </c>
      <c r="J52" s="93">
        <v>14.294364</v>
      </c>
      <c r="K52" s="93">
        <v>2.15469781</v>
      </c>
      <c r="L52" s="94" t="s">
        <v>332</v>
      </c>
      <c r="M52" s="94" t="s">
        <v>332</v>
      </c>
      <c r="N52" s="93">
        <v>0.48505889400000002</v>
      </c>
      <c r="O52" s="93">
        <v>0.48505889400000002</v>
      </c>
      <c r="P52" s="93">
        <v>0.53186879600000003</v>
      </c>
      <c r="Q52" s="93">
        <v>0.109593393</v>
      </c>
      <c r="R52" s="93">
        <v>0.118136092</v>
      </c>
      <c r="S52" s="93">
        <v>0.118136092</v>
      </c>
      <c r="T52" s="93">
        <v>4.0392906231184398</v>
      </c>
      <c r="U52" s="93">
        <v>0.16165937224103949</v>
      </c>
      <c r="V52" s="93">
        <v>-0.15439097600000001</v>
      </c>
      <c r="W52" s="93">
        <v>0.19739863299999999</v>
      </c>
      <c r="X52" s="93">
        <v>4.3007656999999977E-2</v>
      </c>
      <c r="Y52" s="93">
        <v>-0.17525222253795136</v>
      </c>
      <c r="Z52" s="93">
        <v>0.99428911063306402</v>
      </c>
      <c r="AA52" s="93">
        <v>2.0861246537951347E-2</v>
      </c>
      <c r="AB52" s="93">
        <v>-0.15947173252405644</v>
      </c>
      <c r="AC52" s="93">
        <v>1.1497932345100297</v>
      </c>
      <c r="AD52" s="93">
        <v>5.0807565240564411E-3</v>
      </c>
      <c r="AE52" s="94" t="s">
        <v>332</v>
      </c>
      <c r="AF52" s="94" t="s">
        <v>332</v>
      </c>
      <c r="AG52" s="93">
        <v>171.60709299999999</v>
      </c>
      <c r="AH52" s="93">
        <v>171.60709299999999</v>
      </c>
      <c r="AI52" s="93">
        <v>166.55053699999999</v>
      </c>
      <c r="AJ52" s="93">
        <v>165.68082999999999</v>
      </c>
      <c r="AK52" s="93">
        <v>165.68082999999999</v>
      </c>
      <c r="AL52" s="93">
        <v>57.700945080000004</v>
      </c>
      <c r="AM52" s="93">
        <v>2163.1751712</v>
      </c>
      <c r="AN52" s="93">
        <v>-40167.897799999999</v>
      </c>
      <c r="AO52" s="93">
        <v>628.67204400000003</v>
      </c>
      <c r="AP52" s="93">
        <v>-40796.569799999997</v>
      </c>
      <c r="AQ52" s="93">
        <v>4053.6905200000001</v>
      </c>
      <c r="AR52" s="93">
        <v>-44221.588300000003</v>
      </c>
      <c r="AS52" s="94" t="s">
        <v>332</v>
      </c>
      <c r="AT52" s="94" t="s">
        <v>332</v>
      </c>
      <c r="AU52" s="93">
        <v>-142640.61600000001</v>
      </c>
      <c r="AV52" s="93">
        <v>-250406.758</v>
      </c>
      <c r="AW52" s="94" t="s">
        <v>332</v>
      </c>
      <c r="AX52" s="94" t="s">
        <v>332</v>
      </c>
      <c r="AY52" s="93">
        <v>14.695217599999999</v>
      </c>
      <c r="BA52" s="124"/>
      <c r="BB52" s="7" t="s">
        <v>308</v>
      </c>
      <c r="BC52" s="2">
        <v>-11.493981076054208</v>
      </c>
      <c r="BD52" s="2">
        <v>2.0521520361776919</v>
      </c>
      <c r="BF52" s="121" t="s">
        <v>309</v>
      </c>
      <c r="BH52" s="2">
        <v>0.43263499700000002</v>
      </c>
      <c r="BI52" s="2">
        <v>46.610268099999999</v>
      </c>
      <c r="BJ52" s="2">
        <v>0.43263500383209286</v>
      </c>
      <c r="BK52" s="2">
        <v>46.610268527065095</v>
      </c>
      <c r="BL52" s="2">
        <v>1.1591049420000001E-2</v>
      </c>
      <c r="BM52" s="2">
        <v>7.2454224960000004E-5</v>
      </c>
      <c r="BN52" s="2">
        <v>1.1591049116234315E-2</v>
      </c>
      <c r="BO52" s="2">
        <v>7.2454220501461106E-5</v>
      </c>
      <c r="BP52" s="2">
        <v>45.887031770620759</v>
      </c>
      <c r="BQ52" s="2">
        <v>83.828923811997058</v>
      </c>
      <c r="BR52" s="2">
        <v>0.14045386085882439</v>
      </c>
      <c r="BS52" s="2">
        <v>1.7941641249856461</v>
      </c>
      <c r="BT52" s="2">
        <v>5.5969867548430141E-2</v>
      </c>
      <c r="BU52" s="2">
        <v>0.47205753504747583</v>
      </c>
      <c r="BV52" s="2">
        <v>515361.60128248436</v>
      </c>
      <c r="BW52" s="2">
        <v>355.78319487542154</v>
      </c>
      <c r="BX52" s="2">
        <v>1.9282736779549758</v>
      </c>
      <c r="BY52" s="2">
        <v>0.63641280300000003</v>
      </c>
      <c r="BZ52" s="2">
        <v>7.8094791299999997</v>
      </c>
      <c r="CA52" s="2">
        <v>0.63641279956418728</v>
      </c>
      <c r="CB52" s="2">
        <v>7.8094798668387053</v>
      </c>
      <c r="CC52" s="2">
        <v>536.685912024</v>
      </c>
      <c r="CD52" s="2">
        <v>37.920959450239998</v>
      </c>
      <c r="CE52" s="2">
        <v>536.6863537491339</v>
      </c>
      <c r="CF52" s="2">
        <v>37.920988400015418</v>
      </c>
      <c r="CG52" s="2">
        <v>6.6977743651200006E-5</v>
      </c>
      <c r="CH52" s="2">
        <v>6.6977849447046237E-5</v>
      </c>
      <c r="CI52" s="2">
        <v>2.6282451374745416E-6</v>
      </c>
      <c r="CJ52" s="2">
        <v>2.6291471579561886E-6</v>
      </c>
      <c r="CK52" s="2">
        <v>4.0392938316763614</v>
      </c>
      <c r="CL52" s="2">
        <v>0.16165949075525712</v>
      </c>
      <c r="CM52" s="2">
        <v>57.70099164799484</v>
      </c>
      <c r="CN52" s="2">
        <v>2163.1768424705142</v>
      </c>
      <c r="CO52" s="2">
        <v>501.77347208893241</v>
      </c>
      <c r="CP52" s="2">
        <v>499.51880757889643</v>
      </c>
      <c r="CQ52" s="2">
        <v>-146037.29380819877</v>
      </c>
      <c r="CR52" s="2">
        <v>-250438.28604717943</v>
      </c>
      <c r="CS52" s="2">
        <v>1.1524989417368234</v>
      </c>
      <c r="CT52" s="2">
        <v>-40817.660596656562</v>
      </c>
      <c r="CU52" s="2">
        <v>-238554.74958902455</v>
      </c>
      <c r="CV52" s="2">
        <v>-65364.606076279779</v>
      </c>
      <c r="CW52" s="2">
        <v>-275195.34122469282</v>
      </c>
      <c r="CX52" s="2">
        <v>-40788.503006976207</v>
      </c>
      <c r="CY52" s="2">
        <v>-44231.478837750547</v>
      </c>
      <c r="CZ52" s="2">
        <v>2.0935416602917472E-6</v>
      </c>
      <c r="DA52" s="2">
        <v>-0.15446568842105846</v>
      </c>
      <c r="DB52" s="2">
        <v>4.2772301941097692E-2</v>
      </c>
      <c r="DC52" s="2">
        <v>-40121.94994879474</v>
      </c>
      <c r="DD52" s="2">
        <v>0.53180102371569804</v>
      </c>
      <c r="DE52" s="2">
        <v>0.10957246137684241</v>
      </c>
      <c r="DF52" s="2">
        <v>166.55591574384914</v>
      </c>
    </row>
    <row r="53" spans="1:110" ht="16.2" x14ac:dyDescent="0.3">
      <c r="A53" s="93" t="s">
        <v>297</v>
      </c>
      <c r="B53" s="93">
        <v>13</v>
      </c>
      <c r="C53" s="93">
        <v>7.9135999999999997</v>
      </c>
      <c r="D53" s="93">
        <v>7.8865999999999996</v>
      </c>
      <c r="E53" s="94" t="s">
        <v>332</v>
      </c>
      <c r="F53" s="94" t="s">
        <v>332</v>
      </c>
      <c r="G53" s="93">
        <v>24.523584400000001</v>
      </c>
      <c r="H53" s="93">
        <v>14.3077091</v>
      </c>
      <c r="I53" s="93">
        <v>24.523584400000001</v>
      </c>
      <c r="J53" s="93">
        <v>14.3077091</v>
      </c>
      <c r="K53" s="93">
        <v>2.1559626000000001</v>
      </c>
      <c r="L53" s="94" t="s">
        <v>332</v>
      </c>
      <c r="M53" s="94" t="s">
        <v>332</v>
      </c>
      <c r="N53" s="93">
        <v>0.47791262099999998</v>
      </c>
      <c r="O53" s="93">
        <v>0.47791262099999998</v>
      </c>
      <c r="P53" s="93">
        <v>0.51078712000000004</v>
      </c>
      <c r="Q53" s="93">
        <v>0.103452797</v>
      </c>
      <c r="R53" s="93">
        <v>0.109811254</v>
      </c>
      <c r="S53" s="93">
        <v>0.109811254</v>
      </c>
      <c r="T53" s="93">
        <v>4.0524979849087952</v>
      </c>
      <c r="U53" s="93">
        <v>0.16297505156102343</v>
      </c>
      <c r="V53" s="93">
        <v>-0.11753282</v>
      </c>
      <c r="W53" s="93">
        <v>0.13087800899999999</v>
      </c>
      <c r="X53" s="93">
        <v>1.3345188999999993E-2</v>
      </c>
      <c r="Y53" s="93">
        <v>-0.12391065425273036</v>
      </c>
      <c r="Z53" s="93">
        <v>0.9982328197492305</v>
      </c>
      <c r="AA53" s="93">
        <v>6.3778342527303659E-3</v>
      </c>
      <c r="AB53" s="93">
        <v>-0.118998271938957</v>
      </c>
      <c r="AC53" s="93">
        <v>1.1410128924757452</v>
      </c>
      <c r="AD53" s="93">
        <v>1.4654519389570052E-3</v>
      </c>
      <c r="AE53" s="94" t="s">
        <v>332</v>
      </c>
      <c r="AF53" s="94" t="s">
        <v>332</v>
      </c>
      <c r="AG53" s="93">
        <v>172.158334</v>
      </c>
      <c r="AH53" s="93">
        <v>172.158334</v>
      </c>
      <c r="AI53" s="93">
        <v>168.19092599999999</v>
      </c>
      <c r="AJ53" s="93">
        <v>167.68383499999999</v>
      </c>
      <c r="AK53" s="93">
        <v>167.68383499999999</v>
      </c>
      <c r="AL53" s="93">
        <v>57.752733240000005</v>
      </c>
      <c r="AM53" s="93">
        <v>2185.7647716000001</v>
      </c>
      <c r="AN53" s="93">
        <v>-25932.334200000001</v>
      </c>
      <c r="AO53" s="93">
        <v>493.99279100000001</v>
      </c>
      <c r="AP53" s="93">
        <v>-26426.327000000001</v>
      </c>
      <c r="AQ53" s="93">
        <v>2389.6277300000002</v>
      </c>
      <c r="AR53" s="93">
        <v>-28321.962</v>
      </c>
      <c r="AS53" s="94" t="s">
        <v>332</v>
      </c>
      <c r="AT53" s="94" t="s">
        <v>332</v>
      </c>
      <c r="AU53" s="93">
        <v>-144028.39199999999</v>
      </c>
      <c r="AV53" s="93">
        <v>-251985.66899999999</v>
      </c>
      <c r="AW53" s="94" t="s">
        <v>332</v>
      </c>
      <c r="AX53" s="94" t="s">
        <v>332</v>
      </c>
      <c r="AY53" s="93">
        <v>14.6952389</v>
      </c>
      <c r="BA53" s="124"/>
      <c r="BB53" s="7" t="s">
        <v>310</v>
      </c>
      <c r="BC53" s="2">
        <v>-16.379339280515918</v>
      </c>
      <c r="BD53" s="2">
        <v>-12.099373623962776</v>
      </c>
      <c r="BH53" s="2">
        <v>0.43216902099999999</v>
      </c>
      <c r="BI53" s="2">
        <v>46.680555400000003</v>
      </c>
      <c r="BJ53" s="2">
        <v>0.43216902730600215</v>
      </c>
      <c r="BK53" s="2">
        <v>46.680555776645072</v>
      </c>
      <c r="BL53" s="2">
        <v>1.1620878515999999E-2</v>
      </c>
      <c r="BM53" s="2">
        <v>7.3356731640000002E-5</v>
      </c>
      <c r="BN53" s="2">
        <v>1.1620878226097782E-2</v>
      </c>
      <c r="BO53" s="2">
        <v>7.3356727445259609E-5</v>
      </c>
      <c r="BP53" s="2">
        <v>45.898177297416375</v>
      </c>
      <c r="BQ53" s="2">
        <v>83.607714252254652</v>
      </c>
      <c r="BR53" s="2">
        <v>0.14037475748971684</v>
      </c>
      <c r="BS53" s="2">
        <v>1.8237790713405178</v>
      </c>
      <c r="BT53" s="2">
        <v>5.6039675513329369E-2</v>
      </c>
      <c r="BU53" s="2">
        <v>0.47268343503757038</v>
      </c>
      <c r="BV53" s="2">
        <v>515383.48076636769</v>
      </c>
      <c r="BW53" s="2">
        <v>356.79252719130977</v>
      </c>
      <c r="BX53" s="2">
        <v>1.9271677721197569</v>
      </c>
      <c r="BY53" s="2">
        <v>0.63600103699999999</v>
      </c>
      <c r="BZ53" s="2">
        <v>7.7084664600000004</v>
      </c>
      <c r="CA53" s="2">
        <v>0.63600103433377975</v>
      </c>
      <c r="CB53" s="2">
        <v>7.7084671453880373</v>
      </c>
      <c r="CC53" s="2">
        <v>537.17450808800004</v>
      </c>
      <c r="CD53" s="2">
        <v>37.923463432399998</v>
      </c>
      <c r="CE53" s="2">
        <v>537.17494897899462</v>
      </c>
      <c r="CF53" s="2">
        <v>37.923492299339259</v>
      </c>
      <c r="CG53" s="2">
        <v>6.7029666311999999E-5</v>
      </c>
      <c r="CH53" s="2">
        <v>6.7029771179541095E-5</v>
      </c>
      <c r="CI53" s="2">
        <v>2.6252313136456211E-6</v>
      </c>
      <c r="CJ53" s="2">
        <v>2.6261322794824069E-6</v>
      </c>
      <c r="CK53" s="2">
        <v>4.0525012224111192</v>
      </c>
      <c r="CL53" s="2">
        <v>0.16297517164481395</v>
      </c>
      <c r="CM53" s="2">
        <v>57.752779812415589</v>
      </c>
      <c r="CN53" s="2">
        <v>2185.7664524081711</v>
      </c>
      <c r="CO53" s="2">
        <v>502.06800901509348</v>
      </c>
      <c r="CP53" s="2">
        <v>499.81087097715454</v>
      </c>
      <c r="CQ53" s="2">
        <v>-147428.73787481186</v>
      </c>
      <c r="CR53" s="2">
        <v>-252017.15014686444</v>
      </c>
      <c r="CS53" s="2">
        <v>1.1434823619128394</v>
      </c>
      <c r="CT53" s="2">
        <v>-40794.024134000589</v>
      </c>
      <c r="CU53" s="2">
        <v>-238527.91440697826</v>
      </c>
      <c r="CV53" s="2">
        <v>-65236.697433726062</v>
      </c>
      <c r="CW53" s="2">
        <v>-275022.51322162832</v>
      </c>
      <c r="CX53" s="2">
        <v>-26423.421832890581</v>
      </c>
      <c r="CY53" s="2">
        <v>-28326.945943750299</v>
      </c>
      <c r="CZ53" s="2">
        <v>2.1029495592151139E-6</v>
      </c>
      <c r="DA53" s="2">
        <v>-0.11732239991718919</v>
      </c>
      <c r="DB53" s="2">
        <v>1.302824459566085E-2</v>
      </c>
      <c r="DC53" s="2">
        <v>-25814.5019742197</v>
      </c>
      <c r="DD53" s="2">
        <v>0.51078094695175258</v>
      </c>
      <c r="DE53" s="2">
        <v>0.10345100954289177</v>
      </c>
      <c r="DF53" s="2">
        <v>168.19140512767842</v>
      </c>
    </row>
    <row r="54" spans="1:110" ht="16.8" thickBot="1" x14ac:dyDescent="0.35">
      <c r="A54" s="93" t="s">
        <v>297</v>
      </c>
      <c r="B54" s="93">
        <v>14</v>
      </c>
      <c r="C54" s="93">
        <v>7.8865999999999996</v>
      </c>
      <c r="D54" s="93">
        <v>7.8596000000000004</v>
      </c>
      <c r="E54" s="94" t="s">
        <v>332</v>
      </c>
      <c r="F54" s="94" t="s">
        <v>332</v>
      </c>
      <c r="G54" s="93">
        <v>24.536929499999999</v>
      </c>
      <c r="H54" s="93">
        <v>14.3113084</v>
      </c>
      <c r="I54" s="93">
        <v>24.536929499999999</v>
      </c>
      <c r="J54" s="93">
        <v>14.3113084</v>
      </c>
      <c r="K54" s="93">
        <v>2.1568502399999998</v>
      </c>
      <c r="L54" s="94" t="s">
        <v>332</v>
      </c>
      <c r="M54" s="94" t="s">
        <v>332</v>
      </c>
      <c r="N54" s="93">
        <v>0.47286265599999999</v>
      </c>
      <c r="O54" s="93">
        <v>0.47286265599999999</v>
      </c>
      <c r="P54" s="93">
        <v>0.495863467</v>
      </c>
      <c r="Q54" s="93">
        <v>9.9258447400000005E-2</v>
      </c>
      <c r="R54" s="93">
        <v>0.103829464</v>
      </c>
      <c r="S54" s="93">
        <v>0.103829464</v>
      </c>
      <c r="T54" s="93">
        <v>4.0595070812398308</v>
      </c>
      <c r="U54" s="93">
        <v>0.1635724196920354</v>
      </c>
      <c r="V54" s="93">
        <v>-8.5211996900000003E-2</v>
      </c>
      <c r="W54" s="93">
        <v>8.88112598E-2</v>
      </c>
      <c r="X54" s="93">
        <v>3.599262899999997E-3</v>
      </c>
      <c r="Y54" s="93">
        <v>-8.6913953914536268E-2</v>
      </c>
      <c r="Z54" s="93">
        <v>0.99952398523614738</v>
      </c>
      <c r="AA54" s="93">
        <v>1.7019570145362609E-3</v>
      </c>
      <c r="AB54" s="93">
        <v>-8.5585706437702094E-2</v>
      </c>
      <c r="AC54" s="93">
        <v>1.1353638255565706</v>
      </c>
      <c r="AD54" s="93">
        <v>3.7370953770208529E-4</v>
      </c>
      <c r="AE54" s="94" t="s">
        <v>332</v>
      </c>
      <c r="AF54" s="94" t="s">
        <v>332</v>
      </c>
      <c r="AG54" s="93">
        <v>172.59429</v>
      </c>
      <c r="AH54" s="93">
        <v>172.59429</v>
      </c>
      <c r="AI54" s="93">
        <v>169.32054099999999</v>
      </c>
      <c r="AJ54" s="93">
        <v>168.99189999999999</v>
      </c>
      <c r="AK54" s="93">
        <v>168.99189999999999</v>
      </c>
      <c r="AL54" s="93">
        <v>57.748081320000004</v>
      </c>
      <c r="AM54" s="93">
        <v>2199.9886992000002</v>
      </c>
      <c r="AN54" s="93">
        <v>-17301.034599999999</v>
      </c>
      <c r="AO54" s="93">
        <v>407.75839100000002</v>
      </c>
      <c r="AP54" s="93">
        <v>-17708.793000000001</v>
      </c>
      <c r="AQ54" s="93">
        <v>1559.4166399999999</v>
      </c>
      <c r="AR54" s="93">
        <v>-18860.4512</v>
      </c>
      <c r="AS54" s="94" t="s">
        <v>332</v>
      </c>
      <c r="AT54" s="94" t="s">
        <v>332</v>
      </c>
      <c r="AU54" s="93">
        <v>-145006.927</v>
      </c>
      <c r="AV54" s="93">
        <v>-253131.20199999999</v>
      </c>
      <c r="AW54" s="94" t="s">
        <v>332</v>
      </c>
      <c r="AX54" s="94" t="s">
        <v>332</v>
      </c>
      <c r="AY54" s="93">
        <v>14.6952602</v>
      </c>
      <c r="BA54" s="126"/>
      <c r="BB54" s="23" t="s">
        <v>311</v>
      </c>
      <c r="BC54" s="2">
        <v>-8.3432449785840817</v>
      </c>
      <c r="BD54" s="2">
        <v>0.753560733862777</v>
      </c>
      <c r="BH54" s="2">
        <v>0.43177733699999998</v>
      </c>
      <c r="BI54" s="2">
        <v>46.743725099999999</v>
      </c>
      <c r="BJ54" s="2">
        <v>0.43177734462509809</v>
      </c>
      <c r="BK54" s="2">
        <v>46.74372550817926</v>
      </c>
      <c r="BL54" s="2">
        <v>1.1644493256E-2</v>
      </c>
      <c r="BM54" s="2">
        <v>7.3908819720000006E-5</v>
      </c>
      <c r="BN54" s="2">
        <v>1.164449295815039E-2</v>
      </c>
      <c r="BO54" s="2">
        <v>7.3908815928844845E-5</v>
      </c>
      <c r="BP54" s="2">
        <v>45.901712625593902</v>
      </c>
      <c r="BQ54" s="2">
        <v>83.434633489686391</v>
      </c>
      <c r="BR54" s="2">
        <v>0.14033713542020773</v>
      </c>
      <c r="BS54" s="2">
        <v>1.8459799560231069</v>
      </c>
      <c r="BT54" s="2">
        <v>5.6095222931979757E-2</v>
      </c>
      <c r="BU54" s="2">
        <v>0.47364863410601193</v>
      </c>
      <c r="BV54" s="2">
        <v>515654.45892282296</v>
      </c>
      <c r="BW54" s="2">
        <v>357.31052150156546</v>
      </c>
      <c r="BX54" s="2">
        <v>1.9250475370909883</v>
      </c>
      <c r="BY54" s="2">
        <v>0.63573653100000005</v>
      </c>
      <c r="BZ54" s="2">
        <v>7.6536299699999999</v>
      </c>
      <c r="CA54" s="2">
        <v>0.63573652842740558</v>
      </c>
      <c r="CB54" s="2">
        <v>7.6536306019216838</v>
      </c>
      <c r="CC54" s="2">
        <v>537.08679584799995</v>
      </c>
      <c r="CD54" s="2">
        <v>37.868155974719997</v>
      </c>
      <c r="CE54" s="2">
        <v>537.08723415985389</v>
      </c>
      <c r="CF54" s="2">
        <v>37.868184997677233</v>
      </c>
      <c r="CG54" s="2">
        <v>6.6959588827999997E-5</v>
      </c>
      <c r="CH54" s="2">
        <v>6.6959693998379333E-5</v>
      </c>
      <c r="CI54" s="2">
        <v>2.6194580193482685E-6</v>
      </c>
      <c r="CJ54" s="2">
        <v>2.6203570119487412E-6</v>
      </c>
      <c r="CK54" s="2">
        <v>4.059510292298854</v>
      </c>
      <c r="CL54" s="2">
        <v>0.16357254092517046</v>
      </c>
      <c r="CM54" s="2">
        <v>57.748127986195939</v>
      </c>
      <c r="CN54" s="2">
        <v>2199.9904023182708</v>
      </c>
      <c r="CO54" s="2">
        <v>502.27471744665797</v>
      </c>
      <c r="CP54" s="2">
        <v>500.01626345483311</v>
      </c>
      <c r="CQ54" s="2">
        <v>-148410.36239609504</v>
      </c>
      <c r="CR54" s="2">
        <v>-253162.64039725956</v>
      </c>
      <c r="CS54" s="2">
        <v>1.1372984152827126</v>
      </c>
      <c r="CT54" s="2">
        <v>-40775.362492398745</v>
      </c>
      <c r="CU54" s="2">
        <v>-238506.68685724423</v>
      </c>
      <c r="CV54" s="2">
        <v>-65157.186139762096</v>
      </c>
      <c r="CW54" s="2">
        <v>-274909.6928060131</v>
      </c>
      <c r="CX54" s="2">
        <v>-17707.529268217306</v>
      </c>
      <c r="CY54" s="2">
        <v>-18862.902205978891</v>
      </c>
      <c r="CZ54" s="2">
        <v>2.1074829114620146E-6</v>
      </c>
      <c r="DA54" s="2">
        <v>-8.4973155226505254E-2</v>
      </c>
      <c r="DB54" s="2">
        <v>3.3959327363850015E-3</v>
      </c>
      <c r="DC54" s="2">
        <v>-17205.846941462729</v>
      </c>
      <c r="DD54" s="2">
        <v>0.49586734879802224</v>
      </c>
      <c r="DE54" s="2">
        <v>9.9259534298724569E-2</v>
      </c>
      <c r="DF54" s="2">
        <v>169.32025634436252</v>
      </c>
    </row>
    <row r="55" spans="1:110" ht="14.4" customHeight="1" x14ac:dyDescent="0.3">
      <c r="A55" s="93" t="s">
        <v>297</v>
      </c>
      <c r="B55" s="93">
        <v>15</v>
      </c>
      <c r="C55" s="93">
        <v>7.8596000000000004</v>
      </c>
      <c r="D55" s="93">
        <v>7.8326000000000002</v>
      </c>
      <c r="E55" s="94" t="s">
        <v>332</v>
      </c>
      <c r="F55" s="94" t="s">
        <v>332</v>
      </c>
      <c r="G55" s="93">
        <v>24.540528800000001</v>
      </c>
      <c r="H55" s="93">
        <v>14.3107796</v>
      </c>
      <c r="I55" s="93">
        <v>24.540528800000001</v>
      </c>
      <c r="J55" s="93">
        <v>14.3107796</v>
      </c>
      <c r="K55" s="93">
        <v>2.15751413</v>
      </c>
      <c r="L55" s="94" t="s">
        <v>332</v>
      </c>
      <c r="M55" s="94" t="s">
        <v>332</v>
      </c>
      <c r="N55" s="93">
        <v>0.46932100599999999</v>
      </c>
      <c r="O55" s="93">
        <v>0.46932100599999999</v>
      </c>
      <c r="P55" s="93">
        <v>0.48528777000000001</v>
      </c>
      <c r="Q55" s="93">
        <v>9.6357986699999995E-2</v>
      </c>
      <c r="R55" s="93">
        <v>9.9595056700000004E-2</v>
      </c>
      <c r="S55" s="93">
        <v>9.9595056700000004E-2</v>
      </c>
      <c r="T55" s="93">
        <v>4.0640370508307813</v>
      </c>
      <c r="U55" s="93">
        <v>0.16387667705071834</v>
      </c>
      <c r="V55" s="93">
        <v>-6.0652575299999997E-2</v>
      </c>
      <c r="W55" s="93">
        <v>6.0123753600000003E-2</v>
      </c>
      <c r="X55" s="93">
        <v>-5.2882169999999423E-4</v>
      </c>
      <c r="Y55" s="93">
        <v>-6.0404388167761371E-2</v>
      </c>
      <c r="Z55" s="93">
        <v>1.0000699160048929</v>
      </c>
      <c r="AA55" s="93">
        <v>-2.4818713223862747E-4</v>
      </c>
      <c r="AB55" s="93">
        <v>-6.0599907272804308E-2</v>
      </c>
      <c r="AC55" s="93">
        <v>1.1315411472809742</v>
      </c>
      <c r="AD55" s="93">
        <v>-5.2668027195689817E-5</v>
      </c>
      <c r="AE55" s="94" t="s">
        <v>332</v>
      </c>
      <c r="AF55" s="94" t="s">
        <v>332</v>
      </c>
      <c r="AG55" s="93">
        <v>172.95513</v>
      </c>
      <c r="AH55" s="93">
        <v>172.95513</v>
      </c>
      <c r="AI55" s="93">
        <v>170.105996</v>
      </c>
      <c r="AJ55" s="93">
        <v>169.88325599999999</v>
      </c>
      <c r="AK55" s="93">
        <v>169.88325599999999</v>
      </c>
      <c r="AL55" s="93">
        <v>57.730071240000001</v>
      </c>
      <c r="AM55" s="93">
        <v>2209.3765055999997</v>
      </c>
      <c r="AN55" s="93">
        <v>-11512.377200000001</v>
      </c>
      <c r="AO55" s="93">
        <v>354.86949499999997</v>
      </c>
      <c r="AP55" s="93">
        <v>-11867.2467</v>
      </c>
      <c r="AQ55" s="93">
        <v>1061.7469100000001</v>
      </c>
      <c r="AR55" s="93">
        <v>-12574.1242</v>
      </c>
      <c r="AS55" s="94" t="s">
        <v>332</v>
      </c>
      <c r="AT55" s="94" t="s">
        <v>332</v>
      </c>
      <c r="AU55" s="93">
        <v>-145690.658</v>
      </c>
      <c r="AV55" s="93">
        <v>-253945.011</v>
      </c>
      <c r="AW55" s="94" t="s">
        <v>332</v>
      </c>
      <c r="AX55" s="94" t="s">
        <v>332</v>
      </c>
      <c r="AY55" s="93">
        <v>14.6952815</v>
      </c>
      <c r="BA55" s="122" t="s">
        <v>312</v>
      </c>
      <c r="BB55" s="1" t="s">
        <v>241</v>
      </c>
      <c r="BC55" s="2">
        <v>-1780296.104911</v>
      </c>
      <c r="BD55" s="2">
        <v>-3603132.9067799998</v>
      </c>
      <c r="BH55" s="2">
        <v>0.43142957500000001</v>
      </c>
      <c r="BI55" s="2">
        <v>46.792766200000003</v>
      </c>
      <c r="BJ55" s="2">
        <v>0.43142958438449996</v>
      </c>
      <c r="BK55" s="2">
        <v>46.792766684819384</v>
      </c>
      <c r="BL55" s="2">
        <v>1.1664054647999999E-2</v>
      </c>
      <c r="BM55" s="2">
        <v>7.4271963239999991E-5</v>
      </c>
      <c r="BN55" s="2">
        <v>1.1664054293402028E-2</v>
      </c>
      <c r="BO55" s="2">
        <v>7.4271959038327466E-5</v>
      </c>
      <c r="BP55" s="2">
        <v>45.899135291738006</v>
      </c>
      <c r="BQ55" s="2">
        <v>83.307748226528645</v>
      </c>
      <c r="BR55" s="2">
        <v>0.14033273477166414</v>
      </c>
      <c r="BS55" s="2">
        <v>1.8621802694035141</v>
      </c>
      <c r="BT55" s="2">
        <v>5.6141642233128147E-2</v>
      </c>
      <c r="BU55" s="2">
        <v>0.47448625138330713</v>
      </c>
      <c r="BV55" s="2">
        <v>515901.62947092071</v>
      </c>
      <c r="BW55" s="2">
        <v>357.65099277389083</v>
      </c>
      <c r="BX55" s="2">
        <v>1.9229589347233262</v>
      </c>
      <c r="BY55" s="2">
        <v>0.63558126199999998</v>
      </c>
      <c r="BZ55" s="2">
        <v>7.6199072599999997</v>
      </c>
      <c r="CA55" s="2">
        <v>0.63558125830322032</v>
      </c>
      <c r="CB55" s="2">
        <v>7.6199079358677126</v>
      </c>
      <c r="CC55" s="2">
        <v>536.82809384000007</v>
      </c>
      <c r="CD55" s="2">
        <v>37.808708954959997</v>
      </c>
      <c r="CE55" s="2">
        <v>536.8285362927013</v>
      </c>
      <c r="CF55" s="2">
        <v>37.808737881657471</v>
      </c>
      <c r="CG55" s="2">
        <v>6.6867985511199999E-5</v>
      </c>
      <c r="CH55" s="2">
        <v>6.6868090771332749E-5</v>
      </c>
      <c r="CI55" s="2">
        <v>2.6137770875763749E-6</v>
      </c>
      <c r="CJ55" s="2">
        <v>2.6146741237915607E-6</v>
      </c>
      <c r="CK55" s="2">
        <v>4.0640402387467924</v>
      </c>
      <c r="CL55" s="2">
        <v>0.16387679697760268</v>
      </c>
      <c r="CM55" s="2">
        <v>57.730118053972227</v>
      </c>
      <c r="CN55" s="2">
        <v>2209.3782177232865</v>
      </c>
      <c r="CO55" s="2">
        <v>502.42932028182287</v>
      </c>
      <c r="CP55" s="2">
        <v>500.17007279936666</v>
      </c>
      <c r="CQ55" s="2">
        <v>-149096.84168245053</v>
      </c>
      <c r="CR55" s="2">
        <v>-253976.41636530461</v>
      </c>
      <c r="CS55" s="2">
        <v>1.1330023955629316</v>
      </c>
      <c r="CT55" s="2">
        <v>-40759.976199095232</v>
      </c>
      <c r="CU55" s="2">
        <v>-238489.08097050319</v>
      </c>
      <c r="CV55" s="2">
        <v>-65103.370855456451</v>
      </c>
      <c r="CW55" s="2">
        <v>-274833.05069228192</v>
      </c>
      <c r="CX55" s="2">
        <v>-11866.661214919151</v>
      </c>
      <c r="CY55" s="2">
        <v>-12575.307517864669</v>
      </c>
      <c r="CZ55" s="2">
        <v>2.1102600101700651E-6</v>
      </c>
      <c r="DA55" s="2">
        <v>-6.0446089494055562E-2</v>
      </c>
      <c r="DB55" s="2">
        <v>-6.4039507233324864E-4</v>
      </c>
      <c r="DC55" s="2">
        <v>-11445.909787570175</v>
      </c>
      <c r="DD55" s="2">
        <v>0.4852922767021649</v>
      </c>
      <c r="DE55" s="2">
        <v>9.6359219426063888E-2</v>
      </c>
      <c r="DF55" s="2">
        <v>170.10567009332925</v>
      </c>
    </row>
    <row r="56" spans="1:110" ht="16.2" x14ac:dyDescent="0.3">
      <c r="A56" s="93" t="s">
        <v>297</v>
      </c>
      <c r="B56" s="93">
        <v>16</v>
      </c>
      <c r="C56" s="93">
        <v>7.8326000000000002</v>
      </c>
      <c r="D56" s="93">
        <v>7.8056000000000001</v>
      </c>
      <c r="E56" s="94" t="s">
        <v>332</v>
      </c>
      <c r="F56" s="94" t="s">
        <v>332</v>
      </c>
      <c r="G56" s="93">
        <v>24.54</v>
      </c>
      <c r="H56" s="93">
        <v>14.307885799999999</v>
      </c>
      <c r="I56" s="93">
        <v>24.54</v>
      </c>
      <c r="J56" s="93">
        <v>14.307885799999999</v>
      </c>
      <c r="K56" s="93">
        <v>2.1580190400000001</v>
      </c>
      <c r="L56" s="94" t="s">
        <v>332</v>
      </c>
      <c r="M56" s="94" t="s">
        <v>332</v>
      </c>
      <c r="N56" s="93">
        <v>0.46685954000000002</v>
      </c>
      <c r="O56" s="93">
        <v>0.46685954000000002</v>
      </c>
      <c r="P56" s="93">
        <v>0.47782323300000001</v>
      </c>
      <c r="Q56" s="93">
        <v>9.4345133999999997E-2</v>
      </c>
      <c r="R56" s="93">
        <v>9.6620132799999994E-2</v>
      </c>
      <c r="S56" s="93">
        <v>9.6620132799999994E-2</v>
      </c>
      <c r="T56" s="93">
        <v>4.0673337930927813</v>
      </c>
      <c r="U56" s="93">
        <v>0.16403345761423588</v>
      </c>
      <c r="V56" s="93">
        <v>-4.2853078199999999E-2</v>
      </c>
      <c r="W56" s="93">
        <v>3.9959287000000003E-2</v>
      </c>
      <c r="X56" s="93">
        <v>-2.8937911999999955E-3</v>
      </c>
      <c r="Y56" s="93">
        <v>-4.1502084171511952E-2</v>
      </c>
      <c r="Z56" s="93">
        <v>1.0003824317904655</v>
      </c>
      <c r="AA56" s="93">
        <v>-1.350994028488046E-3</v>
      </c>
      <c r="AB56" s="93">
        <v>-4.2573479709960525E-2</v>
      </c>
      <c r="AC56" s="93">
        <v>1.1289022079606101</v>
      </c>
      <c r="AD56" s="93">
        <v>-2.795984900394709E-4</v>
      </c>
      <c r="AE56" s="94" t="s">
        <v>332</v>
      </c>
      <c r="AF56" s="94" t="s">
        <v>332</v>
      </c>
      <c r="AG56" s="93">
        <v>173.26969</v>
      </c>
      <c r="AH56" s="93">
        <v>173.26969</v>
      </c>
      <c r="AI56" s="93">
        <v>170.653144</v>
      </c>
      <c r="AJ56" s="93">
        <v>170.49969200000001</v>
      </c>
      <c r="AK56" s="93">
        <v>170.49969200000001</v>
      </c>
      <c r="AL56" s="93">
        <v>57.709090440000004</v>
      </c>
      <c r="AM56" s="93">
        <v>2215.5591132</v>
      </c>
      <c r="AN56" s="93">
        <v>-7457.4944599999999</v>
      </c>
      <c r="AO56" s="93">
        <v>325.85760499999998</v>
      </c>
      <c r="AP56" s="93">
        <v>-7783.3520699999999</v>
      </c>
      <c r="AQ56" s="93">
        <v>733.68817899999999</v>
      </c>
      <c r="AR56" s="93">
        <v>-8191.18264</v>
      </c>
      <c r="AS56" s="94" t="s">
        <v>332</v>
      </c>
      <c r="AT56" s="94" t="s">
        <v>332</v>
      </c>
      <c r="AU56" s="93">
        <v>-146162.92499999999</v>
      </c>
      <c r="AV56" s="93">
        <v>-254517.587</v>
      </c>
      <c r="AW56" s="94" t="s">
        <v>332</v>
      </c>
      <c r="AX56" s="94" t="s">
        <v>332</v>
      </c>
      <c r="AY56" s="93">
        <v>14.695302699999999</v>
      </c>
      <c r="BA56" s="124"/>
      <c r="BB56" s="7" t="s">
        <v>313</v>
      </c>
      <c r="BC56" s="2">
        <v>140979.99744199999</v>
      </c>
      <c r="BD56" s="2">
        <v>33081.4865336</v>
      </c>
      <c r="BH56" s="2">
        <v>0.43110384600000001</v>
      </c>
      <c r="BI56" s="2">
        <v>46.828898500000001</v>
      </c>
      <c r="BJ56" s="2">
        <v>0.43110385225506714</v>
      </c>
      <c r="BK56" s="2">
        <v>46.828898925765735</v>
      </c>
      <c r="BL56" s="2">
        <v>1.168111854E-2</v>
      </c>
      <c r="BM56" s="2">
        <v>7.4518229159999997E-5</v>
      </c>
      <c r="BN56" s="2">
        <v>1.1681118241660213E-2</v>
      </c>
      <c r="BO56" s="2">
        <v>7.4518225378361204E-5</v>
      </c>
      <c r="BP56" s="2">
        <v>45.891552438549731</v>
      </c>
      <c r="BQ56" s="2">
        <v>83.217109705782448</v>
      </c>
      <c r="BR56" s="2">
        <v>0.14035526989890162</v>
      </c>
      <c r="BS56" s="2">
        <v>1.8738101832084679</v>
      </c>
      <c r="BT56" s="2">
        <v>5.6182582226527396E-2</v>
      </c>
      <c r="BU56" s="2">
        <v>0.47512727930522852</v>
      </c>
      <c r="BV56" s="2">
        <v>516085.32238277787</v>
      </c>
      <c r="BW56" s="2">
        <v>357.91351311996914</v>
      </c>
      <c r="BX56" s="2">
        <v>1.9210866742839652</v>
      </c>
      <c r="BY56" s="2">
        <v>0.635507724</v>
      </c>
      <c r="BZ56" s="2">
        <v>7.5978754999999998</v>
      </c>
      <c r="CA56" s="2">
        <v>0.63550772127369282</v>
      </c>
      <c r="CB56" s="2">
        <v>7.5978761336219476</v>
      </c>
      <c r="CC56" s="2">
        <v>536.49942629600002</v>
      </c>
      <c r="CD56" s="2">
        <v>37.756235627839999</v>
      </c>
      <c r="CE56" s="2">
        <v>536.49986589805394</v>
      </c>
      <c r="CF56" s="2">
        <v>37.756264543350419</v>
      </c>
      <c r="CG56" s="2">
        <v>6.67765157464E-5</v>
      </c>
      <c r="CH56" s="2">
        <v>6.6776620817868195E-5</v>
      </c>
      <c r="CI56" s="2">
        <v>2.608689816700611E-6</v>
      </c>
      <c r="CJ56" s="2">
        <v>2.6095851250692895E-6</v>
      </c>
      <c r="CK56" s="2">
        <v>4.0673370301124656</v>
      </c>
      <c r="CL56" s="2">
        <v>0.16403357872060201</v>
      </c>
      <c r="CM56" s="2">
        <v>57.709137127754069</v>
      </c>
      <c r="CN56" s="2">
        <v>2215.5608316348089</v>
      </c>
      <c r="CO56" s="2">
        <v>502.54690078086855</v>
      </c>
      <c r="CP56" s="2">
        <v>500.28715469295673</v>
      </c>
      <c r="CQ56" s="2">
        <v>-149571.6866848479</v>
      </c>
      <c r="CR56" s="2">
        <v>-254548.96860065896</v>
      </c>
      <c r="CS56" s="2">
        <v>1.1300070395416719</v>
      </c>
      <c r="CT56" s="2">
        <v>-40746.634856535304</v>
      </c>
      <c r="CU56" s="2">
        <v>-238473.68449477325</v>
      </c>
      <c r="CV56" s="2">
        <v>-65065.913428400068</v>
      </c>
      <c r="CW56" s="2">
        <v>-274780.21104456735</v>
      </c>
      <c r="CX56" s="2">
        <v>-7783.119670780141</v>
      </c>
      <c r="CY56" s="2">
        <v>-8191.7466387487784</v>
      </c>
      <c r="CZ56" s="2">
        <v>2.1122599311949007E-6</v>
      </c>
      <c r="DA56" s="2">
        <v>-4.268978157600805E-2</v>
      </c>
      <c r="DB56" s="2">
        <v>-2.94775036199714E-3</v>
      </c>
      <c r="DC56" s="2">
        <v>-7413.5386629739032</v>
      </c>
      <c r="DD56" s="2">
        <v>0.47782692932783016</v>
      </c>
      <c r="DE56" s="2">
        <v>9.434612879765536E-2</v>
      </c>
      <c r="DF56" s="2">
        <v>170.65288074108699</v>
      </c>
    </row>
    <row r="57" spans="1:110" ht="16.2" x14ac:dyDescent="0.3">
      <c r="A57" s="93" t="s">
        <v>297</v>
      </c>
      <c r="B57" s="93">
        <v>17</v>
      </c>
      <c r="C57" s="93">
        <v>7.8056000000000001</v>
      </c>
      <c r="D57" s="93">
        <v>7.7786</v>
      </c>
      <c r="E57" s="94" t="s">
        <v>332</v>
      </c>
      <c r="F57" s="94" t="s">
        <v>332</v>
      </c>
      <c r="G57" s="93">
        <v>24.5371062</v>
      </c>
      <c r="H57" s="93">
        <v>14.3032863</v>
      </c>
      <c r="I57" s="93">
        <v>24.5371062</v>
      </c>
      <c r="J57" s="93">
        <v>14.3032863</v>
      </c>
      <c r="K57" s="93">
        <v>2.1584064199999999</v>
      </c>
      <c r="L57" s="94" t="s">
        <v>332</v>
      </c>
      <c r="M57" s="94" t="s">
        <v>332</v>
      </c>
      <c r="N57" s="93">
        <v>0.46516813899999998</v>
      </c>
      <c r="O57" s="93">
        <v>0.46516813899999998</v>
      </c>
      <c r="P57" s="93">
        <v>0.47258018400000001</v>
      </c>
      <c r="Q57" s="93">
        <v>9.2947802499999996E-2</v>
      </c>
      <c r="R57" s="93">
        <v>9.4539410599999998E-2</v>
      </c>
      <c r="S57" s="93">
        <v>9.4539410599999998E-2</v>
      </c>
      <c r="T57" s="93">
        <v>4.0699221082580266</v>
      </c>
      <c r="U57" s="93">
        <v>0.16410277837094503</v>
      </c>
      <c r="V57" s="93">
        <v>-3.0205571600000002E-2</v>
      </c>
      <c r="W57" s="93">
        <v>2.5606057599999999E-2</v>
      </c>
      <c r="X57" s="93">
        <v>-4.5995140000000025E-3</v>
      </c>
      <c r="Y57" s="93">
        <v>-2.8066024232315554E-2</v>
      </c>
      <c r="Z57" s="93">
        <v>1.0006077944672993</v>
      </c>
      <c r="AA57" s="93">
        <v>-2.139547367684447E-3</v>
      </c>
      <c r="AB57" s="93">
        <v>-2.9770736257393553E-2</v>
      </c>
      <c r="AC57" s="93">
        <v>1.1270659532069642</v>
      </c>
      <c r="AD57" s="93">
        <v>-4.3483534260644864E-4</v>
      </c>
      <c r="AE57" s="94" t="s">
        <v>332</v>
      </c>
      <c r="AF57" s="94" t="s">
        <v>332</v>
      </c>
      <c r="AG57" s="93">
        <v>173.55891600000001</v>
      </c>
      <c r="AH57" s="93">
        <v>173.55891600000001</v>
      </c>
      <c r="AI57" s="93">
        <v>171.03397200000001</v>
      </c>
      <c r="AJ57" s="93">
        <v>170.92770999999999</v>
      </c>
      <c r="AK57" s="93">
        <v>170.92770999999999</v>
      </c>
      <c r="AL57" s="93">
        <v>57.687220439999997</v>
      </c>
      <c r="AM57" s="93">
        <v>2219.4906912000001</v>
      </c>
      <c r="AN57" s="93">
        <v>-4561.22091</v>
      </c>
      <c r="AO57" s="93">
        <v>314.38702999999998</v>
      </c>
      <c r="AP57" s="93">
        <v>-4875.6079399999999</v>
      </c>
      <c r="AQ57" s="93">
        <v>509.05362400000001</v>
      </c>
      <c r="AR57" s="93">
        <v>-5070.2745400000003</v>
      </c>
      <c r="AS57" s="94" t="s">
        <v>332</v>
      </c>
      <c r="AT57" s="94" t="s">
        <v>332</v>
      </c>
      <c r="AU57" s="93">
        <v>-146484.09</v>
      </c>
      <c r="AV57" s="93">
        <v>-254918.326</v>
      </c>
      <c r="AW57" s="94" t="s">
        <v>332</v>
      </c>
      <c r="AX57" s="94" t="s">
        <v>332</v>
      </c>
      <c r="AY57" s="93">
        <v>14.695323999999999</v>
      </c>
      <c r="BA57" s="124"/>
      <c r="BB57" s="7" t="s">
        <v>314</v>
      </c>
      <c r="BC57" s="2">
        <v>-1921276.1029699999</v>
      </c>
      <c r="BD57" s="2">
        <v>-3636214.3919899995</v>
      </c>
      <c r="BH57" s="2">
        <v>0.43078408000000001</v>
      </c>
      <c r="BI57" s="2">
        <v>46.854892499999998</v>
      </c>
      <c r="BJ57" s="2">
        <v>0.43078408830788489</v>
      </c>
      <c r="BK57" s="2">
        <v>46.854892920448393</v>
      </c>
      <c r="BL57" s="2">
        <v>1.169681796E-2</v>
      </c>
      <c r="BM57" s="2">
        <v>7.4687223959999998E-5</v>
      </c>
      <c r="BN57" s="2">
        <v>1.1696817603696869E-2</v>
      </c>
      <c r="BO57" s="2">
        <v>7.4687219838538675E-5</v>
      </c>
      <c r="BP57" s="2">
        <v>45.879761062224276</v>
      </c>
      <c r="BQ57" s="2">
        <v>83.153141269849485</v>
      </c>
      <c r="BR57" s="2">
        <v>0.14040015964775518</v>
      </c>
      <c r="BS57" s="2">
        <v>1.882069267195656</v>
      </c>
      <c r="BT57" s="2">
        <v>5.6220677534832439E-2</v>
      </c>
      <c r="BU57" s="2">
        <v>0.4755960227042843</v>
      </c>
      <c r="BV57" s="2">
        <v>516214.72706436826</v>
      </c>
      <c r="BW57" s="2">
        <v>358.13694931689332</v>
      </c>
      <c r="BX57" s="2">
        <v>1.9194036788966082</v>
      </c>
      <c r="BY57" s="2">
        <v>0.63549620900000003</v>
      </c>
      <c r="BZ57" s="2">
        <v>7.5830858699999997</v>
      </c>
      <c r="CA57" s="2">
        <v>0.63549620573980359</v>
      </c>
      <c r="CB57" s="2">
        <v>7.5830865205602036</v>
      </c>
      <c r="CC57" s="2">
        <v>536.12352848</v>
      </c>
      <c r="CD57" s="2">
        <v>37.711209278079998</v>
      </c>
      <c r="CE57" s="2">
        <v>536.12396887573561</v>
      </c>
      <c r="CF57" s="2">
        <v>37.711238178420807</v>
      </c>
      <c r="CG57" s="2">
        <v>6.6687471914399994E-5</v>
      </c>
      <c r="CH57" s="2">
        <v>6.6687577039335619E-5</v>
      </c>
      <c r="CI57" s="2">
        <v>2.6041210539714869E-6</v>
      </c>
      <c r="CJ57" s="2">
        <v>2.6050147993414547E-6</v>
      </c>
      <c r="CK57" s="2">
        <v>4.0699253293839712</v>
      </c>
      <c r="CL57" s="2">
        <v>0.16410289977355236</v>
      </c>
      <c r="CM57" s="2">
        <v>57.68726700430571</v>
      </c>
      <c r="CN57" s="2">
        <v>2219.4924137372127</v>
      </c>
      <c r="CO57" s="2">
        <v>502.63711157827868</v>
      </c>
      <c r="CP57" s="2">
        <v>500.37706784817811</v>
      </c>
      <c r="CQ57" s="2">
        <v>-149895.38690903407</v>
      </c>
      <c r="CR57" s="2">
        <v>-254949.68978551996</v>
      </c>
      <c r="CS57" s="2">
        <v>1.1279182741588651</v>
      </c>
      <c r="CT57" s="2">
        <v>-40734.438820056406</v>
      </c>
      <c r="CU57" s="2">
        <v>-238459.47907722968</v>
      </c>
      <c r="CV57" s="2">
        <v>-65039.693318835576</v>
      </c>
      <c r="CW57" s="2">
        <v>-274743.61109462439</v>
      </c>
      <c r="CX57" s="2">
        <v>-4875.6001481525045</v>
      </c>
      <c r="CY57" s="2">
        <v>-5070.5396175368214</v>
      </c>
      <c r="CZ57" s="2">
        <v>2.1138548538269094E-6</v>
      </c>
      <c r="DA57" s="2">
        <v>-3.0081552801831803E-2</v>
      </c>
      <c r="DB57" s="2">
        <v>-4.617396680577565E-3</v>
      </c>
      <c r="DC57" s="2">
        <v>-4533.8158103343567</v>
      </c>
      <c r="DD57" s="2">
        <v>0.47258305859674699</v>
      </c>
      <c r="DE57" s="2">
        <v>9.2948567719490394E-2</v>
      </c>
      <c r="DF57" s="2">
        <v>171.03377018528664</v>
      </c>
    </row>
    <row r="58" spans="1:110" ht="16.2" x14ac:dyDescent="0.3">
      <c r="A58" s="93" t="s">
        <v>297</v>
      </c>
      <c r="B58" s="93">
        <v>18</v>
      </c>
      <c r="C58" s="93">
        <v>7.7786</v>
      </c>
      <c r="D58" s="93">
        <v>7.7515999999999998</v>
      </c>
      <c r="E58" s="94" t="s">
        <v>332</v>
      </c>
      <c r="F58" s="94" t="s">
        <v>332</v>
      </c>
      <c r="G58" s="93">
        <v>24.532506699999999</v>
      </c>
      <c r="H58" s="93">
        <v>14.297272700000001</v>
      </c>
      <c r="I58" s="93">
        <v>24.532506699999999</v>
      </c>
      <c r="J58" s="93">
        <v>14.297272700000001</v>
      </c>
      <c r="K58" s="93">
        <v>2.1587083599999999</v>
      </c>
      <c r="L58" s="94" t="s">
        <v>332</v>
      </c>
      <c r="M58" s="94" t="s">
        <v>332</v>
      </c>
      <c r="N58" s="93">
        <v>0.46402410500000002</v>
      </c>
      <c r="O58" s="93">
        <v>0.46402410500000002</v>
      </c>
      <c r="P58" s="93">
        <v>0.46891445399999998</v>
      </c>
      <c r="Q58" s="93">
        <v>9.1978758399999999E-2</v>
      </c>
      <c r="R58" s="93">
        <v>9.30886935E-2</v>
      </c>
      <c r="S58" s="93">
        <v>9.30886935E-2</v>
      </c>
      <c r="T58" s="93">
        <v>4.0720839451522588</v>
      </c>
      <c r="U58" s="93">
        <v>0.16411417131804842</v>
      </c>
      <c r="V58" s="93">
        <v>-2.13098161E-2</v>
      </c>
      <c r="W58" s="93">
        <v>1.5296261699999999E-2</v>
      </c>
      <c r="X58" s="93">
        <v>-6.013554400000001E-3</v>
      </c>
      <c r="Y58" s="93">
        <v>-1.8519381901671187E-2</v>
      </c>
      <c r="Z58" s="93">
        <v>1.0007947874117189</v>
      </c>
      <c r="AA58" s="93">
        <v>-2.7904341983288126E-3</v>
      </c>
      <c r="AB58" s="93">
        <v>-2.0750022177612824E-2</v>
      </c>
      <c r="AC58" s="93">
        <v>1.1257835879676719</v>
      </c>
      <c r="AD58" s="93">
        <v>-5.5979392238717646E-4</v>
      </c>
      <c r="AE58" s="94" t="s">
        <v>332</v>
      </c>
      <c r="AF58" s="94" t="s">
        <v>332</v>
      </c>
      <c r="AG58" s="93">
        <v>173.8383</v>
      </c>
      <c r="AH58" s="93">
        <v>173.8383</v>
      </c>
      <c r="AI58" s="93">
        <v>171.29856100000001</v>
      </c>
      <c r="AJ58" s="93">
        <v>171.22491500000001</v>
      </c>
      <c r="AK58" s="93">
        <v>171.22491500000001</v>
      </c>
      <c r="AL58" s="93">
        <v>57.664519200000001</v>
      </c>
      <c r="AM58" s="93">
        <v>2221.8020172000001</v>
      </c>
      <c r="AN58" s="93">
        <v>-2463.2219799999998</v>
      </c>
      <c r="AO58" s="93">
        <v>316.14891599999999</v>
      </c>
      <c r="AP58" s="93">
        <v>-2779.3708900000001</v>
      </c>
      <c r="AQ58" s="93">
        <v>353.22460000000001</v>
      </c>
      <c r="AR58" s="93">
        <v>-2816.4465799999998</v>
      </c>
      <c r="AS58" s="94" t="s">
        <v>332</v>
      </c>
      <c r="AT58" s="94" t="s">
        <v>332</v>
      </c>
      <c r="AU58" s="93">
        <v>-146697.47899999999</v>
      </c>
      <c r="AV58" s="93">
        <v>-255197.83300000001</v>
      </c>
      <c r="AW58" s="94" t="s">
        <v>332</v>
      </c>
      <c r="AX58" s="94" t="s">
        <v>332</v>
      </c>
      <c r="AY58" s="93">
        <v>14.6953452</v>
      </c>
      <c r="BA58" s="124"/>
      <c r="BB58" s="7" t="s">
        <v>315</v>
      </c>
      <c r="BC58" s="2">
        <v>120914.92568100001</v>
      </c>
      <c r="BD58" s="2">
        <v>382925.06864999997</v>
      </c>
      <c r="BH58" s="2">
        <v>0.43045811899999997</v>
      </c>
      <c r="BI58" s="2">
        <v>46.873351700000001</v>
      </c>
      <c r="BJ58" s="2">
        <v>0.43045812581056075</v>
      </c>
      <c r="BK58" s="2">
        <v>46.873352077191512</v>
      </c>
      <c r="BL58" s="2">
        <v>1.171199268E-2</v>
      </c>
      <c r="BM58" s="2">
        <v>7.4803668119999994E-5</v>
      </c>
      <c r="BN58" s="2">
        <v>1.1711992373495191E-2</v>
      </c>
      <c r="BO58" s="2">
        <v>7.4803664372505356E-5</v>
      </c>
      <c r="BP58" s="2">
        <v>45.864301448723012</v>
      </c>
      <c r="BQ58" s="2">
        <v>83.108293663232942</v>
      </c>
      <c r="BR58" s="2">
        <v>0.14046427171580969</v>
      </c>
      <c r="BS58" s="2">
        <v>1.8878896889348511</v>
      </c>
      <c r="BT58" s="2">
        <v>5.6257873423480972E-2</v>
      </c>
      <c r="BU58" s="2">
        <v>0.4759317793049716</v>
      </c>
      <c r="BV58" s="2">
        <v>516304.67002026283</v>
      </c>
      <c r="BW58" s="2">
        <v>358.34096303449718</v>
      </c>
      <c r="BX58" s="2">
        <v>1.917841133695442</v>
      </c>
      <c r="BY58" s="2">
        <v>0.63553286600000003</v>
      </c>
      <c r="BZ58" s="2">
        <v>7.5730392599999998</v>
      </c>
      <c r="CA58" s="2">
        <v>0.63553286336609816</v>
      </c>
      <c r="CB58" s="2">
        <v>7.5730398843635891</v>
      </c>
      <c r="CC58" s="2">
        <v>535.70300072800001</v>
      </c>
      <c r="CD58" s="2">
        <v>37.671763712880001</v>
      </c>
      <c r="CE58" s="2">
        <v>535.70344163587981</v>
      </c>
      <c r="CF58" s="2">
        <v>37.671792539990413</v>
      </c>
      <c r="CG58" s="2">
        <v>6.6598873910399993E-5</v>
      </c>
      <c r="CH58" s="2">
        <v>6.659897825823897E-5</v>
      </c>
      <c r="CI58" s="2">
        <v>2.5998828920570266E-6</v>
      </c>
      <c r="CJ58" s="2">
        <v>2.6007751528468731E-6</v>
      </c>
      <c r="CK58" s="2">
        <v>4.0720871805220495</v>
      </c>
      <c r="CL58" s="2">
        <v>0.16411429303236649</v>
      </c>
      <c r="CM58" s="2">
        <v>57.664565746871823</v>
      </c>
      <c r="CN58" s="2">
        <v>2221.8037392631932</v>
      </c>
      <c r="CO58" s="2">
        <v>502.70742560628725</v>
      </c>
      <c r="CP58" s="2">
        <v>500.44722675014629</v>
      </c>
      <c r="CQ58" s="2">
        <v>-150111.36438556595</v>
      </c>
      <c r="CR58" s="2">
        <v>-255229.1844130175</v>
      </c>
      <c r="CS58" s="2">
        <v>1.1264635505315468</v>
      </c>
      <c r="CT58" s="2">
        <v>-40722.719931721622</v>
      </c>
      <c r="CU58" s="2">
        <v>-238445.71547351716</v>
      </c>
      <c r="CV58" s="2">
        <v>-65021.368779396544</v>
      </c>
      <c r="CW58" s="2">
        <v>-274718.24111813499</v>
      </c>
      <c r="CX58" s="2">
        <v>-2779.5343922898655</v>
      </c>
      <c r="CY58" s="2">
        <v>-2816.5686986474716</v>
      </c>
      <c r="CZ58" s="2">
        <v>2.1152257390897385E-6</v>
      </c>
      <c r="DA58" s="2">
        <v>-2.1217451737940294E-2</v>
      </c>
      <c r="DB58" s="2">
        <v>-6.0073836413562735E-3</v>
      </c>
      <c r="DC58" s="2">
        <v>-2447.996607394939</v>
      </c>
      <c r="DD58" s="2">
        <v>0.46891668506106227</v>
      </c>
      <c r="DE58" s="2">
        <v>9.1979347599371167E-2</v>
      </c>
      <c r="DF58" s="2">
        <v>171.29840691621374</v>
      </c>
    </row>
    <row r="59" spans="1:110" ht="16.8" thickBot="1" x14ac:dyDescent="0.35">
      <c r="A59" s="93" t="s">
        <v>298</v>
      </c>
      <c r="B59" s="93">
        <v>19</v>
      </c>
      <c r="C59" s="93">
        <v>6.8705999999999996</v>
      </c>
      <c r="D59" s="93">
        <v>6.8135999999999903</v>
      </c>
      <c r="E59" s="94" t="s">
        <v>332</v>
      </c>
      <c r="F59" s="93">
        <v>48.062464499999997</v>
      </c>
      <c r="G59" s="93">
        <v>24.5264931</v>
      </c>
      <c r="H59" s="93">
        <v>65.098219599999993</v>
      </c>
      <c r="I59" s="93">
        <v>24.5264931</v>
      </c>
      <c r="J59" s="93">
        <v>65.098219599999993</v>
      </c>
      <c r="K59" s="93">
        <v>3.6073191800000002</v>
      </c>
      <c r="L59" s="94" t="s">
        <v>332</v>
      </c>
      <c r="M59" s="93">
        <v>0.20914556200000001</v>
      </c>
      <c r="N59" s="93">
        <v>0.46326902800000003</v>
      </c>
      <c r="O59" s="93">
        <v>0.46326902800000003</v>
      </c>
      <c r="P59" s="93">
        <v>0.70452416799999995</v>
      </c>
      <c r="Q59" s="93">
        <v>0.17300140999999999</v>
      </c>
      <c r="R59" s="93">
        <v>0.175995023</v>
      </c>
      <c r="S59" s="93">
        <v>0.175995023</v>
      </c>
      <c r="T59" s="93">
        <v>4.0739981677564945</v>
      </c>
      <c r="U59" s="93">
        <v>0.65099350781796261</v>
      </c>
      <c r="V59" s="93">
        <v>7.3996994299999994E-2</v>
      </c>
      <c r="W59" s="93">
        <v>2.6644853099999999</v>
      </c>
      <c r="X59" s="93">
        <v>2.7384823042999997</v>
      </c>
      <c r="Y59" s="93">
        <v>-1.1946570410082611</v>
      </c>
      <c r="Z59" s="93">
        <v>0.78338504556058819</v>
      </c>
      <c r="AA59" s="93">
        <v>1.2686540353082612</v>
      </c>
      <c r="AB59" s="93">
        <v>-0.40796226183037143</v>
      </c>
      <c r="AC59" s="93">
        <v>1.2465513688339815</v>
      </c>
      <c r="AD59" s="93">
        <v>0.48195925613037144</v>
      </c>
      <c r="AE59" s="94" t="s">
        <v>332</v>
      </c>
      <c r="AF59" s="93">
        <v>113.580668</v>
      </c>
      <c r="AG59" s="93">
        <v>174.119584</v>
      </c>
      <c r="AH59" s="93">
        <v>174.119584</v>
      </c>
      <c r="AI59" s="93">
        <v>150.50286600000001</v>
      </c>
      <c r="AJ59" s="93">
        <v>147.20089100000001</v>
      </c>
      <c r="AK59" s="93">
        <v>147.20089100000001</v>
      </c>
      <c r="AL59" s="93">
        <v>57.640600800000001</v>
      </c>
      <c r="AM59" s="93">
        <v>8993.761199999999</v>
      </c>
      <c r="AN59" s="93">
        <v>-635000.66899999999</v>
      </c>
      <c r="AO59" s="93">
        <v>4910.5779400000001</v>
      </c>
      <c r="AP59" s="93">
        <v>-639911.24699999997</v>
      </c>
      <c r="AQ59" s="93">
        <v>107127.19500000001</v>
      </c>
      <c r="AR59" s="93">
        <v>-742127.86300000001</v>
      </c>
      <c r="AS59" s="94" t="s">
        <v>332</v>
      </c>
      <c r="AT59" s="93">
        <v>-235693.02</v>
      </c>
      <c r="AU59" s="93">
        <v>-146833.878</v>
      </c>
      <c r="AV59" s="93">
        <v>-239816.408</v>
      </c>
      <c r="AW59" s="94" t="s">
        <v>332</v>
      </c>
      <c r="AX59" s="93">
        <v>18.612558700000001</v>
      </c>
      <c r="AY59" s="93">
        <v>14.6953665</v>
      </c>
      <c r="BA59" s="126"/>
      <c r="BB59" s="12" t="s">
        <v>316</v>
      </c>
      <c r="BC59" s="2">
        <v>-1901211.0317022002</v>
      </c>
      <c r="BD59" s="2">
        <v>-3986057.9746999997</v>
      </c>
      <c r="BH59" s="2">
        <v>0.43011639299999999</v>
      </c>
      <c r="BI59" s="2">
        <v>46.553563099999998</v>
      </c>
      <c r="BJ59" s="2">
        <v>0.43011640206328944</v>
      </c>
      <c r="BK59" s="2">
        <v>46.553563505923997</v>
      </c>
      <c r="BL59" s="2">
        <v>1.17272808E-2</v>
      </c>
      <c r="BM59" s="2">
        <v>6.2719149240000004E-5</v>
      </c>
      <c r="BN59" s="2">
        <v>1.172728043668325E-2</v>
      </c>
      <c r="BO59" s="2">
        <v>6.2719145336557046E-5</v>
      </c>
      <c r="BP59" s="2">
        <v>45.84550727465178</v>
      </c>
      <c r="BQ59" s="2">
        <v>84.873739479357639</v>
      </c>
      <c r="BR59" s="2">
        <v>0.14054565911351546</v>
      </c>
      <c r="BS59" s="2">
        <v>1.620257625263521</v>
      </c>
      <c r="BT59" s="2">
        <v>5.6295648218525125E-2</v>
      </c>
      <c r="BU59" s="2">
        <v>0.49017816938798059</v>
      </c>
      <c r="BV59" s="2">
        <v>522279.20295665169</v>
      </c>
      <c r="BW59" s="2">
        <v>358.53775269026067</v>
      </c>
      <c r="BX59" s="2">
        <v>8.7922822550097521</v>
      </c>
      <c r="BY59" s="2">
        <v>0.63560823200000005</v>
      </c>
      <c r="BZ59" s="2">
        <v>9.4093138100000004</v>
      </c>
      <c r="CA59" s="2">
        <v>0.635608229122548</v>
      </c>
      <c r="CB59" s="2">
        <v>9.4093147669506401</v>
      </c>
      <c r="CC59" s="2">
        <v>535.23497952799994</v>
      </c>
      <c r="CD59" s="2">
        <v>165.78297813999998</v>
      </c>
      <c r="CE59" s="2">
        <v>535.23541750790116</v>
      </c>
      <c r="CF59" s="2">
        <v>165.78310392521342</v>
      </c>
      <c r="CG59" s="2">
        <v>1.3680199616880001E-3</v>
      </c>
      <c r="CH59" s="2">
        <v>1.3680221244652456E-3</v>
      </c>
      <c r="CI59" s="2">
        <v>5.4642651731160897E-5</v>
      </c>
      <c r="CJ59" s="2">
        <v>5.4661405241694806E-5</v>
      </c>
      <c r="CK59" s="2">
        <v>4.0740013682461687</v>
      </c>
      <c r="CL59" s="2">
        <v>0.650993866481959</v>
      </c>
      <c r="CM59" s="2">
        <v>57.640647404395018</v>
      </c>
      <c r="CN59" s="2">
        <v>8993.7666272951901</v>
      </c>
      <c r="CO59" s="2">
        <v>397.91911894796391</v>
      </c>
      <c r="CP59" s="2">
        <v>395.94992378943778</v>
      </c>
      <c r="CQ59" s="2">
        <v>-150250.48094878285</v>
      </c>
      <c r="CR59" s="2">
        <v>-239847.97542816948</v>
      </c>
      <c r="CS59" s="2">
        <v>1.23954444786878</v>
      </c>
      <c r="CT59" s="2">
        <v>-40710.970948667658</v>
      </c>
      <c r="CU59" s="2">
        <v>-238431.82799985856</v>
      </c>
      <c r="CV59" s="2">
        <v>-66582.512751583883</v>
      </c>
      <c r="CW59" s="2">
        <v>-276816.5537281615</v>
      </c>
      <c r="CX59" s="2">
        <v>-638310.59262730577</v>
      </c>
      <c r="CY59" s="2">
        <v>-742500.5467900706</v>
      </c>
      <c r="CZ59" s="2">
        <v>6.5505120648505311E-6</v>
      </c>
      <c r="DA59" s="2">
        <v>-0.11721915475350124</v>
      </c>
      <c r="DB59" s="2">
        <v>2.9703573334943369</v>
      </c>
      <c r="DC59" s="2">
        <v>-726605.82824174082</v>
      </c>
      <c r="DD59" s="2">
        <v>0.70068415257264371</v>
      </c>
      <c r="DE59" s="2">
        <v>0.17124878272695859</v>
      </c>
      <c r="DF59" s="2">
        <v>150.92676613573326</v>
      </c>
    </row>
    <row r="60" spans="1:110" ht="15" thickBot="1" x14ac:dyDescent="0.35">
      <c r="A60" s="93" t="s">
        <v>298</v>
      </c>
      <c r="B60" s="93">
        <v>20</v>
      </c>
      <c r="C60" s="93">
        <v>6.8135999999999903</v>
      </c>
      <c r="D60" s="93">
        <v>6.7565999999999997</v>
      </c>
      <c r="E60" s="94" t="s">
        <v>332</v>
      </c>
      <c r="F60" s="94" t="s">
        <v>332</v>
      </c>
      <c r="G60" s="93">
        <v>27.264975400000001</v>
      </c>
      <c r="H60" s="93">
        <v>65.825318100000004</v>
      </c>
      <c r="I60" s="93">
        <v>27.264975400000001</v>
      </c>
      <c r="J60" s="93">
        <v>65.825318100000004</v>
      </c>
      <c r="K60" s="93">
        <v>3.6567534799999999</v>
      </c>
      <c r="L60" s="94" t="s">
        <v>332</v>
      </c>
      <c r="M60" s="94" t="s">
        <v>332</v>
      </c>
      <c r="N60" s="93">
        <v>0.41945248400000001</v>
      </c>
      <c r="O60" s="93">
        <v>0.41945248400000001</v>
      </c>
      <c r="P60" s="93">
        <v>0.64171206000000003</v>
      </c>
      <c r="Q60" s="93">
        <v>0.14664716899999999</v>
      </c>
      <c r="R60" s="93">
        <v>0.15578900300000001</v>
      </c>
      <c r="S60" s="93">
        <v>0.15578900300000001</v>
      </c>
      <c r="T60" s="93">
        <v>4.5630149595871714</v>
      </c>
      <c r="U60" s="93">
        <v>0.70743254755450102</v>
      </c>
      <c r="V60" s="93">
        <v>-1.2021019500000001</v>
      </c>
      <c r="W60" s="93">
        <v>1.92920048</v>
      </c>
      <c r="X60" s="93">
        <v>0.72709852999999991</v>
      </c>
      <c r="Y60" s="93">
        <v>-1.5070852345212487</v>
      </c>
      <c r="Z60" s="93">
        <v>0.94911333389911945</v>
      </c>
      <c r="AA60" s="93">
        <v>0.30498328452124851</v>
      </c>
      <c r="AB60" s="93">
        <v>-1.3153759050714657</v>
      </c>
      <c r="AC60" s="93">
        <v>1.1982217717088577</v>
      </c>
      <c r="AD60" s="93">
        <v>0.11327395507146558</v>
      </c>
      <c r="AE60" s="94" t="s">
        <v>332</v>
      </c>
      <c r="AF60" s="94" t="s">
        <v>332</v>
      </c>
      <c r="AG60" s="93">
        <v>176.75969000000001</v>
      </c>
      <c r="AH60" s="93">
        <v>176.75969000000001</v>
      </c>
      <c r="AI60" s="93">
        <v>156.98638700000001</v>
      </c>
      <c r="AJ60" s="93">
        <v>155.649652</v>
      </c>
      <c r="AK60" s="93">
        <v>155.649652</v>
      </c>
      <c r="AL60" s="93">
        <v>63.750457440000005</v>
      </c>
      <c r="AM60" s="93">
        <v>9497.8315079999993</v>
      </c>
      <c r="AN60" s="93">
        <v>-406754.435</v>
      </c>
      <c r="AO60" s="93">
        <v>4609.5466800000004</v>
      </c>
      <c r="AP60" s="93">
        <v>-411363.98200000002</v>
      </c>
      <c r="AQ60" s="93">
        <v>46426.453300000001</v>
      </c>
      <c r="AR60" s="93">
        <v>-453180.88799999998</v>
      </c>
      <c r="AS60" s="94" t="s">
        <v>332</v>
      </c>
      <c r="AT60" s="94" t="s">
        <v>332</v>
      </c>
      <c r="AU60" s="93">
        <v>-155375.92499999999</v>
      </c>
      <c r="AV60" s="93">
        <v>-243346.726</v>
      </c>
      <c r="AW60" s="94" t="s">
        <v>332</v>
      </c>
      <c r="AX60" s="94" t="s">
        <v>332</v>
      </c>
      <c r="AY60" s="93">
        <v>14.6954127</v>
      </c>
      <c r="BH60" s="2">
        <v>0.42816551200000003</v>
      </c>
      <c r="BI60" s="2">
        <v>46.419303999999997</v>
      </c>
      <c r="BJ60" s="2">
        <v>0.42816552101067984</v>
      </c>
      <c r="BK60" s="2">
        <v>46.419304430338329</v>
      </c>
      <c r="BL60" s="2">
        <v>1.1871389123999999E-2</v>
      </c>
      <c r="BM60" s="2">
        <v>6.7523034240000006E-5</v>
      </c>
      <c r="BN60" s="2">
        <v>1.1871388751977513E-2</v>
      </c>
      <c r="BO60" s="2">
        <v>6.7523030137497665E-5</v>
      </c>
      <c r="BP60" s="2">
        <v>45.970977593510518</v>
      </c>
      <c r="BQ60" s="2">
        <v>84.681438547358127</v>
      </c>
      <c r="BR60" s="2">
        <v>0.13973363177015841</v>
      </c>
      <c r="BS60" s="2">
        <v>1.6753967258181233</v>
      </c>
      <c r="BT60" s="2">
        <v>5.6616099111118048E-2</v>
      </c>
      <c r="BU60" s="2">
        <v>0.47488681444763819</v>
      </c>
      <c r="BV60" s="2">
        <v>516149.79271715489</v>
      </c>
      <c r="BW60" s="2">
        <v>400.38597766972845</v>
      </c>
      <c r="BX60" s="2">
        <v>8.9161995330661519</v>
      </c>
      <c r="BY60" s="2">
        <v>0.632788923</v>
      </c>
      <c r="BZ60" s="2">
        <v>8.4822791100000003</v>
      </c>
      <c r="CA60" s="2">
        <v>0.63278891983505048</v>
      </c>
      <c r="CB60" s="2">
        <v>8.4822799128263764</v>
      </c>
      <c r="CC60" s="2">
        <v>593.08219166399999</v>
      </c>
      <c r="CD60" s="2">
        <v>173.22545047679998</v>
      </c>
      <c r="CE60" s="2">
        <v>593.08267791867991</v>
      </c>
      <c r="CF60" s="2">
        <v>173.22558208445304</v>
      </c>
      <c r="CG60" s="2">
        <v>1.4210373010959999E-3</v>
      </c>
      <c r="CH60" s="2">
        <v>1.4210395400547438E-3</v>
      </c>
      <c r="CI60" s="2">
        <v>5.6193758910386969E-5</v>
      </c>
      <c r="CJ60" s="2">
        <v>5.621304444394995E-5</v>
      </c>
      <c r="CK60" s="2">
        <v>4.563018552713701</v>
      </c>
      <c r="CL60" s="2">
        <v>0.70743300661602859</v>
      </c>
      <c r="CM60" s="2">
        <v>63.750509218159152</v>
      </c>
      <c r="CN60" s="2">
        <v>9497.8381225859903</v>
      </c>
      <c r="CO60" s="2">
        <v>403.37215820530105</v>
      </c>
      <c r="CP60" s="2">
        <v>401.36611493560395</v>
      </c>
      <c r="CQ60" s="2">
        <v>-158808.10531358144</v>
      </c>
      <c r="CR60" s="2">
        <v>-243378.38443996682</v>
      </c>
      <c r="CS60" s="2">
        <v>1.2007707104469625</v>
      </c>
      <c r="CT60" s="2">
        <v>-40594.287158480372</v>
      </c>
      <c r="CU60" s="2">
        <v>-238307.02329665588</v>
      </c>
      <c r="CV60" s="2">
        <v>-65967.914163598209</v>
      </c>
      <c r="CW60" s="2">
        <v>-276079.8564739303</v>
      </c>
      <c r="CX60" s="2">
        <v>-410943.55197921046</v>
      </c>
      <c r="CY60" s="2">
        <v>-453313.23337434343</v>
      </c>
      <c r="CZ60" s="2">
        <v>7.8494294944681265E-6</v>
      </c>
      <c r="DA60" s="2">
        <v>-1.2449903135631641</v>
      </c>
      <c r="DB60" s="2">
        <v>0.78168369893415968</v>
      </c>
      <c r="DC60" s="2">
        <v>-427866.89904096129</v>
      </c>
      <c r="DD60" s="2">
        <v>0.64071030972912668</v>
      </c>
      <c r="DE60" s="2">
        <v>0.14626278180498076</v>
      </c>
      <c r="DF60" s="2">
        <v>157.08280324836738</v>
      </c>
    </row>
    <row r="61" spans="1:110" ht="15" thickBot="1" x14ac:dyDescent="0.35">
      <c r="A61" s="93" t="s">
        <v>298</v>
      </c>
      <c r="B61" s="93">
        <v>21</v>
      </c>
      <c r="C61" s="93">
        <v>6.7565999999999997</v>
      </c>
      <c r="D61" s="93">
        <v>6.6995999999999896</v>
      </c>
      <c r="E61" s="94" t="s">
        <v>332</v>
      </c>
      <c r="F61" s="94" t="s">
        <v>332</v>
      </c>
      <c r="G61" s="93">
        <v>27.992073999999999</v>
      </c>
      <c r="H61" s="93">
        <v>66.179483099999999</v>
      </c>
      <c r="I61" s="93">
        <v>27.992073999999999</v>
      </c>
      <c r="J61" s="93">
        <v>66.179483099999999</v>
      </c>
      <c r="K61" s="93">
        <v>3.6698943700000002</v>
      </c>
      <c r="L61" s="94" t="s">
        <v>332</v>
      </c>
      <c r="M61" s="94" t="s">
        <v>332</v>
      </c>
      <c r="N61" s="93">
        <v>0.36561276999999998</v>
      </c>
      <c r="O61" s="93">
        <v>0.36561276999999998</v>
      </c>
      <c r="P61" s="93">
        <v>0.57774474600000003</v>
      </c>
      <c r="Q61" s="93">
        <v>0.12393491399999999</v>
      </c>
      <c r="R61" s="93">
        <v>0.13380020000000001</v>
      </c>
      <c r="S61" s="93">
        <v>0.13380020000000001</v>
      </c>
      <c r="T61" s="93">
        <v>4.7290022013291395</v>
      </c>
      <c r="U61" s="93">
        <v>0.73667932594793362</v>
      </c>
      <c r="V61" s="93">
        <v>-1.4000326000000001</v>
      </c>
      <c r="W61" s="93">
        <v>1.75419762</v>
      </c>
      <c r="X61" s="93">
        <v>0.35416501999999994</v>
      </c>
      <c r="Y61" s="93">
        <v>-1.5295198539993053</v>
      </c>
      <c r="Z61" s="93">
        <v>0.97602881150788046</v>
      </c>
      <c r="AA61" s="93">
        <v>0.12948725399930536</v>
      </c>
      <c r="AB61" s="93">
        <v>-1.447419950509004</v>
      </c>
      <c r="AC61" s="93">
        <v>1.1671392637341789</v>
      </c>
      <c r="AD61" s="93">
        <v>4.7387350509003993E-2</v>
      </c>
      <c r="AE61" s="94" t="s">
        <v>332</v>
      </c>
      <c r="AF61" s="94" t="s">
        <v>332</v>
      </c>
      <c r="AG61" s="93">
        <v>180.00872899999999</v>
      </c>
      <c r="AH61" s="93">
        <v>180.00872899999999</v>
      </c>
      <c r="AI61" s="93">
        <v>162.78238300000001</v>
      </c>
      <c r="AJ61" s="93">
        <v>161.83600300000001</v>
      </c>
      <c r="AK61" s="93">
        <v>161.83600300000001</v>
      </c>
      <c r="AL61" s="93">
        <v>65.044788479999994</v>
      </c>
      <c r="AM61" s="93">
        <v>9835.6155839999992</v>
      </c>
      <c r="AN61" s="93">
        <v>-357225.15399999998</v>
      </c>
      <c r="AO61" s="93">
        <v>4112.0579900000002</v>
      </c>
      <c r="AP61" s="93">
        <v>-361337.212</v>
      </c>
      <c r="AQ61" s="93">
        <v>34160.227200000001</v>
      </c>
      <c r="AR61" s="93">
        <v>-391385.38199999998</v>
      </c>
      <c r="AS61" s="94" t="s">
        <v>332</v>
      </c>
      <c r="AT61" s="94" t="s">
        <v>332</v>
      </c>
      <c r="AU61" s="93">
        <v>-165871.068</v>
      </c>
      <c r="AV61" s="93">
        <v>-247442.25899999999</v>
      </c>
      <c r="AW61" s="94" t="s">
        <v>332</v>
      </c>
      <c r="AX61" s="94" t="s">
        <v>332</v>
      </c>
      <c r="AY61" s="93">
        <v>14.6954595</v>
      </c>
      <c r="BA61" s="11" t="s">
        <v>119</v>
      </c>
      <c r="BB61" s="11" t="s">
        <v>317</v>
      </c>
      <c r="BC61" s="2">
        <f>V37-V36</f>
        <v>4.9184000000010997E-3</v>
      </c>
      <c r="BH61" s="2">
        <v>0.42566041399999999</v>
      </c>
      <c r="BI61" s="2">
        <v>46.497558400000003</v>
      </c>
      <c r="BJ61" s="2">
        <v>0.42566042328661291</v>
      </c>
      <c r="BK61" s="2">
        <v>46.497558837364423</v>
      </c>
      <c r="BL61" s="2">
        <v>1.2049967052E-2</v>
      </c>
      <c r="BM61" s="2">
        <v>7.0660666799999999E-5</v>
      </c>
      <c r="BN61" s="2">
        <v>1.2049966675246358E-2</v>
      </c>
      <c r="BO61" s="2">
        <v>7.0660662996566126E-5</v>
      </c>
      <c r="BP61" s="2">
        <v>46.137066828127182</v>
      </c>
      <c r="BQ61" s="2">
        <v>84.224253359841939</v>
      </c>
      <c r="BR61" s="2">
        <v>0.13870551157912134</v>
      </c>
      <c r="BS61" s="2">
        <v>1.7419218625941399</v>
      </c>
      <c r="BT61" s="2">
        <v>5.6999768530222948E-2</v>
      </c>
      <c r="BU61" s="2">
        <v>0.47160857612748841</v>
      </c>
      <c r="BV61" s="2">
        <v>515213.08226859639</v>
      </c>
      <c r="BW61" s="2">
        <v>413.48260702878179</v>
      </c>
      <c r="BX61" s="2">
        <v>8.9490855324820391</v>
      </c>
      <c r="BY61" s="2">
        <v>0.62943372900000005</v>
      </c>
      <c r="BZ61" s="2">
        <v>8.0263979200000009</v>
      </c>
      <c r="CA61" s="2">
        <v>0.62943372511020279</v>
      </c>
      <c r="CB61" s="2">
        <v>8.026398628685131</v>
      </c>
      <c r="CC61" s="2">
        <v>606.621512736</v>
      </c>
      <c r="CD61" s="2">
        <v>175.5806561016</v>
      </c>
      <c r="CE61" s="2">
        <v>606.62201178982684</v>
      </c>
      <c r="CF61" s="2">
        <v>175.58079035271885</v>
      </c>
      <c r="CG61" s="2">
        <v>1.4383010142879999E-3</v>
      </c>
      <c r="CH61" s="2">
        <v>1.4383032790201439E-3</v>
      </c>
      <c r="CI61" s="2">
        <v>5.6609046843177191E-5</v>
      </c>
      <c r="CJ61" s="2">
        <v>5.6628475102691076E-5</v>
      </c>
      <c r="CK61" s="2">
        <v>4.729005938995039</v>
      </c>
      <c r="CL61" s="2">
        <v>0.73667983496320244</v>
      </c>
      <c r="CM61" s="2">
        <v>65.044841379228473</v>
      </c>
      <c r="CN61" s="2">
        <v>9835.6227813779697</v>
      </c>
      <c r="CO61" s="2">
        <v>404.82171426329688</v>
      </c>
      <c r="CP61" s="2">
        <v>402.82561342992875</v>
      </c>
      <c r="CQ61" s="2">
        <v>-169323.45887627796</v>
      </c>
      <c r="CR61" s="2">
        <v>-247473.86424826179</v>
      </c>
      <c r="CS61" s="2">
        <v>1.1706441476986527</v>
      </c>
      <c r="CT61" s="2">
        <v>-40443.908476552824</v>
      </c>
      <c r="CU61" s="2">
        <v>-238157.78746006126</v>
      </c>
      <c r="CV61" s="2">
        <v>-65595.134486365176</v>
      </c>
      <c r="CW61" s="2">
        <v>-275531.83149783348</v>
      </c>
      <c r="CX61" s="2">
        <v>-361153.03360831505</v>
      </c>
      <c r="CY61" s="2">
        <v>-391501.95636544505</v>
      </c>
      <c r="CZ61" s="2">
        <v>8.2815319886881184E-6</v>
      </c>
      <c r="DA61" s="2">
        <v>-1.4178808530131564</v>
      </c>
      <c r="DB61" s="2">
        <v>0.37704272009724199</v>
      </c>
      <c r="DC61" s="2">
        <v>-366048.60099624272</v>
      </c>
      <c r="DD61" s="2">
        <v>0.5772515730517872</v>
      </c>
      <c r="DE61" s="2">
        <v>0.12377292043208273</v>
      </c>
      <c r="DF61" s="2">
        <v>162.82448240021415</v>
      </c>
    </row>
    <row r="62" spans="1:110" x14ac:dyDescent="0.3">
      <c r="A62" s="93" t="s">
        <v>298</v>
      </c>
      <c r="B62" s="93">
        <v>22</v>
      </c>
      <c r="C62" s="93">
        <v>6.6995999999999896</v>
      </c>
      <c r="D62" s="93">
        <v>6.6425999999999998</v>
      </c>
      <c r="E62" s="94" t="s">
        <v>332</v>
      </c>
      <c r="F62" s="94" t="s">
        <v>332</v>
      </c>
      <c r="G62" s="93">
        <v>28.346239000000001</v>
      </c>
      <c r="H62" s="93">
        <v>66.477646899999996</v>
      </c>
      <c r="I62" s="93">
        <v>28.346239000000001</v>
      </c>
      <c r="J62" s="93">
        <v>66.477646899999996</v>
      </c>
      <c r="K62" s="93">
        <v>3.67847876</v>
      </c>
      <c r="L62" s="94" t="s">
        <v>332</v>
      </c>
      <c r="M62" s="94" t="s">
        <v>332</v>
      </c>
      <c r="N62" s="93">
        <v>0.311654294</v>
      </c>
      <c r="O62" s="93">
        <v>0.311654294</v>
      </c>
      <c r="P62" s="93">
        <v>0.50983227099999995</v>
      </c>
      <c r="Q62" s="93">
        <v>0.103181314</v>
      </c>
      <c r="R62" s="93">
        <v>0.112608033</v>
      </c>
      <c r="S62" s="93">
        <v>0.112608033</v>
      </c>
      <c r="T62" s="93">
        <v>4.8321313070606644</v>
      </c>
      <c r="U62" s="93">
        <v>0.75896941231532755</v>
      </c>
      <c r="V62" s="93">
        <v>-1.3689109800000001</v>
      </c>
      <c r="W62" s="93">
        <v>1.6670747800000001</v>
      </c>
      <c r="X62" s="93">
        <v>0.29816379999999998</v>
      </c>
      <c r="Y62" s="93">
        <v>-1.4618350085853573</v>
      </c>
      <c r="Z62" s="93">
        <v>0.98018964263153163</v>
      </c>
      <c r="AA62" s="93">
        <v>9.2924028585357199E-2</v>
      </c>
      <c r="AB62" s="93">
        <v>-1.4024866190298055</v>
      </c>
      <c r="AC62" s="93">
        <v>1.1428975694107433</v>
      </c>
      <c r="AD62" s="93">
        <v>3.3575639029805399E-2</v>
      </c>
      <c r="AE62" s="94" t="s">
        <v>332</v>
      </c>
      <c r="AF62" s="94" t="s">
        <v>332</v>
      </c>
      <c r="AG62" s="93">
        <v>183.014951</v>
      </c>
      <c r="AH62" s="93">
        <v>183.014951</v>
      </c>
      <c r="AI62" s="93">
        <v>168.26469800000001</v>
      </c>
      <c r="AJ62" s="93">
        <v>167.43513200000001</v>
      </c>
      <c r="AK62" s="93">
        <v>167.43513200000001</v>
      </c>
      <c r="AL62" s="93">
        <v>65.480851799999996</v>
      </c>
      <c r="AM62" s="93">
        <v>10143.461772000001</v>
      </c>
      <c r="AN62" s="93">
        <v>-338189.63199999998</v>
      </c>
      <c r="AO62" s="93">
        <v>3552.89221</v>
      </c>
      <c r="AP62" s="93">
        <v>-341742.52399999998</v>
      </c>
      <c r="AQ62" s="93">
        <v>30953.211800000001</v>
      </c>
      <c r="AR62" s="93">
        <v>-369142.84399999998</v>
      </c>
      <c r="AS62" s="94" t="s">
        <v>332</v>
      </c>
      <c r="AT62" s="94" t="s">
        <v>332</v>
      </c>
      <c r="AU62" s="93">
        <v>-176400.84</v>
      </c>
      <c r="AV62" s="93">
        <v>-251419.70600000001</v>
      </c>
      <c r="AW62" s="94" t="s">
        <v>332</v>
      </c>
      <c r="AX62" s="94" t="s">
        <v>332</v>
      </c>
      <c r="AY62" s="93">
        <v>14.6955063</v>
      </c>
      <c r="BH62" s="2">
        <v>0.42337565199999999</v>
      </c>
      <c r="BI62" s="2">
        <v>46.627091900000003</v>
      </c>
      <c r="BJ62" s="2">
        <v>0.42337566053702419</v>
      </c>
      <c r="BK62" s="2">
        <v>46.627092333513239</v>
      </c>
      <c r="BL62" s="2">
        <v>1.2216397031999999E-2</v>
      </c>
      <c r="BM62" s="2">
        <v>7.3334287439999997E-5</v>
      </c>
      <c r="BN62" s="2">
        <v>1.2216396669996096E-2</v>
      </c>
      <c r="BO62" s="2">
        <v>7.3334283363275376E-5</v>
      </c>
      <c r="BP62" s="2">
        <v>46.367350328661544</v>
      </c>
      <c r="BQ62" s="2">
        <v>83.718585350538334</v>
      </c>
      <c r="BR62" s="2">
        <v>0.13754266850434266</v>
      </c>
      <c r="BS62" s="2">
        <v>1.8135095950928317</v>
      </c>
      <c r="BT62" s="2">
        <v>5.7337777669782646E-2</v>
      </c>
      <c r="BU62" s="2">
        <v>0.47111088013525348</v>
      </c>
      <c r="BV62" s="2">
        <v>514364.5309216532</v>
      </c>
      <c r="BW62" s="2">
        <v>420.97373265057934</v>
      </c>
      <c r="BX62" s="2">
        <v>8.9644313464420939</v>
      </c>
      <c r="BY62" s="2">
        <v>0.62602665000000002</v>
      </c>
      <c r="BZ62" s="2">
        <v>7.6951682300000002</v>
      </c>
      <c r="CA62" s="2">
        <v>0.62602664691170395</v>
      </c>
      <c r="CB62" s="2">
        <v>7.6951688811252268</v>
      </c>
      <c r="CC62" s="2">
        <v>612.513225992</v>
      </c>
      <c r="CD62" s="2">
        <v>176.76406469439999</v>
      </c>
      <c r="CE62" s="2">
        <v>612.51372762791539</v>
      </c>
      <c r="CF62" s="2">
        <v>176.76419976754022</v>
      </c>
      <c r="CG62" s="2">
        <v>1.451337759544E-3</v>
      </c>
      <c r="CH62" s="2">
        <v>1.4513400437449438E-3</v>
      </c>
      <c r="CI62" s="2">
        <v>5.6803358706720981E-5</v>
      </c>
      <c r="CJ62" s="2">
        <v>5.6822853651435373E-5</v>
      </c>
      <c r="CK62" s="2">
        <v>4.8321351357314501</v>
      </c>
      <c r="CL62" s="2">
        <v>0.75896995110008769</v>
      </c>
      <c r="CM62" s="2">
        <v>65.480905029935201</v>
      </c>
      <c r="CN62" s="2">
        <v>10143.46940631181</v>
      </c>
      <c r="CO62" s="2">
        <v>405.76864818723931</v>
      </c>
      <c r="CP62" s="2">
        <v>403.789358227972</v>
      </c>
      <c r="CQ62" s="2">
        <v>-179871.87261000145</v>
      </c>
      <c r="CR62" s="2">
        <v>-251451.22354031869</v>
      </c>
      <c r="CS62" s="2">
        <v>1.1460411541503734</v>
      </c>
      <c r="CT62" s="2">
        <v>-40291.240299214551</v>
      </c>
      <c r="CU62" s="2">
        <v>-238025.60362336395</v>
      </c>
      <c r="CV62" s="2">
        <v>-65227.215025160294</v>
      </c>
      <c r="CW62" s="2">
        <v>-275047.11236635555</v>
      </c>
      <c r="CX62" s="2">
        <v>-341651.35955137335</v>
      </c>
      <c r="CY62" s="2">
        <v>-369233.8534950146</v>
      </c>
      <c r="CZ62" s="2">
        <v>8.5355085489050936E-6</v>
      </c>
      <c r="DA62" s="2">
        <v>-1.3816690387139756</v>
      </c>
      <c r="DB62" s="2">
        <v>0.31842096949066528</v>
      </c>
      <c r="DC62" s="2">
        <v>-345468.0545371793</v>
      </c>
      <c r="DD62" s="2">
        <v>0.50940513477428651</v>
      </c>
      <c r="DE62" s="2">
        <v>0.10305978789815574</v>
      </c>
      <c r="DF62" s="2">
        <v>168.29734416414124</v>
      </c>
    </row>
    <row r="63" spans="1:110" x14ac:dyDescent="0.3">
      <c r="A63" s="93" t="s">
        <v>298</v>
      </c>
      <c r="B63" s="93">
        <v>23</v>
      </c>
      <c r="C63" s="93">
        <v>6.6425999999999998</v>
      </c>
      <c r="D63" s="93">
        <v>6.5855999999999897</v>
      </c>
      <c r="E63" s="94" t="s">
        <v>332</v>
      </c>
      <c r="F63" s="94" t="s">
        <v>332</v>
      </c>
      <c r="G63" s="93">
        <v>28.644402800000002</v>
      </c>
      <c r="H63" s="93">
        <v>66.764221699999993</v>
      </c>
      <c r="I63" s="93">
        <v>28.644402800000002</v>
      </c>
      <c r="J63" s="93">
        <v>66.764221699999993</v>
      </c>
      <c r="K63" s="93">
        <v>3.68798016</v>
      </c>
      <c r="L63" s="94" t="s">
        <v>332</v>
      </c>
      <c r="M63" s="94" t="s">
        <v>332</v>
      </c>
      <c r="N63" s="93">
        <v>0.260620413</v>
      </c>
      <c r="O63" s="93">
        <v>0.260620413</v>
      </c>
      <c r="P63" s="93">
        <v>0.43974786100000002</v>
      </c>
      <c r="Q63" s="93">
        <v>8.4489153100000006E-2</v>
      </c>
      <c r="R63" s="93">
        <v>9.3100053500000002E-2</v>
      </c>
      <c r="S63" s="93">
        <v>9.3100053500000002E-2</v>
      </c>
      <c r="T63" s="93">
        <v>4.9228193601835608</v>
      </c>
      <c r="U63" s="93">
        <v>0.77763084520995884</v>
      </c>
      <c r="V63" s="93">
        <v>-1.27016445</v>
      </c>
      <c r="W63" s="93">
        <v>1.5567392600000001</v>
      </c>
      <c r="X63" s="93">
        <v>0.28657481000000007</v>
      </c>
      <c r="Y63" s="93">
        <v>-1.3448516953375966</v>
      </c>
      <c r="Z63" s="93">
        <v>0.98127225085641068</v>
      </c>
      <c r="AA63" s="93">
        <v>7.4687245337596547E-2</v>
      </c>
      <c r="AB63" s="93">
        <v>-1.2968445801427524</v>
      </c>
      <c r="AC63" s="93">
        <v>1.1226222977753684</v>
      </c>
      <c r="AD63" s="93">
        <v>2.6680130142752341E-2</v>
      </c>
      <c r="AE63" s="94" t="s">
        <v>332</v>
      </c>
      <c r="AF63" s="94" t="s">
        <v>332</v>
      </c>
      <c r="AG63" s="93">
        <v>185.634738</v>
      </c>
      <c r="AH63" s="93">
        <v>185.634738</v>
      </c>
      <c r="AI63" s="93">
        <v>173.35628</v>
      </c>
      <c r="AJ63" s="93">
        <v>172.61249100000001</v>
      </c>
      <c r="AK63" s="93">
        <v>172.61249100000001</v>
      </c>
      <c r="AL63" s="93">
        <v>65.839229639999999</v>
      </c>
      <c r="AM63" s="93">
        <v>10438.885979999999</v>
      </c>
      <c r="AN63" s="93">
        <v>-316429.80300000001</v>
      </c>
      <c r="AO63" s="93">
        <v>2981.3785899999998</v>
      </c>
      <c r="AP63" s="93">
        <v>-319411.18099999998</v>
      </c>
      <c r="AQ63" s="93">
        <v>28634.681400000001</v>
      </c>
      <c r="AR63" s="93">
        <v>-345064.484</v>
      </c>
      <c r="AS63" s="94" t="s">
        <v>332</v>
      </c>
      <c r="AT63" s="94" t="s">
        <v>332</v>
      </c>
      <c r="AU63" s="93">
        <v>-186371.14</v>
      </c>
      <c r="AV63" s="93">
        <v>-255080.038</v>
      </c>
      <c r="AW63" s="94" t="s">
        <v>332</v>
      </c>
      <c r="AX63" s="94" t="s">
        <v>332</v>
      </c>
      <c r="AY63" s="93">
        <v>14.695553200000001</v>
      </c>
      <c r="BH63" s="2">
        <v>0.42142496800000001</v>
      </c>
      <c r="BI63" s="2">
        <v>46.778215099999997</v>
      </c>
      <c r="BJ63" s="2">
        <v>0.42142497656599137</v>
      </c>
      <c r="BK63" s="2">
        <v>46.778215495449246</v>
      </c>
      <c r="BL63" s="2">
        <v>1.2362368319999999E-2</v>
      </c>
      <c r="BM63" s="2">
        <v>7.5705829559999992E-5</v>
      </c>
      <c r="BN63" s="2">
        <v>1.2362367969223674E-2</v>
      </c>
      <c r="BO63" s="2">
        <v>7.5705825485151285E-5</v>
      </c>
      <c r="BP63" s="2">
        <v>46.679708823047783</v>
      </c>
      <c r="BQ63" s="2">
        <v>83.22811751489732</v>
      </c>
      <c r="BR63" s="2">
        <v>0.13632758321567398</v>
      </c>
      <c r="BS63" s="2">
        <v>1.8870937389890494</v>
      </c>
      <c r="BT63" s="2">
        <v>5.7615145552045714E-2</v>
      </c>
      <c r="BU63" s="2">
        <v>0.47172277251576317</v>
      </c>
      <c r="BV63" s="2">
        <v>512852.24554427777</v>
      </c>
      <c r="BW63" s="2">
        <v>427.3708943833293</v>
      </c>
      <c r="BX63" s="2">
        <v>8.9739899993273671</v>
      </c>
      <c r="BY63" s="2">
        <v>0.622737443</v>
      </c>
      <c r="BZ63" s="2">
        <v>7.4317065199999996</v>
      </c>
      <c r="CA63" s="2">
        <v>0.62273743949569671</v>
      </c>
      <c r="CB63" s="2">
        <v>7.4317071664867367</v>
      </c>
      <c r="CC63" s="2">
        <v>617.72434254400002</v>
      </c>
      <c r="CD63" s="2">
        <v>177.48601341840001</v>
      </c>
      <c r="CE63" s="2">
        <v>617.7248497502793</v>
      </c>
      <c r="CF63" s="2">
        <v>177.48614921411388</v>
      </c>
      <c r="CG63" s="2">
        <v>1.4650213285600001E-3</v>
      </c>
      <c r="CH63" s="2">
        <v>1.465023628198066E-3</v>
      </c>
      <c r="CI63" s="2">
        <v>5.692456084521385E-5</v>
      </c>
      <c r="CJ63" s="2">
        <v>5.6944097150269114E-5</v>
      </c>
      <c r="CK63" s="2">
        <v>4.9228232529686693</v>
      </c>
      <c r="CL63" s="2">
        <v>0.77763141187388318</v>
      </c>
      <c r="CM63" s="2">
        <v>65.839283015109004</v>
      </c>
      <c r="CN63" s="2">
        <v>10438.893950096492</v>
      </c>
      <c r="CO63" s="2">
        <v>406.81673640111546</v>
      </c>
      <c r="CP63" s="2">
        <v>404.8535311212039</v>
      </c>
      <c r="CQ63" s="2">
        <v>-189858.25058345869</v>
      </c>
      <c r="CR63" s="2">
        <v>-255111.45428624927</v>
      </c>
      <c r="CS63" s="2">
        <v>1.1254276526852593</v>
      </c>
      <c r="CT63" s="2">
        <v>-40137.894099045865</v>
      </c>
      <c r="CU63" s="2">
        <v>-237916.20565850212</v>
      </c>
      <c r="CV63" s="2">
        <v>-64844.710798565793</v>
      </c>
      <c r="CW63" s="2">
        <v>-274609.11628111178</v>
      </c>
      <c r="CX63" s="2">
        <v>-319391.77175635158</v>
      </c>
      <c r="CY63" s="2">
        <v>-345131.34604184254</v>
      </c>
      <c r="CZ63" s="2">
        <v>8.754435982747974E-6</v>
      </c>
      <c r="DA63" s="2">
        <v>-1.280678809536163</v>
      </c>
      <c r="DB63" s="2">
        <v>0.30731178277295784</v>
      </c>
      <c r="DC63" s="2">
        <v>-323444.83010365866</v>
      </c>
      <c r="DD63" s="2">
        <v>0.43933624828812079</v>
      </c>
      <c r="DE63" s="2">
        <v>8.438613830973371E-2</v>
      </c>
      <c r="DF63" s="2">
        <v>173.38473308263113</v>
      </c>
    </row>
    <row r="64" spans="1:110" x14ac:dyDescent="0.3">
      <c r="A64" s="93" t="s">
        <v>298</v>
      </c>
      <c r="B64" s="93">
        <v>24</v>
      </c>
      <c r="C64" s="93">
        <v>6.5855999999999897</v>
      </c>
      <c r="D64" s="93">
        <v>6.5286</v>
      </c>
      <c r="E64" s="94" t="s">
        <v>332</v>
      </c>
      <c r="F64" s="94" t="s">
        <v>332</v>
      </c>
      <c r="G64" s="93">
        <v>28.930977599999999</v>
      </c>
      <c r="H64" s="93">
        <v>67.033490599999993</v>
      </c>
      <c r="I64" s="93">
        <v>28.930977599999999</v>
      </c>
      <c r="J64" s="93">
        <v>67.033490599999993</v>
      </c>
      <c r="K64" s="93">
        <v>3.6986822500000001</v>
      </c>
      <c r="L64" s="94" t="s">
        <v>332</v>
      </c>
      <c r="M64" s="94" t="s">
        <v>332</v>
      </c>
      <c r="N64" s="93">
        <v>0.21413557899999999</v>
      </c>
      <c r="O64" s="93">
        <v>0.21413557899999999</v>
      </c>
      <c r="P64" s="93">
        <v>0.37066559999999998</v>
      </c>
      <c r="Q64" s="93">
        <v>6.8125668900000005E-2</v>
      </c>
      <c r="R64" s="93">
        <v>7.5743804900000003E-2</v>
      </c>
      <c r="S64" s="93">
        <v>7.5743804900000003E-2</v>
      </c>
      <c r="T64" s="93">
        <v>5.007618342480705</v>
      </c>
      <c r="U64" s="93">
        <v>0.79295497076311094</v>
      </c>
      <c r="V64" s="93">
        <v>-1.13838097</v>
      </c>
      <c r="W64" s="93">
        <v>1.4076498200000001</v>
      </c>
      <c r="X64" s="93">
        <v>0.26926885</v>
      </c>
      <c r="Y64" s="93">
        <v>-1.1960410111014141</v>
      </c>
      <c r="Z64" s="93">
        <v>0.98268501021771903</v>
      </c>
      <c r="AA64" s="93">
        <v>5.766004110141415E-2</v>
      </c>
      <c r="AB64" s="93">
        <v>-1.1587764172400474</v>
      </c>
      <c r="AC64" s="93">
        <v>1.1048194349539115</v>
      </c>
      <c r="AD64" s="93">
        <v>2.0395447240047365E-2</v>
      </c>
      <c r="AE64" s="94" t="s">
        <v>332</v>
      </c>
      <c r="AF64" s="94" t="s">
        <v>332</v>
      </c>
      <c r="AG64" s="93">
        <v>187.850551</v>
      </c>
      <c r="AH64" s="93">
        <v>187.850551</v>
      </c>
      <c r="AI64" s="93">
        <v>177.92282499999999</v>
      </c>
      <c r="AJ64" s="93">
        <v>177.27259799999999</v>
      </c>
      <c r="AK64" s="93">
        <v>177.27259799999999</v>
      </c>
      <c r="AL64" s="93">
        <v>66.245353559999998</v>
      </c>
      <c r="AM64" s="93">
        <v>10717.016508000001</v>
      </c>
      <c r="AN64" s="93">
        <v>-286793.08299999998</v>
      </c>
      <c r="AO64" s="93">
        <v>2432.4966100000001</v>
      </c>
      <c r="AP64" s="93">
        <v>-289225.57900000003</v>
      </c>
      <c r="AQ64" s="93">
        <v>25774.233700000001</v>
      </c>
      <c r="AR64" s="93">
        <v>-312567.31699999998</v>
      </c>
      <c r="AS64" s="94" t="s">
        <v>332</v>
      </c>
      <c r="AT64" s="94" t="s">
        <v>332</v>
      </c>
      <c r="AU64" s="93">
        <v>-195462.45199999999</v>
      </c>
      <c r="AV64" s="93">
        <v>-258333.755</v>
      </c>
      <c r="AW64" s="94" t="s">
        <v>332</v>
      </c>
      <c r="AX64" s="94" t="s">
        <v>332</v>
      </c>
      <c r="AY64" s="93">
        <v>14.695600000000001</v>
      </c>
      <c r="BH64" s="2">
        <v>0.41981297000000001</v>
      </c>
      <c r="BI64" s="2">
        <v>46.942268400000003</v>
      </c>
      <c r="BJ64" s="2">
        <v>0.41981297659901057</v>
      </c>
      <c r="BK64" s="2">
        <v>46.942268781291453</v>
      </c>
      <c r="BL64" s="2">
        <v>1.24865073E-2</v>
      </c>
      <c r="BM64" s="2">
        <v>7.7758631639999998E-5</v>
      </c>
      <c r="BN64" s="2">
        <v>1.2486506986267432E-2</v>
      </c>
      <c r="BO64" s="2">
        <v>7.775862787401108E-5</v>
      </c>
      <c r="BP64" s="2">
        <v>47.083859064462011</v>
      </c>
      <c r="BQ64" s="2">
        <v>82.780155319526273</v>
      </c>
      <c r="BR64" s="2">
        <v>0.13513359278126874</v>
      </c>
      <c r="BS64" s="2">
        <v>1.9599343149408124</v>
      </c>
      <c r="BT64" s="2">
        <v>5.7834259830436704E-2</v>
      </c>
      <c r="BU64" s="2">
        <v>0.47300891900564046</v>
      </c>
      <c r="BV64" s="2">
        <v>510816.64072770072</v>
      </c>
      <c r="BW64" s="2">
        <v>433.30399302729904</v>
      </c>
      <c r="BX64" s="2">
        <v>8.9786946010167803</v>
      </c>
      <c r="BY64" s="2">
        <v>0.61967021</v>
      </c>
      <c r="BZ64" s="2">
        <v>7.2229964799999999</v>
      </c>
      <c r="CA64" s="2">
        <v>0.61967020593069211</v>
      </c>
      <c r="CB64" s="2">
        <v>7.2229970483048058</v>
      </c>
      <c r="CC64" s="2">
        <v>623.14272394399995</v>
      </c>
      <c r="CD64" s="2">
        <v>177.8867554416</v>
      </c>
      <c r="CE64" s="2">
        <v>623.14323546294736</v>
      </c>
      <c r="CF64" s="2">
        <v>177.88689218273154</v>
      </c>
      <c r="CG64" s="2">
        <v>1.47897474332E-3</v>
      </c>
      <c r="CH64" s="2">
        <v>1.4789770697125146E-3</v>
      </c>
      <c r="CI64" s="2">
        <v>5.6984261456211812E-5</v>
      </c>
      <c r="CJ64" s="2">
        <v>5.7003818526956775E-5</v>
      </c>
      <c r="CK64" s="2">
        <v>5.0076223246504883</v>
      </c>
      <c r="CL64" s="2">
        <v>0.79295555908705517</v>
      </c>
      <c r="CM64" s="2">
        <v>66.245407528311034</v>
      </c>
      <c r="CN64" s="2">
        <v>10717.02485324979</v>
      </c>
      <c r="CO64" s="2">
        <v>407.99727131131692</v>
      </c>
      <c r="CP64" s="2">
        <v>406.04800971652389</v>
      </c>
      <c r="CQ64" s="2">
        <v>-198962.96300401981</v>
      </c>
      <c r="CR64" s="2">
        <v>-258365.06108668167</v>
      </c>
      <c r="CS64" s="2">
        <v>1.1074759947593262</v>
      </c>
      <c r="CT64" s="2">
        <v>-39981.461891539395</v>
      </c>
      <c r="CU64" s="2">
        <v>-237828.55335005492</v>
      </c>
      <c r="CV64" s="2">
        <v>-64470.615682523436</v>
      </c>
      <c r="CW64" s="2">
        <v>-274221.05148633156</v>
      </c>
      <c r="CX64" s="2">
        <v>-289265.18494395656</v>
      </c>
      <c r="CY64" s="2">
        <v>-312615.09174777713</v>
      </c>
      <c r="CZ64" s="2">
        <v>8.9579608191792668E-6</v>
      </c>
      <c r="DA64" s="2">
        <v>-1.1466575739235061</v>
      </c>
      <c r="DB64" s="2">
        <v>0.28860894422727745</v>
      </c>
      <c r="DC64" s="2">
        <v>-293087.10299379856</v>
      </c>
      <c r="DD64" s="2">
        <v>0.3702984195891717</v>
      </c>
      <c r="DE64" s="2">
        <v>6.8043262289706641E-2</v>
      </c>
      <c r="DF64" s="2">
        <v>177.94605392252785</v>
      </c>
    </row>
    <row r="65" spans="1:110" x14ac:dyDescent="0.3">
      <c r="A65" s="93" t="s">
        <v>298</v>
      </c>
      <c r="B65" s="93">
        <v>25</v>
      </c>
      <c r="C65" s="93">
        <v>6.5286</v>
      </c>
      <c r="D65" s="93">
        <v>6.4715999999999996</v>
      </c>
      <c r="E65" s="94" t="s">
        <v>332</v>
      </c>
      <c r="F65" s="94" t="s">
        <v>332</v>
      </c>
      <c r="G65" s="93">
        <v>29.200246400000001</v>
      </c>
      <c r="H65" s="93">
        <v>67.274709099999995</v>
      </c>
      <c r="I65" s="93">
        <v>29.200246400000001</v>
      </c>
      <c r="J65" s="93">
        <v>67.274709099999995</v>
      </c>
      <c r="K65" s="93">
        <v>3.70983288</v>
      </c>
      <c r="L65" s="94" t="s">
        <v>332</v>
      </c>
      <c r="M65" s="94" t="s">
        <v>332</v>
      </c>
      <c r="N65" s="93">
        <v>0.173175615</v>
      </c>
      <c r="O65" s="93">
        <v>0.173175615</v>
      </c>
      <c r="P65" s="93">
        <v>0.30582073599999998</v>
      </c>
      <c r="Q65" s="93">
        <v>5.4208365500000001E-2</v>
      </c>
      <c r="R65" s="93">
        <v>6.0764004400000002E-2</v>
      </c>
      <c r="S65" s="93">
        <v>6.0764004400000002E-2</v>
      </c>
      <c r="T65" s="93">
        <v>5.0850067025701788</v>
      </c>
      <c r="U65" s="93">
        <v>0.80499828941003682</v>
      </c>
      <c r="V65" s="93">
        <v>-0.98949090900000003</v>
      </c>
      <c r="W65" s="93">
        <v>1.2307094199999999</v>
      </c>
      <c r="X65" s="93">
        <v>0.24121851099999991</v>
      </c>
      <c r="Y65" s="93">
        <v>-1.0312640729918092</v>
      </c>
      <c r="Z65" s="93">
        <v>0.98472375609564833</v>
      </c>
      <c r="AA65" s="93">
        <v>4.1773163991809248E-2</v>
      </c>
      <c r="AB65" s="93">
        <v>-1.0041483116637655</v>
      </c>
      <c r="AC65" s="93">
        <v>1.088697691175631</v>
      </c>
      <c r="AD65" s="93">
        <v>1.4657402663765444E-2</v>
      </c>
      <c r="AE65" s="94" t="s">
        <v>332</v>
      </c>
      <c r="AF65" s="94" t="s">
        <v>332</v>
      </c>
      <c r="AG65" s="93">
        <v>189.67710700000001</v>
      </c>
      <c r="AH65" s="93">
        <v>189.67710700000001</v>
      </c>
      <c r="AI65" s="93">
        <v>181.871306</v>
      </c>
      <c r="AJ65" s="93">
        <v>181.32125300000001</v>
      </c>
      <c r="AK65" s="93">
        <v>181.32125300000001</v>
      </c>
      <c r="AL65" s="93">
        <v>66.697520040000001</v>
      </c>
      <c r="AM65" s="93">
        <v>10970.490276</v>
      </c>
      <c r="AN65" s="93">
        <v>-251200.139</v>
      </c>
      <c r="AO65" s="93">
        <v>1931.44121</v>
      </c>
      <c r="AP65" s="93">
        <v>-253131.58100000001</v>
      </c>
      <c r="AQ65" s="93">
        <v>22386.455699999999</v>
      </c>
      <c r="AR65" s="93">
        <v>-273586.59499999997</v>
      </c>
      <c r="AS65" s="94" t="s">
        <v>332</v>
      </c>
      <c r="AT65" s="94" t="s">
        <v>332</v>
      </c>
      <c r="AU65" s="93">
        <v>-203481.601</v>
      </c>
      <c r="AV65" s="93">
        <v>-261141.42600000001</v>
      </c>
      <c r="AW65" s="94" t="s">
        <v>332</v>
      </c>
      <c r="AX65" s="94" t="s">
        <v>332</v>
      </c>
      <c r="AY65" s="93">
        <v>14.6956469</v>
      </c>
      <c r="BH65" s="2">
        <v>0.41852202399999999</v>
      </c>
      <c r="BI65" s="2">
        <v>47.111424200000002</v>
      </c>
      <c r="BJ65" s="2">
        <v>0.41852203055525056</v>
      </c>
      <c r="BK65" s="2">
        <v>47.111424638556997</v>
      </c>
      <c r="BL65" s="2">
        <v>1.2589301375999999E-2</v>
      </c>
      <c r="BM65" s="2">
        <v>7.9472887919999991E-5</v>
      </c>
      <c r="BN65" s="2">
        <v>1.2589301042426067E-2</v>
      </c>
      <c r="BO65" s="2">
        <v>7.9472884088773219E-5</v>
      </c>
      <c r="BP65" s="2">
        <v>47.57872941733671</v>
      </c>
      <c r="BQ65" s="2">
        <v>82.387774094937015</v>
      </c>
      <c r="BR65" s="2">
        <v>0.13401804616439841</v>
      </c>
      <c r="BS65" s="2">
        <v>2.0294161468246776</v>
      </c>
      <c r="BT65" s="2">
        <v>5.8001869334587189E-2</v>
      </c>
      <c r="BU65" s="2">
        <v>0.47471822333055663</v>
      </c>
      <c r="BV65" s="2">
        <v>508561.25186318893</v>
      </c>
      <c r="BW65" s="2">
        <v>438.68585707711532</v>
      </c>
      <c r="BX65" s="2">
        <v>8.978649782347043</v>
      </c>
      <c r="BY65" s="2">
        <v>0.61689545499999998</v>
      </c>
      <c r="BZ65" s="2">
        <v>7.0614599399999998</v>
      </c>
      <c r="CA65" s="2">
        <v>0.61689545099062193</v>
      </c>
      <c r="CB65" s="2">
        <v>7.0614604673105763</v>
      </c>
      <c r="CC65" s="2">
        <v>628.54570758399996</v>
      </c>
      <c r="CD65" s="2">
        <v>178.03031677119998</v>
      </c>
      <c r="CE65" s="2">
        <v>628.54622225081857</v>
      </c>
      <c r="CF65" s="2">
        <v>178.03045411914192</v>
      </c>
      <c r="CG65" s="2">
        <v>1.492097782808E-3</v>
      </c>
      <c r="CH65" s="2">
        <v>1.4921001283620019E-3</v>
      </c>
      <c r="CI65" s="2">
        <v>5.6983692718940938E-5</v>
      </c>
      <c r="CJ65" s="2">
        <v>5.7003249440011862E-5</v>
      </c>
      <c r="CK65" s="2">
        <v>5.0850107358711014</v>
      </c>
      <c r="CL65" s="2">
        <v>0.80499889416535741</v>
      </c>
      <c r="CM65" s="2">
        <v>66.69757402006168</v>
      </c>
      <c r="CN65" s="2">
        <v>10970.498888228485</v>
      </c>
      <c r="CO65" s="2">
        <v>409.22728413902581</v>
      </c>
      <c r="CP65" s="2">
        <v>407.28969278985562</v>
      </c>
      <c r="CQ65" s="2">
        <v>-206992.92108179556</v>
      </c>
      <c r="CR65" s="2">
        <v>-261172.61987471723</v>
      </c>
      <c r="CS65" s="2">
        <v>1.0913020481057696</v>
      </c>
      <c r="CT65" s="2">
        <v>-39820.613332395282</v>
      </c>
      <c r="CU65" s="2">
        <v>-237759.85039985552</v>
      </c>
      <c r="CV65" s="2">
        <v>-64129.303093712755</v>
      </c>
      <c r="CW65" s="2">
        <v>-273887.15343315358</v>
      </c>
      <c r="CX65" s="2">
        <v>-253211.1527016836</v>
      </c>
      <c r="CY65" s="2">
        <v>-273620.1373354331</v>
      </c>
      <c r="CZ65" s="2">
        <v>9.14263272310806E-6</v>
      </c>
      <c r="DA65" s="2">
        <v>-0.99540952436268471</v>
      </c>
      <c r="DB65" s="2">
        <v>0.25739950926656091</v>
      </c>
      <c r="DC65" s="2">
        <v>-256311.83678333648</v>
      </c>
      <c r="DD65" s="2">
        <v>0.30552562466584487</v>
      </c>
      <c r="DE65" s="2">
        <v>5.4147732084992024E-2</v>
      </c>
      <c r="DF65" s="2">
        <v>181.88861467180573</v>
      </c>
    </row>
    <row r="66" spans="1:110" x14ac:dyDescent="0.3">
      <c r="A66" s="93" t="s">
        <v>298</v>
      </c>
      <c r="B66" s="93">
        <v>26</v>
      </c>
      <c r="C66" s="93">
        <v>6.4715999999999996</v>
      </c>
      <c r="D66" s="93">
        <v>5.4075999999999897</v>
      </c>
      <c r="E66" s="94" t="s">
        <v>332</v>
      </c>
      <c r="F66" s="94" t="s">
        <v>332</v>
      </c>
      <c r="G66" s="93">
        <v>29.441465000000001</v>
      </c>
      <c r="H66" s="93">
        <v>67.728820499999998</v>
      </c>
      <c r="I66" s="93">
        <v>29.441465000000001</v>
      </c>
      <c r="J66" s="93">
        <v>67.728820499999998</v>
      </c>
      <c r="K66" s="93">
        <v>69.682817200000002</v>
      </c>
      <c r="L66" s="94" t="s">
        <v>332</v>
      </c>
      <c r="M66" s="94" t="s">
        <v>332</v>
      </c>
      <c r="N66" s="93">
        <v>0.13814800799999999</v>
      </c>
      <c r="O66" s="93">
        <v>0.13814800799999999</v>
      </c>
      <c r="P66" s="93">
        <v>0.15395852600000001</v>
      </c>
      <c r="Q66" s="93">
        <v>2.5527686800000001E-2</v>
      </c>
      <c r="R66" s="93">
        <v>2.63388448E-2</v>
      </c>
      <c r="S66" s="93">
        <v>2.63388448E-2</v>
      </c>
      <c r="T66" s="93">
        <v>5.1528562611551001</v>
      </c>
      <c r="U66" s="93">
        <v>0.82162299308573306</v>
      </c>
      <c r="V66" s="93">
        <v>-2.3039818200000002</v>
      </c>
      <c r="W66" s="93">
        <v>2.7580932699999998</v>
      </c>
      <c r="X66" s="93">
        <v>0.45411144999999964</v>
      </c>
      <c r="Y66" s="93">
        <v>-2.3667164122274915</v>
      </c>
      <c r="Z66" s="93">
        <v>0.99848550964112759</v>
      </c>
      <c r="AA66" s="93">
        <v>6.2734592227491545E-2</v>
      </c>
      <c r="AB66" s="93">
        <v>-2.315942591003453</v>
      </c>
      <c r="AC66" s="93">
        <v>1.0463384204559236</v>
      </c>
      <c r="AD66" s="93">
        <v>1.196077100345295E-2</v>
      </c>
      <c r="AE66" s="94" t="s">
        <v>332</v>
      </c>
      <c r="AF66" s="94" t="s">
        <v>332</v>
      </c>
      <c r="AG66" s="93">
        <v>191.14318900000001</v>
      </c>
      <c r="AH66" s="93">
        <v>191.14318900000001</v>
      </c>
      <c r="AI66" s="93">
        <v>190.09740300000001</v>
      </c>
      <c r="AJ66" s="93">
        <v>190.03779299999999</v>
      </c>
      <c r="AK66" s="93">
        <v>190.03779299999999</v>
      </c>
      <c r="AL66" s="93">
        <v>67.172256720000007</v>
      </c>
      <c r="AM66" s="93">
        <v>11567.858651999999</v>
      </c>
      <c r="AN66" s="93">
        <v>-559312.68200000003</v>
      </c>
      <c r="AO66" s="93">
        <v>4895.0631999999996</v>
      </c>
      <c r="AP66" s="93">
        <v>-564207.745</v>
      </c>
      <c r="AQ66" s="93">
        <v>48050.8459</v>
      </c>
      <c r="AR66" s="93">
        <v>-607363.52800000005</v>
      </c>
      <c r="AS66" s="94" t="s">
        <v>332</v>
      </c>
      <c r="AT66" s="94" t="s">
        <v>332</v>
      </c>
      <c r="AU66" s="93">
        <v>-210346.633</v>
      </c>
      <c r="AV66" s="93">
        <v>-267648.63199999998</v>
      </c>
      <c r="AW66" s="94" t="s">
        <v>332</v>
      </c>
      <c r="AX66" s="94" t="s">
        <v>332</v>
      </c>
      <c r="AY66" s="93">
        <v>14.6956939</v>
      </c>
      <c r="BH66" s="2">
        <v>0.41752706099999998</v>
      </c>
      <c r="BI66" s="2">
        <v>47.659762800000003</v>
      </c>
      <c r="BJ66" s="2">
        <v>0.4175270690147313</v>
      </c>
      <c r="BK66" s="2">
        <v>47.659763194755563</v>
      </c>
      <c r="BL66" s="2">
        <v>1.2672107748000001E-2</v>
      </c>
      <c r="BM66" s="2">
        <v>8.2770327719999991E-5</v>
      </c>
      <c r="BN66" s="2">
        <v>1.2672107385159245E-2</v>
      </c>
      <c r="BO66" s="2">
        <v>8.277032397554944E-5</v>
      </c>
      <c r="BP66" s="2">
        <v>48.152829751385383</v>
      </c>
      <c r="BQ66" s="2">
        <v>81.420821864401319</v>
      </c>
      <c r="BR66" s="2">
        <v>0.13301741441564599</v>
      </c>
      <c r="BS66" s="2">
        <v>2.2197372914044551</v>
      </c>
      <c r="BT66" s="2">
        <v>5.812584867283159E-2</v>
      </c>
      <c r="BU66" s="2">
        <v>0.48246298718017316</v>
      </c>
      <c r="BV66" s="2">
        <v>503452.05024225579</v>
      </c>
      <c r="BW66" s="2">
        <v>443.36378969717282</v>
      </c>
      <c r="BX66" s="2">
        <v>8.9352575084482098</v>
      </c>
      <c r="BY66" s="2">
        <v>0.61445022000000005</v>
      </c>
      <c r="BZ66" s="2">
        <v>6.7986411599999999</v>
      </c>
      <c r="CA66" s="2">
        <v>0.61445021590104043</v>
      </c>
      <c r="CB66" s="2">
        <v>6.7986416247837669</v>
      </c>
      <c r="CC66" s="2">
        <v>633.60864033600001</v>
      </c>
      <c r="CD66" s="2">
        <v>176.68785835200001</v>
      </c>
      <c r="CE66" s="2">
        <v>633.60916219399178</v>
      </c>
      <c r="CF66" s="2">
        <v>176.68799512133057</v>
      </c>
      <c r="CG66" s="2">
        <v>1.512931698408E-3</v>
      </c>
      <c r="CH66" s="2">
        <v>1.5129340722908062E-3</v>
      </c>
      <c r="CI66" s="2">
        <v>5.6434238798370674E-5</v>
      </c>
      <c r="CJ66" s="2">
        <v>5.6453606972468749E-5</v>
      </c>
      <c r="CK66" s="2">
        <v>5.1528603497178391</v>
      </c>
      <c r="CL66" s="2">
        <v>0.82162361596665601</v>
      </c>
      <c r="CM66" s="2">
        <v>67.17231166608704</v>
      </c>
      <c r="CN66" s="2">
        <v>11567.867791748447</v>
      </c>
      <c r="CO66" s="2">
        <v>411.78371135055573</v>
      </c>
      <c r="CP66" s="2">
        <v>409.83444959554595</v>
      </c>
      <c r="CQ66" s="2">
        <v>-213866.33210695095</v>
      </c>
      <c r="CR66" s="2">
        <v>-267679.46686002478</v>
      </c>
      <c r="CS66" s="2">
        <v>1.0468618293994492</v>
      </c>
      <c r="CT66" s="2">
        <v>-39656.250388339278</v>
      </c>
      <c r="CU66" s="2">
        <v>-237706.94218162211</v>
      </c>
      <c r="CV66" s="2">
        <v>-63397.153644877581</v>
      </c>
      <c r="CW66" s="2">
        <v>-273173.90968729567</v>
      </c>
      <c r="CX66" s="2">
        <v>-564250.6375193093</v>
      </c>
      <c r="CY66" s="2">
        <v>-607373.23241057317</v>
      </c>
      <c r="CZ66" s="2">
        <v>1.7339814663571958E-4</v>
      </c>
      <c r="DA66" s="2">
        <v>-2.2957085778180129</v>
      </c>
      <c r="DB66" s="2">
        <v>0.45555838927795883</v>
      </c>
      <c r="DC66" s="2">
        <v>-558084.89648687735</v>
      </c>
      <c r="DD66" s="2">
        <v>0.15395555804661393</v>
      </c>
      <c r="DE66" s="2">
        <v>2.5527132836712253E-2</v>
      </c>
      <c r="DF66" s="2">
        <v>190.09755885660019</v>
      </c>
    </row>
    <row r="67" spans="1:110" x14ac:dyDescent="0.3">
      <c r="A67" s="93" t="s">
        <v>298</v>
      </c>
      <c r="B67" s="93">
        <v>27</v>
      </c>
      <c r="C67" s="93">
        <v>5.4075999999999897</v>
      </c>
      <c r="D67" s="93">
        <v>4.3435999999999897</v>
      </c>
      <c r="E67" s="94" t="s">
        <v>332</v>
      </c>
      <c r="F67" s="94" t="s">
        <v>332</v>
      </c>
      <c r="G67" s="93">
        <v>29.895576399999999</v>
      </c>
      <c r="H67" s="93">
        <v>68.001182600000007</v>
      </c>
      <c r="I67" s="93">
        <v>29.895576399999999</v>
      </c>
      <c r="J67" s="93">
        <v>68.001182600000007</v>
      </c>
      <c r="K67" s="93">
        <v>70.067407700000004</v>
      </c>
      <c r="L67" s="94" t="s">
        <v>332</v>
      </c>
      <c r="M67" s="94" t="s">
        <v>332</v>
      </c>
      <c r="N67" s="93">
        <v>5.8981900599999998E-2</v>
      </c>
      <c r="O67" s="93">
        <v>5.8981900599999998E-2</v>
      </c>
      <c r="P67" s="93">
        <v>6.5826225899999993E-2</v>
      </c>
      <c r="Q67" s="93">
        <v>1.0620160199999999E-2</v>
      </c>
      <c r="R67" s="93">
        <v>1.09853216E-2</v>
      </c>
      <c r="S67" s="93">
        <v>1.09853216E-2</v>
      </c>
      <c r="T67" s="93">
        <v>5.2973349212781669</v>
      </c>
      <c r="U67" s="93">
        <v>0.83035596780492482</v>
      </c>
      <c r="V67" s="93">
        <v>-1.03688403</v>
      </c>
      <c r="W67" s="93">
        <v>1.3092461200000001</v>
      </c>
      <c r="X67" s="93">
        <v>0.27236209000000011</v>
      </c>
      <c r="Y67" s="93">
        <v>-1.0529484637195883</v>
      </c>
      <c r="Z67" s="93">
        <v>0.9991155983378659</v>
      </c>
      <c r="AA67" s="93">
        <v>1.606443371958826E-2</v>
      </c>
      <c r="AB67" s="93">
        <v>-1.0398760151502981</v>
      </c>
      <c r="AC67" s="93">
        <v>1.0210025993269276</v>
      </c>
      <c r="AD67" s="93">
        <v>2.9919851502981454E-3</v>
      </c>
      <c r="AE67" s="94" t="s">
        <v>332</v>
      </c>
      <c r="AF67" s="94" t="s">
        <v>332</v>
      </c>
      <c r="AG67" s="93">
        <v>194.80262099999999</v>
      </c>
      <c r="AH67" s="93">
        <v>194.80262099999999</v>
      </c>
      <c r="AI67" s="93">
        <v>194.347545</v>
      </c>
      <c r="AJ67" s="93">
        <v>194.31927300000001</v>
      </c>
      <c r="AK67" s="93">
        <v>194.31927300000001</v>
      </c>
      <c r="AL67" s="93">
        <v>68.33469276000001</v>
      </c>
      <c r="AM67" s="93">
        <v>11897.721216</v>
      </c>
      <c r="AN67" s="93">
        <v>-268282.06300000002</v>
      </c>
      <c r="AO67" s="93">
        <v>2178.9214700000002</v>
      </c>
      <c r="AP67" s="93">
        <v>-270460.984</v>
      </c>
      <c r="AQ67" s="93">
        <v>23568.849099999999</v>
      </c>
      <c r="AR67" s="93">
        <v>-291850.91200000001</v>
      </c>
      <c r="AS67" s="94" t="s">
        <v>332</v>
      </c>
      <c r="AT67" s="94" t="s">
        <v>332</v>
      </c>
      <c r="AU67" s="93">
        <v>-225860.36199999999</v>
      </c>
      <c r="AV67" s="93">
        <v>-270521.88699999999</v>
      </c>
      <c r="AW67" s="94" t="s">
        <v>332</v>
      </c>
      <c r="AX67" s="94" t="s">
        <v>332</v>
      </c>
      <c r="AY67" s="93">
        <v>14.696571</v>
      </c>
      <c r="BH67" s="2">
        <v>0.41484632900000001</v>
      </c>
      <c r="BI67" s="2">
        <v>47.939057200000001</v>
      </c>
      <c r="BJ67" s="2">
        <v>0.41484633710451951</v>
      </c>
      <c r="BK67" s="2">
        <v>47.939057524935052</v>
      </c>
      <c r="BL67" s="2">
        <v>1.2879322703999999E-2</v>
      </c>
      <c r="BM67" s="2">
        <v>8.4357902519999997E-5</v>
      </c>
      <c r="BN67" s="2">
        <v>1.2879322343221238E-2</v>
      </c>
      <c r="BO67" s="2">
        <v>8.4357899184276739E-5</v>
      </c>
      <c r="BP67" s="2">
        <v>50.13657712328606</v>
      </c>
      <c r="BQ67" s="2">
        <v>81.025892700683784</v>
      </c>
      <c r="BR67" s="2">
        <v>0.13084218369503203</v>
      </c>
      <c r="BS67" s="2">
        <v>2.3214981026866806</v>
      </c>
      <c r="BT67" s="2">
        <v>5.8433084286798193E-2</v>
      </c>
      <c r="BU67" s="2">
        <v>0.48589001812152688</v>
      </c>
      <c r="BV67" s="2">
        <v>499420.12990810169</v>
      </c>
      <c r="BW67" s="2">
        <v>453.11152869581593</v>
      </c>
      <c r="BX67" s="2">
        <v>8.9189230048219432</v>
      </c>
      <c r="BY67" s="2">
        <v>0.60903175399999998</v>
      </c>
      <c r="BZ67" s="2">
        <v>6.6733290800000002</v>
      </c>
      <c r="CA67" s="2">
        <v>0.60903175013391986</v>
      </c>
      <c r="CB67" s="2">
        <v>6.6733294928517299</v>
      </c>
      <c r="CC67" s="2">
        <v>642.78921692799997</v>
      </c>
      <c r="CD67" s="2">
        <v>176.29521586479999</v>
      </c>
      <c r="CE67" s="2">
        <v>642.78974462315762</v>
      </c>
      <c r="CF67" s="2">
        <v>176.29535279560238</v>
      </c>
      <c r="CG67" s="2">
        <v>1.5297643332400001E-3</v>
      </c>
      <c r="CH67" s="2">
        <v>1.5297667354296439E-3</v>
      </c>
      <c r="CI67" s="2">
        <v>5.6228092922606924E-5</v>
      </c>
      <c r="CJ67" s="2">
        <v>5.6247390472169889E-5</v>
      </c>
      <c r="CK67" s="2">
        <v>5.2973391152948022</v>
      </c>
      <c r="CL67" s="2">
        <v>0.83035660069343742</v>
      </c>
      <c r="CM67" s="2">
        <v>68.334748938164935</v>
      </c>
      <c r="CN67" s="2">
        <v>11897.730644788493</v>
      </c>
      <c r="CO67" s="2">
        <v>414.05641084526604</v>
      </c>
      <c r="CP67" s="2">
        <v>412.14167331159541</v>
      </c>
      <c r="CQ67" s="2">
        <v>-229403.01672453992</v>
      </c>
      <c r="CR67" s="2">
        <v>-270552.54379346513</v>
      </c>
      <c r="CS67" s="2">
        <v>1.0212829826800869</v>
      </c>
      <c r="CT67" s="2">
        <v>-39110.005354722089</v>
      </c>
      <c r="CU67" s="2">
        <v>-237565.65390545782</v>
      </c>
      <c r="CV67" s="2">
        <v>-63019.724166083368</v>
      </c>
      <c r="CW67" s="2">
        <v>-272826.68394134799</v>
      </c>
      <c r="CX67" s="2">
        <v>-270479.37065545772</v>
      </c>
      <c r="CY67" s="2">
        <v>-291853.13181985926</v>
      </c>
      <c r="CZ67" s="2">
        <v>1.7958233254184935E-4</v>
      </c>
      <c r="DA67" s="2">
        <v>-1.0327962108791893</v>
      </c>
      <c r="DB67" s="2">
        <v>0.27246413503438277</v>
      </c>
      <c r="DC67" s="2">
        <v>-267523.74728912988</v>
      </c>
      <c r="DD67" s="2">
        <v>6.5825310119959388E-2</v>
      </c>
      <c r="DE67" s="2">
        <v>1.0620005778987763E-2</v>
      </c>
      <c r="DF67" s="2">
        <v>194.3475929907481</v>
      </c>
    </row>
    <row r="68" spans="1:110" x14ac:dyDescent="0.3">
      <c r="A68" s="93" t="s">
        <v>298</v>
      </c>
      <c r="B68" s="93">
        <v>28</v>
      </c>
      <c r="C68" s="93">
        <v>4.3435999999999897</v>
      </c>
      <c r="D68" s="93">
        <v>3.2795999999999901</v>
      </c>
      <c r="E68" s="94" t="s">
        <v>332</v>
      </c>
      <c r="F68" s="94" t="s">
        <v>332</v>
      </c>
      <c r="G68" s="93">
        <v>30.167938500000002</v>
      </c>
      <c r="H68" s="93">
        <v>68.1135053</v>
      </c>
      <c r="I68" s="93">
        <v>30.167938500000002</v>
      </c>
      <c r="J68" s="93">
        <v>68.1135053</v>
      </c>
      <c r="K68" s="93">
        <v>70.268232800000007</v>
      </c>
      <c r="L68" s="94" t="s">
        <v>332</v>
      </c>
      <c r="M68" s="94" t="s">
        <v>332</v>
      </c>
      <c r="N68" s="93">
        <v>2.4079003500000001E-2</v>
      </c>
      <c r="O68" s="93">
        <v>2.4079003500000001E-2</v>
      </c>
      <c r="P68" s="93">
        <v>2.6932608600000001E-2</v>
      </c>
      <c r="Q68" s="93">
        <v>4.3064455600000003E-3</v>
      </c>
      <c r="R68" s="93">
        <v>4.4626292100000001E-3</v>
      </c>
      <c r="S68" s="93">
        <v>4.4626292100000001E-3</v>
      </c>
      <c r="T68" s="93">
        <v>5.3738217314035701</v>
      </c>
      <c r="U68" s="93">
        <v>0.83336086916959862</v>
      </c>
      <c r="V68" s="93">
        <v>-0.44304954299999999</v>
      </c>
      <c r="W68" s="93">
        <v>0.55537224299999999</v>
      </c>
      <c r="X68" s="93">
        <v>0.1123227</v>
      </c>
      <c r="Y68" s="93">
        <v>-0.44575416168642945</v>
      </c>
      <c r="Z68" s="93">
        <v>0.99964061292104311</v>
      </c>
      <c r="AA68" s="93">
        <v>2.70461868642945E-3</v>
      </c>
      <c r="AB68" s="93">
        <v>-0.44355079756196608</v>
      </c>
      <c r="AC68" s="93">
        <v>1.0088461661084838</v>
      </c>
      <c r="AD68" s="93">
        <v>5.0125456196606702E-4</v>
      </c>
      <c r="AE68" s="94" t="s">
        <v>332</v>
      </c>
      <c r="AF68" s="94" t="s">
        <v>332</v>
      </c>
      <c r="AG68" s="93">
        <v>196.33508</v>
      </c>
      <c r="AH68" s="93">
        <v>196.33508</v>
      </c>
      <c r="AI68" s="93">
        <v>196.12500299999999</v>
      </c>
      <c r="AJ68" s="93">
        <v>196.11333300000001</v>
      </c>
      <c r="AK68" s="93">
        <v>196.11333300000001</v>
      </c>
      <c r="AL68" s="93">
        <v>69.282107999999994</v>
      </c>
      <c r="AM68" s="93">
        <v>12045.091931999999</v>
      </c>
      <c r="AN68" s="93">
        <v>-113709.633</v>
      </c>
      <c r="AO68" s="93">
        <v>1022.7234099999999</v>
      </c>
      <c r="AP68" s="93">
        <v>-114732.356</v>
      </c>
      <c r="AQ68" s="93">
        <v>9877.5426399999997</v>
      </c>
      <c r="AR68" s="93">
        <v>-123587.175</v>
      </c>
      <c r="AS68" s="94" t="s">
        <v>332</v>
      </c>
      <c r="AT68" s="94" t="s">
        <v>332</v>
      </c>
      <c r="AU68" s="93">
        <v>-232714.20300000001</v>
      </c>
      <c r="AV68" s="93">
        <v>-271745.196</v>
      </c>
      <c r="AW68" s="94" t="s">
        <v>332</v>
      </c>
      <c r="AX68" s="94" t="s">
        <v>332</v>
      </c>
      <c r="AY68" s="93">
        <v>14.697449000000001</v>
      </c>
      <c r="BH68" s="2">
        <v>0.41382369600000002</v>
      </c>
      <c r="BI68" s="2">
        <v>48.071836400000002</v>
      </c>
      <c r="BJ68" s="2">
        <v>0.41382370396098828</v>
      </c>
      <c r="BK68" s="2">
        <v>48.07183680337095</v>
      </c>
      <c r="BL68" s="2">
        <v>1.2966145848E-2</v>
      </c>
      <c r="BM68" s="2">
        <v>8.4991647599999993E-5</v>
      </c>
      <c r="BN68" s="2">
        <v>1.2966145493219564E-2</v>
      </c>
      <c r="BO68" s="2">
        <v>8.4991643976299871E-5</v>
      </c>
      <c r="BP68" s="2">
        <v>51.644722003331339</v>
      </c>
      <c r="BQ68" s="2">
        <v>80.856584193456044</v>
      </c>
      <c r="BR68" s="2">
        <v>0.12983656437980959</v>
      </c>
      <c r="BS68" s="2">
        <v>2.3688563264176317</v>
      </c>
      <c r="BT68" s="2">
        <v>5.854804332865874E-2</v>
      </c>
      <c r="BU68" s="2">
        <v>0.48760113432799707</v>
      </c>
      <c r="BV68" s="2">
        <v>497640.74726969114</v>
      </c>
      <c r="BW68" s="2">
        <v>458.36949941609163</v>
      </c>
      <c r="BX68" s="2">
        <v>8.9089794055477078</v>
      </c>
      <c r="BY68" s="2">
        <v>0.60648085799999996</v>
      </c>
      <c r="BZ68" s="2">
        <v>6.6261713899999997</v>
      </c>
      <c r="CA68" s="2">
        <v>0.60648085316189293</v>
      </c>
      <c r="CB68" s="2">
        <v>6.6261718339307629</v>
      </c>
      <c r="CC68" s="2">
        <v>648.61075253599995</v>
      </c>
      <c r="CD68" s="2">
        <v>176.02950512640001</v>
      </c>
      <c r="CE68" s="2">
        <v>648.61128409859111</v>
      </c>
      <c r="CF68" s="2">
        <v>176.02964164456637</v>
      </c>
      <c r="CG68" s="2">
        <v>1.5366036254319999E-3</v>
      </c>
      <c r="CH68" s="2">
        <v>1.5366060315211132E-3</v>
      </c>
      <c r="CI68" s="2">
        <v>5.6102786914460283E-5</v>
      </c>
      <c r="CJ68" s="2">
        <v>5.6122041317001052E-5</v>
      </c>
      <c r="CK68" s="2">
        <v>5.3738260095595951</v>
      </c>
      <c r="CL68" s="2">
        <v>0.8333614986534662</v>
      </c>
      <c r="CM68" s="2">
        <v>69.282165435209208</v>
      </c>
      <c r="CN68" s="2">
        <v>12045.101446853256</v>
      </c>
      <c r="CO68" s="2">
        <v>415.2431668969482</v>
      </c>
      <c r="CP68" s="2">
        <v>413.34261957645879</v>
      </c>
      <c r="CQ68" s="2">
        <v>-236265.82467173901</v>
      </c>
      <c r="CR68" s="2">
        <v>-271775.77027904597</v>
      </c>
      <c r="CS68" s="2">
        <v>1.0089787943049819</v>
      </c>
      <c r="CT68" s="2">
        <v>-38741.026344340542</v>
      </c>
      <c r="CU68" s="2">
        <v>-237500.12483846594</v>
      </c>
      <c r="CV68" s="2">
        <v>-62864.514587632286</v>
      </c>
      <c r="CW68" s="2">
        <v>-272681.53190078959</v>
      </c>
      <c r="CX68" s="2">
        <v>-114736.7830271078</v>
      </c>
      <c r="CY68" s="2">
        <v>-123587.65953745025</v>
      </c>
      <c r="CZ68" s="2">
        <v>1.829455281113679E-4</v>
      </c>
      <c r="DA68" s="2">
        <v>-0.44114830352118689</v>
      </c>
      <c r="DB68" s="2">
        <v>0.11218823582864255</v>
      </c>
      <c r="DC68" s="2">
        <v>-113308.97872864691</v>
      </c>
      <c r="DD68" s="2">
        <v>2.6932455532178708E-2</v>
      </c>
      <c r="DE68" s="2">
        <v>4.3064207150787992E-3</v>
      </c>
      <c r="DF68" s="2">
        <v>196.12501602138408</v>
      </c>
    </row>
    <row r="69" spans="1:110" x14ac:dyDescent="0.3">
      <c r="A69" s="93" t="s">
        <v>298</v>
      </c>
      <c r="B69" s="93">
        <v>29</v>
      </c>
      <c r="C69" s="93">
        <v>3.2795999999999901</v>
      </c>
      <c r="D69" s="93">
        <v>3.2225999999999901</v>
      </c>
      <c r="E69" s="94" t="s">
        <v>332</v>
      </c>
      <c r="F69" s="94" t="s">
        <v>332</v>
      </c>
      <c r="G69" s="93">
        <v>30.280261200000002</v>
      </c>
      <c r="H69" s="93">
        <v>68.143922599999996</v>
      </c>
      <c r="I69" s="93">
        <v>30.280261200000002</v>
      </c>
      <c r="J69" s="93">
        <v>68.143922599999996</v>
      </c>
      <c r="K69" s="93">
        <v>3.7676030599999999</v>
      </c>
      <c r="L69" s="94" t="s">
        <v>332</v>
      </c>
      <c r="M69" s="94" t="s">
        <v>332</v>
      </c>
      <c r="N69" s="93">
        <v>9.3580555299999993E-3</v>
      </c>
      <c r="O69" s="93">
        <v>9.3580555299999993E-3</v>
      </c>
      <c r="P69" s="93">
        <v>1.8146573799999999E-2</v>
      </c>
      <c r="Q69" s="93">
        <v>2.8966659399999998E-3</v>
      </c>
      <c r="R69" s="93">
        <v>3.38088253E-3</v>
      </c>
      <c r="S69" s="93">
        <v>3.38088253E-3</v>
      </c>
      <c r="T69" s="93">
        <v>5.4060369529834933</v>
      </c>
      <c r="U69" s="93">
        <v>0.83444631265414615</v>
      </c>
      <c r="V69" s="93">
        <v>-7.3578722099999994E-2</v>
      </c>
      <c r="W69" s="93">
        <v>0.103996006</v>
      </c>
      <c r="X69" s="93">
        <v>3.0417283900000008E-2</v>
      </c>
      <c r="Y69" s="93">
        <v>-7.3863368731807974E-2</v>
      </c>
      <c r="Z69" s="93">
        <v>0.99819372930946038</v>
      </c>
      <c r="AA69" s="93">
        <v>2.8464663180797502E-4</v>
      </c>
      <c r="AB69" s="93">
        <v>-7.3681559363747554E-2</v>
      </c>
      <c r="AC69" s="93">
        <v>1.0064645257810028</v>
      </c>
      <c r="AD69" s="93">
        <v>1.028372637475603E-4</v>
      </c>
      <c r="AE69" s="94" t="s">
        <v>332</v>
      </c>
      <c r="AF69" s="94" t="s">
        <v>332</v>
      </c>
      <c r="AG69" s="93">
        <v>197.01136099999999</v>
      </c>
      <c r="AH69" s="93">
        <v>197.01136099999999</v>
      </c>
      <c r="AI69" s="93">
        <v>196.52124900000001</v>
      </c>
      <c r="AJ69" s="93">
        <v>196.47719900000001</v>
      </c>
      <c r="AK69" s="93">
        <v>196.47719900000001</v>
      </c>
      <c r="AL69" s="93">
        <v>69.75125568</v>
      </c>
      <c r="AM69" s="93">
        <v>12074.666472000001</v>
      </c>
      <c r="AN69" s="93">
        <v>-21727.619699999999</v>
      </c>
      <c r="AO69" s="93">
        <v>128.79910699999999</v>
      </c>
      <c r="AP69" s="93">
        <v>-21856.418799999999</v>
      </c>
      <c r="AQ69" s="93">
        <v>2003.93272</v>
      </c>
      <c r="AR69" s="93">
        <v>-23731.552500000002</v>
      </c>
      <c r="AS69" s="94" t="s">
        <v>332</v>
      </c>
      <c r="AT69" s="94" t="s">
        <v>332</v>
      </c>
      <c r="AU69" s="93">
        <v>-235606.204</v>
      </c>
      <c r="AV69" s="93">
        <v>-271942.74599999998</v>
      </c>
      <c r="AW69" s="94" t="s">
        <v>332</v>
      </c>
      <c r="AX69" s="94" t="s">
        <v>332</v>
      </c>
      <c r="AY69" s="93">
        <v>14.698328</v>
      </c>
      <c r="BH69" s="2">
        <v>0.41338476099999999</v>
      </c>
      <c r="BI69" s="2">
        <v>48.090260600000001</v>
      </c>
      <c r="BJ69" s="2">
        <v>0.41338476975752653</v>
      </c>
      <c r="BK69" s="2">
        <v>48.090260971400632</v>
      </c>
      <c r="BL69" s="2">
        <v>1.3004118E-2</v>
      </c>
      <c r="BM69" s="2">
        <v>8.5135376160000003E-5</v>
      </c>
      <c r="BN69" s="2">
        <v>1.300411760867265E-2</v>
      </c>
      <c r="BO69" s="2">
        <v>8.5135372162640919E-5</v>
      </c>
      <c r="BP69" s="2">
        <v>52.459532924180358</v>
      </c>
      <c r="BQ69" s="2">
        <v>80.834715829952543</v>
      </c>
      <c r="BR69" s="2">
        <v>0.12941988132372623</v>
      </c>
      <c r="BS69" s="2">
        <v>2.3768274379934615</v>
      </c>
      <c r="BT69" s="2">
        <v>5.8598965618785505E-2</v>
      </c>
      <c r="BU69" s="2">
        <v>0.48773497359282786</v>
      </c>
      <c r="BV69" s="2">
        <v>497149.72164504416</v>
      </c>
      <c r="BW69" s="2">
        <v>460.56463382103391</v>
      </c>
      <c r="BX69" s="2">
        <v>8.9095431687139648</v>
      </c>
      <c r="BY69" s="2">
        <v>0.60539074999999998</v>
      </c>
      <c r="BZ69" s="2">
        <v>6.6138744200000001</v>
      </c>
      <c r="CA69" s="2">
        <v>0.60539074510860891</v>
      </c>
      <c r="CB69" s="2">
        <v>6.613874870100763</v>
      </c>
      <c r="CC69" s="2">
        <v>650.9840344239999</v>
      </c>
      <c r="CD69" s="2">
        <v>176.07020156320002</v>
      </c>
      <c r="CE69" s="2">
        <v>650.98456837841604</v>
      </c>
      <c r="CF69" s="2">
        <v>176.07033769616996</v>
      </c>
      <c r="CG69" s="2">
        <v>1.5389965669599999E-3</v>
      </c>
      <c r="CH69" s="2">
        <v>1.5389989776204325E-3</v>
      </c>
      <c r="CI69" s="2">
        <v>5.6109887474541753E-5</v>
      </c>
      <c r="CJ69" s="2">
        <v>5.6129144384445613E-5</v>
      </c>
      <c r="CK69" s="2">
        <v>5.4060412322713329</v>
      </c>
      <c r="CL69" s="2">
        <v>0.83444694096702887</v>
      </c>
      <c r="CM69" s="2">
        <v>69.751313457748338</v>
      </c>
      <c r="CN69" s="2">
        <v>12074.675990138332</v>
      </c>
      <c r="CO69" s="2">
        <v>415.59984447539182</v>
      </c>
      <c r="CP69" s="2">
        <v>413.70707434698744</v>
      </c>
      <c r="CQ69" s="2">
        <v>-239161.80936073177</v>
      </c>
      <c r="CR69" s="2">
        <v>-271973.31094596616</v>
      </c>
      <c r="CS69" s="2">
        <v>1.0068440218893191</v>
      </c>
      <c r="CT69" s="2">
        <v>-38546.024478042673</v>
      </c>
      <c r="CU69" s="2">
        <v>-237467.72505404041</v>
      </c>
      <c r="CV69" s="2">
        <v>-62830.157354068164</v>
      </c>
      <c r="CW69" s="2">
        <v>-272652.13034595217</v>
      </c>
      <c r="CX69" s="2">
        <v>-21859.527736396638</v>
      </c>
      <c r="CY69" s="2">
        <v>-23731.769895916172</v>
      </c>
      <c r="CZ69" s="2">
        <v>9.8781058853536883E-6</v>
      </c>
      <c r="DA69" s="2">
        <v>-7.3347764270404514E-2</v>
      </c>
      <c r="DB69" s="2">
        <v>3.0520065321843738E-2</v>
      </c>
      <c r="DC69" s="2">
        <v>-21709.818737148216</v>
      </c>
      <c r="DD69" s="2">
        <v>1.8143394152888272E-2</v>
      </c>
      <c r="DE69" s="2">
        <v>2.8961557738571885E-3</v>
      </c>
      <c r="DF69" s="2">
        <v>196.52139682898982</v>
      </c>
    </row>
    <row r="70" spans="1:110" x14ac:dyDescent="0.3">
      <c r="A70" s="93" t="s">
        <v>298</v>
      </c>
      <c r="B70" s="93">
        <v>30</v>
      </c>
      <c r="C70" s="93">
        <v>3.2225999999999901</v>
      </c>
      <c r="D70" s="93">
        <v>3.1655999999999902</v>
      </c>
      <c r="E70" s="94" t="s">
        <v>332</v>
      </c>
      <c r="F70" s="94" t="s">
        <v>332</v>
      </c>
      <c r="G70" s="93">
        <v>30.310678500000002</v>
      </c>
      <c r="H70" s="93">
        <v>68.157744800000003</v>
      </c>
      <c r="I70" s="93">
        <v>30.310678500000002</v>
      </c>
      <c r="J70" s="93">
        <v>68.157744800000003</v>
      </c>
      <c r="K70" s="93">
        <v>3.7688700800000001</v>
      </c>
      <c r="L70" s="94" t="s">
        <v>332</v>
      </c>
      <c r="M70" s="94" t="s">
        <v>332</v>
      </c>
      <c r="N70" s="93">
        <v>6.9211794800000002E-3</v>
      </c>
      <c r="O70" s="93">
        <v>6.9211794800000002E-3</v>
      </c>
      <c r="P70" s="93">
        <v>1.36507439E-2</v>
      </c>
      <c r="Q70" s="93">
        <v>2.1772095900000001E-3</v>
      </c>
      <c r="R70" s="93">
        <v>2.5496571299999998E-3</v>
      </c>
      <c r="S70" s="93">
        <v>2.5496571299999998E-3</v>
      </c>
      <c r="T70" s="93">
        <v>5.41315423167626</v>
      </c>
      <c r="U70" s="93">
        <v>0.83472174540417776</v>
      </c>
      <c r="V70" s="93">
        <v>-5.6607717799999999E-2</v>
      </c>
      <c r="W70" s="93">
        <v>7.0429941400000001E-2</v>
      </c>
      <c r="X70" s="93">
        <v>1.3822223600000003E-2</v>
      </c>
      <c r="Y70" s="93">
        <v>-5.6703383890348291E-2</v>
      </c>
      <c r="Z70" s="93">
        <v>0.99918050694936555</v>
      </c>
      <c r="AA70" s="93">
        <v>9.5666090348291743E-5</v>
      </c>
      <c r="AB70" s="93">
        <v>-5.6642959730954193E-2</v>
      </c>
      <c r="AC70" s="93">
        <v>1.0048595430425216</v>
      </c>
      <c r="AD70" s="93">
        <v>3.5241930954194271E-5</v>
      </c>
      <c r="AE70" s="94" t="s">
        <v>332</v>
      </c>
      <c r="AF70" s="94" t="s">
        <v>332</v>
      </c>
      <c r="AG70" s="93">
        <v>197.09502900000001</v>
      </c>
      <c r="AH70" s="93">
        <v>197.09502900000001</v>
      </c>
      <c r="AI70" s="93">
        <v>196.721721</v>
      </c>
      <c r="AJ70" s="93">
        <v>196.695359</v>
      </c>
      <c r="AK70" s="93">
        <v>196.695359</v>
      </c>
      <c r="AL70" s="93">
        <v>69.86834064</v>
      </c>
      <c r="AM70" s="93">
        <v>12093.523920000001</v>
      </c>
      <c r="AN70" s="93">
        <v>-14444.2948</v>
      </c>
      <c r="AO70" s="93">
        <v>98.301214700000003</v>
      </c>
      <c r="AP70" s="93">
        <v>-14542.596</v>
      </c>
      <c r="AQ70" s="93">
        <v>1201.5712900000001</v>
      </c>
      <c r="AR70" s="93">
        <v>-15645.866099999999</v>
      </c>
      <c r="AS70" s="94" t="s">
        <v>332</v>
      </c>
      <c r="AT70" s="94" t="s">
        <v>332</v>
      </c>
      <c r="AU70" s="93">
        <v>-236086.6</v>
      </c>
      <c r="AV70" s="93">
        <v>-272099.522</v>
      </c>
      <c r="AW70" s="94" t="s">
        <v>332</v>
      </c>
      <c r="AX70" s="94" t="s">
        <v>332</v>
      </c>
      <c r="AY70" s="93">
        <v>14.6983751</v>
      </c>
      <c r="BH70" s="2">
        <v>0.41334862900000002</v>
      </c>
      <c r="BI70" s="2">
        <v>48.108583799999998</v>
      </c>
      <c r="BJ70" s="2">
        <v>0.41334863709746439</v>
      </c>
      <c r="BK70" s="2">
        <v>48.108584143744437</v>
      </c>
      <c r="BL70" s="2">
        <v>1.3008874068E-2</v>
      </c>
      <c r="BM70" s="2">
        <v>8.5208365080000005E-5</v>
      </c>
      <c r="BN70" s="2">
        <v>1.3008873717900145E-2</v>
      </c>
      <c r="BO70" s="2">
        <v>8.5208361407291722E-5</v>
      </c>
      <c r="BP70" s="2">
        <v>52.623749906834462</v>
      </c>
      <c r="BQ70" s="2">
        <v>80.812217973783632</v>
      </c>
      <c r="BR70" s="2">
        <v>0.12934082049370613</v>
      </c>
      <c r="BS70" s="2">
        <v>2.383137725875645</v>
      </c>
      <c r="BT70" s="2">
        <v>5.8603369615030834E-2</v>
      </c>
      <c r="BU70" s="2">
        <v>0.4879892044689903</v>
      </c>
      <c r="BV70" s="2">
        <v>496944.96874341677</v>
      </c>
      <c r="BW70" s="2">
        <v>461.06758328795939</v>
      </c>
      <c r="BX70" s="2">
        <v>8.9079562892734643</v>
      </c>
      <c r="BY70" s="2">
        <v>0.60518715000000001</v>
      </c>
      <c r="BZ70" s="2">
        <v>6.6088350299999998</v>
      </c>
      <c r="CA70" s="2">
        <v>0.60518714483217673</v>
      </c>
      <c r="CB70" s="2">
        <v>6.6088354429745415</v>
      </c>
      <c r="CC70" s="2">
        <v>651.67582985599995</v>
      </c>
      <c r="CD70" s="2">
        <v>176.02216644399999</v>
      </c>
      <c r="CE70" s="2">
        <v>651.67636531892958</v>
      </c>
      <c r="CF70" s="2">
        <v>176.0223030962546</v>
      </c>
      <c r="CG70" s="2">
        <v>1.5397386486479998E-3</v>
      </c>
      <c r="CH70" s="2">
        <v>1.5397410657552219E-3</v>
      </c>
      <c r="CI70" s="2">
        <v>5.6089901731160896E-5</v>
      </c>
      <c r="CJ70" s="2">
        <v>5.610915183232456E-5</v>
      </c>
      <c r="CK70" s="2">
        <v>5.4131585226663228</v>
      </c>
      <c r="CL70" s="2">
        <v>0.83472238131775855</v>
      </c>
      <c r="CM70" s="2">
        <v>69.868398514247843</v>
      </c>
      <c r="CN70" s="2">
        <v>12093.533475562401</v>
      </c>
      <c r="CO70" s="2">
        <v>415.73960795539801</v>
      </c>
      <c r="CP70" s="2">
        <v>413.8472369120704</v>
      </c>
      <c r="CQ70" s="2">
        <v>-239642.52721774066</v>
      </c>
      <c r="CR70" s="2">
        <v>-272130.07451945654</v>
      </c>
      <c r="CS70" s="2">
        <v>1.005186803123419</v>
      </c>
      <c r="CT70" s="2">
        <v>-38509.955294197731</v>
      </c>
      <c r="CU70" s="2">
        <v>-237463.59422809526</v>
      </c>
      <c r="CV70" s="2">
        <v>-62811.90248689006</v>
      </c>
      <c r="CW70" s="2">
        <v>-272634.49769551191</v>
      </c>
      <c r="CX70" s="2">
        <v>-14544.586344333567</v>
      </c>
      <c r="CY70" s="2">
        <v>-15645.993245854348</v>
      </c>
      <c r="CZ70" s="2">
        <v>9.8953767707505605E-6</v>
      </c>
      <c r="DA70" s="2">
        <v>-5.6388597358991474E-2</v>
      </c>
      <c r="DB70" s="2">
        <v>1.3856095790372679E-2</v>
      </c>
      <c r="DC70" s="2">
        <v>-14411.192597881958</v>
      </c>
      <c r="DD70" s="2">
        <v>1.3649900808291074E-2</v>
      </c>
      <c r="DE70" s="2">
        <v>2.1770746650058097E-3</v>
      </c>
      <c r="DF70" s="2">
        <v>196.72176456741067</v>
      </c>
    </row>
    <row r="71" spans="1:110" x14ac:dyDescent="0.3">
      <c r="A71" s="93" t="s">
        <v>298</v>
      </c>
      <c r="B71" s="93">
        <v>31</v>
      </c>
      <c r="C71" s="93">
        <v>3.1655999999999902</v>
      </c>
      <c r="D71" s="93">
        <v>3.1085999999999898</v>
      </c>
      <c r="E71" s="94" t="s">
        <v>332</v>
      </c>
      <c r="F71" s="94" t="s">
        <v>332</v>
      </c>
      <c r="G71" s="93">
        <v>30.324500700000002</v>
      </c>
      <c r="H71" s="93">
        <v>68.167302399999997</v>
      </c>
      <c r="I71" s="93">
        <v>30.324500700000002</v>
      </c>
      <c r="J71" s="93">
        <v>68.167302399999997</v>
      </c>
      <c r="K71" s="93">
        <v>3.7696681500000002</v>
      </c>
      <c r="L71" s="94" t="s">
        <v>332</v>
      </c>
      <c r="M71" s="94" t="s">
        <v>332</v>
      </c>
      <c r="N71" s="93">
        <v>5.0512927300000003E-3</v>
      </c>
      <c r="O71" s="93">
        <v>5.0512927300000003E-3</v>
      </c>
      <c r="P71" s="93">
        <v>1.0204507999999999E-2</v>
      </c>
      <c r="Q71" s="93">
        <v>1.6265607699999999E-3</v>
      </c>
      <c r="R71" s="93">
        <v>1.91233252E-3</v>
      </c>
      <c r="S71" s="93">
        <v>1.91233252E-3</v>
      </c>
      <c r="T71" s="93">
        <v>5.4169015951781656</v>
      </c>
      <c r="U71" s="93">
        <v>0.83486772935406173</v>
      </c>
      <c r="V71" s="93">
        <v>-4.3420331600000001E-2</v>
      </c>
      <c r="W71" s="93">
        <v>5.2977883099999998E-2</v>
      </c>
      <c r="X71" s="93">
        <v>9.5575514999999972E-3</v>
      </c>
      <c r="Y71" s="93">
        <v>-4.3468609590408554E-2</v>
      </c>
      <c r="Z71" s="93">
        <v>0.99943383316840273</v>
      </c>
      <c r="AA71" s="93">
        <v>4.8277990408550581E-5</v>
      </c>
      <c r="AB71" s="93">
        <v>-4.3438608816545023E-2</v>
      </c>
      <c r="AC71" s="93">
        <v>1.0036482771308732</v>
      </c>
      <c r="AD71" s="93">
        <v>1.8277216545024775E-5</v>
      </c>
      <c r="AE71" s="94" t="s">
        <v>332</v>
      </c>
      <c r="AF71" s="94" t="s">
        <v>332</v>
      </c>
      <c r="AG71" s="93">
        <v>197.15835200000001</v>
      </c>
      <c r="AH71" s="93">
        <v>197.15835200000001</v>
      </c>
      <c r="AI71" s="93">
        <v>196.874978</v>
      </c>
      <c r="AJ71" s="93">
        <v>196.855637</v>
      </c>
      <c r="AK71" s="93">
        <v>196.855637</v>
      </c>
      <c r="AL71" s="93">
        <v>69.937904880000005</v>
      </c>
      <c r="AM71" s="93">
        <v>12107.609316</v>
      </c>
      <c r="AN71" s="93">
        <v>-10833.3483</v>
      </c>
      <c r="AO71" s="93">
        <v>74.709682400000005</v>
      </c>
      <c r="AP71" s="93">
        <v>-10908.058000000001</v>
      </c>
      <c r="AQ71" s="93">
        <v>882.739465</v>
      </c>
      <c r="AR71" s="93">
        <v>-11716.0877</v>
      </c>
      <c r="AS71" s="94" t="s">
        <v>332</v>
      </c>
      <c r="AT71" s="94" t="s">
        <v>332</v>
      </c>
      <c r="AU71" s="93">
        <v>-236455.31400000001</v>
      </c>
      <c r="AV71" s="93">
        <v>-272220.29399999999</v>
      </c>
      <c r="AW71" s="94" t="s">
        <v>332</v>
      </c>
      <c r="AX71" s="94" t="s">
        <v>332</v>
      </c>
      <c r="AY71" s="93">
        <v>14.6984222</v>
      </c>
      <c r="BH71" s="2">
        <v>0.413322788</v>
      </c>
      <c r="BI71" s="2">
        <v>48.1231753</v>
      </c>
      <c r="BJ71" s="2">
        <v>0.4133227960922024</v>
      </c>
      <c r="BK71" s="2">
        <v>48.123175704772791</v>
      </c>
      <c r="BL71" s="2">
        <v>1.3012464095999999E-2</v>
      </c>
      <c r="BM71" s="2">
        <v>8.5259946960000003E-5</v>
      </c>
      <c r="BN71" s="2">
        <v>1.3012463746445947E-2</v>
      </c>
      <c r="BO71" s="2">
        <v>8.5259943230782574E-5</v>
      </c>
      <c r="BP71" s="2">
        <v>52.753738314515779</v>
      </c>
      <c r="BQ71" s="2">
        <v>80.794322656403679</v>
      </c>
      <c r="BR71" s="2">
        <v>0.1292798281433048</v>
      </c>
      <c r="BS71" s="2">
        <v>2.3880234419132984</v>
      </c>
      <c r="BT71" s="2">
        <v>5.8606607788142716E-2</v>
      </c>
      <c r="BU71" s="2">
        <v>0.48820221519983603</v>
      </c>
      <c r="BV71" s="2">
        <v>496807.00944940059</v>
      </c>
      <c r="BW71" s="2">
        <v>461.30667733908803</v>
      </c>
      <c r="BX71" s="2">
        <v>8.9065040462130085</v>
      </c>
      <c r="BY71" s="2">
        <v>0.60502957999999996</v>
      </c>
      <c r="BZ71" s="2">
        <v>6.6054860700000004</v>
      </c>
      <c r="CA71" s="2">
        <v>0.60502957513980415</v>
      </c>
      <c r="CB71" s="2">
        <v>6.6054865017247621</v>
      </c>
      <c r="CC71" s="2">
        <v>652.00364109600002</v>
      </c>
      <c r="CD71" s="2">
        <v>175.9761683856</v>
      </c>
      <c r="CE71" s="2">
        <v>652.00417663184248</v>
      </c>
      <c r="CF71" s="2">
        <v>175.97630507660651</v>
      </c>
      <c r="CG71" s="2">
        <v>1.5401847319679999E-3</v>
      </c>
      <c r="CH71" s="2">
        <v>1.5401871484517476E-3</v>
      </c>
      <c r="CI71" s="2">
        <v>5.6071614816700615E-5</v>
      </c>
      <c r="CJ71" s="2">
        <v>5.6090858638768498E-5</v>
      </c>
      <c r="CK71" s="2">
        <v>5.4169058936717356</v>
      </c>
      <c r="CL71" s="2">
        <v>0.83486836143545085</v>
      </c>
      <c r="CM71" s="2">
        <v>69.937963102248261</v>
      </c>
      <c r="CN71" s="2">
        <v>12107.61888376018</v>
      </c>
      <c r="CO71" s="2">
        <v>415.82764211467281</v>
      </c>
      <c r="CP71" s="2">
        <v>413.9357371582671</v>
      </c>
      <c r="CQ71" s="2">
        <v>-240011.47443720297</v>
      </c>
      <c r="CR71" s="2">
        <v>-272250.83798555046</v>
      </c>
      <c r="CS71" s="2">
        <v>1.0039051094645832</v>
      </c>
      <c r="CT71" s="2">
        <v>-38481.546567305704</v>
      </c>
      <c r="CU71" s="2">
        <v>-237460.41440025676</v>
      </c>
      <c r="CV71" s="2">
        <v>-62798.848902527236</v>
      </c>
      <c r="CW71" s="2">
        <v>-272621.54541771108</v>
      </c>
      <c r="CX71" s="2">
        <v>-10909.268562541103</v>
      </c>
      <c r="CY71" s="2">
        <v>-11716.165520234808</v>
      </c>
      <c r="CZ71" s="2">
        <v>9.9035109357384557E-6</v>
      </c>
      <c r="DA71" s="2">
        <v>-4.3243584565686936E-2</v>
      </c>
      <c r="DB71" s="2">
        <v>9.5708512383301733E-3</v>
      </c>
      <c r="DC71" s="2">
        <v>-10802.894414161796</v>
      </c>
      <c r="DD71" s="2">
        <v>1.020410069860902E-2</v>
      </c>
      <c r="DE71" s="2">
        <v>1.6264956970195466E-3</v>
      </c>
      <c r="DF71" s="2">
        <v>196.87500159803596</v>
      </c>
    </row>
    <row r="72" spans="1:110" x14ac:dyDescent="0.3">
      <c r="A72" s="93" t="s">
        <v>298</v>
      </c>
      <c r="B72" s="93">
        <v>32</v>
      </c>
      <c r="C72" s="93">
        <v>3.1085999999999898</v>
      </c>
      <c r="D72" s="93">
        <v>3.0515999999999899</v>
      </c>
      <c r="E72" s="94" t="s">
        <v>332</v>
      </c>
      <c r="F72" s="94" t="s">
        <v>332</v>
      </c>
      <c r="G72" s="93">
        <v>30.334058200000001</v>
      </c>
      <c r="H72" s="93">
        <v>68.1745272</v>
      </c>
      <c r="I72" s="93">
        <v>30.334058200000001</v>
      </c>
      <c r="J72" s="93">
        <v>68.1745272</v>
      </c>
      <c r="K72" s="93">
        <v>3.7702618499999998</v>
      </c>
      <c r="L72" s="94" t="s">
        <v>332</v>
      </c>
      <c r="M72" s="94" t="s">
        <v>332</v>
      </c>
      <c r="N72" s="93">
        <v>3.6182959500000002E-3</v>
      </c>
      <c r="O72" s="93">
        <v>3.6182959500000002E-3</v>
      </c>
      <c r="P72" s="93">
        <v>7.5631495900000002E-3</v>
      </c>
      <c r="Q72" s="93">
        <v>1.20498993E-3</v>
      </c>
      <c r="R72" s="93">
        <v>1.4240523E-3</v>
      </c>
      <c r="S72" s="93">
        <v>1.4240523E-3</v>
      </c>
      <c r="T72" s="93">
        <v>5.4195748716731966</v>
      </c>
      <c r="U72" s="93">
        <v>0.83497027222990816</v>
      </c>
      <c r="V72" s="93">
        <v>-3.3274457399999999E-2</v>
      </c>
      <c r="W72" s="93">
        <v>4.0499309400000003E-2</v>
      </c>
      <c r="X72" s="93">
        <v>7.2248520000000038E-3</v>
      </c>
      <c r="Y72" s="93">
        <v>-3.3300599052730945E-2</v>
      </c>
      <c r="Z72" s="93">
        <v>0.99957229631038291</v>
      </c>
      <c r="AA72" s="93">
        <v>2.6141652730949416E-5</v>
      </c>
      <c r="AB72" s="93">
        <v>-3.3284745967107759E-2</v>
      </c>
      <c r="AC72" s="93">
        <v>1.0027179710272669</v>
      </c>
      <c r="AD72" s="93">
        <v>1.0288567107759606E-5</v>
      </c>
      <c r="AE72" s="94" t="s">
        <v>332</v>
      </c>
      <c r="AF72" s="94" t="s">
        <v>332</v>
      </c>
      <c r="AG72" s="93">
        <v>197.20612700000001</v>
      </c>
      <c r="AH72" s="93">
        <v>197.20612700000001</v>
      </c>
      <c r="AI72" s="93">
        <v>196.99221600000001</v>
      </c>
      <c r="AJ72" s="93">
        <v>196.97752399999999</v>
      </c>
      <c r="AK72" s="93">
        <v>196.97752399999999</v>
      </c>
      <c r="AL72" s="93">
        <v>69.989891759999992</v>
      </c>
      <c r="AM72" s="93">
        <v>12118.392288000001</v>
      </c>
      <c r="AN72" s="93">
        <v>-8279.9964400000008</v>
      </c>
      <c r="AO72" s="93">
        <v>56.446939100000002</v>
      </c>
      <c r="AP72" s="93">
        <v>-8336.4433800000006</v>
      </c>
      <c r="AQ72" s="93">
        <v>671.27176999999995</v>
      </c>
      <c r="AR72" s="93">
        <v>-8951.2682100000002</v>
      </c>
      <c r="AS72" s="94" t="s">
        <v>332</v>
      </c>
      <c r="AT72" s="94" t="s">
        <v>332</v>
      </c>
      <c r="AU72" s="93">
        <v>-236737.94699999999</v>
      </c>
      <c r="AV72" s="93">
        <v>-272312.89799999999</v>
      </c>
      <c r="AW72" s="94" t="s">
        <v>332</v>
      </c>
      <c r="AX72" s="94" t="s">
        <v>332</v>
      </c>
      <c r="AY72" s="93">
        <v>14.698469299999999</v>
      </c>
      <c r="BH72" s="2">
        <v>0.41330456900000001</v>
      </c>
      <c r="BI72" s="2">
        <v>48.1344639</v>
      </c>
      <c r="BJ72" s="2">
        <v>0.41330457638468315</v>
      </c>
      <c r="BK72" s="2">
        <v>48.134464308153042</v>
      </c>
      <c r="BL72" s="2">
        <v>1.3015162727999999E-2</v>
      </c>
      <c r="BM72" s="2">
        <v>8.5298826959999998E-5</v>
      </c>
      <c r="BN72" s="2">
        <v>1.3015162379464458E-2</v>
      </c>
      <c r="BO72" s="2">
        <v>8.5298823348892763E-5</v>
      </c>
      <c r="BP72" s="2">
        <v>52.855929438739636</v>
      </c>
      <c r="BQ72" s="2">
        <v>80.780530607906528</v>
      </c>
      <c r="BR72" s="2">
        <v>0.12923281414111731</v>
      </c>
      <c r="BS72" s="2">
        <v>2.3917877052906937</v>
      </c>
      <c r="BT72" s="2">
        <v>5.8608973518621862E-2</v>
      </c>
      <c r="BU72" s="2">
        <v>0.48836827045869979</v>
      </c>
      <c r="BV72" s="2">
        <v>496703.42710463208</v>
      </c>
      <c r="BW72" s="2">
        <v>461.4724114919606</v>
      </c>
      <c r="BX72" s="2">
        <v>8.9053590187576432</v>
      </c>
      <c r="BY72" s="2">
        <v>0.60490781999999998</v>
      </c>
      <c r="BZ72" s="2">
        <v>6.6029957499999998</v>
      </c>
      <c r="CA72" s="2">
        <v>0.60490781558640361</v>
      </c>
      <c r="CB72" s="2">
        <v>6.6029961878547967</v>
      </c>
      <c r="CC72" s="2">
        <v>652.23390831199993</v>
      </c>
      <c r="CD72" s="2">
        <v>175.93967412319998</v>
      </c>
      <c r="CE72" s="2">
        <v>652.23444362470252</v>
      </c>
      <c r="CF72" s="2">
        <v>175.93981036374302</v>
      </c>
      <c r="CG72" s="2">
        <v>1.540512248608E-3</v>
      </c>
      <c r="CH72" s="2">
        <v>1.5405146600758859E-3</v>
      </c>
      <c r="CI72" s="2">
        <v>5.6057198574338087E-5</v>
      </c>
      <c r="CJ72" s="2">
        <v>5.6076437392372135E-5</v>
      </c>
      <c r="CK72" s="2">
        <v>5.4195791668026301</v>
      </c>
      <c r="CL72" s="2">
        <v>0.83497090311487188</v>
      </c>
      <c r="CM72" s="2">
        <v>69.989949662387559</v>
      </c>
      <c r="CN72" s="2">
        <v>12118.401825306604</v>
      </c>
      <c r="CO72" s="2">
        <v>415.89313246058975</v>
      </c>
      <c r="CP72" s="2">
        <v>414.00160205804519</v>
      </c>
      <c r="CQ72" s="2">
        <v>-240294.27586777322</v>
      </c>
      <c r="CR72" s="2">
        <v>-272343.43509667477</v>
      </c>
      <c r="CS72" s="2">
        <v>1.0029165165266767</v>
      </c>
      <c r="CT72" s="2">
        <v>-38459.318700493517</v>
      </c>
      <c r="CU72" s="2">
        <v>-237457.98322201677</v>
      </c>
      <c r="CV72" s="2">
        <v>-62788.979537777675</v>
      </c>
      <c r="CW72" s="2">
        <v>-272611.69735199184</v>
      </c>
      <c r="CX72" s="2">
        <v>-8337.1713702758716</v>
      </c>
      <c r="CY72" s="2">
        <v>-8951.3162522982238</v>
      </c>
      <c r="CZ72" s="2">
        <v>9.9091467916037504E-6</v>
      </c>
      <c r="DA72" s="2">
        <v>-3.3135224388172943E-2</v>
      </c>
      <c r="DB72" s="2">
        <v>7.2286791198088625E-3</v>
      </c>
      <c r="DC72" s="2">
        <v>-8254.1870906347594</v>
      </c>
      <c r="DD72" s="2">
        <v>7.5629178226871343E-3</v>
      </c>
      <c r="DE72" s="2">
        <v>1.2049529387809118E-3</v>
      </c>
      <c r="DF72" s="2">
        <v>196.99223229107602</v>
      </c>
    </row>
    <row r="73" spans="1:110" x14ac:dyDescent="0.3">
      <c r="A73" s="93" t="s">
        <v>298</v>
      </c>
      <c r="B73" s="93">
        <v>33</v>
      </c>
      <c r="C73" s="93">
        <v>3.0515999999999899</v>
      </c>
      <c r="D73" s="93">
        <v>2.9945999999999899</v>
      </c>
      <c r="E73" s="94" t="s">
        <v>332</v>
      </c>
      <c r="F73" s="94" t="s">
        <v>332</v>
      </c>
      <c r="G73" s="93">
        <v>30.341283099999998</v>
      </c>
      <c r="H73" s="93">
        <v>68.180073100000001</v>
      </c>
      <c r="I73" s="93">
        <v>30.341283099999998</v>
      </c>
      <c r="J73" s="93">
        <v>68.180073100000001</v>
      </c>
      <c r="K73" s="93">
        <v>3.7707154200000002</v>
      </c>
      <c r="L73" s="94" t="s">
        <v>332</v>
      </c>
      <c r="M73" s="94" t="s">
        <v>332</v>
      </c>
      <c r="N73" s="93">
        <v>2.5207616900000001E-3</v>
      </c>
      <c r="O73" s="93">
        <v>2.5207616900000001E-3</v>
      </c>
      <c r="P73" s="93">
        <v>5.53977095E-3</v>
      </c>
      <c r="Q73" s="93">
        <v>8.8231763600000004E-4</v>
      </c>
      <c r="R73" s="93">
        <v>1.05014109E-3</v>
      </c>
      <c r="S73" s="93">
        <v>1.05014109E-3</v>
      </c>
      <c r="T73" s="93">
        <v>5.4215921321055633</v>
      </c>
      <c r="U73" s="93">
        <v>0.83504676563492519</v>
      </c>
      <c r="V73" s="93">
        <v>-2.5485395800000001E-2</v>
      </c>
      <c r="W73" s="93">
        <v>3.1031293800000002E-2</v>
      </c>
      <c r="X73" s="93">
        <v>5.5458980000000005E-3</v>
      </c>
      <c r="Y73" s="93">
        <v>-2.549937568721505E-2</v>
      </c>
      <c r="Z73" s="93">
        <v>0.99967185334742559</v>
      </c>
      <c r="AA73" s="93">
        <v>1.3979887215047622E-5</v>
      </c>
      <c r="AB73" s="93">
        <v>-2.5491219775370749E-2</v>
      </c>
      <c r="AC73" s="93">
        <v>1.0020027496664534</v>
      </c>
      <c r="AD73" s="93">
        <v>5.8239753707488202E-6</v>
      </c>
      <c r="AE73" s="94" t="s">
        <v>332</v>
      </c>
      <c r="AF73" s="94" t="s">
        <v>332</v>
      </c>
      <c r="AG73" s="93">
        <v>197.24202399999999</v>
      </c>
      <c r="AH73" s="93">
        <v>197.24202399999999</v>
      </c>
      <c r="AI73" s="93">
        <v>197.08190999999999</v>
      </c>
      <c r="AJ73" s="93">
        <v>197.07068899999999</v>
      </c>
      <c r="AK73" s="93">
        <v>197.07068899999999</v>
      </c>
      <c r="AL73" s="93">
        <v>70.030196279999998</v>
      </c>
      <c r="AM73" s="93">
        <v>12126.670776000001</v>
      </c>
      <c r="AN73" s="93">
        <v>-6346.1449899999998</v>
      </c>
      <c r="AO73" s="93">
        <v>42.280358700000001</v>
      </c>
      <c r="AP73" s="93">
        <v>-6388.4253399999998</v>
      </c>
      <c r="AQ73" s="93">
        <v>513.07502699999998</v>
      </c>
      <c r="AR73" s="93">
        <v>-6859.22001</v>
      </c>
      <c r="AS73" s="94" t="s">
        <v>332</v>
      </c>
      <c r="AT73" s="94" t="s">
        <v>332</v>
      </c>
      <c r="AU73" s="93">
        <v>-236954.47</v>
      </c>
      <c r="AV73" s="93">
        <v>-272383.82699999999</v>
      </c>
      <c r="AW73" s="94" t="s">
        <v>332</v>
      </c>
      <c r="AX73" s="94" t="s">
        <v>332</v>
      </c>
      <c r="AY73" s="93">
        <v>14.6985165</v>
      </c>
      <c r="BH73" s="2">
        <v>0.41329203799999997</v>
      </c>
      <c r="BI73" s="2">
        <v>48.143149000000001</v>
      </c>
      <c r="BJ73" s="2">
        <v>0.41329204680012144</v>
      </c>
      <c r="BK73" s="2">
        <v>48.143149475603437</v>
      </c>
      <c r="BL73" s="2">
        <v>1.3017180167999999E-2</v>
      </c>
      <c r="BM73" s="2">
        <v>8.5328443799999998E-5</v>
      </c>
      <c r="BN73" s="2">
        <v>1.301717978823109E-2</v>
      </c>
      <c r="BO73" s="2">
        <v>8.5328439698511332E-5</v>
      </c>
      <c r="BP73" s="2">
        <v>52.935913484286971</v>
      </c>
      <c r="BQ73" s="2">
        <v>80.769954593411072</v>
      </c>
      <c r="BR73" s="2">
        <v>0.12919656072035993</v>
      </c>
      <c r="BS73" s="2">
        <v>2.394681955594371</v>
      </c>
      <c r="BT73" s="2">
        <v>5.8610682430858825E-2</v>
      </c>
      <c r="BU73" s="2">
        <v>0.48849623466812436</v>
      </c>
      <c r="BV73" s="2">
        <v>496624.32454336178</v>
      </c>
      <c r="BW73" s="2">
        <v>461.59631756578938</v>
      </c>
      <c r="BX73" s="2">
        <v>8.9044767729780414</v>
      </c>
      <c r="BY73" s="2">
        <v>0.60481375199999998</v>
      </c>
      <c r="BZ73" s="2">
        <v>6.6011074399999998</v>
      </c>
      <c r="CA73" s="2">
        <v>0.60481374730049953</v>
      </c>
      <c r="CB73" s="2">
        <v>6.6011078967505963</v>
      </c>
      <c r="CC73" s="2">
        <v>652.40937992800002</v>
      </c>
      <c r="CD73" s="2">
        <v>175.9114903304</v>
      </c>
      <c r="CE73" s="2">
        <v>652.40991412282006</v>
      </c>
      <c r="CF73" s="2">
        <v>175.9116261918744</v>
      </c>
      <c r="CG73" s="2">
        <v>1.540761802304E-3</v>
      </c>
      <c r="CH73" s="2">
        <v>1.5407642105844481E-3</v>
      </c>
      <c r="CI73" s="2">
        <v>5.6046092158859474E-5</v>
      </c>
      <c r="CJ73" s="2">
        <v>5.6065327059933463E-5</v>
      </c>
      <c r="CK73" s="2">
        <v>5.4215964163912389</v>
      </c>
      <c r="CL73" s="2">
        <v>0.83504739262327843</v>
      </c>
      <c r="CM73" s="2">
        <v>70.030254584868331</v>
      </c>
      <c r="CN73" s="2">
        <v>12126.680297643237</v>
      </c>
      <c r="CO73" s="2">
        <v>415.9431652316797</v>
      </c>
      <c r="CP73" s="2">
        <v>414.05192291168555</v>
      </c>
      <c r="CQ73" s="2">
        <v>-240510.91855466727</v>
      </c>
      <c r="CR73" s="2">
        <v>-272414.35842769832</v>
      </c>
      <c r="CS73" s="2">
        <v>1.0021555544940257</v>
      </c>
      <c r="CT73" s="2">
        <v>-38442.006730761481</v>
      </c>
      <c r="CU73" s="2">
        <v>-237456.13780833172</v>
      </c>
      <c r="CV73" s="2">
        <v>-62781.451493041153</v>
      </c>
      <c r="CW73" s="2">
        <v>-272604.17102931306</v>
      </c>
      <c r="CX73" s="2">
        <v>-6388.8614200639095</v>
      </c>
      <c r="CY73" s="2">
        <v>-6859.2499821174069</v>
      </c>
      <c r="CZ73" s="2">
        <v>9.9133714831127475E-6</v>
      </c>
      <c r="DA73" s="2">
        <v>-2.5376640229239734E-2</v>
      </c>
      <c r="DB73" s="2">
        <v>5.5462768314051359E-3</v>
      </c>
      <c r="DC73" s="2">
        <v>-6325.2225669890668</v>
      </c>
      <c r="DD73" s="2">
        <v>5.5396348750788929E-3</v>
      </c>
      <c r="DE73" s="2">
        <v>8.8229593545772176E-4</v>
      </c>
      <c r="DF73" s="2">
        <v>197.08192209001089</v>
      </c>
    </row>
    <row r="74" spans="1:110" x14ac:dyDescent="0.3">
      <c r="A74" s="93" t="s">
        <v>298</v>
      </c>
      <c r="B74" s="93">
        <v>34</v>
      </c>
      <c r="C74" s="93">
        <v>2.9945999999999899</v>
      </c>
      <c r="D74" s="93">
        <v>2.93759999999999</v>
      </c>
      <c r="E74" s="94" t="s">
        <v>332</v>
      </c>
      <c r="F74" s="94" t="s">
        <v>332</v>
      </c>
      <c r="G74" s="93">
        <v>30.346829</v>
      </c>
      <c r="H74" s="93">
        <v>68.184350699999996</v>
      </c>
      <c r="I74" s="93">
        <v>30.346829</v>
      </c>
      <c r="J74" s="93">
        <v>68.184350699999996</v>
      </c>
      <c r="K74" s="93">
        <v>3.7710631499999998</v>
      </c>
      <c r="L74" s="94" t="s">
        <v>332</v>
      </c>
      <c r="M74" s="94" t="s">
        <v>332</v>
      </c>
      <c r="N74" s="93">
        <v>1.6804968100000001E-3</v>
      </c>
      <c r="O74" s="93">
        <v>1.6804968100000001E-3</v>
      </c>
      <c r="P74" s="93">
        <v>3.9904742599999998E-3</v>
      </c>
      <c r="Q74" s="93">
        <v>6.3539957400000002E-4</v>
      </c>
      <c r="R74" s="93">
        <v>7.6391117799999998E-4</v>
      </c>
      <c r="S74" s="93">
        <v>7.6391117799999998E-4</v>
      </c>
      <c r="T74" s="93">
        <v>5.4231257729698132</v>
      </c>
      <c r="U74" s="93">
        <v>0.83510479565842799</v>
      </c>
      <c r="V74" s="93">
        <v>-1.9511909300000001E-2</v>
      </c>
      <c r="W74" s="93">
        <v>2.3789444699999999E-2</v>
      </c>
      <c r="X74" s="93">
        <v>4.2775353999999974E-3</v>
      </c>
      <c r="Y74" s="93">
        <v>-1.9519097684594363E-2</v>
      </c>
      <c r="Z74" s="93">
        <v>0.99974700384427961</v>
      </c>
      <c r="AA74" s="93">
        <v>7.1883845943620696E-6</v>
      </c>
      <c r="AB74" s="93">
        <v>-1.9515176957106351E-2</v>
      </c>
      <c r="AC74" s="93">
        <v>1.001453334113753</v>
      </c>
      <c r="AD74" s="93">
        <v>3.2676571063506993E-6</v>
      </c>
      <c r="AE74" s="94" t="s">
        <v>332</v>
      </c>
      <c r="AF74" s="94" t="s">
        <v>332</v>
      </c>
      <c r="AG74" s="93">
        <v>197.26880800000001</v>
      </c>
      <c r="AH74" s="93">
        <v>197.26880800000001</v>
      </c>
      <c r="AI74" s="93">
        <v>197.15053599999999</v>
      </c>
      <c r="AJ74" s="93">
        <v>197.14195799999999</v>
      </c>
      <c r="AK74" s="93">
        <v>197.14195799999999</v>
      </c>
      <c r="AL74" s="93">
        <v>70.061589720000001</v>
      </c>
      <c r="AM74" s="93">
        <v>12133.02672</v>
      </c>
      <c r="AN74" s="93">
        <v>-4867.5925800000005</v>
      </c>
      <c r="AO74" s="93">
        <v>31.2482674</v>
      </c>
      <c r="AP74" s="93">
        <v>-4898.8408399999998</v>
      </c>
      <c r="AQ74" s="93">
        <v>392.47966400000001</v>
      </c>
      <c r="AR74" s="93">
        <v>-5260.0722400000004</v>
      </c>
      <c r="AS74" s="94" t="s">
        <v>332</v>
      </c>
      <c r="AT74" s="94" t="s">
        <v>332</v>
      </c>
      <c r="AU74" s="93">
        <v>-237120.28700000001</v>
      </c>
      <c r="AV74" s="93">
        <v>-272438.12800000003</v>
      </c>
      <c r="AW74" s="94" t="s">
        <v>332</v>
      </c>
      <c r="AX74" s="94" t="s">
        <v>332</v>
      </c>
      <c r="AY74" s="93">
        <v>14.6985636</v>
      </c>
      <c r="BH74" s="2">
        <v>0.413283821</v>
      </c>
      <c r="BI74" s="2">
        <v>48.149818000000003</v>
      </c>
      <c r="BJ74" s="2">
        <v>0.41328382981021927</v>
      </c>
      <c r="BK74" s="2">
        <v>48.149818462353458</v>
      </c>
      <c r="BL74" s="2">
        <v>1.3018674995999999E-2</v>
      </c>
      <c r="BM74" s="2">
        <v>8.5351054319999999E-5</v>
      </c>
      <c r="BN74" s="2">
        <v>1.3018674620776915E-2</v>
      </c>
      <c r="BO74" s="2">
        <v>8.5351050605023403E-5</v>
      </c>
      <c r="BP74" s="2">
        <v>52.99836454425585</v>
      </c>
      <c r="BQ74" s="2">
        <v>80.761854969621865</v>
      </c>
      <c r="BR74" s="2">
        <v>0.12916856204658073</v>
      </c>
      <c r="BS74" s="2">
        <v>2.3969042827497993</v>
      </c>
      <c r="BT74" s="2">
        <v>5.8611889870153318E-2</v>
      </c>
      <c r="BU74" s="2">
        <v>0.48859453632266103</v>
      </c>
      <c r="BV74" s="2">
        <v>496563.75102073251</v>
      </c>
      <c r="BW74" s="2">
        <v>461.68986919625189</v>
      </c>
      <c r="BX74" s="2">
        <v>8.903802046307737</v>
      </c>
      <c r="BY74" s="2">
        <v>0.60474100900000005</v>
      </c>
      <c r="BZ74" s="2">
        <v>6.5996692299999999</v>
      </c>
      <c r="CA74" s="2">
        <v>0.60474100446719625</v>
      </c>
      <c r="CB74" s="2">
        <v>6.5996696759832485</v>
      </c>
      <c r="CC74" s="2">
        <v>652.54515910399994</v>
      </c>
      <c r="CD74" s="2">
        <v>175.8898843664</v>
      </c>
      <c r="CE74" s="2">
        <v>652.54569530083666</v>
      </c>
      <c r="CF74" s="2">
        <v>175.89002047087402</v>
      </c>
      <c r="CG74" s="2">
        <v>1.5409537636639999E-3</v>
      </c>
      <c r="CH74" s="2">
        <v>1.540956178895655E-3</v>
      </c>
      <c r="CI74" s="2">
        <v>5.6037598778004073E-5</v>
      </c>
      <c r="CJ74" s="2">
        <v>5.6056830808172713E-5</v>
      </c>
      <c r="CK74" s="2">
        <v>5.423130056765106</v>
      </c>
      <c r="CL74" s="2">
        <v>0.83510542168764801</v>
      </c>
      <c r="CM74" s="2">
        <v>70.061647953529118</v>
      </c>
      <c r="CN74" s="2">
        <v>12133.036286358807</v>
      </c>
      <c r="CO74" s="2">
        <v>415.98152291735352</v>
      </c>
      <c r="CP74" s="2">
        <v>414.09050075783705</v>
      </c>
      <c r="CQ74" s="2">
        <v>-240676.81764728075</v>
      </c>
      <c r="CR74" s="2">
        <v>-272468.65503262298</v>
      </c>
      <c r="CS74" s="2">
        <v>1.0015707230666877</v>
      </c>
      <c r="CT74" s="2">
        <v>-38428.566635802017</v>
      </c>
      <c r="CU74" s="2">
        <v>-237454.75046406654</v>
      </c>
      <c r="CV74" s="2">
        <v>-62775.699285805284</v>
      </c>
      <c r="CW74" s="2">
        <v>-272598.41422303033</v>
      </c>
      <c r="CX74" s="2">
        <v>-4899.101948190435</v>
      </c>
      <c r="CY74" s="2">
        <v>-5260.0911497577654</v>
      </c>
      <c r="CZ74" s="2">
        <v>9.9165746403045816E-6</v>
      </c>
      <c r="DA74" s="2">
        <v>-1.9427416637943111E-2</v>
      </c>
      <c r="DB74" s="2">
        <v>4.2765165296571196E-3</v>
      </c>
      <c r="DC74" s="2">
        <v>-4850.9401445928215</v>
      </c>
      <c r="DD74" s="2">
        <v>3.9903935430360719E-3</v>
      </c>
      <c r="DE74" s="2">
        <v>6.3538670938822648E-4</v>
      </c>
      <c r="DF74" s="2">
        <v>197.1505458284995</v>
      </c>
    </row>
    <row r="75" spans="1:110" x14ac:dyDescent="0.3">
      <c r="A75" s="93" t="s">
        <v>298</v>
      </c>
      <c r="B75" s="93">
        <v>35</v>
      </c>
      <c r="C75" s="93">
        <v>2.93759999999999</v>
      </c>
      <c r="D75" s="93">
        <v>2.8805999999999998</v>
      </c>
      <c r="E75" s="93">
        <v>30.351202000000001</v>
      </c>
      <c r="F75" s="94" t="s">
        <v>332</v>
      </c>
      <c r="G75" s="93">
        <v>30.3511065</v>
      </c>
      <c r="H75" s="93">
        <v>68.187664799999993</v>
      </c>
      <c r="I75" s="93">
        <v>30.3511065</v>
      </c>
      <c r="J75" s="93">
        <v>68.187664799999993</v>
      </c>
      <c r="K75" s="93">
        <v>3.7713298599999998</v>
      </c>
      <c r="L75" s="93">
        <v>5.4497793099999995E-4</v>
      </c>
      <c r="M75" s="94" t="s">
        <v>332</v>
      </c>
      <c r="N75" s="93">
        <v>1.03738692E-3</v>
      </c>
      <c r="O75" s="93">
        <v>1.03738692E-3</v>
      </c>
      <c r="P75" s="93">
        <v>2.8045770600000001E-3</v>
      </c>
      <c r="Q75" s="93">
        <v>4.4648450700000001E-4</v>
      </c>
      <c r="R75" s="93">
        <v>5.4485939000000004E-4</v>
      </c>
      <c r="S75" s="93">
        <v>5.4485939000000004E-4</v>
      </c>
      <c r="T75" s="93">
        <v>5.4242912846335942</v>
      </c>
      <c r="U75" s="93">
        <v>0.83514928896610141</v>
      </c>
      <c r="V75" s="93">
        <v>-1.49340984E-2</v>
      </c>
      <c r="W75" s="93">
        <v>1.82482544E-2</v>
      </c>
      <c r="X75" s="93">
        <v>3.3141560000000004E-3</v>
      </c>
      <c r="Y75" s="93">
        <v>-1.4937536462085239E-2</v>
      </c>
      <c r="Z75" s="93">
        <v>0.999804049528498</v>
      </c>
      <c r="AA75" s="93">
        <v>3.4380620852395203E-6</v>
      </c>
      <c r="AB75" s="93">
        <v>-1.4935904149016525E-2</v>
      </c>
      <c r="AC75" s="93">
        <v>1.0010318005810896</v>
      </c>
      <c r="AD75" s="93">
        <v>1.8057490165248403E-6</v>
      </c>
      <c r="AE75" s="93">
        <v>197.302852</v>
      </c>
      <c r="AF75" s="94" t="s">
        <v>332</v>
      </c>
      <c r="AG75" s="93">
        <v>197.28855999999999</v>
      </c>
      <c r="AH75" s="93">
        <v>197.28855999999999</v>
      </c>
      <c r="AI75" s="93">
        <v>197.20304999999999</v>
      </c>
      <c r="AJ75" s="93">
        <v>197.19649000000001</v>
      </c>
      <c r="AK75" s="93">
        <v>197.19649000000001</v>
      </c>
      <c r="AL75" s="93">
        <v>70.08608412000001</v>
      </c>
      <c r="AM75" s="93">
        <v>12137.906556</v>
      </c>
      <c r="AN75" s="93">
        <v>-3736.61697</v>
      </c>
      <c r="AO75" s="93">
        <v>22.6016543</v>
      </c>
      <c r="AP75" s="93">
        <v>-3759.2186299999998</v>
      </c>
      <c r="AQ75" s="93">
        <v>300.30297400000001</v>
      </c>
      <c r="AR75" s="93">
        <v>-4036.9199400000002</v>
      </c>
      <c r="AS75" s="93">
        <v>-237344.50155342001</v>
      </c>
      <c r="AT75" s="94" t="s">
        <v>332</v>
      </c>
      <c r="AU75" s="93">
        <v>-237247.245</v>
      </c>
      <c r="AV75" s="93">
        <v>-272479.685</v>
      </c>
      <c r="AW75" s="93">
        <v>14.698657900000001</v>
      </c>
      <c r="AX75" s="94" t="s">
        <v>332</v>
      </c>
      <c r="AY75" s="93">
        <v>14.6986107</v>
      </c>
      <c r="BH75" s="2">
        <v>0.41327894900000001</v>
      </c>
      <c r="BI75" s="2">
        <v>48.154932600000002</v>
      </c>
      <c r="BJ75" s="2">
        <v>0.41327895544782356</v>
      </c>
      <c r="BK75" s="2">
        <v>48.154933048021334</v>
      </c>
      <c r="BL75" s="2">
        <v>1.3019766372000001E-2</v>
      </c>
      <c r="BM75" s="2">
        <v>8.5368334320000001E-5</v>
      </c>
      <c r="BN75" s="2">
        <v>1.3019766091545091E-2</v>
      </c>
      <c r="BO75" s="2">
        <v>8.5368330499116789E-5</v>
      </c>
      <c r="BP75" s="2">
        <v>53.047104931378634</v>
      </c>
      <c r="BQ75" s="2">
        <v>80.755655863245536</v>
      </c>
      <c r="BR75" s="2">
        <v>0.12914687465515351</v>
      </c>
      <c r="BS75" s="2">
        <v>2.39860897259328</v>
      </c>
      <c r="BT75" s="2">
        <v>5.8612707910491425E-2</v>
      </c>
      <c r="BU75" s="2">
        <v>0.48866992369895096</v>
      </c>
      <c r="BV75" s="2">
        <v>496517.32947257656</v>
      </c>
      <c r="BW75" s="2">
        <v>461.76039223043972</v>
      </c>
      <c r="BX75" s="2">
        <v>8.9032890874909558</v>
      </c>
      <c r="BY75" s="2">
        <v>0.60468462599999995</v>
      </c>
      <c r="BZ75" s="2">
        <v>6.5985715200000001</v>
      </c>
      <c r="CA75" s="2">
        <v>0.60468462140041124</v>
      </c>
      <c r="CB75" s="2">
        <v>6.5985719496824169</v>
      </c>
      <c r="CC75" s="2">
        <v>652.650975496</v>
      </c>
      <c r="CD75" s="2">
        <v>175.87340326399999</v>
      </c>
      <c r="CE75" s="2">
        <v>652.65150907631312</v>
      </c>
      <c r="CF75" s="2">
        <v>175.87353950793937</v>
      </c>
      <c r="CG75" s="2">
        <v>1.5411024031119999E-3</v>
      </c>
      <c r="CH75" s="2">
        <v>1.541104818601123E-3</v>
      </c>
      <c r="CI75" s="2">
        <v>5.6031142057026474E-5</v>
      </c>
      <c r="CJ75" s="2">
        <v>5.605037199043314E-5</v>
      </c>
      <c r="CK75" s="2">
        <v>5.4242956003924654</v>
      </c>
      <c r="CL75" s="2">
        <v>0.83514992008501432</v>
      </c>
      <c r="CM75" s="2">
        <v>70.08614195409011</v>
      </c>
      <c r="CN75" s="2">
        <v>12137.916112971176</v>
      </c>
      <c r="CO75" s="2">
        <v>416.01094338257332</v>
      </c>
      <c r="CP75" s="2">
        <v>414.12008800225004</v>
      </c>
      <c r="CQ75" s="2">
        <v>-240803.82849997573</v>
      </c>
      <c r="CR75" s="2">
        <v>-272510.20945005014</v>
      </c>
      <c r="CS75" s="2">
        <v>1.001121791183808</v>
      </c>
      <c r="CT75" s="2">
        <v>-38418.153101372118</v>
      </c>
      <c r="CU75" s="2">
        <v>-237453.72200185349</v>
      </c>
      <c r="CV75" s="2">
        <v>-62771.300912166706</v>
      </c>
      <c r="CW75" s="2">
        <v>-272594.00974072539</v>
      </c>
      <c r="CX75" s="2">
        <v>-3759.3754485545433</v>
      </c>
      <c r="CY75" s="2">
        <v>-4036.9320531465278</v>
      </c>
      <c r="CZ75" s="2">
        <v>9.9190040413087672E-6</v>
      </c>
      <c r="DA75" s="2">
        <v>-1.4868712820371825E-2</v>
      </c>
      <c r="DB75" s="2">
        <v>3.3129763459895027E-3</v>
      </c>
      <c r="DC75" s="2">
        <v>-3723.5843969177745</v>
      </c>
      <c r="DD75" s="2">
        <v>2.804528699737581E-3</v>
      </c>
      <c r="DE75" s="2">
        <v>4.4647680250064847E-4</v>
      </c>
      <c r="DF75" s="2">
        <v>197.2030583548823</v>
      </c>
    </row>
    <row r="76" spans="1:11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1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1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1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1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71">
    <mergeCell ref="BA48:BA54"/>
    <mergeCell ref="BA55:BA59"/>
    <mergeCell ref="AW40:AY40"/>
    <mergeCell ref="BH40:BV40"/>
    <mergeCell ref="BW40:CJ40"/>
    <mergeCell ref="CK40:CP40"/>
    <mergeCell ref="CQ40:CY40"/>
    <mergeCell ref="DA40:DF40"/>
    <mergeCell ref="AL36:AR36"/>
    <mergeCell ref="A39:AY39"/>
    <mergeCell ref="BB39:BB40"/>
    <mergeCell ref="BC39:BD39"/>
    <mergeCell ref="BE39:BF39"/>
    <mergeCell ref="BH39:DF39"/>
    <mergeCell ref="A40:D40"/>
    <mergeCell ref="E40:J40"/>
    <mergeCell ref="L40:AD40"/>
    <mergeCell ref="AE40:AV40"/>
    <mergeCell ref="BS30:CC32"/>
    <mergeCell ref="A33:X33"/>
    <mergeCell ref="A34:C34"/>
    <mergeCell ref="D34:G34"/>
    <mergeCell ref="H34:K34"/>
    <mergeCell ref="L34:T34"/>
    <mergeCell ref="U34:X34"/>
    <mergeCell ref="Z34:AD34"/>
    <mergeCell ref="AF34:AJ34"/>
    <mergeCell ref="AL34:AR35"/>
    <mergeCell ref="BS25:BW25"/>
    <mergeCell ref="A28:V28"/>
    <mergeCell ref="B29:E29"/>
    <mergeCell ref="F29:I29"/>
    <mergeCell ref="J29:R29"/>
    <mergeCell ref="S29:V29"/>
    <mergeCell ref="BY15:CC15"/>
    <mergeCell ref="W21:AD21"/>
    <mergeCell ref="AM21:AT21"/>
    <mergeCell ref="BC21:BJ21"/>
    <mergeCell ref="BY21:CC21"/>
    <mergeCell ref="W22:X22"/>
    <mergeCell ref="Y22:Z22"/>
    <mergeCell ref="AM22:AN22"/>
    <mergeCell ref="AO22:AP22"/>
    <mergeCell ref="BC22:BD22"/>
    <mergeCell ref="BY9:CC9"/>
    <mergeCell ref="I11:L11"/>
    <mergeCell ref="R11:U11"/>
    <mergeCell ref="AE13:AJ13"/>
    <mergeCell ref="AU13:AZ13"/>
    <mergeCell ref="BK13:BQ13"/>
    <mergeCell ref="BY3:CC3"/>
    <mergeCell ref="I7:L7"/>
    <mergeCell ref="R7:U7"/>
    <mergeCell ref="AE7:AJ7"/>
    <mergeCell ref="AU7:AZ7"/>
    <mergeCell ref="BK7:BQ7"/>
    <mergeCell ref="D2:D26"/>
    <mergeCell ref="I3:L3"/>
    <mergeCell ref="R3:U3"/>
    <mergeCell ref="AE3:AJ3"/>
    <mergeCell ref="AU3:AZ3"/>
    <mergeCell ref="BK3:BQ3"/>
    <mergeCell ref="R15:U15"/>
    <mergeCell ref="BE22:BF22"/>
    <mergeCell ref="N25:U26"/>
    <mergeCell ref="E1:L1"/>
    <mergeCell ref="N1:U1"/>
    <mergeCell ref="W1:AJ1"/>
    <mergeCell ref="AL1:AZ1"/>
    <mergeCell ref="BB1:BQ1"/>
    <mergeCell ref="BS1:CC1"/>
  </mergeCells>
  <conditionalFormatting sqref="V42:Y300">
    <cfRule type="cellIs" dxfId="19" priority="5" operator="greaterThan">
      <formula>0</formula>
    </cfRule>
    <cfRule type="cellIs" dxfId="18" priority="6" operator="lessThan">
      <formula>0</formula>
    </cfRule>
  </conditionalFormatting>
  <conditionalFormatting sqref="AA42:AB300">
    <cfRule type="cellIs" dxfId="17" priority="3" operator="greaterThan">
      <formula>0</formula>
    </cfRule>
    <cfRule type="cellIs" dxfId="16" priority="4" operator="lessThan">
      <formula>0</formula>
    </cfRule>
  </conditionalFormatting>
  <conditionalFormatting sqref="AD42:AD300">
    <cfRule type="cellIs" dxfId="15" priority="1" operator="greaterThan">
      <formula>0</formula>
    </cfRule>
    <cfRule type="cellIs" dxfId="14" priority="2" operator="lessThan">
      <formula>0</formula>
    </cfRule>
  </conditionalFormatting>
  <conditionalFormatting sqref="AN42:AR300">
    <cfRule type="cellIs" dxfId="13" priority="7" operator="greaterThan">
      <formula>0</formula>
    </cfRule>
    <cfRule type="cellIs" dxfId="12" priority="8" operator="lessThan">
      <formula>0</formula>
    </cfRule>
  </conditionalFormatting>
  <conditionalFormatting sqref="BC48:BD300">
    <cfRule type="cellIs" dxfId="11" priority="9" operator="greaterThan">
      <formula>0</formula>
    </cfRule>
    <cfRule type="cellIs" dxfId="10" priority="10" operator="lessThan">
      <formula>0</formula>
    </cfRule>
  </conditionalFormatting>
  <dataValidations count="1">
    <dataValidation type="whole" allowBlank="1" showInputMessage="1" showErrorMessage="1" sqref="AM2" xr:uid="{B09426C4-1B94-4BBC-89B4-C02DE89A4279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B9B4B7-EFC6-4E85-ABD8-5DBB1FF3DC31}">
  <dimension ref="A1:DF300"/>
  <sheetViews>
    <sheetView zoomScaleNormal="100" workbookViewId="0"/>
  </sheetViews>
  <sheetFormatPr baseColWidth="10" defaultRowHeight="14.4" x14ac:dyDescent="0.3"/>
  <cols>
    <col min="1" max="1" width="15.44140625" style="2" bestFit="1" customWidth="1"/>
    <col min="2" max="2" width="13.6640625" style="2" bestFit="1" customWidth="1"/>
    <col min="3" max="3" width="14" style="2" bestFit="1" customWidth="1"/>
    <col min="4" max="4" width="17.109375" style="2" bestFit="1" customWidth="1"/>
    <col min="5" max="5" width="18.5546875" style="2" bestFit="1" customWidth="1"/>
    <col min="6" max="6" width="19.77734375" style="2" bestFit="1" customWidth="1"/>
    <col min="7" max="7" width="24.44140625" style="2" bestFit="1" customWidth="1"/>
    <col min="8" max="8" width="19.21875" style="2" bestFit="1" customWidth="1"/>
    <col min="9" max="9" width="19.33203125" style="2" bestFit="1" customWidth="1"/>
    <col min="10" max="10" width="13.5546875" style="2" bestFit="1" customWidth="1"/>
    <col min="11" max="11" width="13.6640625" style="2" bestFit="1" customWidth="1"/>
    <col min="12" max="12" width="18.44140625" style="2" bestFit="1" customWidth="1"/>
    <col min="13" max="13" width="17.77734375" style="2" bestFit="1" customWidth="1"/>
    <col min="14" max="14" width="15.109375" style="2" bestFit="1" customWidth="1"/>
    <col min="15" max="15" width="19.44140625" style="2" bestFit="1" customWidth="1"/>
    <col min="16" max="16" width="18.109375" style="2" bestFit="1" customWidth="1"/>
    <col min="17" max="17" width="21.88671875" style="2" bestFit="1" customWidth="1"/>
    <col min="18" max="18" width="25.6640625" style="2" bestFit="1" customWidth="1"/>
    <col min="19" max="19" width="22.44140625" style="2" bestFit="1" customWidth="1"/>
    <col min="20" max="20" width="15.5546875" style="2" bestFit="1" customWidth="1"/>
    <col min="21" max="21" width="17.77734375" style="2" bestFit="1" customWidth="1"/>
    <col min="22" max="22" width="17.88671875" style="2" bestFit="1" customWidth="1"/>
    <col min="23" max="23" width="11.6640625" style="2" customWidth="1"/>
    <col min="24" max="24" width="12" style="2" bestFit="1" customWidth="1"/>
    <col min="25" max="25" width="13.33203125" style="2" bestFit="1" customWidth="1"/>
    <col min="26" max="26" width="18.21875" style="2" customWidth="1"/>
    <col min="27" max="27" width="19.6640625" style="2" customWidth="1"/>
    <col min="28" max="28" width="18.44140625" style="2" bestFit="1" customWidth="1"/>
    <col min="29" max="29" width="15.44140625" style="2" bestFit="1" customWidth="1"/>
    <col min="30" max="30" width="13.21875" style="2" bestFit="1" customWidth="1"/>
    <col min="31" max="31" width="25.6640625" style="2" bestFit="1" customWidth="1"/>
    <col min="32" max="32" width="18" style="2" bestFit="1" customWidth="1"/>
    <col min="33" max="33" width="18.109375" style="2" bestFit="1" customWidth="1"/>
    <col min="34" max="34" width="13.88671875" style="2" bestFit="1" customWidth="1"/>
    <col min="35" max="35" width="16.109375" style="2" bestFit="1" customWidth="1"/>
    <col min="36" max="36" width="17.6640625" style="2" bestFit="1" customWidth="1"/>
    <col min="37" max="37" width="13" style="2" bestFit="1" customWidth="1"/>
    <col min="38" max="38" width="22.33203125" style="2" bestFit="1" customWidth="1"/>
    <col min="39" max="39" width="13.21875" style="2" bestFit="1" customWidth="1"/>
    <col min="40" max="40" width="12.44140625" style="2" bestFit="1" customWidth="1"/>
    <col min="41" max="41" width="19" style="2" bestFit="1" customWidth="1"/>
    <col min="42" max="42" width="15.5546875" style="2" customWidth="1"/>
    <col min="43" max="43" width="15.77734375" style="2" bestFit="1" customWidth="1"/>
    <col min="44" max="44" width="18.44140625" style="2" bestFit="1" customWidth="1"/>
    <col min="45" max="45" width="15.6640625" style="2" bestFit="1" customWidth="1"/>
    <col min="46" max="46" width="15.109375" style="2" bestFit="1" customWidth="1"/>
    <col min="47" max="47" width="25.6640625" bestFit="1" customWidth="1"/>
    <col min="48" max="48" width="13.88671875" bestFit="1" customWidth="1"/>
    <col min="53" max="53" width="12.88671875" customWidth="1"/>
    <col min="54" max="54" width="22.33203125" bestFit="1" customWidth="1"/>
    <col min="55" max="55" width="13" bestFit="1" customWidth="1"/>
    <col min="56" max="56" width="17" bestFit="1" customWidth="1"/>
    <col min="57" max="57" width="13.33203125" bestFit="1" customWidth="1"/>
    <col min="58" max="58" width="25.33203125" bestFit="1" customWidth="1"/>
    <col min="59" max="59" width="18.77734375" customWidth="1"/>
    <col min="60" max="60" width="16.77734375" bestFit="1" customWidth="1"/>
    <col min="61" max="61" width="14.6640625" bestFit="1" customWidth="1"/>
    <col min="62" max="62" width="16.6640625" bestFit="1" customWidth="1"/>
    <col min="63" max="63" width="25.6640625" bestFit="1" customWidth="1"/>
    <col min="64" max="64" width="17" bestFit="1" customWidth="1"/>
    <col min="65" max="65" width="16.6640625" bestFit="1" customWidth="1"/>
    <col min="66" max="66" width="15.21875" bestFit="1" customWidth="1"/>
    <col min="67" max="67" width="14.88671875" bestFit="1" customWidth="1"/>
    <col min="68" max="68" width="18.44140625" bestFit="1" customWidth="1"/>
    <col min="69" max="69" width="18.109375" bestFit="1" customWidth="1"/>
    <col min="70" max="70" width="16.5546875" bestFit="1" customWidth="1"/>
    <col min="71" max="71" width="16.21875" bestFit="1" customWidth="1"/>
    <col min="72" max="72" width="15.109375" bestFit="1" customWidth="1"/>
    <col min="73" max="73" width="30.88671875" customWidth="1"/>
    <col min="74" max="74" width="16.44140625" bestFit="1" customWidth="1"/>
    <col min="75" max="75" width="13.109375" bestFit="1" customWidth="1"/>
    <col min="76" max="76" width="12.77734375" bestFit="1" customWidth="1"/>
    <col min="78" max="78" width="23.6640625" bestFit="1" customWidth="1"/>
    <col min="85" max="85" width="12.88671875" customWidth="1"/>
    <col min="86" max="86" width="14.6640625" customWidth="1"/>
    <col min="89" max="89" width="13.33203125" bestFit="1" customWidth="1"/>
    <col min="90" max="90" width="13" bestFit="1" customWidth="1"/>
    <col min="91" max="91" width="17.77734375" bestFit="1" customWidth="1"/>
    <col min="92" max="92" width="17.44140625" bestFit="1" customWidth="1"/>
    <col min="93" max="93" width="12.44140625" bestFit="1" customWidth="1"/>
    <col min="94" max="94" width="14" bestFit="1" customWidth="1"/>
    <col min="95" max="95" width="11.6640625" bestFit="1" customWidth="1"/>
    <col min="96" max="96" width="11.33203125" bestFit="1" customWidth="1"/>
    <col min="98" max="98" width="12.33203125" bestFit="1" customWidth="1"/>
    <col min="99" max="99" width="12.5546875" bestFit="1" customWidth="1"/>
    <col min="100" max="100" width="12" bestFit="1" customWidth="1"/>
    <col min="101" max="101" width="12.21875" style="2" bestFit="1" customWidth="1"/>
    <col min="102" max="110" width="11.5546875" style="2"/>
  </cols>
  <sheetData>
    <row r="1" spans="1:88" ht="15" thickBot="1" x14ac:dyDescent="0.35">
      <c r="A1" s="1" t="s">
        <v>0</v>
      </c>
      <c r="B1" s="2">
        <v>33</v>
      </c>
      <c r="E1" s="3" t="s">
        <v>1</v>
      </c>
      <c r="F1" s="4"/>
      <c r="G1" s="4"/>
      <c r="H1" s="4"/>
      <c r="I1" s="4"/>
      <c r="J1" s="4"/>
      <c r="K1" s="4"/>
      <c r="L1" s="5"/>
      <c r="N1" s="3" t="s">
        <v>2</v>
      </c>
      <c r="O1" s="4"/>
      <c r="P1" s="4"/>
      <c r="Q1" s="4"/>
      <c r="R1" s="4"/>
      <c r="S1" s="4"/>
      <c r="T1" s="4"/>
      <c r="U1" s="5"/>
      <c r="W1" s="3" t="s">
        <v>3</v>
      </c>
      <c r="X1" s="4"/>
      <c r="Y1" s="4"/>
      <c r="Z1" s="4"/>
      <c r="AA1" s="4"/>
      <c r="AB1" s="4"/>
      <c r="AC1" s="4"/>
      <c r="AD1" s="4"/>
      <c r="AE1" s="4"/>
      <c r="AF1" s="4"/>
      <c r="AG1" s="4"/>
      <c r="AH1" s="4"/>
      <c r="AI1" s="4"/>
      <c r="AJ1" s="5"/>
      <c r="AK1" s="6"/>
      <c r="AL1" s="3" t="s">
        <v>4</v>
      </c>
      <c r="AM1" s="4"/>
      <c r="AN1" s="4"/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5"/>
      <c r="BB1" s="3" t="s">
        <v>5</v>
      </c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5"/>
      <c r="BR1" s="6"/>
      <c r="BS1" s="3" t="s">
        <v>6</v>
      </c>
      <c r="BT1" s="4"/>
      <c r="BU1" s="4"/>
      <c r="BV1" s="4"/>
      <c r="BW1" s="4"/>
      <c r="BX1" s="4"/>
      <c r="BY1" s="4"/>
      <c r="BZ1" s="4"/>
      <c r="CA1" s="4"/>
      <c r="CB1" s="4"/>
      <c r="CC1" s="5"/>
    </row>
    <row r="2" spans="1:88" ht="15" customHeight="1" thickBot="1" x14ac:dyDescent="0.35">
      <c r="A2" s="7" t="s">
        <v>7</v>
      </c>
      <c r="B2" s="2">
        <v>19</v>
      </c>
      <c r="D2" s="8" t="s">
        <v>8</v>
      </c>
      <c r="M2" s="9"/>
      <c r="W2" s="10" t="s">
        <v>9</v>
      </c>
      <c r="X2" s="2">
        <v>0.15904299999999999</v>
      </c>
      <c r="AL2" s="11" t="s">
        <v>10</v>
      </c>
      <c r="AN2" s="12" t="s">
        <v>9</v>
      </c>
      <c r="AO2" s="2">
        <v>0.15904299999999999</v>
      </c>
      <c r="AT2"/>
      <c r="BB2" s="10" t="s">
        <v>9</v>
      </c>
      <c r="BC2" s="2">
        <v>0.15904299999999999</v>
      </c>
      <c r="BE2" s="2"/>
      <c r="BF2" s="2"/>
      <c r="BG2" s="2"/>
      <c r="BH2" s="2"/>
      <c r="BI2" s="2"/>
      <c r="BJ2" s="2"/>
      <c r="BK2" s="2"/>
      <c r="BL2" s="2"/>
      <c r="BM2" s="2"/>
      <c r="BN2" s="2"/>
      <c r="BO2" s="2"/>
      <c r="BP2" s="2"/>
    </row>
    <row r="3" spans="1:88" ht="16.2" x14ac:dyDescent="0.3">
      <c r="A3" s="7" t="s">
        <v>11</v>
      </c>
      <c r="B3" s="2">
        <v>19</v>
      </c>
      <c r="D3" s="13"/>
      <c r="E3" s="14" t="s">
        <v>12</v>
      </c>
      <c r="F3" s="15">
        <f>E31</f>
        <v>37.824667653130078</v>
      </c>
      <c r="G3" s="16" t="s">
        <v>13</v>
      </c>
      <c r="H3" s="17">
        <f>B31</f>
        <v>48.062545973171318</v>
      </c>
      <c r="I3" s="18" t="s">
        <v>14</v>
      </c>
      <c r="J3" s="18"/>
      <c r="K3" s="18"/>
      <c r="L3" s="18"/>
      <c r="M3" s="19"/>
      <c r="N3" s="14" t="s">
        <v>15</v>
      </c>
      <c r="O3" s="15">
        <f>G42</f>
        <v>36.82750835154075</v>
      </c>
      <c r="P3" s="16" t="s">
        <v>318</v>
      </c>
      <c r="Q3" s="17">
        <f>AA36</f>
        <v>6421.2659316096415</v>
      </c>
      <c r="R3" s="18" t="s">
        <v>14</v>
      </c>
      <c r="S3" s="18"/>
      <c r="T3" s="18"/>
      <c r="U3" s="18"/>
      <c r="X3" s="14" t="s">
        <v>15</v>
      </c>
      <c r="Y3" s="15">
        <f>G42</f>
        <v>36.82750835154075</v>
      </c>
      <c r="AB3" s="16" t="s">
        <v>16</v>
      </c>
      <c r="AC3" s="17">
        <f>O19</f>
        <v>26.589630031499517</v>
      </c>
      <c r="AE3" s="18" t="s">
        <v>14</v>
      </c>
      <c r="AF3" s="18"/>
      <c r="AG3" s="18"/>
      <c r="AH3" s="18"/>
      <c r="AI3" s="18"/>
      <c r="AJ3" s="18"/>
      <c r="AN3" s="14" t="s">
        <v>17</v>
      </c>
      <c r="AO3" s="15" t="e" cm="1">
        <f t="array" ref="AO3">INDEX(G42:G300,AM2-1,1)</f>
        <v>#VALUE!</v>
      </c>
      <c r="AR3" s="16" t="s">
        <v>18</v>
      </c>
      <c r="AS3" s="17" t="e" cm="1">
        <f t="array" ref="AS3">INDEX(H42:H300,AM2-2,1)</f>
        <v>#VALUE!</v>
      </c>
      <c r="AU3" s="18" t="s">
        <v>14</v>
      </c>
      <c r="AV3" s="18"/>
      <c r="AW3" s="18"/>
      <c r="AX3" s="18"/>
      <c r="AY3" s="18"/>
      <c r="AZ3" s="18"/>
      <c r="BC3" s="2"/>
      <c r="BD3" s="14" t="s">
        <v>19</v>
      </c>
      <c r="BE3" s="15" cm="1">
        <f t="array" ref="BE3">INDEX(G42:G300,B2+B3-4,1)</f>
        <v>29.928911547771381</v>
      </c>
      <c r="BF3" s="2"/>
      <c r="BG3" s="2"/>
      <c r="BH3" s="16" t="s">
        <v>20</v>
      </c>
      <c r="BI3" s="17" cm="1">
        <f t="array" ref="BI3">INDEX(H42:H300,B2+B3-5,1)</f>
        <v>67.75357920090147</v>
      </c>
      <c r="BJ3" s="2"/>
      <c r="BK3" s="18" t="s">
        <v>14</v>
      </c>
      <c r="BL3" s="18"/>
      <c r="BM3" s="18"/>
      <c r="BN3" s="18"/>
      <c r="BO3" s="18"/>
      <c r="BP3" s="18"/>
      <c r="BQ3" s="18"/>
      <c r="BS3" s="16" t="s">
        <v>21</v>
      </c>
      <c r="BT3" s="17" cm="1">
        <f t="array" ref="BT3">INDEX(H42:H300,B2+B3-4,1)</f>
        <v>67.756239817913197</v>
      </c>
      <c r="BU3" s="14"/>
      <c r="BV3" s="15"/>
      <c r="BW3" s="20"/>
      <c r="BX3" s="20"/>
      <c r="BY3" s="18" t="s">
        <v>14</v>
      </c>
      <c r="BZ3" s="18"/>
      <c r="CA3" s="18"/>
      <c r="CB3" s="18"/>
      <c r="CC3" s="18"/>
      <c r="CI3" s="2"/>
      <c r="CJ3" s="2"/>
    </row>
    <row r="4" spans="1:88" ht="16.2" x14ac:dyDescent="0.3">
      <c r="A4" s="7" t="s">
        <v>23</v>
      </c>
      <c r="B4" s="2" t="s">
        <v>331</v>
      </c>
      <c r="D4" s="13"/>
      <c r="E4" s="14" t="s">
        <v>24</v>
      </c>
      <c r="F4" s="15">
        <f>M31</f>
        <v>60.971606111000312</v>
      </c>
      <c r="G4" s="16" t="s">
        <v>24</v>
      </c>
      <c r="H4" s="17">
        <f>J31</f>
        <v>20</v>
      </c>
      <c r="I4" s="21"/>
      <c r="N4" s="14" t="s">
        <v>24</v>
      </c>
      <c r="O4" s="15">
        <f>AG42</f>
        <v>63.617244244173101</v>
      </c>
      <c r="P4" s="16" t="s">
        <v>24</v>
      </c>
      <c r="Q4" s="17">
        <f>AE36</f>
        <v>31.590518520860368</v>
      </c>
      <c r="R4" s="21"/>
      <c r="X4" s="14" t="s">
        <v>24</v>
      </c>
      <c r="Y4" s="15">
        <f>AG42</f>
        <v>63.617244244173101</v>
      </c>
      <c r="AB4" s="16" t="s">
        <v>24</v>
      </c>
      <c r="AC4" s="17">
        <f>O20</f>
        <v>38.848488085329791</v>
      </c>
      <c r="AE4" s="21"/>
      <c r="AN4" s="14" t="s">
        <v>24</v>
      </c>
      <c r="AO4" s="15" t="e" cm="1">
        <f t="array" ref="AO4">INDEX(AG42:AG300,AM2-1,1)</f>
        <v>#VALUE!</v>
      </c>
      <c r="AR4" s="16" t="s">
        <v>24</v>
      </c>
      <c r="AS4" s="17" t="e" cm="1">
        <f t="array" ref="AS4">INDEX(AK42:AK300,AM2-2,1)</f>
        <v>#VALUE!</v>
      </c>
      <c r="AU4" s="21"/>
      <c r="AV4" s="2"/>
      <c r="AW4" s="2"/>
      <c r="AX4" s="2"/>
      <c r="AY4" s="2"/>
      <c r="AZ4" s="2"/>
      <c r="BC4" s="2"/>
      <c r="BD4" s="14" t="s">
        <v>24</v>
      </c>
      <c r="BE4" s="15" cm="1">
        <f t="array" ref="BE4">INDEX(AG42:AG300,B2+B3-4,1)</f>
        <v>197.34924624789255</v>
      </c>
      <c r="BF4" s="2"/>
      <c r="BG4" s="2"/>
      <c r="BH4" s="16" t="s">
        <v>24</v>
      </c>
      <c r="BI4" s="17" cm="1">
        <f t="array" ref="BI4">INDEX(AK42:AK300,B2+B3-5,1)</f>
        <v>197.13236418615614</v>
      </c>
      <c r="BJ4" s="2"/>
      <c r="BK4" s="21"/>
      <c r="BL4" s="2"/>
      <c r="BM4" s="2"/>
      <c r="BN4" s="2"/>
      <c r="BO4" s="2"/>
      <c r="BP4" s="2"/>
      <c r="BS4" s="16" t="s">
        <v>24</v>
      </c>
      <c r="BT4" s="17" cm="1">
        <f t="array" ref="BT4">INDEX(AK42:AK300,B2+B3-4,1)</f>
        <v>197.1854103791475</v>
      </c>
      <c r="BU4" s="14"/>
      <c r="BV4" s="15"/>
      <c r="BW4" s="14" t="s">
        <v>25</v>
      </c>
      <c r="BX4" s="15">
        <f>F37</f>
        <v>29.931572164783109</v>
      </c>
      <c r="BZ4" s="21"/>
      <c r="CI4" s="2"/>
      <c r="CJ4" s="2"/>
    </row>
    <row r="5" spans="1:88" x14ac:dyDescent="0.3">
      <c r="A5" s="7" t="s">
        <v>26</v>
      </c>
      <c r="B5" s="2" t="s">
        <v>331</v>
      </c>
      <c r="D5" s="13"/>
      <c r="E5" s="14" t="s">
        <v>27</v>
      </c>
      <c r="F5" s="15">
        <f>V31</f>
        <v>14.81709285562858</v>
      </c>
      <c r="G5" s="16" t="s">
        <v>27</v>
      </c>
      <c r="H5" s="17">
        <f>S31</f>
        <v>18.6326</v>
      </c>
      <c r="I5" s="21"/>
      <c r="J5" s="2">
        <f>H3+F14</f>
        <v>85.887213626301389</v>
      </c>
      <c r="K5" s="22" t="s">
        <v>28</v>
      </c>
      <c r="L5" s="2">
        <f>H14+F3</f>
        <v>85.887213626301389</v>
      </c>
      <c r="N5" s="14" t="s">
        <v>27</v>
      </c>
      <c r="O5" s="15">
        <f>AY42</f>
        <v>14.6937395</v>
      </c>
      <c r="P5" s="16" t="s">
        <v>27</v>
      </c>
      <c r="Q5" s="17">
        <f>AI36</f>
        <v>3.4323299999999999</v>
      </c>
      <c r="R5" s="21"/>
      <c r="X5" s="14" t="s">
        <v>27</v>
      </c>
      <c r="Y5" s="15">
        <f>AY42</f>
        <v>14.6937395</v>
      </c>
      <c r="AB5" s="16" t="s">
        <v>27</v>
      </c>
      <c r="AC5" s="17">
        <f>O21</f>
        <v>14.6937395</v>
      </c>
      <c r="AE5" s="21"/>
      <c r="AF5" s="2">
        <f>AA13</f>
        <v>-0.38412856393961003</v>
      </c>
      <c r="AG5" s="22" t="s">
        <v>28</v>
      </c>
      <c r="AH5" s="2">
        <f>Y15-Y3</f>
        <v>-0.38412856393961192</v>
      </c>
      <c r="AI5" s="22" t="s">
        <v>28</v>
      </c>
      <c r="AJ5" s="2">
        <f>AC15-AC3</f>
        <v>-0.38412856393960482</v>
      </c>
      <c r="AN5" s="14" t="s">
        <v>27</v>
      </c>
      <c r="AO5" s="15" t="e" cm="1">
        <f t="array" ref="AO5">INDEX(AY42:AY300,AM2-1,1)</f>
        <v>#VALUE!</v>
      </c>
      <c r="AR5" s="16" t="s">
        <v>27</v>
      </c>
      <c r="AS5" s="17" t="e" cm="1">
        <f t="array" ref="AS5">INDEX(AY42:AY300,AM2-2,1)</f>
        <v>#VALUE!</v>
      </c>
      <c r="AU5" s="21"/>
      <c r="AV5" s="2" t="e">
        <f>AQ13</f>
        <v>#VALUE!</v>
      </c>
      <c r="AW5" s="22" t="s">
        <v>28</v>
      </c>
      <c r="AX5" s="2" t="e" vm="1">
        <f ca="1">AO15-AO3</f>
        <v>#VALUE!</v>
      </c>
      <c r="AY5" s="22" t="s">
        <v>28</v>
      </c>
      <c r="AZ5" s="2" t="e">
        <f>IF(AL8="NO APLICA",-AS3+AS15,-AS3+AS15-AM9)</f>
        <v>#VALUE!</v>
      </c>
      <c r="BC5" s="2"/>
      <c r="BD5" s="14" t="s">
        <v>27</v>
      </c>
      <c r="BE5" s="15" cm="1">
        <f t="array" ref="BE5">INDEX(AY42:AY300,B2+B3-4,1)</f>
        <v>14.694539131938617</v>
      </c>
      <c r="BF5" s="2"/>
      <c r="BG5" s="2"/>
      <c r="BH5" s="16" t="s">
        <v>27</v>
      </c>
      <c r="BI5" s="17" cm="1">
        <f t="array" ref="BI5">INDEX(AY42:AY300,B2+B3-5,1)</f>
        <v>14.694529451136983</v>
      </c>
      <c r="BJ5" s="2"/>
      <c r="BK5" s="21"/>
      <c r="BM5" s="2">
        <f>BG13</f>
        <v>2.6606170117255351E-3</v>
      </c>
      <c r="BN5" s="22" t="s">
        <v>28</v>
      </c>
      <c r="BO5" s="2">
        <f>-BE3+BG15</f>
        <v>2.6606170117275951E-3</v>
      </c>
      <c r="BP5" s="22" t="s">
        <v>28</v>
      </c>
      <c r="BQ5" s="2">
        <f>IF(BB8="NO APLICA",BI15-BI3,-BC9+BI15-BI3)</f>
        <v>2.6606170117275951E-3</v>
      </c>
      <c r="BS5" s="16" t="s">
        <v>27</v>
      </c>
      <c r="BT5" s="17" cm="1">
        <f t="array" ref="BT5">INDEX(AY42:AY300,B2+B3-4,1)</f>
        <v>14.694539131938617</v>
      </c>
      <c r="BU5" s="14"/>
      <c r="BV5" s="15"/>
      <c r="BW5" s="14" t="s">
        <v>24</v>
      </c>
      <c r="BX5" s="15">
        <f>N37</f>
        <v>197.68251067867908</v>
      </c>
      <c r="CI5" s="2"/>
    </row>
    <row r="6" spans="1:88" ht="15.6" x14ac:dyDescent="0.3">
      <c r="A6" s="23" t="s">
        <v>29</v>
      </c>
      <c r="B6" s="2">
        <v>1</v>
      </c>
      <c r="D6" s="13"/>
      <c r="E6" s="14" t="s">
        <v>30</v>
      </c>
      <c r="F6" s="15">
        <f>I31</f>
        <v>5.3612238928220271E-4</v>
      </c>
      <c r="G6" s="16" t="s">
        <v>31</v>
      </c>
      <c r="H6" s="17">
        <f>F31</f>
        <v>0.209146</v>
      </c>
      <c r="I6" s="21"/>
      <c r="N6" s="14" t="s">
        <v>32</v>
      </c>
      <c r="O6" s="15">
        <f>N42</f>
        <v>0.97987202771017912</v>
      </c>
      <c r="P6" s="16" t="s">
        <v>31</v>
      </c>
      <c r="Q6" s="17">
        <f>AC36</f>
        <v>0</v>
      </c>
      <c r="S6" s="2">
        <f>O3</f>
        <v>36.82750835154075</v>
      </c>
      <c r="T6" s="22" t="s">
        <v>28</v>
      </c>
      <c r="U6" s="2">
        <f>O13</f>
        <v>36.82750835154075</v>
      </c>
      <c r="W6" s="24" t="s">
        <v>33</v>
      </c>
      <c r="X6" s="14" t="s">
        <v>32</v>
      </c>
      <c r="Y6" s="15">
        <f>N42</f>
        <v>0.97987202771017912</v>
      </c>
      <c r="AB6" s="16" t="s">
        <v>31</v>
      </c>
      <c r="AC6" s="17">
        <f>O22</f>
        <v>0.97987202771017912</v>
      </c>
      <c r="AM6" s="24" t="s">
        <v>33</v>
      </c>
      <c r="AN6" s="14" t="s">
        <v>32</v>
      </c>
      <c r="AO6" s="15" t="e" cm="1">
        <f t="array" ref="AO6">INDEX(N42:N300,AM2-1,1)</f>
        <v>#VALUE!</v>
      </c>
      <c r="AR6" s="16" t="s">
        <v>31</v>
      </c>
      <c r="AS6" s="17" t="e" cm="1">
        <f t="array" ref="AS6">INDEX(S42:S300,AM2-2,1)</f>
        <v>#VALUE!</v>
      </c>
      <c r="AU6" s="2"/>
      <c r="AV6" s="2"/>
      <c r="AW6" s="2"/>
      <c r="AX6" s="2"/>
      <c r="AY6" s="2"/>
      <c r="AZ6" s="2"/>
      <c r="BC6" s="24" t="s">
        <v>33</v>
      </c>
      <c r="BD6" s="14" t="s">
        <v>32</v>
      </c>
      <c r="BE6" s="15" cm="1">
        <f t="array" ref="BE6">INDEX(N42:N300,B2+B3-4,1)</f>
        <v>1.0190392719240213E-3</v>
      </c>
      <c r="BF6" s="2"/>
      <c r="BG6" s="2"/>
      <c r="BH6" s="16" t="s">
        <v>31</v>
      </c>
      <c r="BI6" s="17" cm="1">
        <f t="array" ref="BI6">INDEX(S42:S300,B2+B3-5,1)</f>
        <v>7.4944214059348955E-4</v>
      </c>
      <c r="BJ6" s="2"/>
      <c r="BK6" s="2"/>
      <c r="BL6" s="2"/>
      <c r="BM6" s="2"/>
      <c r="BN6" s="2"/>
      <c r="BO6" s="2"/>
      <c r="BP6" s="2"/>
      <c r="BS6" s="16" t="s">
        <v>31</v>
      </c>
      <c r="BT6" s="17" cm="1">
        <f t="array" ref="BT6">INDEX(S42:S300,B2+B3-4,1)</f>
        <v>5.3612238928220249E-4</v>
      </c>
      <c r="BU6" s="14"/>
      <c r="BV6" s="15"/>
      <c r="BW6" s="14" t="s">
        <v>27</v>
      </c>
      <c r="BX6" s="15">
        <f>W37</f>
        <v>14.81709285562858</v>
      </c>
      <c r="CA6" s="2">
        <f>BT3</f>
        <v>67.756239817913197</v>
      </c>
      <c r="CB6" s="22" t="s">
        <v>28</v>
      </c>
      <c r="CC6" s="2">
        <f>BX4+BT19</f>
        <v>67.756239817913183</v>
      </c>
      <c r="CI6" s="2"/>
    </row>
    <row r="7" spans="1:88" ht="16.2" thickBot="1" x14ac:dyDescent="0.35">
      <c r="A7" s="7" t="s">
        <v>34</v>
      </c>
      <c r="B7" s="2">
        <v>0.1</v>
      </c>
      <c r="D7" s="13"/>
      <c r="E7" s="14" t="s">
        <v>35</v>
      </c>
      <c r="F7" s="15">
        <f>R31</f>
        <v>-282992.13071309286</v>
      </c>
      <c r="G7" s="16" t="s">
        <v>35</v>
      </c>
      <c r="H7" s="17">
        <f>O31</f>
        <v>-243616.70253591126</v>
      </c>
      <c r="I7" s="18" t="s">
        <v>36</v>
      </c>
      <c r="J7" s="18"/>
      <c r="K7" s="18"/>
      <c r="L7" s="18"/>
      <c r="N7" s="14" t="s">
        <v>35</v>
      </c>
      <c r="O7" s="15">
        <f>AU42</f>
        <v>-49629.487512714171</v>
      </c>
      <c r="P7" s="16" t="s">
        <v>35</v>
      </c>
      <c r="Q7" s="17">
        <f>AG36</f>
        <v>-285330.12607005582</v>
      </c>
      <c r="S7" s="2">
        <f>Q13</f>
        <v>6421.2659316096415</v>
      </c>
      <c r="T7" s="22" t="s">
        <v>28</v>
      </c>
      <c r="U7" s="2">
        <f>Q3</f>
        <v>6421.2659316096415</v>
      </c>
      <c r="W7" s="25">
        <f>C42</f>
        <v>9.6416000000000004</v>
      </c>
      <c r="X7" s="14" t="s">
        <v>35</v>
      </c>
      <c r="Y7" s="15">
        <f>AU42</f>
        <v>-49629.487512714171</v>
      </c>
      <c r="AB7" s="16" t="s">
        <v>35</v>
      </c>
      <c r="AC7" s="17">
        <f>O23</f>
        <v>-70508.163755964415</v>
      </c>
      <c r="AE7" s="18" t="s">
        <v>36</v>
      </c>
      <c r="AF7" s="18"/>
      <c r="AG7" s="18"/>
      <c r="AH7" s="18"/>
      <c r="AI7" s="18"/>
      <c r="AJ7" s="18"/>
      <c r="AM7" s="25" t="e" cm="1">
        <f t="array" ref="AM7">INDEX(C42:C300,AM2-1,1)</f>
        <v>#VALUE!</v>
      </c>
      <c r="AN7" s="14" t="s">
        <v>35</v>
      </c>
      <c r="AO7" s="15" t="e" cm="1">
        <f t="array" ref="AO7">INDEX(AU42:AU300,AM2-1,1)</f>
        <v>#VALUE!</v>
      </c>
      <c r="AR7" s="16" t="s">
        <v>35</v>
      </c>
      <c r="AS7" s="17" t="e" cm="1">
        <f t="array" ref="AS7">INDEX(AV42:AV300,AM2-2,1)</f>
        <v>#VALUE!</v>
      </c>
      <c r="AU7" s="18" t="s">
        <v>36</v>
      </c>
      <c r="AV7" s="18"/>
      <c r="AW7" s="18"/>
      <c r="AX7" s="18"/>
      <c r="AY7" s="18"/>
      <c r="AZ7" s="18"/>
      <c r="BC7" s="25" cm="1">
        <f t="array" ref="BC7">INDEX(C42:C300,B2+B3-4,1)</f>
        <v>2.9375999999999971</v>
      </c>
      <c r="BD7" s="14" t="s">
        <v>35</v>
      </c>
      <c r="BE7" s="15" cm="1">
        <f t="array" ref="BE7">INDEX(AU42:AU300,B2+B3-4,1)</f>
        <v>-237247.13594585549</v>
      </c>
      <c r="BF7" s="2"/>
      <c r="BG7" s="2"/>
      <c r="BH7" s="16" t="s">
        <v>35</v>
      </c>
      <c r="BI7" s="17" cm="1">
        <f t="array" ref="BI7">INDEX(AV42:AV300,B2+B3-5,1)</f>
        <v>-272441.94215920672</v>
      </c>
      <c r="BJ7" s="2"/>
      <c r="BK7" s="18" t="s">
        <v>36</v>
      </c>
      <c r="BL7" s="18"/>
      <c r="BM7" s="18"/>
      <c r="BN7" s="18"/>
      <c r="BO7" s="18"/>
      <c r="BP7" s="18"/>
      <c r="BQ7" s="18"/>
      <c r="BS7" s="16" t="s">
        <v>35</v>
      </c>
      <c r="BT7" s="17" cm="1">
        <f t="array" ref="BT7">INDEX(AV42:AV300,B2+B3-4,1)</f>
        <v>-272482.41698133358</v>
      </c>
      <c r="BU7" s="14"/>
      <c r="BV7" s="15"/>
      <c r="BW7" s="14" t="s">
        <v>32</v>
      </c>
      <c r="BX7" s="15">
        <f>J37</f>
        <v>5.3612238928220271E-4</v>
      </c>
      <c r="BZ7" s="21"/>
      <c r="CA7" s="2">
        <f>BV19*B12</f>
        <v>29.931572164783105</v>
      </c>
      <c r="CB7" s="22" t="s">
        <v>28</v>
      </c>
      <c r="CC7" s="2">
        <f>BX4</f>
        <v>29.931572164783109</v>
      </c>
      <c r="CI7" s="2"/>
    </row>
    <row r="8" spans="1:88" ht="16.8" thickBot="1" x14ac:dyDescent="0.35">
      <c r="A8" s="23" t="s">
        <v>37</v>
      </c>
      <c r="B8" s="2">
        <v>7</v>
      </c>
      <c r="D8" s="13"/>
      <c r="F8" s="26"/>
      <c r="G8" s="27"/>
      <c r="I8" s="21"/>
      <c r="W8" s="25"/>
      <c r="X8" s="28"/>
      <c r="Y8" s="29"/>
      <c r="Z8" s="30" t="s">
        <v>38</v>
      </c>
      <c r="AA8" s="31">
        <f>AI42</f>
        <v>39.488980656245751</v>
      </c>
      <c r="AB8" s="32"/>
      <c r="AC8" s="33"/>
      <c r="AE8" s="21"/>
      <c r="AL8" s="34" t="str">
        <f>IF(AM2=B2,"APLICA","NO APLICA")</f>
        <v>NO APLICA</v>
      </c>
      <c r="AM8" s="25"/>
      <c r="AN8" s="28"/>
      <c r="AO8" s="29"/>
      <c r="AP8" s="30" t="s">
        <v>38</v>
      </c>
      <c r="AQ8" s="31" t="e" cm="1">
        <f t="array" ref="AQ8">INDEX(AI42:AI300,AM2-1,1)</f>
        <v>#VALUE!</v>
      </c>
      <c r="AR8" s="32"/>
      <c r="AS8" s="33"/>
      <c r="AU8" s="21"/>
      <c r="AV8" s="2"/>
      <c r="AW8" s="2"/>
      <c r="AX8" s="2"/>
      <c r="AY8" s="2"/>
      <c r="AZ8" s="2"/>
      <c r="BB8" s="34" t="str">
        <f>IF(B3=3,"APLICA","NO APLICA")</f>
        <v>NO APLICA</v>
      </c>
      <c r="BC8" s="25"/>
      <c r="BD8" s="28"/>
      <c r="BE8" s="29"/>
      <c r="BF8" s="30" t="s">
        <v>38</v>
      </c>
      <c r="BG8" s="31" cm="1">
        <f t="array" ref="BG8">INDEX(AI42:AI300,B2+B3-4,1)</f>
        <v>197.1918281616889</v>
      </c>
      <c r="BH8" s="32"/>
      <c r="BI8" s="33"/>
      <c r="BJ8" s="2"/>
      <c r="BK8" s="21"/>
      <c r="BL8" s="2"/>
      <c r="BM8" s="2"/>
      <c r="BN8" s="2"/>
      <c r="BO8" s="2"/>
      <c r="BP8" s="2"/>
      <c r="BW8" s="14" t="s">
        <v>35</v>
      </c>
      <c r="BX8" s="15">
        <f>S37</f>
        <v>-237341.88745570337</v>
      </c>
      <c r="BZ8" s="21"/>
      <c r="CB8" s="2"/>
      <c r="CI8" s="2"/>
    </row>
    <row r="9" spans="1:88" ht="16.2" x14ac:dyDescent="0.3">
      <c r="A9" s="7" t="s">
        <v>39</v>
      </c>
      <c r="B9" s="2">
        <v>0.1</v>
      </c>
      <c r="D9" s="13"/>
      <c r="F9" s="26"/>
      <c r="G9" s="27"/>
      <c r="I9" s="21"/>
      <c r="J9" s="2">
        <f>H3*H6+F14*F17</f>
        <v>10.072367891300889</v>
      </c>
      <c r="K9" s="22" t="s">
        <v>28</v>
      </c>
      <c r="L9" s="2">
        <f>H14*H17+F3*F6</f>
        <v>10.072367891300889</v>
      </c>
      <c r="R9" s="18" t="s">
        <v>36</v>
      </c>
      <c r="S9" s="18"/>
      <c r="T9" s="18"/>
      <c r="U9" s="18"/>
      <c r="W9" s="25"/>
      <c r="X9" s="35" t="s">
        <v>40</v>
      </c>
      <c r="Y9" s="36">
        <f>I42</f>
        <v>36.82750835154075</v>
      </c>
      <c r="Z9" s="37" t="s">
        <v>41</v>
      </c>
      <c r="AA9" s="38">
        <f>P42</f>
        <v>0.99993289357835713</v>
      </c>
      <c r="AB9" s="39" t="s">
        <v>42</v>
      </c>
      <c r="AC9" s="40">
        <f>J42</f>
        <v>26.205501467559912</v>
      </c>
      <c r="AE9" s="21"/>
      <c r="AL9" s="41" t="s">
        <v>43</v>
      </c>
      <c r="AM9" s="42" t="e" cm="1">
        <f t="array" ref="AM9">INDEX(F42:F300,AM2-1,1)</f>
        <v>#VALUE!</v>
      </c>
      <c r="AN9" s="35" t="s">
        <v>44</v>
      </c>
      <c r="AO9" s="36" t="e" cm="1">
        <f t="array" ref="AO9">INDEX(I42:I300,AM2-1,1)</f>
        <v>#VALUE!</v>
      </c>
      <c r="AP9" s="37" t="s">
        <v>41</v>
      </c>
      <c r="AQ9" s="38" t="e" cm="1">
        <f t="array" ref="AQ9">INDEX(P42:P300,AM2-1,1)</f>
        <v>#VALUE!</v>
      </c>
      <c r="AR9" s="39" t="s">
        <v>45</v>
      </c>
      <c r="AS9" s="40" t="e" cm="1">
        <f t="array" ref="AS9">INDEX(J42:J300,AM2-1,1)</f>
        <v>#VALUE!</v>
      </c>
      <c r="AU9" s="21"/>
      <c r="AV9" s="2"/>
      <c r="AW9" s="2"/>
      <c r="AX9" s="2"/>
      <c r="AY9" s="2"/>
      <c r="AZ9" s="2"/>
      <c r="BB9" s="41" t="s">
        <v>43</v>
      </c>
      <c r="BC9" s="42" t="str" cm="1">
        <f t="array" ref="BC9">IF(B3=3,INDEX(F42:F300,B2-1,1),"-")</f>
        <v>-</v>
      </c>
      <c r="BD9" s="35" t="s">
        <v>46</v>
      </c>
      <c r="BE9" s="36" cm="1">
        <f t="array" ref="BE9">INDEX(I42:I300,B2+B3-4,1)</f>
        <v>29.928911547771381</v>
      </c>
      <c r="BF9" s="37" t="s">
        <v>41</v>
      </c>
      <c r="BG9" s="38" cm="1">
        <f t="array" ref="BG9">INDEX(P42:P300,B2+B3-4,1)</f>
        <v>2.7627423638740172E-3</v>
      </c>
      <c r="BH9" s="39" t="s">
        <v>47</v>
      </c>
      <c r="BI9" s="40" cm="1">
        <f t="array" ref="BI9">INDEX(J42:J300,B2+B3-4,1)</f>
        <v>67.756239817913197</v>
      </c>
      <c r="BJ9" s="2"/>
      <c r="BK9" s="21"/>
      <c r="BL9" s="2"/>
      <c r="BM9" s="2"/>
      <c r="BN9" s="2"/>
      <c r="BO9" s="2"/>
      <c r="BP9" s="2"/>
      <c r="BY9" s="18" t="s">
        <v>36</v>
      </c>
      <c r="BZ9" s="18"/>
      <c r="CA9" s="18"/>
      <c r="CB9" s="18"/>
      <c r="CC9" s="18"/>
      <c r="CI9" s="2"/>
    </row>
    <row r="10" spans="1:88" ht="16.8" thickBot="1" x14ac:dyDescent="0.35">
      <c r="A10" s="12" t="s">
        <v>48</v>
      </c>
      <c r="B10" s="2">
        <v>7</v>
      </c>
      <c r="D10" s="13"/>
      <c r="E10" s="24" t="s">
        <v>49</v>
      </c>
      <c r="F10" s="26"/>
      <c r="G10" s="27"/>
      <c r="I10" s="21"/>
      <c r="N10" s="24" t="s">
        <v>49</v>
      </c>
      <c r="R10" s="21"/>
      <c r="W10" s="25"/>
      <c r="X10" s="35" t="s">
        <v>50</v>
      </c>
      <c r="Y10" s="36">
        <f>AH42</f>
        <v>63.617244244173101</v>
      </c>
      <c r="Z10" s="37" t="s">
        <v>51</v>
      </c>
      <c r="AA10" s="38">
        <f>Q42</f>
        <v>0.96538570041551441</v>
      </c>
      <c r="AB10" s="39" t="s">
        <v>52</v>
      </c>
      <c r="AC10" s="40">
        <f>AJ42</f>
        <v>39.357940855098988</v>
      </c>
      <c r="AF10" s="2">
        <f>AA11</f>
        <v>-0.49385279884336603</v>
      </c>
      <c r="AG10" s="22" t="s">
        <v>28</v>
      </c>
      <c r="AH10" s="2">
        <f>Y15*Y18-Y3*Y6</f>
        <v>-0.49385279884336342</v>
      </c>
      <c r="AI10" s="22" t="s">
        <v>28</v>
      </c>
      <c r="AJ10" s="2">
        <f>AC15*AC18-AC3*AC6</f>
        <v>-0.49385279884335986</v>
      </c>
      <c r="AL10" s="41" t="s">
        <v>24</v>
      </c>
      <c r="AM10" s="42" t="e" cm="1">
        <f t="array" ref="AM10">INDEX(AF42:AF300,AM2-1,1)</f>
        <v>#VALUE!</v>
      </c>
      <c r="AN10" s="35" t="s">
        <v>50</v>
      </c>
      <c r="AO10" s="36" t="e" cm="1">
        <f t="array" ref="AO10">INDEX(AH42:AH300,AM2-1,1)</f>
        <v>#VALUE!</v>
      </c>
      <c r="AP10" s="37" t="s">
        <v>51</v>
      </c>
      <c r="AQ10" s="38" t="e" cm="1">
        <f t="array" ref="AQ10">INDEX(Q42:Q300,AM2-1,1)</f>
        <v>#VALUE!</v>
      </c>
      <c r="AR10" s="39" t="s">
        <v>52</v>
      </c>
      <c r="AS10" s="40" t="e" cm="1">
        <f t="array" ref="AS10">INDEX(AJ42:AJ300,AM2-1,1)</f>
        <v>#VALUE!</v>
      </c>
      <c r="AU10" s="2"/>
      <c r="AV10" s="2" t="e">
        <f>AQ11</f>
        <v>#VALUE!</v>
      </c>
      <c r="AW10" s="22" t="s">
        <v>28</v>
      </c>
      <c r="AX10" s="2" t="e" vm="1">
        <f ca="1">AO15*AO18-AO3*AO6</f>
        <v>#VALUE!</v>
      </c>
      <c r="AY10" s="22" t="s">
        <v>28</v>
      </c>
      <c r="AZ10" s="2" t="e">
        <f>IF(AL8="NO APLICA",-AS3*AS6+AS15*AS18,-AS3*AS6+AS15*AS18-AM9*AM12)</f>
        <v>#VALUE!</v>
      </c>
      <c r="BB10" s="41" t="s">
        <v>24</v>
      </c>
      <c r="BC10" s="42" t="str" cm="1">
        <f t="array" ref="BC10">IF(B3=3,INDEX(AF42:AF300,B2-1,1),"-")</f>
        <v>-</v>
      </c>
      <c r="BD10" s="35" t="s">
        <v>50</v>
      </c>
      <c r="BE10" s="36" cm="1">
        <f t="array" ref="BE10">INDEX(AH42:AH300,B2+B3-4,1)</f>
        <v>197.34924624789255</v>
      </c>
      <c r="BF10" s="37" t="s">
        <v>51</v>
      </c>
      <c r="BG10" s="38" cm="1">
        <f t="array" ref="BG10">INDEX(Q42:Q300,B2+B3-4,1)</f>
        <v>4.3978003237866937E-4</v>
      </c>
      <c r="BH10" s="39" t="s">
        <v>52</v>
      </c>
      <c r="BI10" s="40" cm="1">
        <f t="array" ref="BI10">INDEX(AJ42:AJ300,B2+B3-4,1)</f>
        <v>197.1854103791475</v>
      </c>
      <c r="BJ10" s="2"/>
      <c r="BK10" s="2"/>
      <c r="BM10" s="2">
        <f>BG11</f>
        <v>-1.4451750249281772E-2</v>
      </c>
      <c r="BN10" s="22" t="s">
        <v>28</v>
      </c>
      <c r="BO10" s="2">
        <f>-BE3*BE6+BG15*BG18</f>
        <v>-1.4451750249163186E-2</v>
      </c>
      <c r="BP10" s="22" t="s">
        <v>28</v>
      </c>
      <c r="BQ10" s="2">
        <f>IF(BB8="NO APLICA",BI15*BI18-BI3*BI6,-BC9*BC12+BI15*BI18-BI3*BI6)</f>
        <v>-1.4451750249236603E-2</v>
      </c>
      <c r="BZ10" s="21"/>
      <c r="CB10" s="2"/>
      <c r="CI10" s="2"/>
    </row>
    <row r="11" spans="1:88" ht="15.6" x14ac:dyDescent="0.3">
      <c r="A11" s="1" t="s">
        <v>53</v>
      </c>
      <c r="B11" s="2">
        <v>2.5971816816233106</v>
      </c>
      <c r="D11" s="13"/>
      <c r="E11" s="25">
        <f>N31</f>
        <v>397526.42903333018</v>
      </c>
      <c r="F11" s="26"/>
      <c r="G11" s="27"/>
      <c r="I11" s="18" t="s">
        <v>54</v>
      </c>
      <c r="J11" s="18"/>
      <c r="K11" s="18"/>
      <c r="L11" s="18"/>
      <c r="N11" s="25">
        <f>-P36</f>
        <v>768909.62372098735</v>
      </c>
      <c r="R11" s="21"/>
      <c r="W11" s="25"/>
      <c r="X11" s="35" t="s">
        <v>27</v>
      </c>
      <c r="Y11" s="36">
        <f>AY42</f>
        <v>14.6937395</v>
      </c>
      <c r="Z11" s="43" t="s">
        <v>55</v>
      </c>
      <c r="AA11" s="38">
        <f>V42</f>
        <v>-0.49385279884336603</v>
      </c>
      <c r="AB11" s="39" t="s">
        <v>27</v>
      </c>
      <c r="AC11" s="40">
        <f>AY42</f>
        <v>14.6937395</v>
      </c>
      <c r="AF11" s="2">
        <f>AA11</f>
        <v>-0.49385279884336603</v>
      </c>
      <c r="AG11" s="22" t="s">
        <v>28</v>
      </c>
      <c r="AH11" s="2">
        <f>X23+Z23</f>
        <v>-0.49385279884336331</v>
      </c>
      <c r="AI11" s="22" t="s">
        <v>28</v>
      </c>
      <c r="AJ11" s="2">
        <f>X24+Z24</f>
        <v>-0.49385279884336453</v>
      </c>
      <c r="AL11" s="41" t="s">
        <v>27</v>
      </c>
      <c r="AM11" s="42" t="e" cm="1">
        <f t="array" ref="AM11">INDEX(AX42:AX300,AM2-1,1)</f>
        <v>#VALUE!</v>
      </c>
      <c r="AN11" s="35" t="s">
        <v>27</v>
      </c>
      <c r="AO11" s="36" t="e" cm="1">
        <f t="array" ref="AO11">INDEX(AY42:AY300,AM2-1,1)</f>
        <v>#VALUE!</v>
      </c>
      <c r="AP11" s="43" t="s">
        <v>55</v>
      </c>
      <c r="AQ11" s="38" t="e" cm="1">
        <f t="array" ref="AQ11">INDEX(V42:V300,AM2-1,1)</f>
        <v>#VALUE!</v>
      </c>
      <c r="AR11" s="39" t="s">
        <v>27</v>
      </c>
      <c r="AS11" s="40" t="e" cm="1">
        <f t="array" ref="AS11">INDEX(AY42:AY300,AM2-1,1)</f>
        <v>#VALUE!</v>
      </c>
      <c r="AU11" s="2"/>
      <c r="AV11" s="2" t="e">
        <f>AQ11</f>
        <v>#VALUE!</v>
      </c>
      <c r="AW11" s="22" t="s">
        <v>28</v>
      </c>
      <c r="AX11" s="2" t="e">
        <f>AN23+AP23</f>
        <v>#VALUE!</v>
      </c>
      <c r="AY11" s="22" t="s">
        <v>28</v>
      </c>
      <c r="AZ11" s="2" t="e">
        <f>AN24+AP24</f>
        <v>#VALUE!</v>
      </c>
      <c r="BB11" s="41" t="s">
        <v>27</v>
      </c>
      <c r="BC11" s="42" t="str" cm="1">
        <f t="array" ref="BC11">IF(B3=3,INDEX(AX42:AX300,B2-1,1),"-")</f>
        <v>-</v>
      </c>
      <c r="BD11" s="35" t="s">
        <v>27</v>
      </c>
      <c r="BE11" s="36" cm="1">
        <f t="array" ref="BE11">INDEX(AY42:AY300,B2+B3-4,1)</f>
        <v>14.694539131938617</v>
      </c>
      <c r="BF11" s="43" t="s">
        <v>55</v>
      </c>
      <c r="BG11" s="38" cm="1">
        <f t="array" ref="BG11">INDEX(V42:V300,B2+B3-4,1)</f>
        <v>-1.4451750249281772E-2</v>
      </c>
      <c r="BH11" s="39" t="s">
        <v>27</v>
      </c>
      <c r="BI11" s="40" cm="1">
        <f t="array" ref="BI11">INDEX(AY42:AY300,B2+B3-4,1)</f>
        <v>14.694539131938617</v>
      </c>
      <c r="BJ11" s="2"/>
      <c r="BK11" s="2"/>
      <c r="BM11" s="2">
        <f>BG11</f>
        <v>-1.4451750249281772E-2</v>
      </c>
      <c r="BN11" s="22" t="s">
        <v>28</v>
      </c>
      <c r="BO11" s="2">
        <f>BD23+BF23</f>
        <v>-1.4451750249154242E-2</v>
      </c>
      <c r="BP11" s="22" t="s">
        <v>28</v>
      </c>
      <c r="BQ11" s="2">
        <f>BD24+BF24</f>
        <v>-1.4451750249229584E-2</v>
      </c>
      <c r="BU11" s="16"/>
      <c r="BV11" s="17"/>
      <c r="BZ11" s="21"/>
      <c r="CI11" s="2"/>
    </row>
    <row r="12" spans="1:88" ht="16.8" thickBot="1" x14ac:dyDescent="0.35">
      <c r="A12" s="12" t="s">
        <v>62</v>
      </c>
      <c r="B12" s="2">
        <v>1</v>
      </c>
      <c r="D12" s="13"/>
      <c r="F12" s="26"/>
      <c r="G12" s="27"/>
      <c r="R12" s="21"/>
      <c r="S12" s="2">
        <f>O3*O6</f>
        <v>36.086245283937792</v>
      </c>
      <c r="T12" s="22" t="s">
        <v>28</v>
      </c>
      <c r="U12" s="2">
        <f>O13*O16</f>
        <v>36.086245283937792</v>
      </c>
      <c r="W12" s="25"/>
      <c r="X12" s="35" t="s">
        <v>58</v>
      </c>
      <c r="Y12" s="36">
        <f>O42</f>
        <v>0.97987202771017912</v>
      </c>
      <c r="Z12" s="43" t="s">
        <v>59</v>
      </c>
      <c r="AA12" s="38">
        <f>W42</f>
        <v>0.10972423490375599</v>
      </c>
      <c r="AB12" s="39" t="s">
        <v>60</v>
      </c>
      <c r="AC12" s="40">
        <f>R42</f>
        <v>0.97538991680152654</v>
      </c>
      <c r="AL12" s="41" t="s">
        <v>61</v>
      </c>
      <c r="AM12" s="42" t="e" cm="1">
        <f t="array" ref="AM12">INDEX(M42:M300,AM2-1,1)</f>
        <v>#VALUE!</v>
      </c>
      <c r="AN12" s="35" t="s">
        <v>58</v>
      </c>
      <c r="AO12" s="36" t="e" cm="1">
        <f t="array" ref="AO12">INDEX(O42:O300,AM2-1,1)</f>
        <v>#VALUE!</v>
      </c>
      <c r="AP12" s="43" t="s">
        <v>59</v>
      </c>
      <c r="AQ12" s="38" t="e" cm="1">
        <f t="array" ref="AQ12">INDEX(W42:W300,AM2-1,1)</f>
        <v>#VALUE!</v>
      </c>
      <c r="AR12" s="39" t="s">
        <v>60</v>
      </c>
      <c r="AS12" s="40" t="e" cm="1">
        <f t="array" ref="AS12">INDEX(R42:R300,AM2-1,1)</f>
        <v>#VALUE!</v>
      </c>
      <c r="AU12" s="2"/>
      <c r="AV12" s="2"/>
      <c r="AW12" s="2"/>
      <c r="AX12" s="2"/>
      <c r="AY12" s="2"/>
      <c r="AZ12" s="2"/>
      <c r="BB12" s="41" t="s">
        <v>61</v>
      </c>
      <c r="BC12" s="42" t="str" cm="1">
        <f t="array" ref="BC12">IF(B3=3,INDEX(M42:M300,B2-1,1),"-")</f>
        <v>-</v>
      </c>
      <c r="BD12" s="35" t="s">
        <v>58</v>
      </c>
      <c r="BE12" s="36" cm="1">
        <f t="array" ref="BE12">INDEX(O42:O300,B2+B3-4,1)</f>
        <v>1.0190392719240213E-3</v>
      </c>
      <c r="BF12" s="43" t="s">
        <v>59</v>
      </c>
      <c r="BG12" s="38" cm="1">
        <f t="array" ref="BG12">INDEX(W42:W300,B2+B3-4,1)</f>
        <v>1.7112367261007306E-2</v>
      </c>
      <c r="BH12" s="39" t="s">
        <v>60</v>
      </c>
      <c r="BI12" s="40" cm="1">
        <f t="array" ref="BI12">INDEX(R42:R300,B2+B3-4,1)</f>
        <v>5.3612238928220249E-4</v>
      </c>
      <c r="BJ12" s="2"/>
      <c r="BK12" s="2"/>
      <c r="BL12" s="2"/>
      <c r="BM12" s="2"/>
      <c r="BN12" s="2"/>
      <c r="BO12" s="2"/>
      <c r="BP12" s="2"/>
      <c r="BU12" s="16"/>
      <c r="BV12" s="17"/>
      <c r="BZ12" s="21"/>
      <c r="CA12" s="2">
        <f>BT3*BT6</f>
        <v>3.6325637179957529E-2</v>
      </c>
      <c r="CB12" s="22" t="s">
        <v>28</v>
      </c>
      <c r="CC12" s="2">
        <f>BT19*BT22+BX4*BX7</f>
        <v>3.6325637179957543E-2</v>
      </c>
      <c r="CH12" s="2"/>
      <c r="CI12" s="2"/>
    </row>
    <row r="13" spans="1:88" ht="16.2" x14ac:dyDescent="0.3">
      <c r="A13" s="7" t="s">
        <v>65</v>
      </c>
      <c r="B13" s="2">
        <v>0.97873291496561621</v>
      </c>
      <c r="D13" s="13"/>
      <c r="F13" s="26"/>
      <c r="G13" s="27"/>
      <c r="N13" s="14" t="s">
        <v>319</v>
      </c>
      <c r="O13" s="15">
        <f>E36</f>
        <v>36.82750835154075</v>
      </c>
      <c r="P13" s="16" t="s">
        <v>320</v>
      </c>
      <c r="Q13" s="17">
        <f>Z36</f>
        <v>6421.2659316096415</v>
      </c>
      <c r="S13" s="2">
        <f>Q13*Q16</f>
        <v>0</v>
      </c>
      <c r="T13" s="22" t="s">
        <v>28</v>
      </c>
      <c r="U13" s="2">
        <f>Q3*Q6</f>
        <v>0</v>
      </c>
      <c r="W13" s="25"/>
      <c r="X13" s="44"/>
      <c r="Y13" s="45"/>
      <c r="Z13" s="43" t="s">
        <v>64</v>
      </c>
      <c r="AA13" s="38">
        <f>X42</f>
        <v>-0.38412856393961003</v>
      </c>
      <c r="AB13" s="46"/>
      <c r="AC13" s="47"/>
      <c r="AE13" s="18" t="s">
        <v>54</v>
      </c>
      <c r="AF13" s="18"/>
      <c r="AG13" s="18"/>
      <c r="AH13" s="18"/>
      <c r="AI13" s="18"/>
      <c r="AJ13" s="18"/>
      <c r="AL13" s="41" t="s">
        <v>35</v>
      </c>
      <c r="AM13" s="42" t="e" cm="1">
        <f t="array" ref="AM13">INDEX(AT42:AT300,AM2-1,1)</f>
        <v>#VALUE!</v>
      </c>
      <c r="AN13" s="44"/>
      <c r="AO13" s="45"/>
      <c r="AP13" s="43" t="s">
        <v>64</v>
      </c>
      <c r="AQ13" s="38" t="e" cm="1">
        <f t="array" ref="AQ13">INDEX(X42:X300,AM2-1,1)</f>
        <v>#VALUE!</v>
      </c>
      <c r="AR13" s="46"/>
      <c r="AS13" s="47"/>
      <c r="AU13" s="18" t="s">
        <v>54</v>
      </c>
      <c r="AV13" s="18"/>
      <c r="AW13" s="18"/>
      <c r="AX13" s="18"/>
      <c r="AY13" s="18"/>
      <c r="AZ13" s="18"/>
      <c r="BB13" s="41" t="s">
        <v>35</v>
      </c>
      <c r="BC13" s="42" t="str" cm="1">
        <f t="array" ref="BC13">IF(B3=3,INDEX(AT42:AT300,B2-1,1),"-")</f>
        <v>-</v>
      </c>
      <c r="BD13" s="44"/>
      <c r="BE13" s="45"/>
      <c r="BF13" s="43" t="s">
        <v>64</v>
      </c>
      <c r="BG13" s="38" cm="1">
        <f t="array" ref="BG13">INDEX(X42:X300,B2+B3-4,1)</f>
        <v>2.6606170117255351E-3</v>
      </c>
      <c r="BH13" s="46"/>
      <c r="BI13" s="47"/>
      <c r="BJ13" s="2"/>
      <c r="BK13" s="18" t="s">
        <v>54</v>
      </c>
      <c r="BL13" s="18"/>
      <c r="BM13" s="18"/>
      <c r="BN13" s="18"/>
      <c r="BO13" s="18"/>
      <c r="BP13" s="18"/>
      <c r="BQ13" s="18"/>
      <c r="BU13" s="16"/>
      <c r="BV13" s="17"/>
      <c r="CA13" s="2">
        <f>BV19*BV22</f>
        <v>1.6046985983956191E-2</v>
      </c>
      <c r="CB13" s="22" t="s">
        <v>28</v>
      </c>
      <c r="CC13" s="2">
        <f>BX4*BX7</f>
        <v>1.6046985983956194E-2</v>
      </c>
      <c r="CH13" s="2"/>
      <c r="CI13" s="2"/>
    </row>
    <row r="14" spans="1:88" ht="16.8" thickBot="1" x14ac:dyDescent="0.35">
      <c r="A14" s="12" t="s">
        <v>69</v>
      </c>
      <c r="B14" s="2">
        <v>5.0683145950228281E-4</v>
      </c>
      <c r="D14" s="13"/>
      <c r="E14" s="14" t="s">
        <v>66</v>
      </c>
      <c r="F14" s="15">
        <f>D31</f>
        <v>37.824667653130078</v>
      </c>
      <c r="G14" s="16" t="s">
        <v>67</v>
      </c>
      <c r="H14" s="17">
        <f>C31</f>
        <v>48.062545973171318</v>
      </c>
      <c r="N14" s="14" t="s">
        <v>24</v>
      </c>
      <c r="O14" s="15">
        <f>M36</f>
        <v>38.848488085329791</v>
      </c>
      <c r="P14" s="16" t="s">
        <v>24</v>
      </c>
      <c r="Q14" s="17">
        <f>AD36</f>
        <v>30</v>
      </c>
      <c r="W14" s="25"/>
      <c r="X14" s="48"/>
      <c r="Y14" s="49"/>
      <c r="Z14" s="50" t="s">
        <v>68</v>
      </c>
      <c r="AA14" s="51">
        <f>AN42</f>
        <v>704.52606773618731</v>
      </c>
      <c r="AB14" s="52"/>
      <c r="AC14" s="53"/>
      <c r="AM14" s="25"/>
      <c r="AN14" s="48"/>
      <c r="AO14" s="49"/>
      <c r="AP14" s="50" t="s">
        <v>68</v>
      </c>
      <c r="AQ14" s="51" t="e" cm="1">
        <f t="array" ref="AQ14">INDEX(AN42:AN300,AM2-1,1)</f>
        <v>#VALUE!</v>
      </c>
      <c r="AR14" s="52"/>
      <c r="AS14" s="53"/>
      <c r="AU14" s="2"/>
      <c r="AV14" s="2"/>
      <c r="AW14" s="2"/>
      <c r="AX14" s="2"/>
      <c r="AY14" s="2"/>
      <c r="AZ14" s="2"/>
      <c r="BC14" s="25"/>
      <c r="BD14" s="48"/>
      <c r="BE14" s="49"/>
      <c r="BF14" s="50" t="s">
        <v>68</v>
      </c>
      <c r="BG14" s="51" cm="1">
        <f t="array" ref="BG14">INDEX(AN42:AN300,B2+B3-4,1)</f>
        <v>-3467.2854206376883</v>
      </c>
      <c r="BH14" s="52"/>
      <c r="BI14" s="53"/>
      <c r="BJ14" s="2"/>
      <c r="BK14" s="2"/>
      <c r="BL14" s="2"/>
      <c r="BM14" s="2"/>
      <c r="BN14" s="2"/>
      <c r="BO14" s="2"/>
      <c r="BP14" s="2"/>
      <c r="BU14" s="16"/>
      <c r="BV14" s="17"/>
      <c r="CB14" s="2"/>
    </row>
    <row r="15" spans="1:88" ht="16.2" x14ac:dyDescent="0.3">
      <c r="D15" s="13"/>
      <c r="E15" s="14" t="s">
        <v>24</v>
      </c>
      <c r="F15" s="15">
        <f>L31</f>
        <v>197.18427031835458</v>
      </c>
      <c r="G15" s="16" t="s">
        <v>24</v>
      </c>
      <c r="H15" s="17">
        <f>K31</f>
        <v>117.68383177026072</v>
      </c>
      <c r="J15" s="2">
        <f>E11</f>
        <v>397526.42903333018</v>
      </c>
      <c r="K15" s="22" t="s">
        <v>28</v>
      </c>
      <c r="L15" s="2">
        <f>H14*H18-H3*H7</f>
        <v>397526.42903333157</v>
      </c>
      <c r="N15" s="14" t="s">
        <v>27</v>
      </c>
      <c r="O15" s="15">
        <f>V36</f>
        <v>14.6937395</v>
      </c>
      <c r="P15" s="16" t="s">
        <v>27</v>
      </c>
      <c r="Q15" s="17">
        <f>AH36</f>
        <v>3.4323299999999999</v>
      </c>
      <c r="R15" s="127" t="s">
        <v>54</v>
      </c>
      <c r="S15" s="127"/>
      <c r="T15" s="127"/>
      <c r="U15" s="127"/>
      <c r="W15" s="24" t="s">
        <v>71</v>
      </c>
      <c r="X15" s="14" t="s">
        <v>72</v>
      </c>
      <c r="Y15" s="15">
        <f>G43</f>
        <v>36.443379787601138</v>
      </c>
      <c r="AB15" s="16" t="s">
        <v>73</v>
      </c>
      <c r="AC15" s="17">
        <f>H42</f>
        <v>26.205501467559912</v>
      </c>
      <c r="AK15" s="22"/>
      <c r="AM15" s="24" t="s">
        <v>71</v>
      </c>
      <c r="AN15" s="14" t="s">
        <v>74</v>
      </c>
      <c r="AO15" s="15" t="e" cm="1" vm="2">
        <f t="array" aca="1" ref="AO15" ca="1">INDEX(G42:G300,AM2,1)</f>
        <v>#VALUE!</v>
      </c>
      <c r="AR15" s="16" t="s">
        <v>75</v>
      </c>
      <c r="AS15" s="17" t="e" cm="1">
        <f t="array" ref="AS15">INDEX(H42:H300,AM2-1,1)</f>
        <v>#VALUE!</v>
      </c>
      <c r="AU15" s="2"/>
      <c r="AV15" s="2"/>
      <c r="AW15" s="2"/>
      <c r="AX15" s="2"/>
      <c r="AY15" s="2"/>
      <c r="AZ15" s="2"/>
      <c r="BC15" s="24" t="s">
        <v>71</v>
      </c>
      <c r="BD15" s="14"/>
      <c r="BE15" s="15"/>
      <c r="BF15" s="41" t="s">
        <v>76</v>
      </c>
      <c r="BG15" s="42">
        <f>BX4</f>
        <v>29.931572164783109</v>
      </c>
      <c r="BH15" s="16" t="s">
        <v>21</v>
      </c>
      <c r="BI15" s="17" cm="1">
        <f t="array" ref="BI15">INDEX(H42:H300,B2+B3-4,1)</f>
        <v>67.756239817913197</v>
      </c>
      <c r="BJ15" s="2"/>
      <c r="BK15" s="2"/>
      <c r="BL15" s="2"/>
      <c r="BM15" s="2"/>
      <c r="BN15" s="2"/>
      <c r="BO15" s="2"/>
      <c r="BP15" s="2"/>
      <c r="BU15" s="16"/>
      <c r="BV15" s="17"/>
      <c r="BX15" s="24" t="s">
        <v>49</v>
      </c>
      <c r="BY15" s="18" t="s">
        <v>54</v>
      </c>
      <c r="BZ15" s="18"/>
      <c r="CA15" s="18"/>
      <c r="CB15" s="18"/>
      <c r="CC15" s="18"/>
    </row>
    <row r="16" spans="1:88" ht="15.6" x14ac:dyDescent="0.3">
      <c r="D16" s="13"/>
      <c r="E16" s="14" t="s">
        <v>27</v>
      </c>
      <c r="F16" s="15">
        <f>U31</f>
        <v>14.81709285562858</v>
      </c>
      <c r="G16" s="16" t="s">
        <v>27</v>
      </c>
      <c r="H16" s="17">
        <f>T31</f>
        <v>18.6326</v>
      </c>
      <c r="J16" s="2">
        <f>E11</f>
        <v>397526.42903333018</v>
      </c>
      <c r="K16" s="2" t="s">
        <v>28</v>
      </c>
      <c r="L16" s="2">
        <f>F14*F18-F3*F7</f>
        <v>397526.42903332971</v>
      </c>
      <c r="N16" s="14" t="s">
        <v>30</v>
      </c>
      <c r="O16" s="15">
        <f>I36</f>
        <v>0.97987202771017912</v>
      </c>
      <c r="P16" s="16" t="s">
        <v>31</v>
      </c>
      <c r="Q16" s="17">
        <f>AB36</f>
        <v>0</v>
      </c>
      <c r="W16" s="25">
        <f>D42</f>
        <v>9.6146000000000011</v>
      </c>
      <c r="X16" s="14" t="s">
        <v>24</v>
      </c>
      <c r="Y16" s="15">
        <f>AG43</f>
        <v>66.414296207466606</v>
      </c>
      <c r="AB16" s="16" t="s">
        <v>24</v>
      </c>
      <c r="AC16" s="17">
        <f>AK42</f>
        <v>39.357940855098988</v>
      </c>
      <c r="AF16" s="2">
        <f>AA14</f>
        <v>704.52606773618731</v>
      </c>
      <c r="AG16" s="22" t="s">
        <v>28</v>
      </c>
      <c r="AH16" s="2">
        <f>Y15*Y19-Y3*Y7</f>
        <v>704.52606773655862</v>
      </c>
      <c r="AI16" s="22" t="s">
        <v>28</v>
      </c>
      <c r="AJ16" s="2">
        <f>AC15*AC19-AC3*AC7</f>
        <v>704.52606771118008</v>
      </c>
      <c r="AM16" s="25" t="e" cm="1">
        <f t="array" ref="AM16">INDEX(D42:D300,AM2-1,1)</f>
        <v>#VALUE!</v>
      </c>
      <c r="AN16" s="14" t="s">
        <v>24</v>
      </c>
      <c r="AO16" s="15" t="e" cm="1" vm="2">
        <f t="array" aca="1" ref="AO16" ca="1">INDEX(AG42:AG300,AM2,1)</f>
        <v>#VALUE!</v>
      </c>
      <c r="AR16" s="16" t="s">
        <v>24</v>
      </c>
      <c r="AS16" s="17" t="e" cm="1">
        <f t="array" ref="AS16">INDEX(AK42:AK300,AM2-1,1)</f>
        <v>#VALUE!</v>
      </c>
      <c r="AU16" s="2"/>
      <c r="AV16" s="2" t="e">
        <f>AQ14</f>
        <v>#VALUE!</v>
      </c>
      <c r="AW16" s="22" t="s">
        <v>28</v>
      </c>
      <c r="AX16" s="2" t="e" vm="1">
        <f ca="1">AO15*AO19-AO3*AO7</f>
        <v>#VALUE!</v>
      </c>
      <c r="AY16" s="22" t="s">
        <v>28</v>
      </c>
      <c r="AZ16" s="2" t="e">
        <f>IF(AL8="NO APLICA",-AS3*AS7+AS15*AS19,-AS3*AS7+AS15*AS19-AM9*AM13)</f>
        <v>#VALUE!</v>
      </c>
      <c r="BC16" s="25" cm="1">
        <f t="array" ref="BC16">INDEX(D42:D300,B2+B3-4,1)</f>
        <v>2.8805999999999972</v>
      </c>
      <c r="BD16" s="14"/>
      <c r="BE16" s="15"/>
      <c r="BF16" s="41" t="s">
        <v>24</v>
      </c>
      <c r="BG16" s="42">
        <f>BX5</f>
        <v>197.68251067867908</v>
      </c>
      <c r="BH16" s="16" t="s">
        <v>24</v>
      </c>
      <c r="BI16" s="17" cm="1">
        <f t="array" ref="BI16">INDEX(AK42:AK300,B2+B3-4,1)</f>
        <v>197.1854103791475</v>
      </c>
      <c r="BJ16" s="2"/>
      <c r="BK16" s="2"/>
      <c r="BM16" s="2">
        <f>BG14</f>
        <v>-3467.2854206376883</v>
      </c>
      <c r="BN16" s="22" t="s">
        <v>28</v>
      </c>
      <c r="BO16" s="2">
        <f>-BE3*BE7+BG15*BG19</f>
        <v>-3467.285420615226</v>
      </c>
      <c r="BP16" s="22" t="s">
        <v>28</v>
      </c>
      <c r="BQ16" s="2">
        <f>IF(BB8="NO APLICA",BI15*BI19-BI3*BI7,-BC9*BC13+BI15*BI19-BI3*BI7)</f>
        <v>-3467.2854206301272</v>
      </c>
      <c r="BX16" s="25">
        <f>P37</f>
        <v>1051811.2954050945</v>
      </c>
    </row>
    <row r="17" spans="1:82" ht="15.6" x14ac:dyDescent="0.3">
      <c r="D17" s="13"/>
      <c r="E17" s="14" t="s">
        <v>30</v>
      </c>
      <c r="F17" s="15">
        <f>H31</f>
        <v>5.3612238928220271E-4</v>
      </c>
      <c r="G17" s="16" t="s">
        <v>31</v>
      </c>
      <c r="H17" s="17">
        <f>G31</f>
        <v>0.209146</v>
      </c>
      <c r="K17" s="22" t="s">
        <v>28</v>
      </c>
      <c r="L17" s="2">
        <f>E11</f>
        <v>397526.42903333018</v>
      </c>
      <c r="N17" s="14" t="s">
        <v>35</v>
      </c>
      <c r="O17" s="15">
        <f>R36</f>
        <v>-70508.163755964415</v>
      </c>
      <c r="P17" s="16" t="s">
        <v>35</v>
      </c>
      <c r="Q17" s="17">
        <f>AF36</f>
        <v>-285449.87031237665</v>
      </c>
      <c r="W17" s="25"/>
      <c r="X17" s="14" t="s">
        <v>27</v>
      </c>
      <c r="Y17" s="15">
        <f>AY43</f>
        <v>14.693742655783801</v>
      </c>
      <c r="AB17" s="16" t="s">
        <v>27</v>
      </c>
      <c r="AC17" s="17">
        <f>AY42</f>
        <v>14.6937395</v>
      </c>
      <c r="AF17" s="2">
        <f>AA14</f>
        <v>704.52606773618731</v>
      </c>
      <c r="AG17" s="22" t="s">
        <v>28</v>
      </c>
      <c r="AH17" s="2">
        <f>X25+Z25</f>
        <v>704.526067735992</v>
      </c>
      <c r="AI17" s="22" t="s">
        <v>28</v>
      </c>
      <c r="AJ17" s="2">
        <f>X26+Z26</f>
        <v>704.5260677361639</v>
      </c>
      <c r="AM17" s="25"/>
      <c r="AN17" s="14" t="s">
        <v>27</v>
      </c>
      <c r="AO17" s="15" t="e" cm="1" vm="2">
        <f t="array" aca="1" ref="AO17" ca="1">INDEX(AY42:AY300,AM2,1)</f>
        <v>#VALUE!</v>
      </c>
      <c r="AR17" s="16" t="s">
        <v>27</v>
      </c>
      <c r="AS17" s="17" t="e" cm="1">
        <f t="array" ref="AS17">INDEX(AY42:AY300,AM2-1,1)</f>
        <v>#VALUE!</v>
      </c>
      <c r="AU17" s="2"/>
      <c r="AV17" s="2" t="e">
        <f>AQ14</f>
        <v>#VALUE!</v>
      </c>
      <c r="AW17" s="22" t="s">
        <v>28</v>
      </c>
      <c r="AX17" s="2" t="e">
        <f>AN25+AP25</f>
        <v>#VALUE!</v>
      </c>
      <c r="AY17" s="22" t="s">
        <v>28</v>
      </c>
      <c r="AZ17" s="2" t="e">
        <f>AN26+AP26</f>
        <v>#VALUE!</v>
      </c>
      <c r="BC17" s="25"/>
      <c r="BD17" s="14"/>
      <c r="BE17" s="15"/>
      <c r="BF17" s="41" t="s">
        <v>27</v>
      </c>
      <c r="BG17" s="42">
        <f>BX6</f>
        <v>14.81709285562858</v>
      </c>
      <c r="BH17" s="16" t="s">
        <v>27</v>
      </c>
      <c r="BI17" s="17" cm="1">
        <f t="array" ref="BI17">INDEX(AY42:AY300,B2+B3-4,1)</f>
        <v>14.694539131938617</v>
      </c>
      <c r="BJ17" s="2"/>
      <c r="BK17" s="2"/>
      <c r="BM17" s="2">
        <f>BG14</f>
        <v>-3467.2854206376883</v>
      </c>
      <c r="BN17" s="22" t="s">
        <v>28</v>
      </c>
      <c r="BO17" s="2">
        <f>BD25+BF25</f>
        <v>-3467.2854206379375</v>
      </c>
      <c r="BP17" s="22" t="s">
        <v>28</v>
      </c>
      <c r="BQ17" s="2">
        <f>BD26+BF26</f>
        <v>-3467.2854206379875</v>
      </c>
    </row>
    <row r="18" spans="1:82" ht="16.2" thickBot="1" x14ac:dyDescent="0.35">
      <c r="D18" s="13"/>
      <c r="E18" s="14" t="s">
        <v>35</v>
      </c>
      <c r="F18" s="15">
        <f>Q31</f>
        <v>-272482.41698133363</v>
      </c>
      <c r="G18" s="16" t="s">
        <v>35</v>
      </c>
      <c r="H18" s="17">
        <f>P31</f>
        <v>-235345.67941418084</v>
      </c>
      <c r="S18" s="2">
        <f>N11</f>
        <v>768909.62372098735</v>
      </c>
      <c r="T18" s="22" t="s">
        <v>28</v>
      </c>
      <c r="U18" s="2">
        <f>O3*O7-O13*O17</f>
        <v>768909.62371741375</v>
      </c>
      <c r="W18" s="24" t="s">
        <v>77</v>
      </c>
      <c r="X18" s="14" t="s">
        <v>32</v>
      </c>
      <c r="Y18" s="15">
        <f>N43</f>
        <v>0.97664905649622991</v>
      </c>
      <c r="AB18" s="16" t="s">
        <v>31</v>
      </c>
      <c r="AC18" s="17">
        <f>S42</f>
        <v>0.97538991680152654</v>
      </c>
      <c r="AM18" s="24" t="s">
        <v>77</v>
      </c>
      <c r="AN18" s="14" t="s">
        <v>32</v>
      </c>
      <c r="AO18" s="15" t="e" cm="1" vm="2">
        <f t="array" aca="1" ref="AO18" ca="1">INDEX(N42:N300,AM2,1)</f>
        <v>#VALUE!</v>
      </c>
      <c r="AR18" s="16" t="s">
        <v>31</v>
      </c>
      <c r="AS18" s="17" t="e" cm="1">
        <f t="array" ref="AS18">INDEX(S42:S300,AM2-1,1)</f>
        <v>#VALUE!</v>
      </c>
      <c r="AU18" s="2"/>
      <c r="AV18" s="2"/>
      <c r="AW18" s="2"/>
      <c r="AX18" s="2"/>
      <c r="AY18" s="2"/>
      <c r="AZ18" s="2"/>
      <c r="BC18" s="24" t="s">
        <v>77</v>
      </c>
      <c r="BD18" s="14"/>
      <c r="BE18" s="15"/>
      <c r="BF18" s="41" t="s">
        <v>78</v>
      </c>
      <c r="BG18" s="42">
        <f>BX7</f>
        <v>5.3612238928220271E-4</v>
      </c>
      <c r="BH18" s="16" t="s">
        <v>31</v>
      </c>
      <c r="BI18" s="17" cm="1">
        <f t="array" ref="BI18">INDEX(S42:S300,B2+B3-4,1)</f>
        <v>5.3612238928220249E-4</v>
      </c>
      <c r="BJ18" s="2"/>
      <c r="BK18" s="2"/>
      <c r="BL18" s="2"/>
      <c r="BM18" s="2"/>
      <c r="BN18" s="2"/>
      <c r="BO18" s="2"/>
      <c r="BP18" s="2"/>
      <c r="CA18" s="54">
        <f>BT3*BT7</f>
        <v>-18462383.991151862</v>
      </c>
      <c r="CB18" s="55" t="s">
        <v>28</v>
      </c>
      <c r="CC18" s="54">
        <f>BT19*BT23+BX4*BX8-BX16</f>
        <v>-18462383.991151862</v>
      </c>
    </row>
    <row r="19" spans="1:82" ht="16.8" thickBot="1" x14ac:dyDescent="0.35">
      <c r="D19" s="13"/>
      <c r="E19" s="56"/>
      <c r="F19" s="26" t="s">
        <v>79</v>
      </c>
      <c r="G19" s="57" t="s">
        <v>80</v>
      </c>
      <c r="H19" s="58"/>
      <c r="I19" s="102" t="s">
        <v>321</v>
      </c>
      <c r="J19" s="11" t="s">
        <v>322</v>
      </c>
      <c r="K19" s="2">
        <v>0.148148</v>
      </c>
      <c r="N19" s="14" t="s">
        <v>323</v>
      </c>
      <c r="O19" s="15">
        <f>O13-Q19</f>
        <v>26.589630031499517</v>
      </c>
      <c r="P19" s="14" t="s">
        <v>12</v>
      </c>
      <c r="Q19" s="15">
        <f>G36</f>
        <v>10.237878320041233</v>
      </c>
      <c r="S19" s="2">
        <f>N11</f>
        <v>768909.62372098735</v>
      </c>
      <c r="T19" s="22" t="s">
        <v>28</v>
      </c>
      <c r="U19" s="2">
        <f>Q3*Q7-Q13*Q17</f>
        <v>768909.62372112274</v>
      </c>
      <c r="W19" s="25">
        <f>W7-W16</f>
        <v>2.6999999999999247E-2</v>
      </c>
      <c r="X19" s="14" t="s">
        <v>35</v>
      </c>
      <c r="Y19" s="15">
        <f>AU43</f>
        <v>-50133.271130111469</v>
      </c>
      <c r="AB19" s="16" t="s">
        <v>35</v>
      </c>
      <c r="AC19" s="17">
        <f>AV42</f>
        <v>-71514.810152506063</v>
      </c>
      <c r="AM19" s="25" t="e">
        <f>AM7-AM16</f>
        <v>#VALUE!</v>
      </c>
      <c r="AN19" s="14" t="s">
        <v>35</v>
      </c>
      <c r="AO19" s="15" t="e" cm="1" vm="2">
        <f t="array" aca="1" ref="AO19" ca="1">INDEX(AU42:AU300,AM2,1)</f>
        <v>#VALUE!</v>
      </c>
      <c r="AR19" s="16" t="s">
        <v>35</v>
      </c>
      <c r="AS19" s="17" t="e" cm="1">
        <f t="array" ref="AS19">INDEX(AV42:AV300,AM2-1,1)</f>
        <v>#VALUE!</v>
      </c>
      <c r="AU19" s="2"/>
      <c r="AV19" s="2"/>
      <c r="AW19" s="2"/>
      <c r="AX19" s="2"/>
      <c r="AY19" s="2"/>
      <c r="AZ19" s="2"/>
      <c r="BC19" s="25">
        <f>BC7-BC16</f>
        <v>5.699999999999994E-2</v>
      </c>
      <c r="BD19" s="14"/>
      <c r="BE19" s="15"/>
      <c r="BF19" s="41" t="s">
        <v>35</v>
      </c>
      <c r="BG19" s="42">
        <f>BX8</f>
        <v>-237341.88745570337</v>
      </c>
      <c r="BH19" s="16" t="s">
        <v>35</v>
      </c>
      <c r="BI19" s="17" cm="1">
        <f t="array" ref="BI19">INDEX(AV42:AV300,B2+B3-4,1)</f>
        <v>-272482.41698133358</v>
      </c>
      <c r="BJ19" s="2"/>
      <c r="BK19" s="2"/>
      <c r="BL19" s="2"/>
      <c r="BM19" s="2"/>
      <c r="BN19" s="2"/>
      <c r="BO19" s="2"/>
      <c r="BP19" s="2"/>
      <c r="BQ19" s="2"/>
      <c r="BR19" s="2"/>
      <c r="BS19" s="16" t="s">
        <v>82</v>
      </c>
      <c r="BT19" s="17">
        <f>G37</f>
        <v>37.824667653130078</v>
      </c>
      <c r="BU19" s="16" t="s">
        <v>83</v>
      </c>
      <c r="BV19" s="17">
        <f>E37-G37</f>
        <v>29.931572164783105</v>
      </c>
      <c r="CA19" s="54">
        <f>BX16</f>
        <v>1051811.2954050945</v>
      </c>
      <c r="CB19" s="55" t="s">
        <v>28</v>
      </c>
      <c r="CC19" s="54">
        <f>BX4*BX8-BV19*BV23</f>
        <v>1051811.2954050926</v>
      </c>
    </row>
    <row r="20" spans="1:82" ht="16.8" thickBot="1" x14ac:dyDescent="0.35">
      <c r="A20" s="9"/>
      <c r="D20" s="13"/>
      <c r="F20" s="26"/>
      <c r="G20" s="27"/>
      <c r="I20" s="108"/>
      <c r="J20" s="11" t="s">
        <v>324</v>
      </c>
      <c r="K20" s="2">
        <v>0.69317854910359933</v>
      </c>
      <c r="N20" s="14" t="s">
        <v>24</v>
      </c>
      <c r="O20" s="15">
        <f>AVERAGE(O14,Q20)</f>
        <v>38.848488085329791</v>
      </c>
      <c r="P20" s="14" t="s">
        <v>24</v>
      </c>
      <c r="Q20" s="15">
        <f>O36</f>
        <v>38.848488085329791</v>
      </c>
      <c r="Y20" s="26" t="s">
        <v>84</v>
      </c>
      <c r="AB20" s="57" t="s">
        <v>85</v>
      </c>
      <c r="AO20" s="26" t="s">
        <v>84</v>
      </c>
      <c r="AR20" s="57" t="s">
        <v>85</v>
      </c>
      <c r="AU20" s="2"/>
      <c r="AV20" s="2"/>
      <c r="AW20" s="2"/>
      <c r="AX20" s="2"/>
      <c r="AY20" s="2"/>
      <c r="AZ20" s="2"/>
      <c r="BC20" s="2"/>
      <c r="BD20" s="2"/>
      <c r="BE20" s="26" t="s">
        <v>84</v>
      </c>
      <c r="BF20" s="2"/>
      <c r="BG20" s="2"/>
      <c r="BH20" s="57" t="s">
        <v>85</v>
      </c>
      <c r="BI20" s="2"/>
      <c r="BJ20" s="2"/>
      <c r="BK20" s="2"/>
      <c r="BL20" s="2"/>
      <c r="BM20" s="2"/>
      <c r="BN20" s="2"/>
      <c r="BO20" s="2"/>
      <c r="BP20" s="2"/>
      <c r="BQ20" s="27"/>
      <c r="BR20" s="27"/>
      <c r="BS20" s="16" t="s">
        <v>24</v>
      </c>
      <c r="BT20" s="17">
        <f>O37</f>
        <v>197.18427031835458</v>
      </c>
      <c r="BU20" s="16" t="s">
        <v>24</v>
      </c>
      <c r="BV20" s="17">
        <f>M37</f>
        <v>197.18427031835458</v>
      </c>
    </row>
    <row r="21" spans="1:82" ht="15" thickBot="1" x14ac:dyDescent="0.35">
      <c r="A21" s="9"/>
      <c r="D21" s="13"/>
      <c r="F21" s="11" t="s">
        <v>325</v>
      </c>
      <c r="G21" s="2">
        <v>0.8044803210335516</v>
      </c>
      <c r="N21" s="14" t="s">
        <v>27</v>
      </c>
      <c r="O21" s="15">
        <f>AVERAGE(O15,Q21)</f>
        <v>14.6937395</v>
      </c>
      <c r="P21" s="14" t="s">
        <v>27</v>
      </c>
      <c r="Q21" s="15">
        <f>X36</f>
        <v>14.6937395</v>
      </c>
      <c r="R21" s="127" t="s">
        <v>70</v>
      </c>
      <c r="S21" s="127"/>
      <c r="T21" s="127"/>
      <c r="U21" s="127"/>
      <c r="W21" s="59" t="s">
        <v>86</v>
      </c>
      <c r="X21" s="59"/>
      <c r="Y21" s="59"/>
      <c r="Z21" s="59"/>
      <c r="AA21" s="59"/>
      <c r="AB21" s="59"/>
      <c r="AC21" s="59"/>
      <c r="AD21" s="59"/>
      <c r="AE21" s="21"/>
      <c r="AM21" s="59" t="s">
        <v>86</v>
      </c>
      <c r="AN21" s="59"/>
      <c r="AO21" s="59"/>
      <c r="AP21" s="59"/>
      <c r="AQ21" s="59"/>
      <c r="AR21" s="59"/>
      <c r="AS21" s="59"/>
      <c r="AT21" s="59"/>
      <c r="AU21" s="21"/>
      <c r="AV21" s="2"/>
      <c r="AW21" s="2"/>
      <c r="AX21" s="2"/>
      <c r="AY21" s="2"/>
      <c r="AZ21" s="2"/>
      <c r="BC21" s="59" t="s">
        <v>86</v>
      </c>
      <c r="BD21" s="59"/>
      <c r="BE21" s="59"/>
      <c r="BF21" s="59"/>
      <c r="BG21" s="59"/>
      <c r="BH21" s="59"/>
      <c r="BI21" s="59"/>
      <c r="BJ21" s="59"/>
      <c r="BK21" s="21"/>
      <c r="BL21" s="2"/>
      <c r="BM21" s="2"/>
      <c r="BN21" s="2"/>
      <c r="BO21" s="2"/>
      <c r="BP21" s="2"/>
      <c r="BS21" s="16" t="s">
        <v>27</v>
      </c>
      <c r="BT21" s="17">
        <f>X37</f>
        <v>14.81709285562858</v>
      </c>
      <c r="BU21" s="16" t="s">
        <v>27</v>
      </c>
      <c r="BV21" s="17">
        <f>V37</f>
        <v>14.81709285562858</v>
      </c>
      <c r="BY21" s="18" t="s">
        <v>70</v>
      </c>
      <c r="BZ21" s="18"/>
      <c r="CA21" s="18"/>
      <c r="CB21" s="18"/>
      <c r="CC21" s="18"/>
    </row>
    <row r="22" spans="1:82" ht="16.8" thickBot="1" x14ac:dyDescent="0.35">
      <c r="A22" s="9"/>
      <c r="D22" s="13"/>
      <c r="F22" s="11" t="s">
        <v>326</v>
      </c>
      <c r="G22" s="2">
        <v>9542.9587416338945</v>
      </c>
      <c r="N22" s="14" t="s">
        <v>30</v>
      </c>
      <c r="O22" s="15">
        <f>AVERAGE(O16,Q22)</f>
        <v>0.97987202771017912</v>
      </c>
      <c r="P22" s="14" t="s">
        <v>30</v>
      </c>
      <c r="Q22" s="15">
        <f>K36</f>
        <v>0.97987202771017912</v>
      </c>
      <c r="W22" s="60" t="s">
        <v>87</v>
      </c>
      <c r="X22" s="61"/>
      <c r="Y22" s="62" t="s">
        <v>88</v>
      </c>
      <c r="Z22" s="63"/>
      <c r="AA22" s="10" t="s">
        <v>89</v>
      </c>
      <c r="AB22" s="64">
        <f>K42/W19/X2</f>
        <v>517.13377019856796</v>
      </c>
      <c r="AC22" s="10" t="s">
        <v>90</v>
      </c>
      <c r="AD22" s="65">
        <f>AL42</f>
        <v>95.267008584886383</v>
      </c>
      <c r="AM22" s="66" t="s">
        <v>87</v>
      </c>
      <c r="AN22" s="67"/>
      <c r="AO22" s="66" t="s">
        <v>88</v>
      </c>
      <c r="AP22" s="67"/>
      <c r="AQ22" s="10" t="s">
        <v>89</v>
      </c>
      <c r="AR22" s="64" t="e" cm="1">
        <f t="array" ref="AR22">INDEX(K42:K300,AM2-1,1)/AM19/AM2</f>
        <v>#VALUE!</v>
      </c>
      <c r="AS22" s="10" t="s">
        <v>90</v>
      </c>
      <c r="AT22" s="65" t="e" cm="1">
        <f t="array" ref="AT22">INDEX(AL42:AL300,AM2-1,1)</f>
        <v>#VALUE!</v>
      </c>
      <c r="AU22" s="2"/>
      <c r="AV22" s="2"/>
      <c r="AW22" s="2"/>
      <c r="AX22" s="2"/>
      <c r="AY22" s="2"/>
      <c r="AZ22" s="2"/>
      <c r="BC22" s="60" t="s">
        <v>87</v>
      </c>
      <c r="BD22" s="61"/>
      <c r="BE22" s="62" t="s">
        <v>88</v>
      </c>
      <c r="BF22" s="63"/>
      <c r="BG22" s="10" t="s">
        <v>89</v>
      </c>
      <c r="BH22" s="64" cm="1">
        <f t="array" ref="BH22">INDEX(K42:K300,B2+B3-4,1)/BC19/BC2</f>
        <v>413.6830949511762</v>
      </c>
      <c r="BI22" s="10" t="s">
        <v>90</v>
      </c>
      <c r="BJ22" s="65" cm="1">
        <f t="array" ref="BJ22">INDEX(AL42:AL300,B2+B3-4,1)</f>
        <v>69.091402076515735</v>
      </c>
      <c r="BK22" s="2"/>
      <c r="BL22" s="2"/>
      <c r="BM22" s="2"/>
      <c r="BN22" s="2"/>
      <c r="BO22" s="2"/>
      <c r="BP22" s="2"/>
      <c r="BS22" s="16" t="s">
        <v>31</v>
      </c>
      <c r="BT22" s="17">
        <f>K37</f>
        <v>5.3612238928220271E-4</v>
      </c>
      <c r="BU22" s="16" t="s">
        <v>31</v>
      </c>
      <c r="BV22" s="17">
        <f>I37</f>
        <v>5.3612238928220271E-4</v>
      </c>
    </row>
    <row r="23" spans="1:82" ht="16.8" thickBot="1" x14ac:dyDescent="0.35">
      <c r="A23" s="9"/>
      <c r="D23" s="13"/>
      <c r="F23" s="11" t="s">
        <v>327</v>
      </c>
      <c r="G23" s="2">
        <v>1338.4041290046505</v>
      </c>
      <c r="N23" s="14" t="s">
        <v>35</v>
      </c>
      <c r="O23" s="15">
        <f>AVERAGE(O17,Q23)</f>
        <v>-70508.163755964415</v>
      </c>
      <c r="P23" s="14" t="s">
        <v>35</v>
      </c>
      <c r="Q23" s="15">
        <f>T36</f>
        <v>-70508.163755964415</v>
      </c>
      <c r="S23" s="2">
        <f>B11</f>
        <v>2.5971816816233106</v>
      </c>
      <c r="T23" s="22" t="s">
        <v>28</v>
      </c>
      <c r="U23" s="2">
        <f>O19/Q19</f>
        <v>2.5971816816233102</v>
      </c>
      <c r="W23" s="68" t="s">
        <v>91</v>
      </c>
      <c r="X23" s="69">
        <f>Y42</f>
        <v>-0.11745596399445843</v>
      </c>
      <c r="Y23" s="68" t="s">
        <v>92</v>
      </c>
      <c r="Z23" s="69">
        <f>AA42</f>
        <v>-0.37639683484890485</v>
      </c>
      <c r="AA23" s="10" t="s">
        <v>93</v>
      </c>
      <c r="AB23" s="70">
        <f>T42</f>
        <v>4.4712433880203877</v>
      </c>
      <c r="AC23" s="10" t="s">
        <v>94</v>
      </c>
      <c r="AD23" s="71">
        <f>AM42</f>
        <v>3876.4661856142416</v>
      </c>
      <c r="AM23" s="68" t="s">
        <v>91</v>
      </c>
      <c r="AN23" s="69" t="e" cm="1">
        <f t="array" ref="AN23">INDEX(Y42:Y300,AM2-1,1)</f>
        <v>#VALUE!</v>
      </c>
      <c r="AO23" s="68" t="s">
        <v>92</v>
      </c>
      <c r="AP23" s="69" t="e" cm="1">
        <f t="array" ref="AP23">INDEX(AA42:AA300,AM2-1,1)</f>
        <v>#VALUE!</v>
      </c>
      <c r="AQ23" s="10" t="s">
        <v>93</v>
      </c>
      <c r="AR23" s="70" t="e" cm="1">
        <f t="array" ref="AR23">INDEX(T42:T300,AM2-1,1)</f>
        <v>#VALUE!</v>
      </c>
      <c r="AS23" s="10" t="s">
        <v>94</v>
      </c>
      <c r="AT23" s="71" t="e" cm="1">
        <f t="array" ref="AT23">INDEX(AM42:AM300,AM2-1,1)</f>
        <v>#VALUE!</v>
      </c>
      <c r="AU23" s="2"/>
      <c r="AV23" s="2"/>
      <c r="AW23" s="2"/>
      <c r="AX23" s="2"/>
      <c r="AY23" s="2"/>
      <c r="AZ23" s="2"/>
      <c r="BC23" s="68" t="s">
        <v>91</v>
      </c>
      <c r="BD23" s="69" cm="1">
        <f t="array" ref="BD23">INDEX(Y42:Y300,B2+B3-4,1)</f>
        <v>-1.4454461522376739E-2</v>
      </c>
      <c r="BE23" s="68" t="s">
        <v>92</v>
      </c>
      <c r="BF23" s="69" cm="1">
        <f t="array" ref="BF23">INDEX(AA42:AA300,B2+B3-4,1)</f>
        <v>2.7112732224974547E-6</v>
      </c>
      <c r="BG23" s="10" t="s">
        <v>93</v>
      </c>
      <c r="BH23" s="70" cm="1">
        <f t="array" ref="BH23">INDEX(T42:T300,B2+B3-4,1)</f>
        <v>5.3511856457802898</v>
      </c>
      <c r="BI23" s="10" t="s">
        <v>94</v>
      </c>
      <c r="BJ23" s="71" cm="1">
        <f t="array" ref="BJ23">INDEX(AM42:AM300,B2+B3-4,1)</f>
        <v>12060.805587469498</v>
      </c>
      <c r="BK23" s="2"/>
      <c r="BL23" s="2"/>
      <c r="BM23" s="2"/>
      <c r="BN23" s="2"/>
      <c r="BO23" s="2"/>
      <c r="BP23" s="2"/>
      <c r="BS23" s="16" t="s">
        <v>35</v>
      </c>
      <c r="BT23" s="17">
        <f>T37</f>
        <v>-272482.41698133363</v>
      </c>
      <c r="BU23" s="16" t="s">
        <v>35</v>
      </c>
      <c r="BV23" s="17">
        <f>R37</f>
        <v>-272482.41698133363</v>
      </c>
    </row>
    <row r="24" spans="1:82" ht="16.8" thickBot="1" x14ac:dyDescent="0.35">
      <c r="A24" s="9"/>
      <c r="D24" s="13"/>
      <c r="F24" s="26"/>
      <c r="G24" s="27"/>
      <c r="W24" s="72" t="s">
        <v>95</v>
      </c>
      <c r="X24" s="73">
        <f>AB42</f>
        <v>-0.11917767082121844</v>
      </c>
      <c r="Y24" s="72" t="s">
        <v>96</v>
      </c>
      <c r="Z24" s="73">
        <f>AD42</f>
        <v>-0.37467512802214609</v>
      </c>
      <c r="AA24" s="10" t="s">
        <v>97</v>
      </c>
      <c r="AB24" s="71">
        <f>U42</f>
        <v>0.15398378014632846</v>
      </c>
      <c r="AM24" s="72" t="s">
        <v>95</v>
      </c>
      <c r="AN24" s="73" t="e" cm="1">
        <f t="array" ref="AN24">INDEX(AB42:AB300,AM2-1,1)</f>
        <v>#VALUE!</v>
      </c>
      <c r="AO24" s="72" t="s">
        <v>96</v>
      </c>
      <c r="AP24" s="73" t="e" cm="1">
        <f t="array" ref="AP24">INDEX(AD42:AD300,AM2-1,1)</f>
        <v>#VALUE!</v>
      </c>
      <c r="AQ24" s="10" t="s">
        <v>97</v>
      </c>
      <c r="AR24" s="71" t="e" cm="1">
        <f t="array" ref="AR24">INDEX(U42:U300,AM2-1,1)</f>
        <v>#VALUE!</v>
      </c>
      <c r="AU24" s="2"/>
      <c r="AV24" s="2"/>
      <c r="AW24" s="2"/>
      <c r="AX24" s="2"/>
      <c r="AY24" s="2"/>
      <c r="AZ24" s="2"/>
      <c r="BC24" s="74" t="s">
        <v>98</v>
      </c>
      <c r="BD24" s="75" cm="1">
        <f t="array" ref="BD24">INDEX(AB42:AB300,B2+B3-4,1)</f>
        <v>-1.4453176665578875E-2</v>
      </c>
      <c r="BE24" s="74" t="s">
        <v>99</v>
      </c>
      <c r="BF24" s="75" cm="1">
        <f t="array" ref="BF24">INDEX(AD42:AD300,B2+B3-4,1)</f>
        <v>1.4264163492911677E-6</v>
      </c>
      <c r="BG24" s="10" t="s">
        <v>97</v>
      </c>
      <c r="BH24" s="71" cm="1">
        <f t="array" ref="BH24">INDEX(U42:U300,B2+B3-4,1)</f>
        <v>0.82977321919028935</v>
      </c>
      <c r="BI24" s="2"/>
      <c r="BJ24" s="2"/>
      <c r="BK24" s="2"/>
      <c r="BL24" s="2"/>
      <c r="BM24" s="2"/>
      <c r="BN24" s="2"/>
      <c r="BO24" s="2"/>
      <c r="BP24" s="2"/>
      <c r="CA24" s="2">
        <f>B12</f>
        <v>1</v>
      </c>
      <c r="CB24" s="22" t="s">
        <v>28</v>
      </c>
      <c r="CC24" s="2">
        <f>BX4/BV19</f>
        <v>1.0000000000000002</v>
      </c>
    </row>
    <row r="25" spans="1:82" ht="16.8" customHeight="1" thickBot="1" x14ac:dyDescent="0.35">
      <c r="A25" s="9"/>
      <c r="D25" s="13"/>
      <c r="F25" s="26"/>
      <c r="G25" s="27"/>
      <c r="O25" s="11" t="s">
        <v>328</v>
      </c>
      <c r="P25" s="128">
        <v>0.97760763442982279</v>
      </c>
      <c r="Q25" s="129"/>
      <c r="R25" s="102" t="s">
        <v>329</v>
      </c>
      <c r="S25" s="11" t="s">
        <v>322</v>
      </c>
      <c r="T25" s="128">
        <v>0.24077399999999993</v>
      </c>
      <c r="U25" s="129"/>
      <c r="W25" s="77" t="s">
        <v>101</v>
      </c>
      <c r="X25" s="78">
        <f>AO42</f>
        <v>5104.4601734625912</v>
      </c>
      <c r="Y25" s="77" t="s">
        <v>102</v>
      </c>
      <c r="Z25" s="78">
        <f>AP42</f>
        <v>-4399.9341057265992</v>
      </c>
      <c r="AA25" s="10" t="s">
        <v>103</v>
      </c>
      <c r="AB25" s="71">
        <f>Z42</f>
        <v>1.0000000000000233</v>
      </c>
      <c r="AM25" s="77" t="s">
        <v>101</v>
      </c>
      <c r="AN25" s="78" t="e" cm="1">
        <f t="array" ref="AN25">INDEX(AO42:AO300,AM2-1,1)</f>
        <v>#VALUE!</v>
      </c>
      <c r="AO25" s="77" t="s">
        <v>102</v>
      </c>
      <c r="AP25" s="78" t="e" cm="1">
        <f t="array" ref="AP25">INDEX(AP42:AP300,AM2-1,1)</f>
        <v>#VALUE!</v>
      </c>
      <c r="AQ25" s="10" t="s">
        <v>103</v>
      </c>
      <c r="AR25" s="71" t="e" cm="1">
        <f t="array" ref="AR25">INDEX(Z42:Z300,AM2-1,1)</f>
        <v>#VALUE!</v>
      </c>
      <c r="AU25" s="2"/>
      <c r="AV25" s="2"/>
      <c r="AW25" s="2"/>
      <c r="AX25" s="2"/>
      <c r="AY25" s="2"/>
      <c r="AZ25" s="2"/>
      <c r="BC25" s="77" t="s">
        <v>101</v>
      </c>
      <c r="BD25" s="78" cm="1">
        <f t="array" ref="BD25">INDEX(AO42:AO300,B2+B3-4,1)</f>
        <v>40.788320473298512</v>
      </c>
      <c r="BE25" s="77" t="s">
        <v>102</v>
      </c>
      <c r="BF25" s="78" cm="1">
        <f t="array" ref="BF25">INDEX(AP42:AP300,B2+B3-4,1)</f>
        <v>-3508.0737411112359</v>
      </c>
      <c r="BG25" s="10" t="s">
        <v>103</v>
      </c>
      <c r="BH25" s="71" cm="1">
        <f t="array" ref="BH25">INDEX(Z42:Z300,B2+B3-4,1)</f>
        <v>1.0000000000088229</v>
      </c>
      <c r="BI25" s="2"/>
      <c r="BJ25" s="2"/>
      <c r="BK25" s="2"/>
      <c r="BL25" s="2"/>
      <c r="BM25" s="2"/>
      <c r="BN25" s="2"/>
      <c r="BO25" s="2"/>
      <c r="BP25" s="2"/>
      <c r="BS25" s="79" t="s">
        <v>104</v>
      </c>
      <c r="BT25" s="79"/>
      <c r="BU25" s="79"/>
      <c r="BV25" s="79"/>
      <c r="BW25" s="79"/>
      <c r="BX25" s="42">
        <v>1098528.7077728952</v>
      </c>
    </row>
    <row r="26" spans="1:82" ht="16.8" thickBot="1" x14ac:dyDescent="0.35">
      <c r="A26" s="9"/>
      <c r="D26" s="80"/>
      <c r="F26" s="26"/>
      <c r="G26" s="27"/>
      <c r="M26" s="81"/>
      <c r="N26" s="129"/>
      <c r="O26" s="129"/>
      <c r="P26" s="129"/>
      <c r="Q26" s="129"/>
      <c r="R26" s="108"/>
      <c r="S26" s="11" t="s">
        <v>324</v>
      </c>
      <c r="T26" s="128">
        <v>116.23111426980665</v>
      </c>
      <c r="U26" s="129"/>
      <c r="W26" s="82" t="s">
        <v>105</v>
      </c>
      <c r="X26" s="83">
        <f>AQ42</f>
        <v>1128.0294754627789</v>
      </c>
      <c r="Y26" s="82" t="s">
        <v>106</v>
      </c>
      <c r="Z26" s="83">
        <f>AR42</f>
        <v>-423.50340772661502</v>
      </c>
      <c r="AA26" s="10" t="s">
        <v>107</v>
      </c>
      <c r="AB26" s="71">
        <f>AC42</f>
        <v>1.0004691836393491</v>
      </c>
      <c r="AG26" s="22"/>
      <c r="AI26" s="22"/>
      <c r="AM26" s="82" t="s">
        <v>105</v>
      </c>
      <c r="AN26" s="83" t="e" cm="1">
        <f t="array" ref="AN26">INDEX(AQ42:AQ300,AM2-1,1)</f>
        <v>#VALUE!</v>
      </c>
      <c r="AO26" s="82" t="s">
        <v>106</v>
      </c>
      <c r="AP26" s="83" t="e" cm="1">
        <f t="array" ref="AP26">INDEX(AR42:AR300,AM2-1,1)</f>
        <v>#VALUE!</v>
      </c>
      <c r="AQ26" s="10" t="s">
        <v>107</v>
      </c>
      <c r="AR26" s="71" t="e" cm="1">
        <f t="array" ref="AR26">INDEX(AC42:AC300,AM2-1,1)</f>
        <v>#VALUE!</v>
      </c>
      <c r="AU26" s="2"/>
      <c r="AV26" s="2"/>
      <c r="AW26" s="22"/>
      <c r="AX26" s="2"/>
      <c r="AY26" s="22"/>
      <c r="AZ26" s="2"/>
      <c r="BC26" s="84" t="s">
        <v>108</v>
      </c>
      <c r="BD26" s="85" cm="1">
        <f t="array" ref="BD26">INDEX(AQ42:AQ300,B2+B3-4,1)</f>
        <v>290.2809282614233</v>
      </c>
      <c r="BE26" s="84" t="s">
        <v>109</v>
      </c>
      <c r="BF26" s="85" cm="1">
        <f t="array" ref="BF26">INDEX(AR42:AR300,B2+B3-4,1)</f>
        <v>-3757.566348899411</v>
      </c>
      <c r="BG26" s="10" t="s">
        <v>107</v>
      </c>
      <c r="BH26" s="71" cm="1">
        <f t="array" ref="BH26">INDEX(AC42:AC300,B2+B3-4,1)</f>
        <v>1.0011039121741661</v>
      </c>
      <c r="BI26" s="2"/>
      <c r="BJ26" s="2"/>
      <c r="BK26" s="2"/>
      <c r="BL26" s="2"/>
      <c r="BM26" s="22"/>
      <c r="BN26" s="2"/>
      <c r="BO26" s="22"/>
      <c r="BP26" s="2"/>
      <c r="BS26" s="86"/>
      <c r="BT26" s="86"/>
      <c r="BU26" s="86"/>
      <c r="BV26" s="86"/>
      <c r="BW26" s="86"/>
    </row>
    <row r="27" spans="1:82" ht="16.8" thickBot="1" x14ac:dyDescent="0.35">
      <c r="A27" s="9"/>
      <c r="D27" s="87"/>
      <c r="F27" s="26"/>
      <c r="G27" s="27"/>
      <c r="X27" s="26"/>
      <c r="AA27" s="27"/>
      <c r="AU27" s="2"/>
      <c r="BS27" s="41" t="s">
        <v>110</v>
      </c>
      <c r="BT27" s="42">
        <v>230.02809999999999</v>
      </c>
      <c r="BU27" s="41" t="s">
        <v>111</v>
      </c>
      <c r="BV27" s="42">
        <v>84.199700000000007</v>
      </c>
      <c r="CB27" s="2"/>
      <c r="CC27" s="2"/>
      <c r="CD27" s="2"/>
    </row>
    <row r="28" spans="1:82" ht="16.8" customHeight="1" thickBot="1" x14ac:dyDescent="0.35">
      <c r="A28" s="3" t="s">
        <v>112</v>
      </c>
      <c r="B28" s="4"/>
      <c r="C28" s="4"/>
      <c r="D28" s="4"/>
      <c r="E28" s="4"/>
      <c r="F28" s="4"/>
      <c r="G28" s="4"/>
      <c r="H28" s="4"/>
      <c r="I28" s="4"/>
      <c r="J28" s="4"/>
      <c r="K28" s="4"/>
      <c r="L28" s="4"/>
      <c r="M28" s="4"/>
      <c r="N28" s="4"/>
      <c r="O28" s="4"/>
      <c r="P28" s="4"/>
      <c r="Q28" s="4"/>
      <c r="R28" s="4"/>
      <c r="S28" s="4"/>
      <c r="T28" s="4"/>
      <c r="U28" s="4"/>
      <c r="V28" s="5"/>
      <c r="AU28" s="2"/>
      <c r="AV28" s="2"/>
      <c r="AW28" s="2"/>
      <c r="AX28" s="2"/>
      <c r="AY28" s="2"/>
      <c r="BS28" s="41" t="s">
        <v>113</v>
      </c>
      <c r="BT28" s="42">
        <v>223.48259999999999</v>
      </c>
      <c r="BU28" s="41" t="s">
        <v>114</v>
      </c>
      <c r="BV28" s="42">
        <v>289.82640140038581</v>
      </c>
      <c r="CB28" s="2"/>
      <c r="CC28" s="2"/>
      <c r="CD28" s="2"/>
    </row>
    <row r="29" spans="1:82" ht="15" customHeight="1" thickBot="1" x14ac:dyDescent="0.35">
      <c r="A29" s="11" t="s">
        <v>115</v>
      </c>
      <c r="B29" s="3" t="s">
        <v>116</v>
      </c>
      <c r="C29" s="4"/>
      <c r="D29" s="4"/>
      <c r="E29" s="5"/>
      <c r="F29" s="3" t="s">
        <v>117</v>
      </c>
      <c r="G29" s="4"/>
      <c r="H29" s="4"/>
      <c r="I29" s="5"/>
      <c r="J29" s="3" t="s">
        <v>118</v>
      </c>
      <c r="K29" s="4"/>
      <c r="L29" s="4"/>
      <c r="M29" s="4"/>
      <c r="N29" s="4"/>
      <c r="O29" s="4"/>
      <c r="P29" s="4"/>
      <c r="Q29" s="4"/>
      <c r="R29" s="5"/>
      <c r="S29" s="3" t="s">
        <v>119</v>
      </c>
      <c r="T29" s="4"/>
      <c r="U29" s="4"/>
      <c r="V29" s="5"/>
      <c r="AU29" s="2"/>
      <c r="AV29" s="2"/>
      <c r="AW29" s="2"/>
      <c r="AX29" s="2"/>
      <c r="AY29" s="2"/>
    </row>
    <row r="30" spans="1:82" ht="16.2" customHeight="1" x14ac:dyDescent="0.3">
      <c r="A30" s="9" t="s">
        <v>120</v>
      </c>
      <c r="B30" s="57" t="s">
        <v>121</v>
      </c>
      <c r="C30" s="57" t="s">
        <v>122</v>
      </c>
      <c r="D30" s="26" t="s">
        <v>123</v>
      </c>
      <c r="E30" s="26" t="s">
        <v>124</v>
      </c>
      <c r="F30" s="57" t="s">
        <v>125</v>
      </c>
      <c r="G30" s="57" t="s">
        <v>126</v>
      </c>
      <c r="H30" s="26" t="s">
        <v>127</v>
      </c>
      <c r="I30" s="26" t="s">
        <v>128</v>
      </c>
      <c r="J30" s="57" t="s">
        <v>129</v>
      </c>
      <c r="K30" s="57" t="s">
        <v>130</v>
      </c>
      <c r="L30" s="26" t="s">
        <v>131</v>
      </c>
      <c r="M30" s="26" t="s">
        <v>132</v>
      </c>
      <c r="N30" s="24" t="s">
        <v>133</v>
      </c>
      <c r="O30" s="57" t="s">
        <v>134</v>
      </c>
      <c r="P30" s="57" t="s">
        <v>135</v>
      </c>
      <c r="Q30" s="26" t="s">
        <v>136</v>
      </c>
      <c r="R30" s="26" t="s">
        <v>137</v>
      </c>
      <c r="S30" s="57" t="s">
        <v>138</v>
      </c>
      <c r="T30" s="57" t="s">
        <v>139</v>
      </c>
      <c r="U30" s="26" t="s">
        <v>140</v>
      </c>
      <c r="V30" s="26" t="s">
        <v>141</v>
      </c>
      <c r="AU30" s="2"/>
      <c r="AV30" s="2"/>
      <c r="AW30" s="2"/>
      <c r="AX30" s="2"/>
      <c r="AY30" s="2"/>
    </row>
    <row r="31" spans="1:82" x14ac:dyDescent="0.3">
      <c r="A31" s="2" t="s">
        <v>1</v>
      </c>
      <c r="B31" s="2">
        <v>48.062545973171318</v>
      </c>
      <c r="C31" s="2">
        <v>48.062545973171318</v>
      </c>
      <c r="D31" s="2">
        <v>37.824667653130078</v>
      </c>
      <c r="E31" s="2">
        <v>37.824667653130078</v>
      </c>
      <c r="F31" s="2">
        <v>0.209146</v>
      </c>
      <c r="G31" s="2">
        <v>0.209146</v>
      </c>
      <c r="H31" s="2">
        <v>5.3612238928220271E-4</v>
      </c>
      <c r="I31" s="2">
        <v>5.3612238928220271E-4</v>
      </c>
      <c r="J31" s="2">
        <v>20</v>
      </c>
      <c r="K31" s="2">
        <v>117.68383177026072</v>
      </c>
      <c r="L31" s="2">
        <v>197.18427031835458</v>
      </c>
      <c r="M31" s="2">
        <v>60.971606111000312</v>
      </c>
      <c r="N31" s="2">
        <v>397526.42903333018</v>
      </c>
      <c r="O31" s="2">
        <v>-243616.70253591126</v>
      </c>
      <c r="P31" s="2">
        <v>-235345.67941418084</v>
      </c>
      <c r="Q31" s="2">
        <v>-272482.41698133363</v>
      </c>
      <c r="R31" s="2">
        <v>-282992.13071309286</v>
      </c>
      <c r="S31" s="2">
        <v>18.6326</v>
      </c>
      <c r="T31" s="2">
        <v>18.6326</v>
      </c>
      <c r="U31" s="2">
        <v>14.81709285562858</v>
      </c>
      <c r="V31" s="2">
        <v>14.81709285562858</v>
      </c>
      <c r="AU31" s="2"/>
      <c r="AV31" s="2"/>
      <c r="AW31" s="2"/>
      <c r="AX31" s="2"/>
      <c r="AY31" s="2"/>
    </row>
    <row r="32" spans="1:82" ht="15" thickBot="1" x14ac:dyDescent="0.35">
      <c r="A32" s="9"/>
      <c r="D32" s="9"/>
      <c r="AU32" s="2"/>
      <c r="AV32" s="2"/>
      <c r="AW32" s="2"/>
      <c r="AX32" s="2"/>
      <c r="AY32" s="2"/>
    </row>
    <row r="33" spans="1:110" ht="15" thickBot="1" x14ac:dyDescent="0.35">
      <c r="A33" s="3" t="s">
        <v>143</v>
      </c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W33" s="4"/>
      <c r="X33" s="5"/>
      <c r="Z33" s="3" t="s">
        <v>330</v>
      </c>
      <c r="AA33" s="4"/>
      <c r="AB33" s="4"/>
      <c r="AC33" s="4"/>
      <c r="AD33" s="4"/>
      <c r="AE33" s="4"/>
      <c r="AF33" s="4"/>
      <c r="AG33" s="4"/>
      <c r="AH33" s="4"/>
      <c r="AI33" s="5"/>
      <c r="AU33" s="2"/>
      <c r="AV33" s="2"/>
      <c r="AW33" s="2"/>
      <c r="AX33" s="2"/>
      <c r="AY33" s="2"/>
    </row>
    <row r="34" spans="1:110" ht="15" customHeight="1" thickBot="1" x14ac:dyDescent="0.35">
      <c r="A34" s="88" t="s">
        <v>144</v>
      </c>
      <c r="B34" s="89"/>
      <c r="C34" s="89"/>
      <c r="D34" s="88" t="s">
        <v>116</v>
      </c>
      <c r="E34" s="89"/>
      <c r="F34" s="89"/>
      <c r="G34" s="90"/>
      <c r="H34" s="88" t="s">
        <v>117</v>
      </c>
      <c r="I34" s="89"/>
      <c r="J34" s="89"/>
      <c r="K34" s="90"/>
      <c r="L34" s="3" t="s">
        <v>118</v>
      </c>
      <c r="M34" s="4"/>
      <c r="N34" s="4"/>
      <c r="O34" s="4"/>
      <c r="P34" s="4"/>
      <c r="Q34" s="4"/>
      <c r="R34" s="4"/>
      <c r="S34" s="4"/>
      <c r="T34" s="5"/>
      <c r="U34" s="3" t="s">
        <v>119</v>
      </c>
      <c r="V34" s="4"/>
      <c r="W34" s="4"/>
      <c r="X34" s="5"/>
      <c r="Z34" s="3" t="s">
        <v>116</v>
      </c>
      <c r="AA34" s="5"/>
      <c r="AB34" s="3" t="s">
        <v>117</v>
      </c>
      <c r="AC34" s="5"/>
      <c r="AD34" s="3" t="s">
        <v>118</v>
      </c>
      <c r="AE34" s="4"/>
      <c r="AF34" s="4"/>
      <c r="AG34" s="5"/>
      <c r="AH34" s="3" t="s">
        <v>119</v>
      </c>
      <c r="AI34" s="5"/>
      <c r="AU34" s="2"/>
      <c r="AV34" s="2"/>
      <c r="AW34" s="2"/>
      <c r="AX34" s="2"/>
      <c r="AY34" s="2"/>
    </row>
    <row r="35" spans="1:110" ht="16.2" x14ac:dyDescent="0.3">
      <c r="A35" s="9" t="s">
        <v>120</v>
      </c>
      <c r="B35" s="9" t="s">
        <v>10</v>
      </c>
      <c r="C35" s="9" t="s">
        <v>148</v>
      </c>
      <c r="D35" s="26" t="s">
        <v>149</v>
      </c>
      <c r="E35" s="57" t="s">
        <v>150</v>
      </c>
      <c r="F35" s="26" t="s">
        <v>151</v>
      </c>
      <c r="G35" s="57" t="s">
        <v>152</v>
      </c>
      <c r="H35" s="26" t="s">
        <v>153</v>
      </c>
      <c r="I35" s="57" t="s">
        <v>154</v>
      </c>
      <c r="J35" s="26" t="s">
        <v>155</v>
      </c>
      <c r="K35" s="57" t="s">
        <v>156</v>
      </c>
      <c r="L35" s="26" t="s">
        <v>157</v>
      </c>
      <c r="M35" s="57" t="s">
        <v>158</v>
      </c>
      <c r="N35" s="26" t="s">
        <v>159</v>
      </c>
      <c r="O35" s="57" t="s">
        <v>160</v>
      </c>
      <c r="P35" s="24" t="s">
        <v>133</v>
      </c>
      <c r="Q35" s="26" t="s">
        <v>161</v>
      </c>
      <c r="R35" s="57" t="s">
        <v>162</v>
      </c>
      <c r="S35" s="26" t="s">
        <v>163</v>
      </c>
      <c r="T35" s="57" t="s">
        <v>164</v>
      </c>
      <c r="U35" s="26" t="s">
        <v>165</v>
      </c>
      <c r="V35" s="57" t="s">
        <v>166</v>
      </c>
      <c r="W35" s="26" t="s">
        <v>167</v>
      </c>
      <c r="X35" s="57" t="s">
        <v>168</v>
      </c>
      <c r="Z35" s="57" t="s">
        <v>121</v>
      </c>
      <c r="AA35" s="57" t="s">
        <v>122</v>
      </c>
      <c r="AB35" s="57" t="s">
        <v>125</v>
      </c>
      <c r="AC35" s="57" t="s">
        <v>126</v>
      </c>
      <c r="AD35" s="57" t="s">
        <v>129</v>
      </c>
      <c r="AE35" s="57" t="s">
        <v>130</v>
      </c>
      <c r="AF35" s="57" t="s">
        <v>134</v>
      </c>
      <c r="AG35" s="57" t="s">
        <v>135</v>
      </c>
      <c r="AH35" s="57" t="s">
        <v>138</v>
      </c>
      <c r="AI35" s="57" t="s">
        <v>139</v>
      </c>
      <c r="AU35" s="2"/>
      <c r="AV35" s="2"/>
      <c r="AW35" s="2"/>
      <c r="AX35" s="2"/>
      <c r="AY35" s="2"/>
    </row>
    <row r="36" spans="1:110" x14ac:dyDescent="0.3">
      <c r="A36" s="2" t="s">
        <v>178</v>
      </c>
      <c r="B36" s="93">
        <v>1</v>
      </c>
      <c r="C36" s="93">
        <v>10.249700000000001</v>
      </c>
      <c r="D36" s="94" t="s">
        <v>332</v>
      </c>
      <c r="E36" s="93">
        <v>36.82750835154075</v>
      </c>
      <c r="F36" s="94" t="s">
        <v>332</v>
      </c>
      <c r="G36" s="93">
        <v>10.237878320041233</v>
      </c>
      <c r="H36" s="94" t="s">
        <v>332</v>
      </c>
      <c r="I36" s="93">
        <v>0.97987202771017912</v>
      </c>
      <c r="J36" s="93" t="s">
        <v>332</v>
      </c>
      <c r="K36" s="93">
        <v>0.97987202771017912</v>
      </c>
      <c r="L36" s="2" t="s">
        <v>332</v>
      </c>
      <c r="M36" s="93">
        <v>38.848488085329791</v>
      </c>
      <c r="N36" s="93" t="s">
        <v>332</v>
      </c>
      <c r="O36" s="93">
        <v>38.848488085329791</v>
      </c>
      <c r="P36" s="93">
        <v>-768909.62372098735</v>
      </c>
      <c r="Q36" s="93" t="s">
        <v>332</v>
      </c>
      <c r="R36" s="93">
        <v>-70508.163755964415</v>
      </c>
      <c r="S36" s="93" t="s">
        <v>332</v>
      </c>
      <c r="T36" s="93">
        <v>-70508.163755964415</v>
      </c>
      <c r="U36" s="93" t="s">
        <v>332</v>
      </c>
      <c r="V36" s="93">
        <v>14.6937395</v>
      </c>
      <c r="W36" s="93" t="s">
        <v>332</v>
      </c>
      <c r="X36" s="93">
        <v>14.6937395</v>
      </c>
      <c r="Z36" s="2">
        <v>6421.2659316096415</v>
      </c>
      <c r="AA36" s="2">
        <v>6421.2659316096415</v>
      </c>
      <c r="AB36" s="2">
        <v>0</v>
      </c>
      <c r="AC36" s="2">
        <v>0</v>
      </c>
      <c r="AD36" s="2">
        <v>30</v>
      </c>
      <c r="AE36" s="2">
        <v>31.590518520860368</v>
      </c>
      <c r="AF36" s="2">
        <v>-285449.87031237665</v>
      </c>
      <c r="AG36" s="2">
        <v>-285330.12607005582</v>
      </c>
      <c r="AH36" s="2">
        <v>3.4323299999999999</v>
      </c>
      <c r="AI36" s="2">
        <v>3.4323299999999999</v>
      </c>
      <c r="AU36" s="2"/>
      <c r="AV36" s="2"/>
      <c r="AW36" s="2"/>
      <c r="AX36" s="2"/>
      <c r="AY36" s="2"/>
      <c r="CW36"/>
      <c r="CX36"/>
      <c r="CY36"/>
      <c r="CZ36"/>
      <c r="DA36"/>
      <c r="DB36"/>
      <c r="DC36"/>
      <c r="DD36"/>
      <c r="DE36"/>
      <c r="DF36"/>
    </row>
    <row r="37" spans="1:110" x14ac:dyDescent="0.3">
      <c r="A37" s="2" t="s">
        <v>182</v>
      </c>
      <c r="B37" s="93">
        <v>36</v>
      </c>
      <c r="C37" s="93">
        <v>0</v>
      </c>
      <c r="D37" s="93" t="s">
        <v>332</v>
      </c>
      <c r="E37" s="93">
        <v>67.756239817913183</v>
      </c>
      <c r="F37" s="93">
        <v>29.931572164783109</v>
      </c>
      <c r="G37" s="93">
        <v>37.824667653130078</v>
      </c>
      <c r="H37" s="93" t="s">
        <v>332</v>
      </c>
      <c r="I37" s="93">
        <v>5.3612238928220271E-4</v>
      </c>
      <c r="J37" s="93">
        <v>5.3612238928220271E-4</v>
      </c>
      <c r="K37" s="93">
        <v>5.3612238928220271E-4</v>
      </c>
      <c r="L37" s="93" t="s">
        <v>332</v>
      </c>
      <c r="M37" s="93">
        <v>197.18427031835458</v>
      </c>
      <c r="N37" s="93">
        <v>197.68251067867908</v>
      </c>
      <c r="O37" s="93">
        <v>197.18427031835458</v>
      </c>
      <c r="P37" s="93">
        <v>1051811.2954050945</v>
      </c>
      <c r="Q37" s="93" t="s">
        <v>332</v>
      </c>
      <c r="R37" s="97">
        <v>-272482.41698133363</v>
      </c>
      <c r="S37" s="97">
        <v>-237341.88745570337</v>
      </c>
      <c r="T37" s="93">
        <v>-272482.41698133363</v>
      </c>
      <c r="U37" s="93" t="s">
        <v>332</v>
      </c>
      <c r="V37" s="93">
        <v>14.81709285562858</v>
      </c>
      <c r="W37" s="93">
        <v>14.81709285562858</v>
      </c>
      <c r="X37" s="93">
        <v>14.81709285562858</v>
      </c>
      <c r="AU37" s="2"/>
      <c r="AV37" s="2"/>
      <c r="AW37" s="2"/>
      <c r="AX37" s="2"/>
      <c r="AY37" s="2"/>
      <c r="CW37"/>
      <c r="CX37"/>
      <c r="CY37"/>
      <c r="CZ37"/>
      <c r="DA37"/>
      <c r="DB37"/>
      <c r="DC37"/>
      <c r="DD37"/>
      <c r="DE37"/>
      <c r="DF37"/>
    </row>
    <row r="38" spans="1:110" ht="15" thickBot="1" x14ac:dyDescent="0.35">
      <c r="AU38" s="2"/>
      <c r="AV38" s="2"/>
      <c r="AW38" s="2"/>
      <c r="AX38" s="2"/>
      <c r="AY38" s="2"/>
      <c r="CW38"/>
      <c r="CX38"/>
      <c r="CY38"/>
      <c r="CZ38"/>
      <c r="DA38"/>
      <c r="DB38"/>
      <c r="DC38"/>
      <c r="DD38"/>
      <c r="DE38"/>
      <c r="DF38"/>
    </row>
    <row r="39" spans="1:110" ht="15" thickBot="1" x14ac:dyDescent="0.35">
      <c r="A39" s="3" t="s">
        <v>188</v>
      </c>
      <c r="B39" s="4"/>
      <c r="C39" s="4"/>
      <c r="D39" s="4"/>
      <c r="E39" s="4"/>
      <c r="F39" s="4"/>
      <c r="G39" s="4"/>
      <c r="H39" s="4"/>
      <c r="I39" s="4"/>
      <c r="J39" s="4"/>
      <c r="K39" s="4"/>
      <c r="L39" s="4"/>
      <c r="M39" s="4"/>
      <c r="N39" s="4"/>
      <c r="O39" s="4"/>
      <c r="P39" s="4"/>
      <c r="Q39" s="4"/>
      <c r="R39" s="4"/>
      <c r="S39" s="4"/>
      <c r="T39" s="4"/>
      <c r="U39" s="4"/>
      <c r="V39" s="4"/>
      <c r="W39" s="4"/>
      <c r="X39" s="4"/>
      <c r="Y39" s="4"/>
      <c r="Z39" s="4"/>
      <c r="AA39" s="4"/>
      <c r="AB39" s="4"/>
      <c r="AC39" s="4"/>
      <c r="AD39" s="4"/>
      <c r="AE39" s="4"/>
      <c r="AF39" s="4"/>
      <c r="AG39" s="4"/>
      <c r="AH39" s="4"/>
      <c r="AI39" s="4"/>
      <c r="AJ39" s="4"/>
      <c r="AK39" s="4"/>
      <c r="AL39" s="4"/>
      <c r="AM39" s="4"/>
      <c r="AN39" s="4"/>
      <c r="AO39" s="4"/>
      <c r="AP39" s="4"/>
      <c r="AQ39" s="4"/>
      <c r="AR39" s="4"/>
      <c r="AS39" s="4"/>
      <c r="AT39" s="4"/>
      <c r="AU39" s="4"/>
      <c r="AV39" s="4"/>
      <c r="AW39" s="4"/>
      <c r="AX39" s="4"/>
      <c r="AY39" s="5"/>
      <c r="BA39" s="2"/>
      <c r="BB39" s="102" t="s">
        <v>189</v>
      </c>
      <c r="BC39" s="3" t="s">
        <v>190</v>
      </c>
      <c r="BD39" s="5"/>
      <c r="BE39" s="103" t="s">
        <v>144</v>
      </c>
      <c r="BF39" s="104"/>
      <c r="CW39"/>
      <c r="CX39"/>
      <c r="CY39"/>
      <c r="CZ39"/>
      <c r="DA39"/>
      <c r="DB39"/>
      <c r="DC39"/>
      <c r="DD39"/>
      <c r="DE39"/>
      <c r="DF39"/>
    </row>
    <row r="40" spans="1:110" ht="15" thickBot="1" x14ac:dyDescent="0.35">
      <c r="A40" s="88" t="s">
        <v>192</v>
      </c>
      <c r="B40" s="89"/>
      <c r="C40" s="89"/>
      <c r="D40" s="90"/>
      <c r="E40" s="88" t="s">
        <v>193</v>
      </c>
      <c r="F40" s="89"/>
      <c r="G40" s="89"/>
      <c r="H40" s="89"/>
      <c r="I40" s="89"/>
      <c r="J40" s="90"/>
      <c r="K40" s="10" t="s">
        <v>194</v>
      </c>
      <c r="L40" s="88" t="s">
        <v>195</v>
      </c>
      <c r="M40" s="89"/>
      <c r="N40" s="89"/>
      <c r="O40" s="89"/>
      <c r="P40" s="89"/>
      <c r="Q40" s="89"/>
      <c r="R40" s="89"/>
      <c r="S40" s="89"/>
      <c r="T40" s="89"/>
      <c r="U40" s="89"/>
      <c r="V40" s="89"/>
      <c r="W40" s="89"/>
      <c r="X40" s="89"/>
      <c r="Y40" s="89"/>
      <c r="Z40" s="89"/>
      <c r="AA40" s="89"/>
      <c r="AB40" s="89"/>
      <c r="AC40" s="89"/>
      <c r="AD40" s="89"/>
      <c r="AE40" s="88" t="s">
        <v>196</v>
      </c>
      <c r="AF40" s="89"/>
      <c r="AG40" s="89"/>
      <c r="AH40" s="89"/>
      <c r="AI40" s="89"/>
      <c r="AJ40" s="89"/>
      <c r="AK40" s="89"/>
      <c r="AL40" s="89"/>
      <c r="AM40" s="89"/>
      <c r="AN40" s="89"/>
      <c r="AO40" s="89"/>
      <c r="AP40" s="89"/>
      <c r="AQ40" s="89"/>
      <c r="AR40" s="89"/>
      <c r="AS40" s="89"/>
      <c r="AT40" s="89"/>
      <c r="AU40" s="89"/>
      <c r="AV40" s="90"/>
      <c r="AW40" s="3" t="s">
        <v>197</v>
      </c>
      <c r="AX40" s="4"/>
      <c r="AY40" s="5"/>
      <c r="BA40" s="2"/>
      <c r="BB40" s="108"/>
      <c r="BC40" s="109" t="s">
        <v>198</v>
      </c>
      <c r="BD40" s="110" t="s">
        <v>199</v>
      </c>
      <c r="BE40" s="110" t="s">
        <v>200</v>
      </c>
      <c r="BF40" s="111" t="s">
        <v>201</v>
      </c>
      <c r="CW40"/>
      <c r="CX40"/>
      <c r="CY40"/>
      <c r="CZ40"/>
      <c r="DA40"/>
      <c r="DB40"/>
      <c r="DC40"/>
      <c r="DD40"/>
      <c r="DE40"/>
      <c r="DF40"/>
    </row>
    <row r="41" spans="1:110" ht="16.2" x14ac:dyDescent="0.3">
      <c r="A41" s="9" t="s">
        <v>208</v>
      </c>
      <c r="B41" s="9" t="s">
        <v>10</v>
      </c>
      <c r="C41" s="116" t="s">
        <v>209</v>
      </c>
      <c r="D41" s="9" t="s">
        <v>210</v>
      </c>
      <c r="E41" s="26" t="s">
        <v>211</v>
      </c>
      <c r="F41" s="57" t="s">
        <v>212</v>
      </c>
      <c r="G41" s="26" t="s">
        <v>149</v>
      </c>
      <c r="H41" s="57" t="s">
        <v>150</v>
      </c>
      <c r="I41" s="26" t="s">
        <v>213</v>
      </c>
      <c r="J41" s="57" t="s">
        <v>214</v>
      </c>
      <c r="K41" s="9" t="s">
        <v>215</v>
      </c>
      <c r="L41" s="26" t="s">
        <v>216</v>
      </c>
      <c r="M41" s="57" t="s">
        <v>217</v>
      </c>
      <c r="N41" s="26" t="s">
        <v>153</v>
      </c>
      <c r="O41" s="26" t="s">
        <v>218</v>
      </c>
      <c r="P41" s="116" t="s">
        <v>219</v>
      </c>
      <c r="Q41" s="116" t="s">
        <v>220</v>
      </c>
      <c r="R41" s="57" t="s">
        <v>221</v>
      </c>
      <c r="S41" s="57" t="s">
        <v>154</v>
      </c>
      <c r="T41" s="26" t="s">
        <v>222</v>
      </c>
      <c r="U41" s="57" t="s">
        <v>223</v>
      </c>
      <c r="V41" s="9" t="s">
        <v>224</v>
      </c>
      <c r="W41" s="9" t="s">
        <v>225</v>
      </c>
      <c r="X41" s="9" t="s">
        <v>226</v>
      </c>
      <c r="Y41" s="26" t="s">
        <v>227</v>
      </c>
      <c r="Z41" s="117" t="s">
        <v>228</v>
      </c>
      <c r="AA41" s="26" t="s">
        <v>229</v>
      </c>
      <c r="AB41" s="57" t="s">
        <v>230</v>
      </c>
      <c r="AC41" s="118" t="s">
        <v>231</v>
      </c>
      <c r="AD41" s="57" t="s">
        <v>232</v>
      </c>
      <c r="AE41" s="26" t="s">
        <v>233</v>
      </c>
      <c r="AF41" s="57" t="s">
        <v>234</v>
      </c>
      <c r="AG41" s="26" t="s">
        <v>235</v>
      </c>
      <c r="AH41" s="26" t="s">
        <v>236</v>
      </c>
      <c r="AI41" s="116" t="s">
        <v>237</v>
      </c>
      <c r="AJ41" s="57" t="s">
        <v>238</v>
      </c>
      <c r="AK41" s="57" t="s">
        <v>171</v>
      </c>
      <c r="AL41" s="26" t="s">
        <v>239</v>
      </c>
      <c r="AM41" s="57" t="s">
        <v>240</v>
      </c>
      <c r="AN41" s="9" t="s">
        <v>241</v>
      </c>
      <c r="AO41" s="26" t="s">
        <v>242</v>
      </c>
      <c r="AP41" s="26" t="s">
        <v>243</v>
      </c>
      <c r="AQ41" s="57" t="s">
        <v>244</v>
      </c>
      <c r="AR41" s="57" t="s">
        <v>245</v>
      </c>
      <c r="AS41" s="26" t="s">
        <v>246</v>
      </c>
      <c r="AT41" s="57" t="s">
        <v>247</v>
      </c>
      <c r="AU41" s="26" t="s">
        <v>161</v>
      </c>
      <c r="AV41" s="57" t="s">
        <v>162</v>
      </c>
      <c r="AW41" s="26" t="s">
        <v>248</v>
      </c>
      <c r="AX41" s="57" t="s">
        <v>249</v>
      </c>
      <c r="AY41" s="9" t="s">
        <v>173</v>
      </c>
      <c r="BA41" s="1" t="s">
        <v>250</v>
      </c>
      <c r="BB41" s="2">
        <v>199.1919</v>
      </c>
      <c r="BC41" s="2" t="s">
        <v>332</v>
      </c>
      <c r="BD41" s="2">
        <v>197.18427031835458</v>
      </c>
      <c r="BE41" s="2">
        <v>36</v>
      </c>
      <c r="BF41" s="19">
        <v>10.249700000000001</v>
      </c>
      <c r="CW41"/>
      <c r="CX41"/>
      <c r="CY41"/>
      <c r="CZ41"/>
      <c r="DA41"/>
      <c r="DB41"/>
      <c r="DC41"/>
      <c r="DD41"/>
      <c r="DE41"/>
      <c r="DF41"/>
    </row>
    <row r="42" spans="1:110" x14ac:dyDescent="0.3">
      <c r="A42" s="93" t="s">
        <v>297</v>
      </c>
      <c r="B42" s="93">
        <v>2</v>
      </c>
      <c r="C42" s="93">
        <v>9.6416000000000004</v>
      </c>
      <c r="D42" s="93">
        <v>9.6146000000000011</v>
      </c>
      <c r="E42" s="93" t="s">
        <v>332</v>
      </c>
      <c r="F42" s="93" t="s">
        <v>332</v>
      </c>
      <c r="G42" s="93">
        <v>36.82750835154075</v>
      </c>
      <c r="H42" s="93">
        <v>26.205501467559912</v>
      </c>
      <c r="I42" s="93">
        <v>36.82750835154075</v>
      </c>
      <c r="J42" s="93">
        <v>26.205501467559912</v>
      </c>
      <c r="K42" s="93">
        <v>2.2206556677695906</v>
      </c>
      <c r="L42" s="93" t="s">
        <v>332</v>
      </c>
      <c r="M42" s="93" t="s">
        <v>332</v>
      </c>
      <c r="N42" s="93">
        <v>0.97987202771017912</v>
      </c>
      <c r="O42" s="93">
        <v>0.97987202771017912</v>
      </c>
      <c r="P42" s="93">
        <v>0.99993289357835713</v>
      </c>
      <c r="Q42" s="93">
        <v>0.96538570041551441</v>
      </c>
      <c r="R42" s="93">
        <v>0.97538991680152654</v>
      </c>
      <c r="S42" s="93">
        <v>0.97538991680152654</v>
      </c>
      <c r="T42" s="93">
        <v>4.4712433880203877</v>
      </c>
      <c r="U42" s="93">
        <v>0.15398378014632846</v>
      </c>
      <c r="V42" s="93">
        <v>-0.49385279884336603</v>
      </c>
      <c r="W42" s="93">
        <v>0.10972423490375599</v>
      </c>
      <c r="X42" s="93">
        <v>-0.38412856393961003</v>
      </c>
      <c r="Y42" s="93">
        <v>-0.11745596399445843</v>
      </c>
      <c r="Z42" s="93">
        <v>1.0000000000000233</v>
      </c>
      <c r="AA42" s="93">
        <v>-0.37639683484890485</v>
      </c>
      <c r="AB42" s="93">
        <v>-0.11917767082121844</v>
      </c>
      <c r="AC42" s="93">
        <v>1.0004691836393491</v>
      </c>
      <c r="AD42" s="93">
        <v>-0.37467512802214609</v>
      </c>
      <c r="AE42" s="93" t="s">
        <v>332</v>
      </c>
      <c r="AF42" s="93" t="s">
        <v>332</v>
      </c>
      <c r="AG42" s="93">
        <v>63.617244244173101</v>
      </c>
      <c r="AH42" s="93">
        <v>63.617244244173101</v>
      </c>
      <c r="AI42" s="93">
        <v>39.488980656245751</v>
      </c>
      <c r="AJ42" s="93">
        <v>39.357940855098988</v>
      </c>
      <c r="AK42" s="93">
        <v>39.357940855098988</v>
      </c>
      <c r="AL42" s="93">
        <v>95.267008584886383</v>
      </c>
      <c r="AM42" s="93">
        <v>3876.4661856142416</v>
      </c>
      <c r="AN42" s="93">
        <v>704.52606773618731</v>
      </c>
      <c r="AO42" s="93">
        <v>5104.4601734625912</v>
      </c>
      <c r="AP42" s="93">
        <v>-4399.9341057265992</v>
      </c>
      <c r="AQ42" s="93">
        <v>1128.0294754627789</v>
      </c>
      <c r="AR42" s="93">
        <v>-423.50340772661502</v>
      </c>
      <c r="AS42" s="93" t="s">
        <v>332</v>
      </c>
      <c r="AT42" s="93" t="s">
        <v>332</v>
      </c>
      <c r="AU42" s="93">
        <v>-49629.487512714171</v>
      </c>
      <c r="AV42" s="93">
        <v>-71514.810152506063</v>
      </c>
      <c r="AW42" s="93" t="s">
        <v>332</v>
      </c>
      <c r="AX42" s="93" t="s">
        <v>332</v>
      </c>
      <c r="AY42" s="93">
        <v>14.6937395</v>
      </c>
      <c r="BA42" s="7" t="s">
        <v>293</v>
      </c>
      <c r="BB42" s="2">
        <v>197.46530000000001</v>
      </c>
      <c r="BC42" s="2">
        <v>196.36985219264344</v>
      </c>
      <c r="BD42" s="2">
        <v>196.14681421684756</v>
      </c>
      <c r="BE42" s="2">
        <v>28</v>
      </c>
      <c r="BF42" s="2">
        <v>8.7696000000000005</v>
      </c>
      <c r="CW42"/>
      <c r="CX42"/>
      <c r="CY42"/>
      <c r="CZ42"/>
      <c r="DA42"/>
      <c r="DB42"/>
      <c r="DC42"/>
      <c r="DD42"/>
      <c r="DE42"/>
      <c r="DF42"/>
    </row>
    <row r="43" spans="1:110" x14ac:dyDescent="0.3">
      <c r="A43" s="93" t="s">
        <v>297</v>
      </c>
      <c r="B43" s="93">
        <v>3</v>
      </c>
      <c r="C43" s="93">
        <v>9.6146000000000011</v>
      </c>
      <c r="D43" s="93">
        <v>9.5876000000000019</v>
      </c>
      <c r="E43" s="93" t="s">
        <v>332</v>
      </c>
      <c r="F43" s="93" t="s">
        <v>332</v>
      </c>
      <c r="G43" s="93">
        <v>36.443379787601138</v>
      </c>
      <c r="H43" s="93">
        <v>25.759323002986093</v>
      </c>
      <c r="I43" s="93">
        <v>36.443379787601138</v>
      </c>
      <c r="J43" s="93">
        <v>25.759323002986093</v>
      </c>
      <c r="K43" s="93">
        <v>2.2216173523953531</v>
      </c>
      <c r="L43" s="93" t="s">
        <v>332</v>
      </c>
      <c r="M43" s="93" t="s">
        <v>332</v>
      </c>
      <c r="N43" s="93">
        <v>0.97664905649622991</v>
      </c>
      <c r="O43" s="93">
        <v>0.97664905649622991</v>
      </c>
      <c r="P43" s="93">
        <v>0.99991759081556841</v>
      </c>
      <c r="Q43" s="93">
        <v>0.95840329877494179</v>
      </c>
      <c r="R43" s="93">
        <v>0.97014239450917672</v>
      </c>
      <c r="S43" s="93">
        <v>0.97014239450917672</v>
      </c>
      <c r="T43" s="93">
        <v>4.4670649144648786</v>
      </c>
      <c r="U43" s="93">
        <v>0.15038522167743809</v>
      </c>
      <c r="V43" s="93">
        <v>-0.57037059713329818</v>
      </c>
      <c r="W43" s="93">
        <v>0.12419213255948286</v>
      </c>
      <c r="X43" s="93">
        <v>-0.44617846457381533</v>
      </c>
      <c r="Y43" s="93">
        <v>-0.13461082067834088</v>
      </c>
      <c r="Z43" s="93">
        <v>1.00000000000003</v>
      </c>
      <c r="AA43" s="93">
        <v>-0.43575977645495328</v>
      </c>
      <c r="AB43" s="93">
        <v>-0.13751395313322667</v>
      </c>
      <c r="AC43" s="93">
        <v>1.003436148239307</v>
      </c>
      <c r="AD43" s="93">
        <v>-0.43285664400006907</v>
      </c>
      <c r="AE43" s="93" t="s">
        <v>332</v>
      </c>
      <c r="AF43" s="93" t="s">
        <v>332</v>
      </c>
      <c r="AG43" s="93">
        <v>66.414296207466606</v>
      </c>
      <c r="AH43" s="93">
        <v>66.414296207466606</v>
      </c>
      <c r="AI43" s="93">
        <v>39.804611077078675</v>
      </c>
      <c r="AJ43" s="93">
        <v>39.713253130194168</v>
      </c>
      <c r="AK43" s="93">
        <v>39.713253130194168</v>
      </c>
      <c r="AL43" s="93">
        <v>93.895344695621844</v>
      </c>
      <c r="AM43" s="93">
        <v>3803.6353517275561</v>
      </c>
      <c r="AN43" s="93">
        <v>1046.5411467880897</v>
      </c>
      <c r="AO43" s="93">
        <v>5550.7677340779892</v>
      </c>
      <c r="AP43" s="93">
        <v>-4504.2265872901471</v>
      </c>
      <c r="AQ43" s="93">
        <v>771.9949600075214</v>
      </c>
      <c r="AR43" s="93">
        <v>274.54618678057068</v>
      </c>
      <c r="AS43" s="93" t="s">
        <v>332</v>
      </c>
      <c r="AT43" s="93" t="s">
        <v>332</v>
      </c>
      <c r="AU43" s="93">
        <v>-50133.271130111469</v>
      </c>
      <c r="AV43" s="93">
        <v>-72712.893931251601</v>
      </c>
      <c r="AW43" s="93" t="s">
        <v>332</v>
      </c>
      <c r="AX43" s="93" t="s">
        <v>332</v>
      </c>
      <c r="AY43" s="93">
        <v>14.693742655783801</v>
      </c>
      <c r="BA43" s="7" t="s">
        <v>294</v>
      </c>
      <c r="BB43" s="2">
        <v>191.57380000000001</v>
      </c>
      <c r="BC43" s="2">
        <v>194.90730972324911</v>
      </c>
      <c r="BD43" s="2">
        <v>194.43836058070556</v>
      </c>
      <c r="BE43" s="2">
        <v>27</v>
      </c>
      <c r="BF43" s="2">
        <v>5.5945999999999998</v>
      </c>
      <c r="CW43"/>
      <c r="CX43"/>
      <c r="CY43"/>
      <c r="CZ43"/>
      <c r="DA43"/>
      <c r="DB43"/>
      <c r="DC43"/>
      <c r="DD43"/>
      <c r="DE43"/>
      <c r="DF43"/>
    </row>
    <row r="44" spans="1:110" x14ac:dyDescent="0.3">
      <c r="A44" s="93" t="s">
        <v>297</v>
      </c>
      <c r="B44" s="93">
        <v>4</v>
      </c>
      <c r="C44" s="93">
        <v>9.5876000000000019</v>
      </c>
      <c r="D44" s="93">
        <v>9.5606000000000027</v>
      </c>
      <c r="E44" s="93" t="s">
        <v>332</v>
      </c>
      <c r="F44" s="93" t="s">
        <v>332</v>
      </c>
      <c r="G44" s="93">
        <v>35.997201323027326</v>
      </c>
      <c r="H44" s="93">
        <v>25.266080011195363</v>
      </c>
      <c r="I44" s="93">
        <v>35.997201323027326</v>
      </c>
      <c r="J44" s="93">
        <v>25.266080011195363</v>
      </c>
      <c r="K44" s="93">
        <v>2.2224015224827993</v>
      </c>
      <c r="L44" s="93" t="s">
        <v>332</v>
      </c>
      <c r="M44" s="93" t="s">
        <v>332</v>
      </c>
      <c r="N44" s="93">
        <v>0.97290957632191333</v>
      </c>
      <c r="O44" s="93">
        <v>0.97290957632191333</v>
      </c>
      <c r="P44" s="93">
        <v>0.99989871928425011</v>
      </c>
      <c r="Q44" s="93">
        <v>0.95022281251503149</v>
      </c>
      <c r="R44" s="93">
        <v>0.96399456840445963</v>
      </c>
      <c r="S44" s="93">
        <v>0.96399456840445963</v>
      </c>
      <c r="T44" s="93">
        <v>4.4588354859330268</v>
      </c>
      <c r="U44" s="93">
        <v>0.14630306188756148</v>
      </c>
      <c r="V44" s="93">
        <v>-0.63384740338742884</v>
      </c>
      <c r="W44" s="93">
        <v>0.14060441159669823</v>
      </c>
      <c r="X44" s="93">
        <v>-0.49324299179073061</v>
      </c>
      <c r="Y44" s="93">
        <v>-0.15396657322055127</v>
      </c>
      <c r="Z44" s="93">
        <v>1.0000000000000315</v>
      </c>
      <c r="AA44" s="93">
        <v>-0.47988083016687272</v>
      </c>
      <c r="AB44" s="93">
        <v>-0.1583638383975961</v>
      </c>
      <c r="AC44" s="93">
        <v>1.0079758538049239</v>
      </c>
      <c r="AD44" s="93">
        <v>-0.4754835649898298</v>
      </c>
      <c r="AE44" s="93" t="s">
        <v>332</v>
      </c>
      <c r="AF44" s="93" t="s">
        <v>332</v>
      </c>
      <c r="AG44" s="93">
        <v>69.526034507673998</v>
      </c>
      <c r="AH44" s="93">
        <v>69.526034507673998</v>
      </c>
      <c r="AI44" s="93">
        <v>40.180957925713955</v>
      </c>
      <c r="AJ44" s="93">
        <v>40.085151698664227</v>
      </c>
      <c r="AK44" s="93">
        <v>40.085151698664227</v>
      </c>
      <c r="AL44" s="93">
        <v>92.368130032184553</v>
      </c>
      <c r="AM44" s="93">
        <v>3722.5210641892122</v>
      </c>
      <c r="AN44" s="93">
        <v>329.02458623851402</v>
      </c>
      <c r="AO44" s="93">
        <v>6023.9301123541036</v>
      </c>
      <c r="AP44" s="93">
        <v>-5694.9055261158592</v>
      </c>
      <c r="AQ44" s="93">
        <v>792.59883082148076</v>
      </c>
      <c r="AR44" s="93">
        <v>-463.57424458299408</v>
      </c>
      <c r="AS44" s="93" t="s">
        <v>332</v>
      </c>
      <c r="AT44" s="93" t="s">
        <v>332</v>
      </c>
      <c r="AU44" s="93">
        <v>-50725.590644030686</v>
      </c>
      <c r="AV44" s="93">
        <v>-74119.368570072795</v>
      </c>
      <c r="AW44" s="93" t="s">
        <v>332</v>
      </c>
      <c r="AX44" s="93" t="s">
        <v>332</v>
      </c>
      <c r="AY44" s="93">
        <v>14.693745785809137</v>
      </c>
      <c r="BA44" s="7" t="s">
        <v>295</v>
      </c>
      <c r="BB44" s="2">
        <v>46.583300000000001</v>
      </c>
      <c r="BC44" s="2">
        <v>144.6801203427012</v>
      </c>
      <c r="BD44" s="2">
        <v>134.65349962365141</v>
      </c>
      <c r="BE44" s="2">
        <v>10</v>
      </c>
      <c r="BF44" s="2">
        <v>3.9245999999999999</v>
      </c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</row>
    <row r="45" spans="1:110" ht="15" thickBot="1" x14ac:dyDescent="0.35">
      <c r="A45" s="93" t="s">
        <v>297</v>
      </c>
      <c r="B45" s="93">
        <v>5</v>
      </c>
      <c r="C45" s="93">
        <v>9.5606000000000027</v>
      </c>
      <c r="D45" s="93">
        <v>9.5336000000000034</v>
      </c>
      <c r="E45" s="93" t="s">
        <v>332</v>
      </c>
      <c r="F45" s="93" t="s">
        <v>332</v>
      </c>
      <c r="G45" s="93">
        <v>35.503958331236596</v>
      </c>
      <c r="H45" s="93">
        <v>24.726865450395323</v>
      </c>
      <c r="I45" s="93">
        <v>35.503958331236596</v>
      </c>
      <c r="J45" s="93">
        <v>24.726865450395323</v>
      </c>
      <c r="K45" s="93">
        <v>2.2231945613527859</v>
      </c>
      <c r="L45" s="93" t="s">
        <v>332</v>
      </c>
      <c r="M45" s="93" t="s">
        <v>332</v>
      </c>
      <c r="N45" s="93">
        <v>0.96857297329348158</v>
      </c>
      <c r="O45" s="93">
        <v>0.96857297329348158</v>
      </c>
      <c r="P45" s="93">
        <v>0.9998751586152177</v>
      </c>
      <c r="Q45" s="93">
        <v>0.94063105529257851</v>
      </c>
      <c r="R45" s="93">
        <v>0.95678414381800314</v>
      </c>
      <c r="S45" s="93">
        <v>0.95678414381800314</v>
      </c>
      <c r="T45" s="93">
        <v>4.4484877509426104</v>
      </c>
      <c r="U45" s="93">
        <v>0.14182927096226511</v>
      </c>
      <c r="V45" s="93">
        <v>-0.69809110640537198</v>
      </c>
      <c r="W45" s="93">
        <v>0.15887654560533027</v>
      </c>
      <c r="X45" s="93">
        <v>-0.53921456080004171</v>
      </c>
      <c r="Y45" s="93">
        <v>-0.17582245600813104</v>
      </c>
      <c r="Z45" s="93">
        <v>1.0000000000000324</v>
      </c>
      <c r="AA45" s="93">
        <v>-0.52226865039723525</v>
      </c>
      <c r="AB45" s="93">
        <v>-0.18217916451610139</v>
      </c>
      <c r="AC45" s="93">
        <v>1.0145412031455636</v>
      </c>
      <c r="AD45" s="93">
        <v>-0.51591194188926848</v>
      </c>
      <c r="AE45" s="93" t="s">
        <v>332</v>
      </c>
      <c r="AF45" s="93" t="s">
        <v>332</v>
      </c>
      <c r="AG45" s="93">
        <v>72.986496811772867</v>
      </c>
      <c r="AH45" s="93">
        <v>72.986496811772867</v>
      </c>
      <c r="AI45" s="93">
        <v>40.632083135950303</v>
      </c>
      <c r="AJ45" s="93">
        <v>40.519721445387795</v>
      </c>
      <c r="AK45" s="93">
        <v>40.519721445387795</v>
      </c>
      <c r="AL45" s="93">
        <v>90.729064610094483</v>
      </c>
      <c r="AM45" s="93">
        <v>3633.792576243874</v>
      </c>
      <c r="AN45" s="93">
        <v>-796.5485263717369</v>
      </c>
      <c r="AO45" s="93">
        <v>6526.1558183033994</v>
      </c>
      <c r="AP45" s="93">
        <v>-7322.704344675406</v>
      </c>
      <c r="AQ45" s="93">
        <v>907.72828743679202</v>
      </c>
      <c r="AR45" s="93">
        <v>-1704.2768138084905</v>
      </c>
      <c r="AS45" s="93" t="s">
        <v>332</v>
      </c>
      <c r="AT45" s="93" t="s">
        <v>332</v>
      </c>
      <c r="AU45" s="93">
        <v>-51421.034720238138</v>
      </c>
      <c r="AV45" s="93">
        <v>-75767.890958744902</v>
      </c>
      <c r="AW45" s="93" t="s">
        <v>332</v>
      </c>
      <c r="AX45" s="93" t="s">
        <v>332</v>
      </c>
      <c r="AY45" s="93">
        <v>14.693748883001293</v>
      </c>
      <c r="BA45" s="12" t="s">
        <v>296</v>
      </c>
      <c r="BB45" s="2">
        <v>94.2881</v>
      </c>
      <c r="BC45" s="2">
        <v>63.617244244173101</v>
      </c>
      <c r="BD45" s="2" t="s">
        <v>332</v>
      </c>
      <c r="BE45" s="2">
        <v>1</v>
      </c>
      <c r="BF45" s="2">
        <v>0</v>
      </c>
      <c r="BH45" s="2"/>
      <c r="BI45" s="2"/>
      <c r="BJ45" s="2"/>
      <c r="BK45" s="2"/>
      <c r="BL45" s="2"/>
      <c r="BM45" s="2"/>
      <c r="BN45" s="2"/>
      <c r="BO45" s="2"/>
      <c r="BP45" s="2"/>
      <c r="BQ45" s="2"/>
      <c r="BR45" s="2"/>
      <c r="BS45" s="2"/>
      <c r="BT45" s="2"/>
      <c r="BU45" s="2"/>
      <c r="BV45" s="2"/>
      <c r="BW45" s="2"/>
      <c r="BX45" s="2"/>
      <c r="BY45" s="2"/>
      <c r="BZ45" s="2"/>
      <c r="CA45" s="2"/>
      <c r="CB45" s="2"/>
      <c r="CC45" s="2"/>
      <c r="CD45" s="2"/>
      <c r="CE45" s="2"/>
      <c r="CF45" s="2"/>
      <c r="CG45" s="2"/>
      <c r="CH45" s="2"/>
      <c r="CI45" s="2"/>
      <c r="CJ45" s="2"/>
      <c r="CK45" s="2"/>
      <c r="CL45" s="2"/>
      <c r="CM45" s="2"/>
      <c r="CN45" s="2"/>
      <c r="CO45" s="2"/>
      <c r="CP45" s="2"/>
      <c r="CQ45" s="2"/>
      <c r="CR45" s="2"/>
      <c r="CS45" s="2"/>
      <c r="CT45" s="2"/>
      <c r="CU45" s="2"/>
      <c r="CV45" s="2"/>
    </row>
    <row r="46" spans="1:110" ht="15" thickBot="1" x14ac:dyDescent="0.35">
      <c r="A46" s="93" t="s">
        <v>297</v>
      </c>
      <c r="B46" s="93">
        <v>6</v>
      </c>
      <c r="C46" s="93">
        <v>9.5336000000000034</v>
      </c>
      <c r="D46" s="93">
        <v>9.5066000000000042</v>
      </c>
      <c r="E46" s="93" t="s">
        <v>332</v>
      </c>
      <c r="F46" s="93" t="s">
        <v>332</v>
      </c>
      <c r="G46" s="93">
        <v>34.964743770436556</v>
      </c>
      <c r="H46" s="93">
        <v>24.139964386988623</v>
      </c>
      <c r="I46" s="93">
        <v>34.964743770436556</v>
      </c>
      <c r="J46" s="93">
        <v>24.139964386988623</v>
      </c>
      <c r="K46" s="93">
        <v>2.2232960054709521</v>
      </c>
      <c r="L46" s="93" t="s">
        <v>332</v>
      </c>
      <c r="M46" s="93" t="s">
        <v>332</v>
      </c>
      <c r="N46" s="93">
        <v>0.9635444091729346</v>
      </c>
      <c r="O46" s="93">
        <v>0.9635444091729346</v>
      </c>
      <c r="P46" s="93">
        <v>0.99984549928875832</v>
      </c>
      <c r="Q46" s="93">
        <v>0.92944565932358802</v>
      </c>
      <c r="R46" s="93">
        <v>0.94831866278004184</v>
      </c>
      <c r="S46" s="93">
        <v>0.94831866278004184</v>
      </c>
      <c r="T46" s="93">
        <v>4.4362701446003507</v>
      </c>
      <c r="U46" s="93">
        <v>0.13745361449367205</v>
      </c>
      <c r="V46" s="93">
        <v>-0.76589404223257407</v>
      </c>
      <c r="W46" s="93">
        <v>0.17899297882587406</v>
      </c>
      <c r="X46" s="93">
        <v>-0.58690106340670001</v>
      </c>
      <c r="Y46" s="93">
        <v>-0.20038880384939106</v>
      </c>
      <c r="Z46" s="93">
        <v>1.000000000000036</v>
      </c>
      <c r="AA46" s="93">
        <v>-0.56550523838317579</v>
      </c>
      <c r="AB46" s="93">
        <v>-0.20932481059854624</v>
      </c>
      <c r="AC46" s="93">
        <v>1.0236865038430805</v>
      </c>
      <c r="AD46" s="93">
        <v>-0.55656923163402627</v>
      </c>
      <c r="AE46" s="93" t="s">
        <v>332</v>
      </c>
      <c r="AF46" s="93" t="s">
        <v>332</v>
      </c>
      <c r="AG46" s="93">
        <v>76.834116084690748</v>
      </c>
      <c r="AH46" s="93">
        <v>76.834116084690748</v>
      </c>
      <c r="AI46" s="93">
        <v>41.172762282919109</v>
      </c>
      <c r="AJ46" s="93">
        <v>41.035327588110931</v>
      </c>
      <c r="AK46" s="93">
        <v>41.035327588110931</v>
      </c>
      <c r="AL46" s="93">
        <v>88.985931012291729</v>
      </c>
      <c r="AM46" s="93">
        <v>3448.2589952405879</v>
      </c>
      <c r="AN46" s="93">
        <v>-2204.4268371008861</v>
      </c>
      <c r="AO46" s="93">
        <v>7055.3158755094282</v>
      </c>
      <c r="AP46" s="93">
        <v>-9259.7427126106377</v>
      </c>
      <c r="AQ46" s="93">
        <v>1053.6431495853178</v>
      </c>
      <c r="AR46" s="93">
        <v>-3258.069986686221</v>
      </c>
      <c r="AS46" s="93" t="s">
        <v>332</v>
      </c>
      <c r="AT46" s="93" t="s">
        <v>332</v>
      </c>
      <c r="AU46" s="93">
        <v>-52236.814162701696</v>
      </c>
      <c r="AV46" s="93">
        <v>-77701.310655007037</v>
      </c>
      <c r="AW46" s="93" t="s">
        <v>332</v>
      </c>
      <c r="AX46" s="93" t="s">
        <v>332</v>
      </c>
      <c r="AY46" s="93">
        <v>14.69375194267097</v>
      </c>
      <c r="BH46" s="2"/>
      <c r="BI46" s="2"/>
      <c r="BJ46" s="2"/>
      <c r="BK46" s="2"/>
      <c r="BL46" s="2"/>
      <c r="BM46" s="2"/>
      <c r="BN46" s="2"/>
      <c r="BO46" s="2"/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/>
      <c r="CD46" s="2"/>
      <c r="CE46" s="2"/>
      <c r="CF46" s="2"/>
      <c r="CG46" s="2"/>
      <c r="CH46" s="2"/>
      <c r="CI46" s="2"/>
      <c r="CJ46" s="2"/>
      <c r="CK46" s="2"/>
      <c r="CL46" s="2"/>
      <c r="CM46" s="2"/>
      <c r="CN46" s="2"/>
      <c r="CO46" s="2"/>
      <c r="CP46" s="2"/>
      <c r="CQ46" s="2"/>
      <c r="CR46" s="2"/>
      <c r="CS46" s="2"/>
      <c r="CT46" s="2"/>
      <c r="CU46" s="2"/>
      <c r="CV46" s="2"/>
    </row>
    <row r="47" spans="1:110" ht="15" thickBot="1" x14ac:dyDescent="0.35">
      <c r="A47" s="93" t="s">
        <v>297</v>
      </c>
      <c r="B47" s="93">
        <v>7</v>
      </c>
      <c r="C47" s="93">
        <v>9.5066000000000042</v>
      </c>
      <c r="D47" s="93">
        <v>9.4796000000000049</v>
      </c>
      <c r="E47" s="93" t="s">
        <v>332</v>
      </c>
      <c r="F47" s="93" t="s">
        <v>332</v>
      </c>
      <c r="G47" s="93">
        <v>34.377842707029856</v>
      </c>
      <c r="H47" s="93">
        <v>23.504432618313185</v>
      </c>
      <c r="I47" s="93">
        <v>34.377842707029856</v>
      </c>
      <c r="J47" s="93">
        <v>23.504432618313185</v>
      </c>
      <c r="K47" s="93">
        <v>2.2233839885919306</v>
      </c>
      <c r="L47" s="93" t="s">
        <v>332</v>
      </c>
      <c r="M47" s="93" t="s">
        <v>332</v>
      </c>
      <c r="N47" s="93">
        <v>0.95771539873859435</v>
      </c>
      <c r="O47" s="93">
        <v>0.95771539873859435</v>
      </c>
      <c r="P47" s="93">
        <v>0.99980737476839687</v>
      </c>
      <c r="Q47" s="93">
        <v>0.91634338575155327</v>
      </c>
      <c r="R47" s="93">
        <v>0.93836536095369005</v>
      </c>
      <c r="S47" s="93">
        <v>0.93836536095369005</v>
      </c>
      <c r="T47" s="93">
        <v>4.4220371148460105</v>
      </c>
      <c r="U47" s="93">
        <v>0.1327359274594441</v>
      </c>
      <c r="V47" s="93">
        <v>-0.8366333491317518</v>
      </c>
      <c r="W47" s="93">
        <v>0.20110158045631221</v>
      </c>
      <c r="X47" s="93">
        <v>-0.63553176867543959</v>
      </c>
      <c r="Y47" s="93">
        <v>-0.22797478788370032</v>
      </c>
      <c r="Z47" s="93">
        <v>1.0000000000000384</v>
      </c>
      <c r="AA47" s="93">
        <v>-0.60865856124804274</v>
      </c>
      <c r="AB47" s="93">
        <v>-0.24027235162108332</v>
      </c>
      <c r="AC47" s="93">
        <v>1.0360250141648784</v>
      </c>
      <c r="AD47" s="93">
        <v>-0.59636099751066596</v>
      </c>
      <c r="AE47" s="93" t="s">
        <v>332</v>
      </c>
      <c r="AF47" s="93" t="s">
        <v>332</v>
      </c>
      <c r="AG47" s="93">
        <v>81.1098760988625</v>
      </c>
      <c r="AH47" s="93">
        <v>81.1098760988625</v>
      </c>
      <c r="AI47" s="93">
        <v>41.827696160380839</v>
      </c>
      <c r="AJ47" s="93">
        <v>41.659679513031769</v>
      </c>
      <c r="AK47" s="93">
        <v>41.659679513031769</v>
      </c>
      <c r="AL47" s="93">
        <v>87.139479577219902</v>
      </c>
      <c r="AM47" s="93">
        <v>3335.4797660817007</v>
      </c>
      <c r="AN47" s="93">
        <v>-3962.7264829067144</v>
      </c>
      <c r="AO47" s="93">
        <v>7610.7072407520409</v>
      </c>
      <c r="AP47" s="93">
        <v>-11573.433723659105</v>
      </c>
      <c r="AQ47" s="93">
        <v>1246.020245049436</v>
      </c>
      <c r="AR47" s="93">
        <v>-5208.7467279561606</v>
      </c>
      <c r="AS47" s="93" t="s">
        <v>332</v>
      </c>
      <c r="AT47" s="93" t="s">
        <v>332</v>
      </c>
      <c r="AU47" s="93">
        <v>-53192.728380421016</v>
      </c>
      <c r="AV47" s="93">
        <v>-79970.856095143259</v>
      </c>
      <c r="AW47" s="93" t="s">
        <v>332</v>
      </c>
      <c r="AX47" s="93" t="s">
        <v>332</v>
      </c>
      <c r="AY47" s="93">
        <v>14.69375496039236</v>
      </c>
      <c r="BC47" s="11" t="s">
        <v>297</v>
      </c>
      <c r="BD47" s="120" t="s">
        <v>298</v>
      </c>
      <c r="BF47" s="121" t="s">
        <v>299</v>
      </c>
      <c r="BH47" s="2"/>
      <c r="BI47" s="2"/>
      <c r="BJ47" s="2"/>
      <c r="BK47" s="2"/>
      <c r="BL47" s="2"/>
      <c r="BM47" s="2"/>
      <c r="BN47" s="2"/>
      <c r="BO47" s="2"/>
      <c r="BP47" s="2"/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/>
      <c r="CD47" s="2"/>
      <c r="CE47" s="2"/>
      <c r="CF47" s="2"/>
      <c r="CG47" s="2"/>
      <c r="CH47" s="2"/>
      <c r="CI47" s="2"/>
      <c r="CJ47" s="2"/>
      <c r="CK47" s="2"/>
      <c r="CL47" s="2"/>
      <c r="CM47" s="2"/>
      <c r="CN47" s="2"/>
      <c r="CO47" s="2"/>
      <c r="CP47" s="2"/>
      <c r="CQ47" s="2"/>
      <c r="CR47" s="2"/>
      <c r="CS47" s="2"/>
      <c r="CT47" s="2"/>
      <c r="CU47" s="2"/>
      <c r="CV47" s="2"/>
    </row>
    <row r="48" spans="1:110" ht="15.6" customHeight="1" x14ac:dyDescent="0.3">
      <c r="A48" s="93" t="s">
        <v>297</v>
      </c>
      <c r="B48" s="93">
        <v>8</v>
      </c>
      <c r="C48" s="93">
        <v>9.4796000000000049</v>
      </c>
      <c r="D48" s="93">
        <v>9.4526000000000057</v>
      </c>
      <c r="E48" s="93" t="s">
        <v>332</v>
      </c>
      <c r="F48" s="93" t="s">
        <v>332</v>
      </c>
      <c r="G48" s="93">
        <v>33.742310938354414</v>
      </c>
      <c r="H48" s="93">
        <v>22.81935612394615</v>
      </c>
      <c r="I48" s="93">
        <v>33.742310938354414</v>
      </c>
      <c r="J48" s="93">
        <v>22.81935612394615</v>
      </c>
      <c r="K48" s="93">
        <v>2.2234605048027434</v>
      </c>
      <c r="L48" s="93" t="s">
        <v>332</v>
      </c>
      <c r="M48" s="93" t="s">
        <v>332</v>
      </c>
      <c r="N48" s="93">
        <v>0.9509590509501985</v>
      </c>
      <c r="O48" s="97">
        <v>0.9509590509501985</v>
      </c>
      <c r="P48" s="93">
        <v>0.99975738423038674</v>
      </c>
      <c r="Q48" s="93">
        <v>0.90099305737563018</v>
      </c>
      <c r="R48" s="93">
        <v>0.92664335470252912</v>
      </c>
      <c r="S48" s="93">
        <v>0.92664335470252912</v>
      </c>
      <c r="T48" s="93">
        <v>4.4056975931365985</v>
      </c>
      <c r="U48" s="93">
        <v>0.12769922879409662</v>
      </c>
      <c r="V48" s="93">
        <v>-0.91034068704997806</v>
      </c>
      <c r="W48" s="93">
        <v>0.22526419268294384</v>
      </c>
      <c r="X48" s="93">
        <v>-0.68507649436703422</v>
      </c>
      <c r="Y48" s="93">
        <v>-0.25886099413840402</v>
      </c>
      <c r="Z48" s="93">
        <v>1.0000000000000395</v>
      </c>
      <c r="AA48" s="93">
        <v>-0.65147969291156382</v>
      </c>
      <c r="AB48" s="93">
        <v>-0.27551910608185665</v>
      </c>
      <c r="AC48" s="93">
        <v>1.0522102122430241</v>
      </c>
      <c r="AD48" s="93">
        <v>-0.63482158096811692</v>
      </c>
      <c r="AE48" s="93" t="s">
        <v>332</v>
      </c>
      <c r="AF48" s="93" t="s">
        <v>332</v>
      </c>
      <c r="AG48" s="93">
        <v>85.858440414227317</v>
      </c>
      <c r="AH48" s="93">
        <v>85.858440414227317</v>
      </c>
      <c r="AI48" s="93">
        <v>42.626817697728782</v>
      </c>
      <c r="AJ48" s="93">
        <v>42.419924479259294</v>
      </c>
      <c r="AK48" s="93">
        <v>42.419924479259294</v>
      </c>
      <c r="AL48" s="93">
        <v>85.192313902165367</v>
      </c>
      <c r="AM48" s="93">
        <v>3214.3474722540855</v>
      </c>
      <c r="AN48" s="93">
        <v>-6091.991581430646</v>
      </c>
      <c r="AO48" s="93">
        <v>8189.0094259958696</v>
      </c>
      <c r="AP48" s="93">
        <v>-14281.001007426845</v>
      </c>
      <c r="AQ48" s="93">
        <v>1478.6605883347831</v>
      </c>
      <c r="AR48" s="93">
        <v>-7570.6521697654352</v>
      </c>
      <c r="AS48" s="93" t="s">
        <v>332</v>
      </c>
      <c r="AT48" s="93" t="s">
        <v>332</v>
      </c>
      <c r="AU48" s="93">
        <v>-54312.046950515047</v>
      </c>
      <c r="AV48" s="93">
        <v>-82638.685327307103</v>
      </c>
      <c r="AW48" s="93" t="s">
        <v>332</v>
      </c>
      <c r="AX48" s="93" t="s">
        <v>332</v>
      </c>
      <c r="AY48" s="93">
        <v>14.693757931610003</v>
      </c>
      <c r="BA48" s="122" t="s">
        <v>300</v>
      </c>
      <c r="BB48" s="1" t="s">
        <v>301</v>
      </c>
      <c r="BC48" s="2">
        <v>-24.719181825398977</v>
      </c>
      <c r="BD48" s="2">
        <v>-11.35101647255474</v>
      </c>
      <c r="BF48" s="123" t="s">
        <v>302</v>
      </c>
      <c r="BH48" s="2"/>
      <c r="BI48" s="2"/>
      <c r="BJ48" s="2"/>
      <c r="BK48" s="2"/>
      <c r="BL48" s="2"/>
      <c r="BM48" s="2"/>
      <c r="BN48" s="2"/>
      <c r="BO48" s="2"/>
      <c r="BP48" s="2"/>
      <c r="BQ48" s="2"/>
      <c r="BR48" s="2"/>
      <c r="BS48" s="2"/>
      <c r="BT48" s="2"/>
      <c r="BU48" s="2"/>
      <c r="BV48" s="2"/>
      <c r="BW48" s="2"/>
      <c r="BX48" s="2"/>
      <c r="BY48" s="2"/>
      <c r="BZ48" s="2"/>
      <c r="CA48" s="2"/>
      <c r="CB48" s="2"/>
      <c r="CC48" s="2"/>
      <c r="CD48" s="2"/>
      <c r="CE48" s="2"/>
      <c r="CF48" s="2"/>
      <c r="CG48" s="2"/>
      <c r="CH48" s="2"/>
      <c r="CI48" s="2"/>
      <c r="CJ48" s="2"/>
      <c r="CK48" s="2"/>
      <c r="CL48" s="2"/>
      <c r="CM48" s="2"/>
      <c r="CN48" s="2"/>
      <c r="CO48" s="2"/>
      <c r="CP48" s="2"/>
      <c r="CQ48" s="2"/>
      <c r="CR48" s="2"/>
      <c r="CS48" s="2"/>
      <c r="CT48" s="2"/>
      <c r="CU48" s="2"/>
      <c r="CV48" s="2"/>
    </row>
    <row r="49" spans="1:100" ht="15.6" x14ac:dyDescent="0.3">
      <c r="A49" s="93" t="s">
        <v>297</v>
      </c>
      <c r="B49" s="93">
        <v>9</v>
      </c>
      <c r="C49" s="93">
        <v>9.4526000000000057</v>
      </c>
      <c r="D49" s="93">
        <v>8.9486000000000061</v>
      </c>
      <c r="E49" s="93" t="s">
        <v>332</v>
      </c>
      <c r="F49" s="93" t="s">
        <v>332</v>
      </c>
      <c r="G49" s="93">
        <v>33.057234443987383</v>
      </c>
      <c r="H49" s="93">
        <v>15.438187927104217</v>
      </c>
      <c r="I49" s="93">
        <v>33.057234443987383</v>
      </c>
      <c r="J49" s="93">
        <v>15.438187927104217</v>
      </c>
      <c r="K49" s="93">
        <v>42.663588507880505</v>
      </c>
      <c r="L49" s="93" t="s">
        <v>332</v>
      </c>
      <c r="M49" s="93" t="s">
        <v>332</v>
      </c>
      <c r="N49" s="93">
        <v>0.94312835977193243</v>
      </c>
      <c r="O49" s="93">
        <v>0.94312835977193243</v>
      </c>
      <c r="P49" s="93">
        <v>0.99208901365363733</v>
      </c>
      <c r="Q49" s="93">
        <v>0.57464027784694427</v>
      </c>
      <c r="R49" s="93">
        <v>0.60383020849676516</v>
      </c>
      <c r="S49" s="93">
        <v>0.60383020849676516</v>
      </c>
      <c r="T49" s="93">
        <v>4.3781921660135694</v>
      </c>
      <c r="U49" s="93">
        <v>8.4622349019124396E-2</v>
      </c>
      <c r="V49" s="93">
        <v>-11.823360476010105</v>
      </c>
      <c r="W49" s="93">
        <v>4.4421922791681716</v>
      </c>
      <c r="X49" s="93">
        <v>-7.3811681968419336</v>
      </c>
      <c r="Y49" s="93">
        <v>-4.861971421321714</v>
      </c>
      <c r="Z49" s="93">
        <v>1.000000000000022</v>
      </c>
      <c r="AA49" s="93">
        <v>-6.9613890546882846</v>
      </c>
      <c r="AB49" s="93">
        <v>-7.3663881447570319</v>
      </c>
      <c r="AC49" s="93">
        <v>1.6471097834304029</v>
      </c>
      <c r="AD49" s="93">
        <v>-4.4569723312487568</v>
      </c>
      <c r="AE49" s="93" t="s">
        <v>332</v>
      </c>
      <c r="AF49" s="93" t="s">
        <v>332</v>
      </c>
      <c r="AG49" s="93">
        <v>91.126937419547829</v>
      </c>
      <c r="AH49" s="93">
        <v>91.126937419547829</v>
      </c>
      <c r="AI49" s="93">
        <v>72.347199827707811</v>
      </c>
      <c r="AJ49" s="93">
        <v>72.085049651943777</v>
      </c>
      <c r="AK49" s="93">
        <v>72.085049651943777</v>
      </c>
      <c r="AL49" s="93">
        <v>81.706255139314294</v>
      </c>
      <c r="AM49" s="93">
        <v>1927.0092752259288</v>
      </c>
      <c r="AN49" s="93">
        <v>-490343.89137132367</v>
      </c>
      <c r="AO49" s="93">
        <v>65463.950133481972</v>
      </c>
      <c r="AP49" s="93">
        <v>-555807.84150480817</v>
      </c>
      <c r="AQ49" s="93">
        <v>21552.186681233237</v>
      </c>
      <c r="AR49" s="93">
        <v>-511896.07805263094</v>
      </c>
      <c r="AS49" s="93" t="s">
        <v>332</v>
      </c>
      <c r="AT49" s="93" t="s">
        <v>332</v>
      </c>
      <c r="AU49" s="93">
        <v>-55621.893313542001</v>
      </c>
      <c r="AV49" s="93">
        <v>-153910.90539182443</v>
      </c>
      <c r="AW49" s="93" t="s">
        <v>332</v>
      </c>
      <c r="AX49" s="93" t="s">
        <v>332</v>
      </c>
      <c r="AY49" s="93">
        <v>14.69376085171513</v>
      </c>
      <c r="BA49" s="124"/>
      <c r="BB49" s="7" t="s">
        <v>303</v>
      </c>
      <c r="BC49" s="2">
        <v>12.488587394128</v>
      </c>
      <c r="BD49" s="2">
        <v>16.685674717068071</v>
      </c>
      <c r="BF49" s="125" t="s">
        <v>304</v>
      </c>
      <c r="BH49" s="2"/>
      <c r="BI49" s="2"/>
      <c r="BJ49" s="2"/>
      <c r="BK49" s="2"/>
      <c r="BL49" s="2"/>
      <c r="BM49" s="2"/>
      <c r="BN49" s="2"/>
      <c r="BO49" s="2"/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/>
      <c r="CD49" s="2"/>
      <c r="CE49" s="2"/>
      <c r="CF49" s="2"/>
      <c r="CG49" s="2"/>
      <c r="CH49" s="2"/>
      <c r="CI49" s="2"/>
      <c r="CJ49" s="2"/>
      <c r="CK49" s="2"/>
      <c r="CL49" s="2"/>
      <c r="CM49" s="2"/>
      <c r="CN49" s="2"/>
      <c r="CO49" s="2"/>
      <c r="CP49" s="2"/>
      <c r="CQ49" s="2"/>
      <c r="CR49" s="2"/>
      <c r="CS49" s="2"/>
      <c r="CT49" s="2"/>
      <c r="CU49" s="2"/>
      <c r="CV49" s="2"/>
    </row>
    <row r="50" spans="1:100" ht="15.6" x14ac:dyDescent="0.3">
      <c r="A50" s="93" t="s">
        <v>297</v>
      </c>
      <c r="B50" s="93">
        <v>10</v>
      </c>
      <c r="C50" s="93">
        <v>8.9486000000000061</v>
      </c>
      <c r="D50" s="93">
        <v>8.4446000000000065</v>
      </c>
      <c r="E50" s="93" t="s">
        <v>332</v>
      </c>
      <c r="F50" s="93" t="s">
        <v>332</v>
      </c>
      <c r="G50" s="93">
        <v>25.676066247145446</v>
      </c>
      <c r="H50" s="93">
        <v>14.201404101344588</v>
      </c>
      <c r="I50" s="93">
        <v>25.676066247145446</v>
      </c>
      <c r="J50" s="93">
        <v>14.201404101344588</v>
      </c>
      <c r="K50" s="93">
        <v>40.493360498136575</v>
      </c>
      <c r="L50" s="93" t="s">
        <v>332</v>
      </c>
      <c r="M50" s="93" t="s">
        <v>332</v>
      </c>
      <c r="N50" s="93">
        <v>0.75377024803773995</v>
      </c>
      <c r="O50" s="93">
        <v>0.75377024803773995</v>
      </c>
      <c r="P50" s="93">
        <v>0.81930624370675564</v>
      </c>
      <c r="Q50" s="93">
        <v>0.23787262947824356</v>
      </c>
      <c r="R50" s="93">
        <v>0.25364768855813297</v>
      </c>
      <c r="S50" s="93">
        <v>0.25364768855813297</v>
      </c>
      <c r="T50" s="93">
        <v>3.9473459554183736</v>
      </c>
      <c r="U50" s="93">
        <v>0.13518991435455133</v>
      </c>
      <c r="V50" s="93">
        <v>-5.7198909102489885</v>
      </c>
      <c r="W50" s="93">
        <v>4.4831070844893617</v>
      </c>
      <c r="X50" s="93">
        <v>-1.2367838257596271</v>
      </c>
      <c r="Y50" s="93">
        <v>-4.787640059136848</v>
      </c>
      <c r="Z50" s="93">
        <v>1.0000000000000504</v>
      </c>
      <c r="AA50" s="93">
        <v>-0.93225085111189909</v>
      </c>
      <c r="AB50" s="93">
        <v>-5.4061835515985539</v>
      </c>
      <c r="AC50" s="93">
        <v>1.3672240452865745</v>
      </c>
      <c r="AD50" s="93">
        <v>-0.31370735865001409</v>
      </c>
      <c r="AE50" s="93" t="s">
        <v>332</v>
      </c>
      <c r="AF50" s="93" t="s">
        <v>332</v>
      </c>
      <c r="AG50" s="93">
        <v>144.6801203427012</v>
      </c>
      <c r="AH50" s="93">
        <v>144.6801203427012</v>
      </c>
      <c r="AI50" s="93">
        <v>135.40247875322416</v>
      </c>
      <c r="AJ50" s="93">
        <v>134.65349962365141</v>
      </c>
      <c r="AK50" s="93">
        <v>134.65349962365141</v>
      </c>
      <c r="AL50" s="93">
        <v>62.297167305254824</v>
      </c>
      <c r="AM50" s="93">
        <v>1850.2410196515286</v>
      </c>
      <c r="AN50" s="93">
        <v>-812181.10385518381</v>
      </c>
      <c r="AO50" s="93">
        <v>23403.979568923394</v>
      </c>
      <c r="AP50" s="93">
        <v>-835585.08342409541</v>
      </c>
      <c r="AQ50" s="93">
        <v>56115.37132217671</v>
      </c>
      <c r="AR50" s="93">
        <v>-868296.47517733206</v>
      </c>
      <c r="AS50" s="93" t="s">
        <v>332</v>
      </c>
      <c r="AT50" s="93" t="s">
        <v>332</v>
      </c>
      <c r="AU50" s="93">
        <v>-90708.983083201529</v>
      </c>
      <c r="AV50" s="93">
        <v>-224505.02517727745</v>
      </c>
      <c r="AW50" s="93" t="s">
        <v>332</v>
      </c>
      <c r="AX50" s="93" t="s">
        <v>332</v>
      </c>
      <c r="AY50" s="93">
        <v>14.693808566379388</v>
      </c>
      <c r="BA50" s="124"/>
      <c r="BB50" s="7" t="s">
        <v>305</v>
      </c>
      <c r="BC50" s="2">
        <v>-12.230594431270974</v>
      </c>
      <c r="BD50" s="2">
        <v>5.3346582445133324</v>
      </c>
      <c r="BH50" s="2"/>
      <c r="BI50" s="2"/>
      <c r="BJ50" s="2"/>
      <c r="BK50" s="2"/>
      <c r="BL50" s="2"/>
      <c r="BM50" s="2"/>
      <c r="BN50" s="2"/>
      <c r="BO50" s="2"/>
      <c r="BP50" s="2"/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/>
      <c r="CD50" s="2"/>
      <c r="CE50" s="2"/>
      <c r="CF50" s="2"/>
      <c r="CG50" s="2"/>
      <c r="CH50" s="2"/>
      <c r="CI50" s="2"/>
      <c r="CJ50" s="2"/>
      <c r="CK50" s="2"/>
      <c r="CL50" s="2"/>
      <c r="CM50" s="2"/>
      <c r="CN50" s="2"/>
      <c r="CO50" s="2"/>
      <c r="CP50" s="2"/>
      <c r="CQ50" s="2"/>
      <c r="CR50" s="2"/>
      <c r="CS50" s="2"/>
      <c r="CT50" s="2"/>
      <c r="CU50" s="2"/>
      <c r="CV50" s="2"/>
    </row>
    <row r="51" spans="1:100" ht="16.2" x14ac:dyDescent="0.3">
      <c r="A51" s="93" t="s">
        <v>297</v>
      </c>
      <c r="B51" s="93">
        <v>11</v>
      </c>
      <c r="C51" s="93">
        <v>8.4446000000000065</v>
      </c>
      <c r="D51" s="93">
        <v>7.940600000000007</v>
      </c>
      <c r="E51" s="93" t="s">
        <v>332</v>
      </c>
      <c r="F51" s="93" t="s">
        <v>332</v>
      </c>
      <c r="G51" s="93">
        <v>24.439282421385819</v>
      </c>
      <c r="H51" s="93">
        <v>14.302041176057646</v>
      </c>
      <c r="I51" s="93">
        <v>24.439282421385819</v>
      </c>
      <c r="J51" s="93">
        <v>14.302041176057646</v>
      </c>
      <c r="K51" s="93">
        <v>39.995226663340524</v>
      </c>
      <c r="L51" s="93" t="s">
        <v>332</v>
      </c>
      <c r="M51" s="93" t="s">
        <v>332</v>
      </c>
      <c r="N51" s="93">
        <v>0.55787087682919878</v>
      </c>
      <c r="O51" s="93">
        <v>0.55787087682919878</v>
      </c>
      <c r="P51" s="93">
        <v>0.5835740568428669</v>
      </c>
      <c r="Q51" s="93">
        <v>0.12585958377525364</v>
      </c>
      <c r="R51" s="93">
        <v>0.13091422927197269</v>
      </c>
      <c r="S51" s="93">
        <v>0.13091422927197269</v>
      </c>
      <c r="T51" s="93">
        <v>3.9646470993483756</v>
      </c>
      <c r="U51" s="93">
        <v>0.15853298950966754</v>
      </c>
      <c r="V51" s="93">
        <v>-1.7298126270064076</v>
      </c>
      <c r="W51" s="93">
        <v>1.8304497017194654</v>
      </c>
      <c r="X51" s="93">
        <v>0.10063707471305788</v>
      </c>
      <c r="Y51" s="93">
        <v>-1.785955120118182</v>
      </c>
      <c r="Z51" s="93">
        <v>0.99999999999995781</v>
      </c>
      <c r="AA51" s="93">
        <v>5.6142493111699193E-2</v>
      </c>
      <c r="AB51" s="93">
        <v>-1.7429874520785822</v>
      </c>
      <c r="AC51" s="93">
        <v>1.1680282602455854</v>
      </c>
      <c r="AD51" s="93">
        <v>1.3174825072245905E-2</v>
      </c>
      <c r="AE51" s="93" t="s">
        <v>332</v>
      </c>
      <c r="AF51" s="93" t="s">
        <v>332</v>
      </c>
      <c r="AG51" s="93">
        <v>165.26551742491446</v>
      </c>
      <c r="AH51" s="93">
        <v>165.26551742491446</v>
      </c>
      <c r="AI51" s="93">
        <v>162.27781413380336</v>
      </c>
      <c r="AJ51" s="93">
        <v>161.90654470507957</v>
      </c>
      <c r="AK51" s="93">
        <v>161.90654470507957</v>
      </c>
      <c r="AL51" s="93">
        <v>58.106958138924206</v>
      </c>
      <c r="AM51" s="93">
        <v>2125.9768297906639</v>
      </c>
      <c r="AN51" s="93">
        <v>-359222.04067179561</v>
      </c>
      <c r="AO51" s="93">
        <v>6943.4253211696605</v>
      </c>
      <c r="AP51" s="93">
        <v>-366165.46599296498</v>
      </c>
      <c r="AQ51" s="93">
        <v>31568.640479727906</v>
      </c>
      <c r="AR51" s="93">
        <v>-390790.68115152657</v>
      </c>
      <c r="AS51" s="93" t="s">
        <v>332</v>
      </c>
      <c r="AT51" s="93" t="s">
        <v>332</v>
      </c>
      <c r="AU51" s="93">
        <v>-128532.04560384148</v>
      </c>
      <c r="AV51" s="93">
        <v>-248042.12086422826</v>
      </c>
      <c r="AW51" s="93" t="s">
        <v>332</v>
      </c>
      <c r="AX51" s="93" t="s">
        <v>332</v>
      </c>
      <c r="AY51" s="93">
        <v>14.693847033794162</v>
      </c>
      <c r="BA51" s="124"/>
      <c r="BB51" s="7" t="s">
        <v>306</v>
      </c>
      <c r="BC51" s="2">
        <v>-13.269392610952357</v>
      </c>
      <c r="BD51" s="2">
        <v>-13.182043443226107</v>
      </c>
      <c r="BF51" s="121"/>
      <c r="BH51" s="2"/>
      <c r="BI51" s="2"/>
      <c r="BJ51" s="2"/>
      <c r="BK51" s="2"/>
      <c r="BL51" s="2"/>
      <c r="BM51" s="2"/>
      <c r="BN51" s="2"/>
      <c r="BO51" s="2"/>
      <c r="BP51" s="2"/>
      <c r="BQ51" s="2"/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/>
      <c r="CD51" s="2"/>
      <c r="CE51" s="2"/>
      <c r="CF51" s="2"/>
      <c r="CG51" s="2"/>
      <c r="CH51" s="2"/>
      <c r="CI51" s="2"/>
      <c r="CJ51" s="2"/>
      <c r="CK51" s="2"/>
      <c r="CL51" s="2"/>
      <c r="CM51" s="2"/>
      <c r="CN51" s="2"/>
      <c r="CO51" s="2"/>
      <c r="CP51" s="2"/>
      <c r="CQ51" s="2"/>
      <c r="CR51" s="2"/>
      <c r="CS51" s="2"/>
      <c r="CT51" s="2"/>
      <c r="CU51" s="2"/>
      <c r="CV51" s="2"/>
    </row>
    <row r="52" spans="1:100" ht="16.2" x14ac:dyDescent="0.3">
      <c r="A52" s="93" t="s">
        <v>297</v>
      </c>
      <c r="B52" s="93">
        <v>12</v>
      </c>
      <c r="C52" s="93">
        <v>7.940600000000007</v>
      </c>
      <c r="D52" s="93">
        <v>7.9136000000000069</v>
      </c>
      <c r="E52" s="93" t="s">
        <v>332</v>
      </c>
      <c r="F52" s="93" t="s">
        <v>332</v>
      </c>
      <c r="G52" s="93">
        <v>24.539919496098879</v>
      </c>
      <c r="H52" s="93">
        <v>14.347737291985959</v>
      </c>
      <c r="I52" s="93">
        <v>24.539919496098879</v>
      </c>
      <c r="J52" s="93">
        <v>14.347737291985959</v>
      </c>
      <c r="K52" s="93">
        <v>2.1444662113785431</v>
      </c>
      <c r="L52" s="93" t="s">
        <v>332</v>
      </c>
      <c r="M52" s="93" t="s">
        <v>332</v>
      </c>
      <c r="N52" s="93">
        <v>0.48509333082290301</v>
      </c>
      <c r="O52" s="93">
        <v>0.48509333082290301</v>
      </c>
      <c r="P52" s="93">
        <v>0.53409943537584448</v>
      </c>
      <c r="Q52" s="93">
        <v>0.11025573280191941</v>
      </c>
      <c r="R52" s="93">
        <v>0.11920977640469467</v>
      </c>
      <c r="S52" s="93">
        <v>0.11920977640469467</v>
      </c>
      <c r="T52" s="93">
        <v>4.0473533027118105</v>
      </c>
      <c r="U52" s="93">
        <v>0.1621646254504254</v>
      </c>
      <c r="V52" s="93">
        <v>-0.16195014308866962</v>
      </c>
      <c r="W52" s="93">
        <v>0.20764625901698186</v>
      </c>
      <c r="X52" s="93">
        <v>4.5696115928312242E-2</v>
      </c>
      <c r="Y52" s="93">
        <v>-0.1841170241699997</v>
      </c>
      <c r="Z52" s="93">
        <v>1.000000000000024</v>
      </c>
      <c r="AA52" s="93">
        <v>2.2166881081334498E-2</v>
      </c>
      <c r="AB52" s="93">
        <v>-0.16739756685103435</v>
      </c>
      <c r="AC52" s="93">
        <v>1.1536508011876263</v>
      </c>
      <c r="AD52" s="93">
        <v>5.4474237623771092E-3</v>
      </c>
      <c r="AE52" s="93" t="s">
        <v>332</v>
      </c>
      <c r="AF52" s="93" t="s">
        <v>332</v>
      </c>
      <c r="AG52" s="93">
        <v>171.39965284675057</v>
      </c>
      <c r="AH52" s="93">
        <v>171.39965284675057</v>
      </c>
      <c r="AI52" s="93">
        <v>166.37014731867833</v>
      </c>
      <c r="AJ52" s="93">
        <v>165.45463497087275</v>
      </c>
      <c r="AK52" s="93">
        <v>165.45463497087275</v>
      </c>
      <c r="AL52" s="93">
        <v>57.844549382949232</v>
      </c>
      <c r="AM52" s="93">
        <v>2168.9468972348518</v>
      </c>
      <c r="AN52" s="93">
        <v>-42301.40848405291</v>
      </c>
      <c r="AO52" s="93">
        <v>623.88844166334218</v>
      </c>
      <c r="AP52" s="93">
        <v>-42925.296925716306</v>
      </c>
      <c r="AQ52" s="93">
        <v>4258.261551078609</v>
      </c>
      <c r="AR52" s="93">
        <v>-46559.670035132091</v>
      </c>
      <c r="AS52" s="93" t="s">
        <v>332</v>
      </c>
      <c r="AT52" s="93" t="s">
        <v>332</v>
      </c>
      <c r="AU52" s="93">
        <v>-142643.21461767601</v>
      </c>
      <c r="AV52" s="93">
        <v>-250200.42961659373</v>
      </c>
      <c r="AW52" s="93" t="s">
        <v>332</v>
      </c>
      <c r="AX52" s="93" t="s">
        <v>332</v>
      </c>
      <c r="AY52" s="93">
        <v>14.693885188890361</v>
      </c>
      <c r="BA52" s="124"/>
      <c r="BB52" s="7" t="s">
        <v>308</v>
      </c>
      <c r="BC52" s="2">
        <v>-11.449789214446291</v>
      </c>
      <c r="BD52" s="2">
        <v>1.8310269706726696</v>
      </c>
      <c r="BF52" s="121"/>
      <c r="BH52" s="2"/>
      <c r="BI52" s="2"/>
      <c r="BJ52" s="2"/>
      <c r="BK52" s="2"/>
      <c r="BL52" s="2"/>
      <c r="BM52" s="2"/>
      <c r="BN52" s="2"/>
      <c r="BO52" s="2"/>
      <c r="BP52" s="2"/>
      <c r="BQ52" s="2"/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/>
      <c r="CD52" s="2"/>
      <c r="CE52" s="2"/>
      <c r="CF52" s="2"/>
      <c r="CG52" s="2"/>
      <c r="CH52" s="2"/>
      <c r="CI52" s="2"/>
      <c r="CJ52" s="2"/>
      <c r="CK52" s="2"/>
      <c r="CL52" s="2"/>
      <c r="CM52" s="2"/>
      <c r="CN52" s="2"/>
      <c r="CO52" s="2"/>
      <c r="CP52" s="2"/>
      <c r="CQ52" s="2"/>
      <c r="CR52" s="2"/>
      <c r="CS52" s="2"/>
      <c r="CT52" s="2"/>
      <c r="CU52" s="2"/>
      <c r="CV52" s="2"/>
    </row>
    <row r="53" spans="1:100" ht="16.2" x14ac:dyDescent="0.3">
      <c r="A53" s="93" t="s">
        <v>297</v>
      </c>
      <c r="B53" s="93">
        <v>13</v>
      </c>
      <c r="C53" s="93">
        <v>7.9136000000000069</v>
      </c>
      <c r="D53" s="93">
        <v>7.8866000000000067</v>
      </c>
      <c r="E53" s="93" t="s">
        <v>332</v>
      </c>
      <c r="F53" s="93" t="s">
        <v>332</v>
      </c>
      <c r="G53" s="93">
        <v>24.585615612027187</v>
      </c>
      <c r="H53" s="93">
        <v>14.362660788104654</v>
      </c>
      <c r="I53" s="93">
        <v>24.585615612027187</v>
      </c>
      <c r="J53" s="93">
        <v>14.362660788104654</v>
      </c>
      <c r="K53" s="93">
        <v>2.1457446419868975</v>
      </c>
      <c r="L53" s="93" t="s">
        <v>332</v>
      </c>
      <c r="M53" s="93" t="s">
        <v>332</v>
      </c>
      <c r="N53" s="93">
        <v>0.47760452000459969</v>
      </c>
      <c r="O53" s="93">
        <v>0.47760452000459969</v>
      </c>
      <c r="P53" s="93">
        <v>0.51218622298637573</v>
      </c>
      <c r="Q53" s="93">
        <v>0.10384949488378618</v>
      </c>
      <c r="R53" s="93">
        <v>0.11050971503392594</v>
      </c>
      <c r="S53" s="93">
        <v>0.11050971503392594</v>
      </c>
      <c r="T53" s="93">
        <v>4.0610597673626208</v>
      </c>
      <c r="U53" s="93">
        <v>0.16356074164812595</v>
      </c>
      <c r="V53" s="93">
        <v>-0.12317700366856588</v>
      </c>
      <c r="W53" s="93">
        <v>0.13810049978726138</v>
      </c>
      <c r="X53" s="93">
        <v>1.4923496118695511E-2</v>
      </c>
      <c r="Y53" s="93">
        <v>-0.13030453286912316</v>
      </c>
      <c r="Z53" s="93">
        <v>1.0000000000000215</v>
      </c>
      <c r="AA53" s="93">
        <v>7.127529200560076E-3</v>
      </c>
      <c r="AB53" s="93">
        <v>-0.12482619497194443</v>
      </c>
      <c r="AC53" s="93">
        <v>1.1441964476568394</v>
      </c>
      <c r="AD53" s="93">
        <v>1.6491913033869407E-3</v>
      </c>
      <c r="AE53" s="93" t="s">
        <v>332</v>
      </c>
      <c r="AF53" s="93" t="s">
        <v>332</v>
      </c>
      <c r="AG53" s="93">
        <v>171.95214831879986</v>
      </c>
      <c r="AH53" s="93">
        <v>171.95214831879986</v>
      </c>
      <c r="AI53" s="93">
        <v>168.07999824134902</v>
      </c>
      <c r="AJ53" s="93">
        <v>167.54638893145605</v>
      </c>
      <c r="AK53" s="93">
        <v>167.54638893145605</v>
      </c>
      <c r="AL53" s="93">
        <v>57.900757151835521</v>
      </c>
      <c r="AM53" s="93">
        <v>2192.7283786180828</v>
      </c>
      <c r="AN53" s="93">
        <v>-27435.216164508234</v>
      </c>
      <c r="AO53" s="93">
        <v>481.07685271409861</v>
      </c>
      <c r="AP53" s="93">
        <v>-27916.293017222368</v>
      </c>
      <c r="AQ53" s="93">
        <v>2510.6505699536988</v>
      </c>
      <c r="AR53" s="93">
        <v>-29945.866734462346</v>
      </c>
      <c r="AS53" s="93" t="s">
        <v>332</v>
      </c>
      <c r="AT53" s="93" t="s">
        <v>332</v>
      </c>
      <c r="AU53" s="93">
        <v>-144098.66597497254</v>
      </c>
      <c r="AV53" s="93">
        <v>-251850.63575693913</v>
      </c>
      <c r="AW53" s="93" t="s">
        <v>332</v>
      </c>
      <c r="AX53" s="93" t="s">
        <v>332</v>
      </c>
      <c r="AY53" s="93">
        <v>14.693887290239807</v>
      </c>
      <c r="BA53" s="124"/>
      <c r="BB53" s="7" t="s">
        <v>310</v>
      </c>
      <c r="BC53" s="2">
        <v>-16.381807365215916</v>
      </c>
      <c r="BD53" s="2">
        <v>-12.009105990325542</v>
      </c>
      <c r="BH53" s="2"/>
      <c r="BI53" s="2"/>
      <c r="BJ53" s="2"/>
      <c r="BK53" s="2"/>
      <c r="BL53" s="2"/>
      <c r="BM53" s="2"/>
      <c r="BN53" s="2"/>
      <c r="BO53" s="2"/>
      <c r="BP53" s="2"/>
      <c r="BQ53" s="2"/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/>
      <c r="CD53" s="2"/>
      <c r="CE53" s="2"/>
      <c r="CF53" s="2"/>
      <c r="CG53" s="2"/>
      <c r="CH53" s="2"/>
      <c r="CI53" s="2"/>
      <c r="CJ53" s="2"/>
      <c r="CK53" s="2"/>
      <c r="CL53" s="2"/>
      <c r="CM53" s="2"/>
      <c r="CN53" s="2"/>
      <c r="CO53" s="2"/>
      <c r="CP53" s="2"/>
      <c r="CQ53" s="2"/>
      <c r="CR53" s="2"/>
      <c r="CS53" s="2"/>
      <c r="CT53" s="2"/>
      <c r="CU53" s="2"/>
      <c r="CV53" s="2"/>
    </row>
    <row r="54" spans="1:100" ht="16.8" thickBot="1" x14ac:dyDescent="0.35">
      <c r="A54" s="93" t="s">
        <v>297</v>
      </c>
      <c r="B54" s="93">
        <v>14</v>
      </c>
      <c r="C54" s="93">
        <v>7.8866000000000067</v>
      </c>
      <c r="D54" s="93">
        <v>7.8596000000000066</v>
      </c>
      <c r="E54" s="93" t="s">
        <v>332</v>
      </c>
      <c r="F54" s="93" t="s">
        <v>332</v>
      </c>
      <c r="G54" s="93">
        <v>24.600539108145885</v>
      </c>
      <c r="H54" s="93">
        <v>14.36759460582009</v>
      </c>
      <c r="I54" s="93">
        <v>24.600539108145885</v>
      </c>
      <c r="J54" s="93">
        <v>14.36759460582009</v>
      </c>
      <c r="K54" s="93">
        <v>2.1466461048413175</v>
      </c>
      <c r="L54" s="93" t="s">
        <v>332</v>
      </c>
      <c r="M54" s="93" t="s">
        <v>332</v>
      </c>
      <c r="N54" s="93">
        <v>0.47230770385368964</v>
      </c>
      <c r="O54" s="93">
        <v>0.47230770385368964</v>
      </c>
      <c r="P54" s="93">
        <v>0.49660221142676092</v>
      </c>
      <c r="Q54" s="93">
        <v>9.9460470562737782E-2</v>
      </c>
      <c r="R54" s="93">
        <v>0.10425400805233455</v>
      </c>
      <c r="S54" s="93">
        <v>0.10425400805233455</v>
      </c>
      <c r="T54" s="93">
        <v>4.0682616511962326</v>
      </c>
      <c r="U54" s="93">
        <v>0.16420603457475413</v>
      </c>
      <c r="V54" s="93">
        <v>-8.9334227094546942E-2</v>
      </c>
      <c r="W54" s="93">
        <v>9.4268044809982576E-2</v>
      </c>
      <c r="X54" s="93">
        <v>4.9338177154356309E-3</v>
      </c>
      <c r="Y54" s="93">
        <v>-9.1664507210955384E-2</v>
      </c>
      <c r="Z54" s="93">
        <v>1.0000000000000178</v>
      </c>
      <c r="AA54" s="93">
        <v>2.3302801164100597E-3</v>
      </c>
      <c r="AB54" s="93">
        <v>-8.9848597366374919E-2</v>
      </c>
      <c r="AC54" s="93">
        <v>1.1377196189956886</v>
      </c>
      <c r="AD54" s="93">
        <v>5.1437027183377716E-4</v>
      </c>
      <c r="AE54" s="93" t="s">
        <v>332</v>
      </c>
      <c r="AF54" s="93" t="s">
        <v>332</v>
      </c>
      <c r="AG54" s="93">
        <v>172.37787784475796</v>
      </c>
      <c r="AH54" s="93">
        <v>172.37787784475796</v>
      </c>
      <c r="AI54" s="93">
        <v>169.26142461868403</v>
      </c>
      <c r="AJ54" s="93">
        <v>168.91519335560488</v>
      </c>
      <c r="AK54" s="93">
        <v>168.91519335560488</v>
      </c>
      <c r="AL54" s="93">
        <v>57.898652022832778</v>
      </c>
      <c r="AM54" s="93">
        <v>2207.824238243993</v>
      </c>
      <c r="AN54" s="93">
        <v>-18453.799244315585</v>
      </c>
      <c r="AO54" s="93">
        <v>387.33747628274745</v>
      </c>
      <c r="AP54" s="93">
        <v>-18841.136720598362</v>
      </c>
      <c r="AQ54" s="93">
        <v>1640.9344384538874</v>
      </c>
      <c r="AR54" s="93">
        <v>-20094.733682769725</v>
      </c>
      <c r="AS54" s="93" t="s">
        <v>332</v>
      </c>
      <c r="AT54" s="93" t="s">
        <v>332</v>
      </c>
      <c r="AU54" s="93">
        <v>-145126.47923430667</v>
      </c>
      <c r="AV54" s="93">
        <v>-253048.55472585274</v>
      </c>
      <c r="AW54" s="93" t="s">
        <v>332</v>
      </c>
      <c r="AX54" s="93" t="s">
        <v>332</v>
      </c>
      <c r="AY54" s="93">
        <v>14.693889401368361</v>
      </c>
      <c r="BA54" s="126"/>
      <c r="BB54" s="23" t="s">
        <v>311</v>
      </c>
      <c r="BC54" s="2">
        <v>-8.3373744601781929</v>
      </c>
      <c r="BD54" s="2">
        <v>0.65808951776775282</v>
      </c>
      <c r="BH54" s="2"/>
      <c r="BI54" s="2"/>
      <c r="BJ54" s="2"/>
      <c r="BK54" s="2"/>
      <c r="BL54" s="2"/>
      <c r="BM54" s="2"/>
      <c r="BN54" s="2"/>
      <c r="BO54" s="2"/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/>
      <c r="CD54" s="2"/>
      <c r="CE54" s="2"/>
      <c r="CF54" s="2"/>
      <c r="CG54" s="2"/>
      <c r="CH54" s="2"/>
      <c r="CI54" s="2"/>
      <c r="CJ54" s="2"/>
      <c r="CK54" s="2"/>
      <c r="CL54" s="2"/>
      <c r="CM54" s="2"/>
      <c r="CN54" s="2"/>
      <c r="CO54" s="2"/>
      <c r="CP54" s="2"/>
      <c r="CQ54" s="2"/>
      <c r="CR54" s="2"/>
      <c r="CS54" s="2"/>
      <c r="CT54" s="2"/>
      <c r="CU54" s="2"/>
      <c r="CV54" s="2"/>
    </row>
    <row r="55" spans="1:100" ht="14.4" customHeight="1" x14ac:dyDescent="0.3">
      <c r="A55" s="93" t="s">
        <v>297</v>
      </c>
      <c r="B55" s="93">
        <v>15</v>
      </c>
      <c r="C55" s="93">
        <v>7.8596000000000066</v>
      </c>
      <c r="D55" s="93">
        <v>7.8326000000000064</v>
      </c>
      <c r="E55" s="93" t="s">
        <v>332</v>
      </c>
      <c r="F55" s="93" t="s">
        <v>332</v>
      </c>
      <c r="G55" s="93">
        <v>24.605472925861321</v>
      </c>
      <c r="H55" s="93">
        <v>14.368353331542844</v>
      </c>
      <c r="I55" s="93">
        <v>24.605472925861321</v>
      </c>
      <c r="J55" s="93">
        <v>14.368353331542844</v>
      </c>
      <c r="K55" s="93">
        <v>2.1473218655321826</v>
      </c>
      <c r="L55" s="93" t="s">
        <v>332</v>
      </c>
      <c r="M55" s="93" t="s">
        <v>332</v>
      </c>
      <c r="N55" s="93">
        <v>0.46858233318159781</v>
      </c>
      <c r="O55" s="93">
        <v>0.46858233318159781</v>
      </c>
      <c r="P55" s="93">
        <v>0.48552726462385609</v>
      </c>
      <c r="Q55" s="93">
        <v>9.6420300077465479E-2</v>
      </c>
      <c r="R55" s="93">
        <v>9.982044842835093E-2</v>
      </c>
      <c r="S55" s="93">
        <v>9.982044842835093E-2</v>
      </c>
      <c r="T55" s="93">
        <v>4.0728581982986292</v>
      </c>
      <c r="U55" s="93">
        <v>0.16454417745483682</v>
      </c>
      <c r="V55" s="93">
        <v>-6.362385099625309E-2</v>
      </c>
      <c r="W55" s="93">
        <v>6.438257671900792E-2</v>
      </c>
      <c r="X55" s="93">
        <v>7.5872572275483463E-4</v>
      </c>
      <c r="Y55" s="93">
        <v>-6.3979376465665511E-2</v>
      </c>
      <c r="Z55" s="93">
        <v>1.0000000000000144</v>
      </c>
      <c r="AA55" s="93">
        <v>3.5552546941335452E-4</v>
      </c>
      <c r="AB55" s="93">
        <v>-6.3699587338128777E-2</v>
      </c>
      <c r="AC55" s="93">
        <v>1.1332188168225674</v>
      </c>
      <c r="AD55" s="93">
        <v>7.5736341879512257E-5</v>
      </c>
      <c r="AE55" s="93" t="s">
        <v>332</v>
      </c>
      <c r="AF55" s="93" t="s">
        <v>332</v>
      </c>
      <c r="AG55" s="93">
        <v>172.72058742197191</v>
      </c>
      <c r="AH55" s="93">
        <v>172.72058742197191</v>
      </c>
      <c r="AI55" s="93">
        <v>170.08447995701843</v>
      </c>
      <c r="AJ55" s="93">
        <v>169.84957728594159</v>
      </c>
      <c r="AK55" s="93">
        <v>169.84957728594159</v>
      </c>
      <c r="AL55" s="93">
        <v>57.883113059516617</v>
      </c>
      <c r="AM55" s="93">
        <v>2217.8955308275204</v>
      </c>
      <c r="AN55" s="93">
        <v>-12433.719183007071</v>
      </c>
      <c r="AO55" s="93">
        <v>327.65148271557433</v>
      </c>
      <c r="AP55" s="93">
        <v>-12761.370665722672</v>
      </c>
      <c r="AQ55" s="93">
        <v>1118.7323262123989</v>
      </c>
      <c r="AR55" s="93">
        <v>-13552.451509219534</v>
      </c>
      <c r="AS55" s="93" t="s">
        <v>332</v>
      </c>
      <c r="AT55" s="93" t="s">
        <v>332</v>
      </c>
      <c r="AU55" s="93">
        <v>-145847.36648177129</v>
      </c>
      <c r="AV55" s="93">
        <v>-253900.54690985309</v>
      </c>
      <c r="AW55" s="93" t="s">
        <v>332</v>
      </c>
      <c r="AX55" s="93" t="s">
        <v>332</v>
      </c>
      <c r="AY55" s="93">
        <v>14.69389151715173</v>
      </c>
      <c r="BA55" s="122" t="s">
        <v>312</v>
      </c>
      <c r="BB55" s="1" t="s">
        <v>241</v>
      </c>
      <c r="BC55" s="2">
        <v>-1789863.2097410941</v>
      </c>
      <c r="BD55" s="2">
        <v>-3486422.2565079285</v>
      </c>
      <c r="BH55" s="2"/>
      <c r="BI55" s="2"/>
      <c r="BJ55" s="2"/>
      <c r="BK55" s="2"/>
      <c r="BL55" s="2"/>
      <c r="BM55" s="2"/>
      <c r="BN55" s="2"/>
      <c r="BO55" s="2"/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/>
      <c r="CD55" s="2"/>
      <c r="CE55" s="2"/>
      <c r="CF55" s="2"/>
      <c r="CG55" s="2"/>
      <c r="CH55" s="2"/>
      <c r="CI55" s="2"/>
      <c r="CJ55" s="2"/>
      <c r="CK55" s="2"/>
      <c r="CL55" s="2"/>
      <c r="CM55" s="2"/>
      <c r="CN55" s="2"/>
      <c r="CO55" s="2"/>
      <c r="CP55" s="2"/>
      <c r="CQ55" s="2"/>
      <c r="CR55" s="2"/>
      <c r="CS55" s="2"/>
      <c r="CT55" s="2"/>
      <c r="CU55" s="2"/>
      <c r="CV55" s="2"/>
    </row>
    <row r="56" spans="1:100" ht="16.2" x14ac:dyDescent="0.3">
      <c r="A56" s="93" t="s">
        <v>297</v>
      </c>
      <c r="B56" s="93">
        <v>16</v>
      </c>
      <c r="C56" s="93">
        <v>7.8326000000000064</v>
      </c>
      <c r="D56" s="93">
        <v>7.8056000000000063</v>
      </c>
      <c r="E56" s="93" t="s">
        <v>332</v>
      </c>
      <c r="F56" s="93" t="s">
        <v>332</v>
      </c>
      <c r="G56" s="93">
        <v>24.606231651584075</v>
      </c>
      <c r="H56" s="93">
        <v>14.36677340333671</v>
      </c>
      <c r="I56" s="93">
        <v>24.606231651584075</v>
      </c>
      <c r="J56" s="93">
        <v>14.36677340333671</v>
      </c>
      <c r="K56" s="93">
        <v>2.1478345124624894</v>
      </c>
      <c r="L56" s="93" t="s">
        <v>332</v>
      </c>
      <c r="M56" s="93" t="s">
        <v>332</v>
      </c>
      <c r="N56" s="93">
        <v>0.46598220418291192</v>
      </c>
      <c r="O56" s="93">
        <v>0.46598220418291192</v>
      </c>
      <c r="P56" s="93">
        <v>0.47769311530718167</v>
      </c>
      <c r="Q56" s="93">
        <v>9.4307576049238104E-2</v>
      </c>
      <c r="R56" s="93">
        <v>9.6701290691494676E-2</v>
      </c>
      <c r="S56" s="93">
        <v>9.6701290691494676E-2</v>
      </c>
      <c r="T56" s="93">
        <v>4.0761434364914244</v>
      </c>
      <c r="U56" s="93">
        <v>0.16472783353570863</v>
      </c>
      <c r="V56" s="93">
        <v>-4.49699415567021E-2</v>
      </c>
      <c r="W56" s="93">
        <v>4.3390013350567629E-2</v>
      </c>
      <c r="X56" s="93">
        <v>-1.5799282061344732E-3</v>
      </c>
      <c r="Y56" s="93">
        <v>-4.423372312875655E-2</v>
      </c>
      <c r="Z56" s="93">
        <v>1.0000000000000058</v>
      </c>
      <c r="AA56" s="93">
        <v>-7.3621842794529581E-4</v>
      </c>
      <c r="AB56" s="93">
        <v>-4.4817160459966449E-2</v>
      </c>
      <c r="AC56" s="93">
        <v>1.1300776299953199</v>
      </c>
      <c r="AD56" s="93">
        <v>-1.527810967331014E-4</v>
      </c>
      <c r="AE56" s="93" t="s">
        <v>332</v>
      </c>
      <c r="AF56" s="93" t="s">
        <v>332</v>
      </c>
      <c r="AG56" s="93">
        <v>173.01050843008363</v>
      </c>
      <c r="AH56" s="93">
        <v>173.01050843008363</v>
      </c>
      <c r="AI56" s="93">
        <v>170.65869801301633</v>
      </c>
      <c r="AJ56" s="93">
        <v>170.49671797765882</v>
      </c>
      <c r="AK56" s="93">
        <v>170.49671797765882</v>
      </c>
      <c r="AL56" s="93">
        <v>57.864860485689448</v>
      </c>
      <c r="AM56" s="93">
        <v>2224.6350082476847</v>
      </c>
      <c r="AN56" s="93">
        <v>-8222.7900214404581</v>
      </c>
      <c r="AO56" s="93">
        <v>292.29274549971268</v>
      </c>
      <c r="AP56" s="93">
        <v>-8515.0827669401915</v>
      </c>
      <c r="AQ56" s="93">
        <v>773.96455741862871</v>
      </c>
      <c r="AR56" s="93">
        <v>-8996.754578859227</v>
      </c>
      <c r="AS56" s="93" t="s">
        <v>332</v>
      </c>
      <c r="AT56" s="93" t="s">
        <v>332</v>
      </c>
      <c r="AU56" s="93">
        <v>-146348.17705727718</v>
      </c>
      <c r="AV56" s="93">
        <v>-254500.81632421256</v>
      </c>
      <c r="AW56" s="93" t="s">
        <v>332</v>
      </c>
      <c r="AX56" s="93" t="s">
        <v>332</v>
      </c>
      <c r="AY56" s="93">
        <v>14.693893635739249</v>
      </c>
      <c r="BA56" s="124"/>
      <c r="BB56" s="7" t="s">
        <v>313</v>
      </c>
      <c r="BC56" s="2">
        <v>144528.80675047272</v>
      </c>
      <c r="BD56" s="2">
        <v>31122.88454636504</v>
      </c>
      <c r="BH56" s="2"/>
      <c r="BI56" s="2"/>
      <c r="BJ56" s="2"/>
      <c r="BK56" s="2"/>
      <c r="BL56" s="2"/>
      <c r="BM56" s="2"/>
      <c r="BN56" s="2"/>
      <c r="BO56" s="2"/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/>
      <c r="CD56" s="2"/>
      <c r="CE56" s="2"/>
      <c r="CF56" s="2"/>
      <c r="CG56" s="2"/>
      <c r="CH56" s="2"/>
      <c r="CI56" s="2"/>
      <c r="CJ56" s="2"/>
      <c r="CK56" s="2"/>
      <c r="CL56" s="2"/>
      <c r="CM56" s="2"/>
      <c r="CN56" s="2"/>
      <c r="CO56" s="2"/>
      <c r="CP56" s="2"/>
      <c r="CQ56" s="2"/>
      <c r="CR56" s="2"/>
      <c r="CS56" s="2"/>
      <c r="CT56" s="2"/>
      <c r="CU56" s="2"/>
      <c r="CV56" s="2"/>
    </row>
    <row r="57" spans="1:100" ht="16.2" x14ac:dyDescent="0.3">
      <c r="A57" s="93" t="s">
        <v>297</v>
      </c>
      <c r="B57" s="93">
        <v>17</v>
      </c>
      <c r="C57" s="93">
        <v>7.8056000000000063</v>
      </c>
      <c r="D57" s="93">
        <v>7.7786000000000062</v>
      </c>
      <c r="E57" s="93" t="s">
        <v>332</v>
      </c>
      <c r="F57" s="93" t="s">
        <v>332</v>
      </c>
      <c r="G57" s="93">
        <v>24.604651723377938</v>
      </c>
      <c r="H57" s="93">
        <v>14.36355879627137</v>
      </c>
      <c r="I57" s="93">
        <v>24.604651723377938</v>
      </c>
      <c r="J57" s="93">
        <v>14.36355879627137</v>
      </c>
      <c r="K57" s="93">
        <v>2.1482248485037814</v>
      </c>
      <c r="L57" s="93" t="s">
        <v>332</v>
      </c>
      <c r="M57" s="93" t="s">
        <v>332</v>
      </c>
      <c r="N57" s="93">
        <v>0.46418442530654097</v>
      </c>
      <c r="O57" s="93">
        <v>0.46418442530654097</v>
      </c>
      <c r="P57" s="93">
        <v>0.47217915934912852</v>
      </c>
      <c r="Q57" s="93">
        <v>9.2838757254221055E-2</v>
      </c>
      <c r="R57" s="93">
        <v>9.4516367650145941E-2</v>
      </c>
      <c r="S57" s="93">
        <v>9.4516367650145941E-2</v>
      </c>
      <c r="T57" s="93">
        <v>4.0786618895933069</v>
      </c>
      <c r="U57" s="93">
        <v>0.1648205860317824</v>
      </c>
      <c r="V57" s="93">
        <v>-3.1694127222026809E-2</v>
      </c>
      <c r="W57" s="93">
        <v>2.8479520156687511E-2</v>
      </c>
      <c r="X57" s="93">
        <v>-3.2146070653392964E-3</v>
      </c>
      <c r="Y57" s="93">
        <v>-3.0201956688815867E-2</v>
      </c>
      <c r="Z57" s="93">
        <v>1.0000000000000024</v>
      </c>
      <c r="AA57" s="93">
        <v>-1.4921705332108675E-3</v>
      </c>
      <c r="AB57" s="93">
        <v>-3.1390294238786309E-2</v>
      </c>
      <c r="AC57" s="93">
        <v>1.1278841972150142</v>
      </c>
      <c r="AD57" s="93">
        <v>-3.0383298323836565E-4</v>
      </c>
      <c r="AE57" s="93" t="s">
        <v>332</v>
      </c>
      <c r="AF57" s="93" t="s">
        <v>332</v>
      </c>
      <c r="AG57" s="93">
        <v>173.26920621690982</v>
      </c>
      <c r="AH57" s="93">
        <v>173.26920621690982</v>
      </c>
      <c r="AI57" s="93">
        <v>171.05898570365969</v>
      </c>
      <c r="AJ57" s="93">
        <v>170.94670221945393</v>
      </c>
      <c r="AK57" s="93">
        <v>170.94670221945393</v>
      </c>
      <c r="AL57" s="93">
        <v>57.846061091883506</v>
      </c>
      <c r="AM57" s="93">
        <v>2229.0384437933199</v>
      </c>
      <c r="AN57" s="93">
        <v>-5225.5463771569066</v>
      </c>
      <c r="AO57" s="93">
        <v>274.65602665049119</v>
      </c>
      <c r="AP57" s="93">
        <v>-5500.2024038074114</v>
      </c>
      <c r="AQ57" s="93">
        <v>537.66674385280601</v>
      </c>
      <c r="AR57" s="93">
        <v>-5763.2131210097405</v>
      </c>
      <c r="AS57" s="93" t="s">
        <v>332</v>
      </c>
      <c r="AT57" s="93" t="s">
        <v>332</v>
      </c>
      <c r="AU57" s="93">
        <v>-146691.77101379138</v>
      </c>
      <c r="AV57" s="93">
        <v>-254921.58018818029</v>
      </c>
      <c r="AW57" s="93" t="s">
        <v>332</v>
      </c>
      <c r="AX57" s="93" t="s">
        <v>332</v>
      </c>
      <c r="AY57" s="93">
        <v>14.693895756299474</v>
      </c>
      <c r="BA57" s="124"/>
      <c r="BB57" s="7" t="s">
        <v>314</v>
      </c>
      <c r="BC57" s="2">
        <v>-1934392.0164915593</v>
      </c>
      <c r="BD57" s="2">
        <v>-3517545.1410542969</v>
      </c>
      <c r="BH57" s="2"/>
      <c r="BI57" s="2"/>
      <c r="BJ57" s="2"/>
      <c r="BK57" s="2"/>
      <c r="BL57" s="2"/>
      <c r="BM57" s="2"/>
      <c r="BN57" s="2"/>
      <c r="BO57" s="2"/>
      <c r="BP57" s="2"/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/>
      <c r="CD57" s="2"/>
      <c r="CE57" s="2"/>
      <c r="CF57" s="2"/>
      <c r="CG57" s="2"/>
      <c r="CH57" s="2"/>
      <c r="CI57" s="2"/>
      <c r="CJ57" s="2"/>
      <c r="CK57" s="2"/>
      <c r="CL57" s="2"/>
      <c r="CM57" s="2"/>
      <c r="CN57" s="2"/>
      <c r="CO57" s="2"/>
      <c r="CP57" s="2"/>
      <c r="CQ57" s="2"/>
      <c r="CR57" s="2"/>
      <c r="CS57" s="2"/>
      <c r="CT57" s="2"/>
      <c r="CU57" s="2"/>
      <c r="CV57" s="2"/>
    </row>
    <row r="58" spans="1:100" ht="16.2" x14ac:dyDescent="0.3">
      <c r="A58" s="93" t="s">
        <v>297</v>
      </c>
      <c r="B58" s="93">
        <v>18</v>
      </c>
      <c r="C58" s="93">
        <v>7.7786000000000062</v>
      </c>
      <c r="D58" s="93">
        <v>7.751600000000006</v>
      </c>
      <c r="E58" s="93" t="s">
        <v>332</v>
      </c>
      <c r="F58" s="93" t="s">
        <v>332</v>
      </c>
      <c r="G58" s="93">
        <v>24.601437116312599</v>
      </c>
      <c r="H58" s="93">
        <v>14.359035600228546</v>
      </c>
      <c r="I58" s="93">
        <v>24.601437116312599</v>
      </c>
      <c r="J58" s="93">
        <v>14.359035600228546</v>
      </c>
      <c r="K58" s="93">
        <v>2.1485250921625778</v>
      </c>
      <c r="L58" s="93" t="s">
        <v>332</v>
      </c>
      <c r="M58" s="93" t="s">
        <v>332</v>
      </c>
      <c r="N58" s="93">
        <v>0.46295677520845829</v>
      </c>
      <c r="O58" s="93">
        <v>0.46295677520845829</v>
      </c>
      <c r="P58" s="93">
        <v>0.46831568306561022</v>
      </c>
      <c r="Q58" s="93">
        <v>9.1818351695042169E-2</v>
      </c>
      <c r="R58" s="93">
        <v>9.2990428243570997E-2</v>
      </c>
      <c r="S58" s="93">
        <v>9.2990428243570997E-2</v>
      </c>
      <c r="T58" s="93">
        <v>4.0807063518131352</v>
      </c>
      <c r="U58" s="93">
        <v>0.16485405210393064</v>
      </c>
      <c r="V58" s="93">
        <v>-2.2338534322939949E-2</v>
      </c>
      <c r="W58" s="93">
        <v>1.7815338280116392E-2</v>
      </c>
      <c r="X58" s="93">
        <v>-4.5231960428235574E-3</v>
      </c>
      <c r="Y58" s="93">
        <v>-2.0244490069318756E-2</v>
      </c>
      <c r="Z58" s="93">
        <v>0.99999999999999711</v>
      </c>
      <c r="AA58" s="93">
        <v>-2.0940442536212535E-3</v>
      </c>
      <c r="AB58" s="93">
        <v>-2.1917920385886729E-2</v>
      </c>
      <c r="AC58" s="93">
        <v>1.1263540564414027</v>
      </c>
      <c r="AD58" s="93">
        <v>-4.2061393705178829E-4</v>
      </c>
      <c r="AE58" s="93" t="s">
        <v>332</v>
      </c>
      <c r="AF58" s="93" t="s">
        <v>332</v>
      </c>
      <c r="AG58" s="93">
        <v>173.51238760802246</v>
      </c>
      <c r="AH58" s="93">
        <v>173.51238760802246</v>
      </c>
      <c r="AI58" s="93">
        <v>171.33758740390161</v>
      </c>
      <c r="AJ58" s="93">
        <v>171.25966431991685</v>
      </c>
      <c r="AK58" s="93">
        <v>171.25966431991685</v>
      </c>
      <c r="AL58" s="93">
        <v>57.826815951072717</v>
      </c>
      <c r="AM58" s="93">
        <v>2231.7677654648992</v>
      </c>
      <c r="AN58" s="93">
        <v>-3068.0927412625533</v>
      </c>
      <c r="AO58" s="93">
        <v>270.20232091631846</v>
      </c>
      <c r="AP58" s="93">
        <v>-3338.2950621788832</v>
      </c>
      <c r="AQ58" s="93">
        <v>373.64189244179687</v>
      </c>
      <c r="AR58" s="93">
        <v>-3441.7346337044346</v>
      </c>
      <c r="AS58" s="93" t="s">
        <v>332</v>
      </c>
      <c r="AT58" s="93" t="s">
        <v>332</v>
      </c>
      <c r="AU58" s="93">
        <v>-146923.34702919851</v>
      </c>
      <c r="AV58" s="93">
        <v>-255215.55209141399</v>
      </c>
      <c r="AW58" s="93" t="s">
        <v>332</v>
      </c>
      <c r="AX58" s="93" t="s">
        <v>332</v>
      </c>
      <c r="AY58" s="93">
        <v>14.693897878388402</v>
      </c>
      <c r="BA58" s="124"/>
      <c r="BB58" s="7" t="s">
        <v>315</v>
      </c>
      <c r="BC58" s="2">
        <v>127828.72609924777</v>
      </c>
      <c r="BD58" s="2">
        <v>364783.83408178168</v>
      </c>
      <c r="BH58" s="2"/>
      <c r="BI58" s="2"/>
      <c r="BJ58" s="2"/>
      <c r="BK58" s="2"/>
      <c r="BL58" s="2"/>
      <c r="BM58" s="2"/>
      <c r="BN58" s="2"/>
      <c r="BO58" s="2"/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/>
      <c r="CD58" s="2"/>
      <c r="CE58" s="2"/>
      <c r="CF58" s="2"/>
      <c r="CG58" s="2"/>
      <c r="CH58" s="2"/>
      <c r="CI58" s="2"/>
      <c r="CJ58" s="2"/>
      <c r="CK58" s="2"/>
      <c r="CL58" s="2"/>
      <c r="CM58" s="2"/>
      <c r="CN58" s="2"/>
      <c r="CO58" s="2"/>
      <c r="CP58" s="2"/>
      <c r="CQ58" s="2"/>
      <c r="CR58" s="2"/>
      <c r="CS58" s="2"/>
      <c r="CT58" s="2"/>
      <c r="CU58" s="2"/>
      <c r="CV58" s="2"/>
    </row>
    <row r="59" spans="1:100" ht="16.8" thickBot="1" x14ac:dyDescent="0.35">
      <c r="A59" s="93" t="s">
        <v>298</v>
      </c>
      <c r="B59" s="93">
        <v>19</v>
      </c>
      <c r="C59" s="93">
        <v>6.8705999999999996</v>
      </c>
      <c r="D59" s="93">
        <v>6.8135999999999992</v>
      </c>
      <c r="E59" s="93" t="s">
        <v>332</v>
      </c>
      <c r="F59" s="93">
        <v>48.062545973171318</v>
      </c>
      <c r="G59" s="93">
        <v>24.596913920269778</v>
      </c>
      <c r="H59" s="93">
        <v>64.853530124992005</v>
      </c>
      <c r="I59" s="93">
        <v>24.596913920269778</v>
      </c>
      <c r="J59" s="93">
        <v>64.853530124992005</v>
      </c>
      <c r="K59" s="93">
        <v>3.5925820801802675</v>
      </c>
      <c r="L59" s="93" t="s">
        <v>332</v>
      </c>
      <c r="M59" s="93">
        <v>0.209146</v>
      </c>
      <c r="N59" s="93">
        <v>0.46213372520572471</v>
      </c>
      <c r="O59" s="93">
        <v>0.46213372520572471</v>
      </c>
      <c r="P59" s="93">
        <v>0.68804555732140538</v>
      </c>
      <c r="Q59" s="93">
        <v>0.16561673890053816</v>
      </c>
      <c r="R59" s="93">
        <v>0.17091624296174565</v>
      </c>
      <c r="S59" s="93">
        <v>0.17091624296174565</v>
      </c>
      <c r="T59" s="93">
        <v>4.0824619375409146</v>
      </c>
      <c r="U59" s="93">
        <v>0.65971106763757559</v>
      </c>
      <c r="V59" s="93">
        <v>-0.3028203979706946</v>
      </c>
      <c r="W59" s="93">
        <v>2.7347689495628367</v>
      </c>
      <c r="X59" s="93">
        <v>2.431948551592142</v>
      </c>
      <c r="Y59" s="93">
        <v>-1.4267058416257115</v>
      </c>
      <c r="Z59" s="93">
        <v>1.0000000000006493</v>
      </c>
      <c r="AA59" s="93">
        <v>1.1238854436559431</v>
      </c>
      <c r="AB59" s="93">
        <v>-0.71847990748090662</v>
      </c>
      <c r="AC59" s="93">
        <v>1.2294129396111231</v>
      </c>
      <c r="AD59" s="93">
        <v>0.41565950951438796</v>
      </c>
      <c r="AE59" s="93" t="s">
        <v>332</v>
      </c>
      <c r="AF59" s="93">
        <v>117.68383177026072</v>
      </c>
      <c r="AG59" s="93">
        <v>173.75174504403017</v>
      </c>
      <c r="AH59" s="93">
        <v>173.75174504403017</v>
      </c>
      <c r="AI59" s="93">
        <v>152.2906742786239</v>
      </c>
      <c r="AJ59" s="93">
        <v>149.18202800726343</v>
      </c>
      <c r="AK59" s="93">
        <v>149.18202800726343</v>
      </c>
      <c r="AL59" s="93">
        <v>57.806775835571678</v>
      </c>
      <c r="AM59" s="93">
        <v>9053.4803971863676</v>
      </c>
      <c r="AN59" s="93">
        <v>-635316.13604203984</v>
      </c>
      <c r="AO59" s="93">
        <v>4456.94046842233</v>
      </c>
      <c r="AP59" s="93">
        <v>-639773.07651046582</v>
      </c>
      <c r="AQ59" s="93">
        <v>101109.87464595945</v>
      </c>
      <c r="AR59" s="93">
        <v>-736426.01068846835</v>
      </c>
      <c r="AS59" s="93" t="s">
        <v>332</v>
      </c>
      <c r="AT59" s="93">
        <v>-235345.67941418084</v>
      </c>
      <c r="AU59" s="93">
        <v>-147075.1000440378</v>
      </c>
      <c r="AV59" s="93">
        <v>-240715.93081513786</v>
      </c>
      <c r="AW59" s="93" t="s">
        <v>332</v>
      </c>
      <c r="AX59" s="93">
        <v>18.6326</v>
      </c>
      <c r="AY59" s="93">
        <v>14.693900001750539</v>
      </c>
      <c r="BA59" s="126"/>
      <c r="BB59" s="12" t="s">
        <v>316</v>
      </c>
      <c r="BC59" s="2">
        <v>-1917691.9358403923</v>
      </c>
      <c r="BD59" s="2">
        <v>-3851206.0905898367</v>
      </c>
      <c r="BH59" s="2"/>
      <c r="BI59" s="2"/>
      <c r="BJ59" s="2"/>
      <c r="BK59" s="2"/>
      <c r="BL59" s="2"/>
      <c r="BM59" s="2"/>
      <c r="BN59" s="2"/>
      <c r="BO59" s="2"/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/>
      <c r="CD59" s="2"/>
      <c r="CE59" s="2"/>
      <c r="CF59" s="2"/>
      <c r="CG59" s="2"/>
      <c r="CH59" s="2"/>
      <c r="CI59" s="2"/>
      <c r="CJ59" s="2"/>
      <c r="CK59" s="2"/>
      <c r="CL59" s="2"/>
      <c r="CM59" s="2"/>
      <c r="CN59" s="2"/>
      <c r="CO59" s="2"/>
      <c r="CP59" s="2"/>
      <c r="CQ59" s="2"/>
      <c r="CR59" s="2"/>
      <c r="CS59" s="2"/>
      <c r="CT59" s="2"/>
      <c r="CU59" s="2"/>
      <c r="CV59" s="2"/>
    </row>
    <row r="60" spans="1:100" ht="15" thickBot="1" x14ac:dyDescent="0.35">
      <c r="A60" s="93" t="s">
        <v>298</v>
      </c>
      <c r="B60" s="93">
        <v>20</v>
      </c>
      <c r="C60" s="93">
        <v>6.8135999999999992</v>
      </c>
      <c r="D60" s="93">
        <v>6.7565999999999988</v>
      </c>
      <c r="E60" s="93" t="s">
        <v>332</v>
      </c>
      <c r="F60" s="93" t="s">
        <v>332</v>
      </c>
      <c r="G60" s="93">
        <v>27.02886247186192</v>
      </c>
      <c r="H60" s="93">
        <v>65.500055584425823</v>
      </c>
      <c r="I60" s="93">
        <v>27.02886247186192</v>
      </c>
      <c r="J60" s="93">
        <v>65.500055584425823</v>
      </c>
      <c r="K60" s="93">
        <v>3.6370359541424038</v>
      </c>
      <c r="L60" s="93" t="s">
        <v>332</v>
      </c>
      <c r="M60" s="93" t="s">
        <v>332</v>
      </c>
      <c r="N60" s="93">
        <v>0.40934919374008644</v>
      </c>
      <c r="O60" s="93">
        <v>0.40934919374008644</v>
      </c>
      <c r="P60" s="93">
        <v>0.6254797119329546</v>
      </c>
      <c r="Q60" s="93">
        <v>0.14053546431922298</v>
      </c>
      <c r="R60" s="93">
        <v>0.15000987522361442</v>
      </c>
      <c r="S60" s="93">
        <v>0.15000987522361442</v>
      </c>
      <c r="T60" s="93">
        <v>4.5315091756815287</v>
      </c>
      <c r="U60" s="93">
        <v>0.71054654669476258</v>
      </c>
      <c r="V60" s="93">
        <v>-1.2588665464106459</v>
      </c>
      <c r="W60" s="93">
        <v>1.9053920058444604</v>
      </c>
      <c r="X60" s="93">
        <v>0.64652545943381445</v>
      </c>
      <c r="Y60" s="93">
        <v>-1.5235212219656453</v>
      </c>
      <c r="Z60" s="93">
        <v>0.99999999999781519</v>
      </c>
      <c r="AA60" s="93">
        <v>0.26465467555167088</v>
      </c>
      <c r="AB60" s="93">
        <v>-1.3558517499093354</v>
      </c>
      <c r="AC60" s="93">
        <v>1.1924262943173851</v>
      </c>
      <c r="AD60" s="93">
        <v>9.6985203498556494E-2</v>
      </c>
      <c r="AE60" s="93" t="s">
        <v>332</v>
      </c>
      <c r="AF60" s="93" t="s">
        <v>332</v>
      </c>
      <c r="AG60" s="93">
        <v>177.33300281407978</v>
      </c>
      <c r="AH60" s="93">
        <v>177.33300281407978</v>
      </c>
      <c r="AI60" s="93">
        <v>158.52093412655148</v>
      </c>
      <c r="AJ60" s="93">
        <v>157.24473642162184</v>
      </c>
      <c r="AK60" s="93">
        <v>157.24473642162184</v>
      </c>
      <c r="AL60" s="93">
        <v>63.12449387083943</v>
      </c>
      <c r="AM60" s="93">
        <v>9523.8136810040105</v>
      </c>
      <c r="AN60" s="93">
        <v>-398628.36097781139</v>
      </c>
      <c r="AO60" s="93">
        <v>4318.9886136954638</v>
      </c>
      <c r="AP60" s="93">
        <v>-402947.34959149768</v>
      </c>
      <c r="AQ60" s="93">
        <v>44205.513938063108</v>
      </c>
      <c r="AR60" s="93">
        <v>-442833.87491569057</v>
      </c>
      <c r="AS60" s="93" t="s">
        <v>332</v>
      </c>
      <c r="AT60" s="93" t="s">
        <v>332</v>
      </c>
      <c r="AU60" s="93">
        <v>-157346.9736681557</v>
      </c>
      <c r="AV60" s="93">
        <v>-244425.84191439027</v>
      </c>
      <c r="AW60" s="93" t="s">
        <v>332</v>
      </c>
      <c r="AX60" s="93" t="s">
        <v>332</v>
      </c>
      <c r="AY60" s="93">
        <v>14.693906565332394</v>
      </c>
      <c r="BH60" s="2"/>
      <c r="BI60" s="2"/>
      <c r="BJ60" s="2"/>
      <c r="BK60" s="2"/>
      <c r="BL60" s="2"/>
      <c r="BM60" s="2"/>
      <c r="BN60" s="2"/>
      <c r="BO60" s="2"/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/>
      <c r="CD60" s="2"/>
      <c r="CE60" s="2"/>
      <c r="CF60" s="2"/>
      <c r="CG60" s="2"/>
      <c r="CH60" s="2"/>
      <c r="CI60" s="2"/>
      <c r="CJ60" s="2"/>
      <c r="CK60" s="2"/>
      <c r="CL60" s="2"/>
      <c r="CM60" s="2"/>
      <c r="CN60" s="2"/>
      <c r="CO60" s="2"/>
      <c r="CP60" s="2"/>
      <c r="CQ60" s="2"/>
      <c r="CR60" s="2"/>
      <c r="CS60" s="2"/>
      <c r="CT60" s="2"/>
      <c r="CU60" s="2"/>
      <c r="CV60" s="2"/>
    </row>
    <row r="61" spans="1:100" ht="15" thickBot="1" x14ac:dyDescent="0.35">
      <c r="A61" s="93" t="s">
        <v>298</v>
      </c>
      <c r="B61" s="93">
        <v>21</v>
      </c>
      <c r="C61" s="93">
        <v>6.7565999999999988</v>
      </c>
      <c r="D61" s="93">
        <v>6.6995999999999984</v>
      </c>
      <c r="E61" s="93" t="s">
        <v>332</v>
      </c>
      <c r="F61" s="93" t="s">
        <v>332</v>
      </c>
      <c r="G61" s="93">
        <v>27.675387931295734</v>
      </c>
      <c r="H61" s="93">
        <v>65.835617627639735</v>
      </c>
      <c r="I61" s="93">
        <v>27.675387931295734</v>
      </c>
      <c r="J61" s="93">
        <v>65.835617627639735</v>
      </c>
      <c r="K61" s="93">
        <v>3.6495911410441741</v>
      </c>
      <c r="L61" s="93" t="s">
        <v>332</v>
      </c>
      <c r="M61" s="93" t="s">
        <v>332</v>
      </c>
      <c r="N61" s="93">
        <v>0.35429951473477744</v>
      </c>
      <c r="O61" s="93">
        <v>0.35429951473477744</v>
      </c>
      <c r="P61" s="93">
        <v>0.56082845831294481</v>
      </c>
      <c r="Q61" s="93">
        <v>0.11847588089904423</v>
      </c>
      <c r="R61" s="93">
        <v>0.12824960651644049</v>
      </c>
      <c r="S61" s="93">
        <v>0.12824960651644049</v>
      </c>
      <c r="T61" s="93">
        <v>4.6857110172510055</v>
      </c>
      <c r="U61" s="93">
        <v>0.73780879150109813</v>
      </c>
      <c r="V61" s="93">
        <v>-1.3822631098459441</v>
      </c>
      <c r="W61" s="93">
        <v>1.7178251530598574</v>
      </c>
      <c r="X61" s="93">
        <v>0.33556204321391325</v>
      </c>
      <c r="Y61" s="93">
        <v>-1.5011525789235232</v>
      </c>
      <c r="Z61" s="93">
        <v>0.9999999999976823</v>
      </c>
      <c r="AA61" s="93">
        <v>0.11888946907409988</v>
      </c>
      <c r="AB61" s="93">
        <v>-1.4252988098523296</v>
      </c>
      <c r="AC61" s="93">
        <v>1.1639229395138184</v>
      </c>
      <c r="AD61" s="93">
        <v>4.3035700004037176E-2</v>
      </c>
      <c r="AE61" s="93" t="s">
        <v>332</v>
      </c>
      <c r="AF61" s="93" t="s">
        <v>332</v>
      </c>
      <c r="AG61" s="93">
        <v>180.71989393816577</v>
      </c>
      <c r="AH61" s="93">
        <v>180.71989393816577</v>
      </c>
      <c r="AI61" s="93">
        <v>164.20169331806312</v>
      </c>
      <c r="AJ61" s="93">
        <v>163.27764288870785</v>
      </c>
      <c r="AK61" s="93">
        <v>163.27764288870785</v>
      </c>
      <c r="AL61" s="93">
        <v>64.224438113188668</v>
      </c>
      <c r="AM61" s="93">
        <v>9851.1414578013973</v>
      </c>
      <c r="AN61" s="93">
        <v>-349329.04594299407</v>
      </c>
      <c r="AO61" s="93">
        <v>3871.7496130736827</v>
      </c>
      <c r="AP61" s="93">
        <v>-353200.79555605917</v>
      </c>
      <c r="AQ61" s="93">
        <v>33222.051128838779</v>
      </c>
      <c r="AR61" s="93">
        <v>-382551.09707174706</v>
      </c>
      <c r="AS61" s="93" t="s">
        <v>332</v>
      </c>
      <c r="AT61" s="93" t="s">
        <v>332</v>
      </c>
      <c r="AU61" s="93">
        <v>-168074.90049158849</v>
      </c>
      <c r="AV61" s="93">
        <v>-248486.09107204428</v>
      </c>
      <c r="AW61" s="93" t="s">
        <v>332</v>
      </c>
      <c r="AX61" s="93" t="s">
        <v>332</v>
      </c>
      <c r="AY61" s="93">
        <v>14.693914307485107</v>
      </c>
      <c r="BA61" s="11" t="s">
        <v>119</v>
      </c>
      <c r="BB61" s="11" t="s">
        <v>317</v>
      </c>
      <c r="BC61" s="2">
        <f>V37-V36</f>
        <v>0.12335335562858063</v>
      </c>
      <c r="BH61" s="2"/>
      <c r="BI61" s="2"/>
      <c r="BJ61" s="2"/>
      <c r="BK61" s="2"/>
      <c r="BL61" s="2"/>
      <c r="BM61" s="2"/>
      <c r="BN61" s="2"/>
      <c r="BO61" s="2"/>
      <c r="BP61" s="2"/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/>
      <c r="CD61" s="2"/>
      <c r="CE61" s="2"/>
      <c r="CF61" s="2"/>
      <c r="CG61" s="2"/>
      <c r="CH61" s="2"/>
      <c r="CI61" s="2"/>
      <c r="CJ61" s="2"/>
      <c r="CK61" s="2"/>
      <c r="CL61" s="2"/>
      <c r="CM61" s="2"/>
      <c r="CN61" s="2"/>
      <c r="CO61" s="2"/>
      <c r="CP61" s="2"/>
      <c r="CQ61" s="2"/>
      <c r="CR61" s="2"/>
      <c r="CS61" s="2"/>
      <c r="CT61" s="2"/>
      <c r="CU61" s="2"/>
      <c r="CV61" s="2"/>
    </row>
    <row r="62" spans="1:100" x14ac:dyDescent="0.3">
      <c r="A62" s="93" t="s">
        <v>298</v>
      </c>
      <c r="B62" s="93">
        <v>22</v>
      </c>
      <c r="C62" s="93">
        <v>6.6995999999999984</v>
      </c>
      <c r="D62" s="93">
        <v>6.6425999999999981</v>
      </c>
      <c r="E62" s="93" t="s">
        <v>332</v>
      </c>
      <c r="F62" s="93" t="s">
        <v>332</v>
      </c>
      <c r="G62" s="93">
        <v>28.01094997450965</v>
      </c>
      <c r="H62" s="93">
        <v>66.127393306183492</v>
      </c>
      <c r="I62" s="93">
        <v>28.01094997450965</v>
      </c>
      <c r="J62" s="93">
        <v>66.127393306183492</v>
      </c>
      <c r="K62" s="93">
        <v>3.6585867600509987</v>
      </c>
      <c r="L62" s="93" t="s">
        <v>332</v>
      </c>
      <c r="M62" s="93" t="s">
        <v>332</v>
      </c>
      <c r="N62" s="93">
        <v>0.30070788073845567</v>
      </c>
      <c r="O62" s="93">
        <v>0.30070788073845567</v>
      </c>
      <c r="P62" s="93">
        <v>0.4924872345249568</v>
      </c>
      <c r="Q62" s="93">
        <v>9.83234815623414E-2</v>
      </c>
      <c r="R62" s="93">
        <v>0.10754616495865328</v>
      </c>
      <c r="S62" s="93">
        <v>0.10754616495865328</v>
      </c>
      <c r="T62" s="93">
        <v>4.7854437868013529</v>
      </c>
      <c r="U62" s="93">
        <v>0.75896301619316298</v>
      </c>
      <c r="V62" s="93">
        <v>-1.331644506717071</v>
      </c>
      <c r="W62" s="93">
        <v>1.6234201852608252</v>
      </c>
      <c r="X62" s="93">
        <v>0.29177567854375425</v>
      </c>
      <c r="Y62" s="93">
        <v>-1.419383752665714</v>
      </c>
      <c r="Z62" s="93">
        <v>0.99999999999807954</v>
      </c>
      <c r="AA62" s="93">
        <v>8.7739245945917227E-2</v>
      </c>
      <c r="AB62" s="93">
        <v>-1.3630238619749886</v>
      </c>
      <c r="AC62" s="93">
        <v>1.1405814987553893</v>
      </c>
      <c r="AD62" s="93">
        <v>3.1379355255589589E-2</v>
      </c>
      <c r="AE62" s="93" t="s">
        <v>332</v>
      </c>
      <c r="AF62" s="93" t="s">
        <v>332</v>
      </c>
      <c r="AG62" s="93">
        <v>183.71818685888314</v>
      </c>
      <c r="AH62" s="93">
        <v>183.71818685888314</v>
      </c>
      <c r="AI62" s="93">
        <v>169.56889641371561</v>
      </c>
      <c r="AJ62" s="93">
        <v>168.75630989243353</v>
      </c>
      <c r="AK62" s="93">
        <v>168.75630989243353</v>
      </c>
      <c r="AL62" s="93">
        <v>64.627429303720675</v>
      </c>
      <c r="AM62" s="93">
        <v>10152.900908110305</v>
      </c>
      <c r="AN62" s="93">
        <v>-329414.62425173452</v>
      </c>
      <c r="AO62" s="93">
        <v>3345.5297884592105</v>
      </c>
      <c r="AP62" s="93">
        <v>-332760.15404018795</v>
      </c>
      <c r="AQ62" s="93">
        <v>30183.744787582011</v>
      </c>
      <c r="AR62" s="93">
        <v>-359598.36903926125</v>
      </c>
      <c r="AS62" s="93" t="s">
        <v>332</v>
      </c>
      <c r="AT62" s="93" t="s">
        <v>332</v>
      </c>
      <c r="AU62" s="93">
        <v>-178532.5782636115</v>
      </c>
      <c r="AV62" s="93">
        <v>-252371.2045413038</v>
      </c>
      <c r="AW62" s="93" t="s">
        <v>332</v>
      </c>
      <c r="AX62" s="93" t="s">
        <v>332</v>
      </c>
      <c r="AY62" s="93">
        <v>14.693922443679648</v>
      </c>
      <c r="BH62" s="2"/>
      <c r="BI62" s="2"/>
      <c r="BJ62" s="2"/>
      <c r="BK62" s="2"/>
      <c r="BL62" s="2"/>
      <c r="BM62" s="2"/>
      <c r="BN62" s="2"/>
      <c r="BO62" s="2"/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/>
      <c r="CD62" s="2"/>
      <c r="CE62" s="2"/>
      <c r="CF62" s="2"/>
      <c r="CG62" s="2"/>
      <c r="CH62" s="2"/>
      <c r="CI62" s="2"/>
      <c r="CJ62" s="2"/>
      <c r="CK62" s="2"/>
      <c r="CL62" s="2"/>
      <c r="CM62" s="2"/>
      <c r="CN62" s="2"/>
      <c r="CO62" s="2"/>
      <c r="CP62" s="2"/>
      <c r="CQ62" s="2"/>
      <c r="CR62" s="2"/>
      <c r="CS62" s="2"/>
      <c r="CT62" s="2"/>
      <c r="CU62" s="2"/>
      <c r="CV62" s="2"/>
    </row>
    <row r="63" spans="1:100" x14ac:dyDescent="0.3">
      <c r="A63" s="93" t="s">
        <v>298</v>
      </c>
      <c r="B63" s="93">
        <v>23</v>
      </c>
      <c r="C63" s="93">
        <v>6.6425999999999981</v>
      </c>
      <c r="D63" s="93">
        <v>6.5855999999999977</v>
      </c>
      <c r="E63" s="93" t="s">
        <v>332</v>
      </c>
      <c r="F63" s="93" t="s">
        <v>332</v>
      </c>
      <c r="G63" s="93">
        <v>28.302725653053404</v>
      </c>
      <c r="H63" s="93">
        <v>66.407711499235091</v>
      </c>
      <c r="I63" s="93">
        <v>28.302725653053404</v>
      </c>
      <c r="J63" s="93">
        <v>66.407711499235091</v>
      </c>
      <c r="K63" s="93">
        <v>3.6685602844669436</v>
      </c>
      <c r="L63" s="93" t="s">
        <v>332</v>
      </c>
      <c r="M63" s="93" t="s">
        <v>332</v>
      </c>
      <c r="N63" s="93">
        <v>0.25055780791278787</v>
      </c>
      <c r="O63" s="93">
        <v>0.25055780791278787</v>
      </c>
      <c r="P63" s="93">
        <v>0.42271444803165681</v>
      </c>
      <c r="Q63" s="93">
        <v>8.0282332258657316E-2</v>
      </c>
      <c r="R63" s="93">
        <v>8.864312834731089E-2</v>
      </c>
      <c r="S63" s="93">
        <v>8.864312834731089E-2</v>
      </c>
      <c r="T63" s="93">
        <v>4.8740938391827191</v>
      </c>
      <c r="U63" s="93">
        <v>0.77662139563516064</v>
      </c>
      <c r="V63" s="93">
        <v>-1.2251602551129874</v>
      </c>
      <c r="W63" s="93">
        <v>1.5054784481645891</v>
      </c>
      <c r="X63" s="93">
        <v>0.28031819305160177</v>
      </c>
      <c r="Y63" s="93">
        <v>-1.2953961670838381</v>
      </c>
      <c r="Z63" s="93">
        <v>0.99999999999863542</v>
      </c>
      <c r="AA63" s="93">
        <v>7.023591196908302E-2</v>
      </c>
      <c r="AB63" s="93">
        <v>-1.2500085366796738</v>
      </c>
      <c r="AC63" s="93">
        <v>1.120842692695174</v>
      </c>
      <c r="AD63" s="93">
        <v>2.4848281564759409E-2</v>
      </c>
      <c r="AE63" s="93" t="s">
        <v>332</v>
      </c>
      <c r="AF63" s="93" t="s">
        <v>332</v>
      </c>
      <c r="AG63" s="93">
        <v>186.28031680657639</v>
      </c>
      <c r="AH63" s="93">
        <v>186.28031680657639</v>
      </c>
      <c r="AI63" s="93">
        <v>174.51579897483913</v>
      </c>
      <c r="AJ63" s="93">
        <v>173.79175071792969</v>
      </c>
      <c r="AK63" s="93">
        <v>173.79175071792969</v>
      </c>
      <c r="AL63" s="93">
        <v>64.987193175843771</v>
      </c>
      <c r="AM63" s="93">
        <v>10441.506325214597</v>
      </c>
      <c r="AN63" s="93">
        <v>-306201.76688352413</v>
      </c>
      <c r="AO63" s="93">
        <v>2804.772059710348</v>
      </c>
      <c r="AP63" s="93">
        <v>-309006.53894323163</v>
      </c>
      <c r="AQ63" s="93">
        <v>27734.882375409423</v>
      </c>
      <c r="AR63" s="93">
        <v>-333936.64925889194</v>
      </c>
      <c r="AS63" s="93" t="s">
        <v>332</v>
      </c>
      <c r="AT63" s="93" t="s">
        <v>332</v>
      </c>
      <c r="AU63" s="93">
        <v>-188331.03949617056</v>
      </c>
      <c r="AV63" s="93">
        <v>-255916.83985281855</v>
      </c>
      <c r="AW63" s="93" t="s">
        <v>332</v>
      </c>
      <c r="AX63" s="93" t="s">
        <v>332</v>
      </c>
      <c r="AY63" s="93">
        <v>14.693930821936501</v>
      </c>
      <c r="BH63" s="2"/>
      <c r="BI63" s="2"/>
      <c r="BJ63" s="2"/>
      <c r="BK63" s="2"/>
      <c r="BL63" s="2"/>
      <c r="BM63" s="2"/>
      <c r="BN63" s="2"/>
      <c r="BO63" s="2"/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/>
      <c r="CD63" s="2"/>
      <c r="CE63" s="2"/>
      <c r="CF63" s="2"/>
      <c r="CG63" s="2"/>
      <c r="CH63" s="2"/>
      <c r="CI63" s="2"/>
      <c r="CJ63" s="2"/>
      <c r="CK63" s="2"/>
      <c r="CL63" s="2"/>
      <c r="CM63" s="2"/>
      <c r="CN63" s="2"/>
      <c r="CO63" s="2"/>
      <c r="CP63" s="2"/>
      <c r="CQ63" s="2"/>
      <c r="CR63" s="2"/>
      <c r="CS63" s="2"/>
      <c r="CT63" s="2"/>
      <c r="CU63" s="2"/>
      <c r="CV63" s="2"/>
    </row>
    <row r="64" spans="1:100" x14ac:dyDescent="0.3">
      <c r="A64" s="93" t="s">
        <v>298</v>
      </c>
      <c r="B64" s="93">
        <v>24</v>
      </c>
      <c r="C64" s="93">
        <v>6.5855999999999977</v>
      </c>
      <c r="D64" s="93">
        <v>6.5285999999999973</v>
      </c>
      <c r="E64" s="93" t="s">
        <v>332</v>
      </c>
      <c r="F64" s="93" t="s">
        <v>332</v>
      </c>
      <c r="G64" s="93">
        <v>28.583043846105006</v>
      </c>
      <c r="H64" s="93">
        <v>66.669036000721192</v>
      </c>
      <c r="I64" s="93">
        <v>28.583043846105006</v>
      </c>
      <c r="J64" s="93">
        <v>66.669036000721192</v>
      </c>
      <c r="K64" s="93">
        <v>3.6795404691092792</v>
      </c>
      <c r="L64" s="93" t="s">
        <v>332</v>
      </c>
      <c r="M64" s="93" t="s">
        <v>332</v>
      </c>
      <c r="N64" s="93">
        <v>0.20523736639304041</v>
      </c>
      <c r="O64" s="93">
        <v>0.20523736639304041</v>
      </c>
      <c r="P64" s="93">
        <v>0.3547895469916284</v>
      </c>
      <c r="Q64" s="93">
        <v>6.4599980276771524E-2</v>
      </c>
      <c r="R64" s="93">
        <v>7.1947620638763671E-2</v>
      </c>
      <c r="S64" s="93">
        <v>7.1947620638763671E-2</v>
      </c>
      <c r="T64" s="93">
        <v>4.9563652622534464</v>
      </c>
      <c r="U64" s="93">
        <v>0.7909849281506649</v>
      </c>
      <c r="V64" s="93">
        <v>-1.0899087831446443</v>
      </c>
      <c r="W64" s="93">
        <v>1.3512332846307487</v>
      </c>
      <c r="X64" s="93">
        <v>0.26132450148610437</v>
      </c>
      <c r="Y64" s="93">
        <v>-1.1435423356044496</v>
      </c>
      <c r="Z64" s="93">
        <v>0.99999999999928024</v>
      </c>
      <c r="AA64" s="93">
        <v>5.3633552458982235E-2</v>
      </c>
      <c r="AB64" s="93">
        <v>-1.1087104592426389</v>
      </c>
      <c r="AC64" s="93">
        <v>1.1034805469153244</v>
      </c>
      <c r="AD64" s="93">
        <v>1.8801676096536268E-2</v>
      </c>
      <c r="AE64" s="93" t="s">
        <v>332</v>
      </c>
      <c r="AF64" s="93" t="s">
        <v>332</v>
      </c>
      <c r="AG64" s="93">
        <v>188.40388379589939</v>
      </c>
      <c r="AH64" s="93">
        <v>188.40388379589939</v>
      </c>
      <c r="AI64" s="93">
        <v>178.91271465304214</v>
      </c>
      <c r="AJ64" s="93">
        <v>178.28508707459062</v>
      </c>
      <c r="AK64" s="93">
        <v>178.28508707459062</v>
      </c>
      <c r="AL64" s="93">
        <v>65.398405263458088</v>
      </c>
      <c r="AM64" s="93">
        <v>10711.223260196115</v>
      </c>
      <c r="AN64" s="93">
        <v>-275511.18634671025</v>
      </c>
      <c r="AO64" s="93">
        <v>2283.9177255948644</v>
      </c>
      <c r="AP64" s="93">
        <v>-277795.10407230462</v>
      </c>
      <c r="AQ64" s="93">
        <v>24736.296281213843</v>
      </c>
      <c r="AR64" s="93">
        <v>-300247.48262789502</v>
      </c>
      <c r="AS64" s="93" t="s">
        <v>332</v>
      </c>
      <c r="AT64" s="93" t="s">
        <v>332</v>
      </c>
      <c r="AU64" s="93">
        <v>-197196.75553261343</v>
      </c>
      <c r="AV64" s="93">
        <v>-259046.23632029194</v>
      </c>
      <c r="AW64" s="93" t="s">
        <v>332</v>
      </c>
      <c r="AX64" s="93" t="s">
        <v>332</v>
      </c>
      <c r="AY64" s="93">
        <v>14.693939411744564</v>
      </c>
      <c r="BH64" s="2"/>
      <c r="BI64" s="2"/>
      <c r="BJ64" s="2"/>
      <c r="BK64" s="2"/>
      <c r="BL64" s="2"/>
      <c r="BM64" s="2"/>
      <c r="BN64" s="2"/>
      <c r="BO64" s="2"/>
      <c r="BP64" s="2"/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/>
      <c r="CD64" s="2"/>
      <c r="CE64" s="2"/>
      <c r="CF64" s="2"/>
      <c r="CG64" s="2"/>
      <c r="CH64" s="2"/>
      <c r="CI64" s="2"/>
      <c r="CJ64" s="2"/>
      <c r="CK64" s="2"/>
      <c r="CL64" s="2"/>
      <c r="CM64" s="2"/>
      <c r="CN64" s="2"/>
      <c r="CO64" s="2"/>
      <c r="CP64" s="2"/>
      <c r="CQ64" s="2"/>
      <c r="CR64" s="2"/>
      <c r="CS64" s="2"/>
      <c r="CT64" s="2"/>
      <c r="CU64" s="2"/>
      <c r="CV64" s="2"/>
    </row>
    <row r="65" spans="1:100" x14ac:dyDescent="0.3">
      <c r="A65" s="93" t="s">
        <v>298</v>
      </c>
      <c r="B65" s="93">
        <v>25</v>
      </c>
      <c r="C65" s="93">
        <v>6.5285999999999973</v>
      </c>
      <c r="D65" s="93">
        <v>6.4715999999999969</v>
      </c>
      <c r="E65" s="93" t="s">
        <v>332</v>
      </c>
      <c r="F65" s="93" t="s">
        <v>332</v>
      </c>
      <c r="G65" s="93">
        <v>28.844368347591111</v>
      </c>
      <c r="H65" s="93">
        <v>66.90150920641419</v>
      </c>
      <c r="I65" s="93">
        <v>28.844368347591111</v>
      </c>
      <c r="J65" s="93">
        <v>66.90150920641419</v>
      </c>
      <c r="K65" s="93">
        <v>3.6907395304294877</v>
      </c>
      <c r="L65" s="93" t="s">
        <v>332</v>
      </c>
      <c r="M65" s="93" t="s">
        <v>332</v>
      </c>
      <c r="N65" s="93">
        <v>0.16559211149183564</v>
      </c>
      <c r="O65" s="93">
        <v>0.16559211149183564</v>
      </c>
      <c r="P65" s="93">
        <v>0.29177844325961133</v>
      </c>
      <c r="Q65" s="93">
        <v>5.1346072918129509E-2</v>
      </c>
      <c r="R65" s="93">
        <v>5.7631586007375564E-2</v>
      </c>
      <c r="S65" s="93">
        <v>5.7631586007375564E-2</v>
      </c>
      <c r="T65" s="93">
        <v>5.0305311936378772</v>
      </c>
      <c r="U65" s="93">
        <v>0.80216902465360651</v>
      </c>
      <c r="V65" s="93">
        <v>-0.94103842867840071</v>
      </c>
      <c r="W65" s="93">
        <v>1.1735116343713985</v>
      </c>
      <c r="X65" s="93">
        <v>0.23247320569299779</v>
      </c>
      <c r="Y65" s="93">
        <v>-0.97953415767440455</v>
      </c>
      <c r="Z65" s="93">
        <v>0.99999999999997491</v>
      </c>
      <c r="AA65" s="93">
        <v>3.8495728995979327E-2</v>
      </c>
      <c r="AB65" s="93">
        <v>-0.95443622822770502</v>
      </c>
      <c r="AC65" s="93">
        <v>1.0877599170497401</v>
      </c>
      <c r="AD65" s="93">
        <v>1.3397799548306312E-2</v>
      </c>
      <c r="AE65" s="93" t="s">
        <v>332</v>
      </c>
      <c r="AF65" s="93" t="s">
        <v>332</v>
      </c>
      <c r="AG65" s="93">
        <v>190.11229401718259</v>
      </c>
      <c r="AH65" s="93">
        <v>190.11229401718259</v>
      </c>
      <c r="AI65" s="93">
        <v>182.68327977430664</v>
      </c>
      <c r="AJ65" s="93">
        <v>182.15649670106993</v>
      </c>
      <c r="AK65" s="93">
        <v>182.15649670106993</v>
      </c>
      <c r="AL65" s="93">
        <v>65.853451037046725</v>
      </c>
      <c r="AM65" s="93">
        <v>10955.185733005366</v>
      </c>
      <c r="AN65" s="93">
        <v>-239748.77238566993</v>
      </c>
      <c r="AO65" s="93">
        <v>1805.6065705018286</v>
      </c>
      <c r="AP65" s="93">
        <v>-241554.37895617294</v>
      </c>
      <c r="AQ65" s="93">
        <v>21299.281481517424</v>
      </c>
      <c r="AR65" s="93">
        <v>-261048.05386716849</v>
      </c>
      <c r="AS65" s="93" t="s">
        <v>332</v>
      </c>
      <c r="AT65" s="93" t="s">
        <v>332</v>
      </c>
      <c r="AU65" s="93">
        <v>-204961.83604377494</v>
      </c>
      <c r="AV65" s="93">
        <v>-261729.69541613761</v>
      </c>
      <c r="AW65" s="93" t="s">
        <v>332</v>
      </c>
      <c r="AX65" s="93" t="s">
        <v>332</v>
      </c>
      <c r="AY65" s="93">
        <v>14.693948196683959</v>
      </c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/>
      <c r="CD65" s="2"/>
      <c r="CE65" s="2"/>
      <c r="CF65" s="2"/>
      <c r="CG65" s="2"/>
      <c r="CH65" s="2"/>
      <c r="CI65" s="2"/>
      <c r="CJ65" s="2"/>
      <c r="CK65" s="2"/>
      <c r="CL65" s="2"/>
      <c r="CM65" s="2"/>
      <c r="CN65" s="2"/>
      <c r="CO65" s="2"/>
      <c r="CP65" s="2"/>
      <c r="CQ65" s="2"/>
      <c r="CR65" s="2"/>
      <c r="CS65" s="2"/>
      <c r="CT65" s="2"/>
      <c r="CU65" s="2"/>
      <c r="CV65" s="2"/>
    </row>
    <row r="66" spans="1:100" x14ac:dyDescent="0.3">
      <c r="A66" s="93" t="s">
        <v>298</v>
      </c>
      <c r="B66" s="93">
        <v>26</v>
      </c>
      <c r="C66" s="93">
        <v>6.4715999999999969</v>
      </c>
      <c r="D66" s="93">
        <v>5.4075999999999969</v>
      </c>
      <c r="E66" s="93" t="s">
        <v>332</v>
      </c>
      <c r="F66" s="93" t="s">
        <v>332</v>
      </c>
      <c r="G66" s="93">
        <v>29.076841553284108</v>
      </c>
      <c r="H66" s="93">
        <v>67.327160123381319</v>
      </c>
      <c r="I66" s="93">
        <v>29.076841553284108</v>
      </c>
      <c r="J66" s="93">
        <v>67.327160123381319</v>
      </c>
      <c r="K66" s="93">
        <v>69.312228263765775</v>
      </c>
      <c r="L66" s="93" t="s">
        <v>332</v>
      </c>
      <c r="M66" s="93" t="s">
        <v>332</v>
      </c>
      <c r="N66" s="93">
        <v>0.1319043343692935</v>
      </c>
      <c r="O66" s="93">
        <v>0.1319043343692935</v>
      </c>
      <c r="P66" s="93">
        <v>0.14699207506140172</v>
      </c>
      <c r="Q66" s="93">
        <v>2.4311262968541268E-2</v>
      </c>
      <c r="R66" s="93">
        <v>2.5082848785210578E-2</v>
      </c>
      <c r="S66" s="93">
        <v>2.5082848785210578E-2</v>
      </c>
      <c r="T66" s="93">
        <v>5.0947770572656186</v>
      </c>
      <c r="U66" s="93">
        <v>0.81722158583515825</v>
      </c>
      <c r="V66" s="93">
        <v>-2.1668831053399416</v>
      </c>
      <c r="W66" s="93">
        <v>2.5925340223070683</v>
      </c>
      <c r="X66" s="93">
        <v>0.4256509169671267</v>
      </c>
      <c r="Y66" s="93">
        <v>-2.2230283062116643</v>
      </c>
      <c r="Z66" s="93">
        <v>1.0000000000020268</v>
      </c>
      <c r="AA66" s="93">
        <v>5.6145200876228263E-2</v>
      </c>
      <c r="AB66" s="93">
        <v>-2.1775596429257957</v>
      </c>
      <c r="AC66" s="93">
        <v>1.0449303524585065</v>
      </c>
      <c r="AD66" s="93">
        <v>1.0676537585572663E-2</v>
      </c>
      <c r="AE66" s="93" t="s">
        <v>332</v>
      </c>
      <c r="AF66" s="93" t="s">
        <v>332</v>
      </c>
      <c r="AG66" s="93">
        <v>191.44569808345878</v>
      </c>
      <c r="AH66" s="93">
        <v>191.44569808345878</v>
      </c>
      <c r="AI66" s="93">
        <v>190.44027908444514</v>
      </c>
      <c r="AJ66" s="93">
        <v>190.38382960092304</v>
      </c>
      <c r="AK66" s="93">
        <v>190.38382960092304</v>
      </c>
      <c r="AL66" s="93">
        <v>66.329337417498721</v>
      </c>
      <c r="AM66" s="93">
        <v>11521.168594780811</v>
      </c>
      <c r="AN66" s="93">
        <v>-525753.42319962638</v>
      </c>
      <c r="AO66" s="93">
        <v>4622.3476669292304</v>
      </c>
      <c r="AP66" s="93">
        <v>-530375.77086656366</v>
      </c>
      <c r="AQ66" s="93">
        <v>45078.179183268105</v>
      </c>
      <c r="AR66" s="93">
        <v>-570831.60238291498</v>
      </c>
      <c r="AS66" s="93" t="s">
        <v>332</v>
      </c>
      <c r="AT66" s="93" t="s">
        <v>332</v>
      </c>
      <c r="AU66" s="93">
        <v>-211568.49024188815</v>
      </c>
      <c r="AV66" s="93">
        <v>-267883.941898374</v>
      </c>
      <c r="AW66" s="93" t="s">
        <v>332</v>
      </c>
      <c r="AX66" s="93" t="s">
        <v>332</v>
      </c>
      <c r="AY66" s="93">
        <v>14.693957156297095</v>
      </c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/>
      <c r="CD66" s="2"/>
      <c r="CE66" s="2"/>
      <c r="CF66" s="2"/>
      <c r="CG66" s="2"/>
      <c r="CH66" s="2"/>
      <c r="CI66" s="2"/>
      <c r="CJ66" s="2"/>
      <c r="CK66" s="2"/>
      <c r="CL66" s="2"/>
      <c r="CM66" s="2"/>
      <c r="CN66" s="2"/>
      <c r="CO66" s="2"/>
      <c r="CP66" s="2"/>
      <c r="CQ66" s="2"/>
      <c r="CR66" s="2"/>
      <c r="CS66" s="2"/>
      <c r="CT66" s="2"/>
      <c r="CU66" s="2"/>
      <c r="CV66" s="2"/>
    </row>
    <row r="67" spans="1:100" x14ac:dyDescent="0.3">
      <c r="A67" s="93" t="s">
        <v>298</v>
      </c>
      <c r="B67" s="93">
        <v>27</v>
      </c>
      <c r="C67" s="93">
        <v>5.4075999999999969</v>
      </c>
      <c r="D67" s="93">
        <v>4.3435999999999968</v>
      </c>
      <c r="E67" s="93" t="s">
        <v>332</v>
      </c>
      <c r="F67" s="93" t="s">
        <v>332</v>
      </c>
      <c r="G67" s="93">
        <v>29.502492470251234</v>
      </c>
      <c r="H67" s="93">
        <v>67.583137650131917</v>
      </c>
      <c r="I67" s="93">
        <v>29.502492470251234</v>
      </c>
      <c r="J67" s="93">
        <v>67.583137650131917</v>
      </c>
      <c r="K67" s="93">
        <v>69.684381929560558</v>
      </c>
      <c r="L67" s="93" t="s">
        <v>332</v>
      </c>
      <c r="M67" s="93" t="s">
        <v>332</v>
      </c>
      <c r="N67" s="93">
        <v>5.6553809038119088E-2</v>
      </c>
      <c r="O67" s="93">
        <v>5.6553809038119088E-2</v>
      </c>
      <c r="P67" s="93">
        <v>6.3116832755869781E-2</v>
      </c>
      <c r="Q67" s="93">
        <v>1.0175408935035773E-2</v>
      </c>
      <c r="R67" s="93">
        <v>1.0523747218163248E-2</v>
      </c>
      <c r="S67" s="93">
        <v>1.0523747218163248E-2</v>
      </c>
      <c r="T67" s="93">
        <v>5.2305004778796995</v>
      </c>
      <c r="U67" s="93">
        <v>0.82532002363841006</v>
      </c>
      <c r="V67" s="93">
        <v>-0.97752911967282941</v>
      </c>
      <c r="W67" s="93">
        <v>1.2335066464234212</v>
      </c>
      <c r="X67" s="93">
        <v>0.25597752675059177</v>
      </c>
      <c r="Y67" s="93">
        <v>-0.99200562383483404</v>
      </c>
      <c r="Z67" s="93">
        <v>1.0000000000039297</v>
      </c>
      <c r="AA67" s="93">
        <v>1.4476504165902987E-2</v>
      </c>
      <c r="AB67" s="93">
        <v>-0.98022296245704044</v>
      </c>
      <c r="AC67" s="93">
        <v>1.0204433618006792</v>
      </c>
      <c r="AD67" s="93">
        <v>2.6938427850538484E-3</v>
      </c>
      <c r="AE67" s="93" t="s">
        <v>332</v>
      </c>
      <c r="AF67" s="93" t="s">
        <v>332</v>
      </c>
      <c r="AG67" s="93">
        <v>194.90730972324911</v>
      </c>
      <c r="AH67" s="93">
        <v>194.90730972324911</v>
      </c>
      <c r="AI67" s="93">
        <v>194.4652615955012</v>
      </c>
      <c r="AJ67" s="93">
        <v>194.43836058070556</v>
      </c>
      <c r="AK67" s="93">
        <v>194.43836058070556</v>
      </c>
      <c r="AL67" s="93">
        <v>67.449360585843948</v>
      </c>
      <c r="AM67" s="93">
        <v>11833.085651473404</v>
      </c>
      <c r="AN67" s="93">
        <v>-252745.71629660108</v>
      </c>
      <c r="AO67" s="93">
        <v>2077.7000242068211</v>
      </c>
      <c r="AP67" s="93">
        <v>-254823.41632081545</v>
      </c>
      <c r="AQ67" s="93">
        <v>22182.072673920648</v>
      </c>
      <c r="AR67" s="93">
        <v>-274927.78897054266</v>
      </c>
      <c r="AS67" s="93" t="s">
        <v>332</v>
      </c>
      <c r="AT67" s="93" t="s">
        <v>332</v>
      </c>
      <c r="AU67" s="93">
        <v>-226336.70352981373</v>
      </c>
      <c r="AV67" s="93">
        <v>-270609.08094632055</v>
      </c>
      <c r="AW67" s="93" t="s">
        <v>332</v>
      </c>
      <c r="AX67" s="93" t="s">
        <v>332</v>
      </c>
      <c r="AY67" s="93">
        <v>14.69412694678158</v>
      </c>
      <c r="BH67" s="2"/>
      <c r="BI67" s="2"/>
      <c r="BJ67" s="2"/>
      <c r="BK67" s="2"/>
      <c r="BL67" s="2"/>
      <c r="BM67" s="2"/>
      <c r="BN67" s="2"/>
      <c r="BO67" s="2"/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/>
      <c r="CD67" s="2"/>
      <c r="CE67" s="2"/>
      <c r="CF67" s="2"/>
      <c r="CG67" s="2"/>
      <c r="CH67" s="2"/>
      <c r="CI67" s="2"/>
      <c r="CJ67" s="2"/>
      <c r="CK67" s="2"/>
      <c r="CL67" s="2"/>
      <c r="CM67" s="2"/>
      <c r="CN67" s="2"/>
      <c r="CO67" s="2"/>
      <c r="CP67" s="2"/>
      <c r="CQ67" s="2"/>
      <c r="CR67" s="2"/>
      <c r="CS67" s="2"/>
      <c r="CT67" s="2"/>
      <c r="CU67" s="2"/>
      <c r="CV67" s="2"/>
    </row>
    <row r="68" spans="1:100" x14ac:dyDescent="0.3">
      <c r="A68" s="93" t="s">
        <v>298</v>
      </c>
      <c r="B68" s="93">
        <v>28</v>
      </c>
      <c r="C68" s="93">
        <v>4.3435999999999968</v>
      </c>
      <c r="D68" s="93">
        <v>3.2795999999999967</v>
      </c>
      <c r="E68" s="93" t="s">
        <v>332</v>
      </c>
      <c r="F68" s="93" t="s">
        <v>332</v>
      </c>
      <c r="G68" s="93">
        <v>29.758469997001825</v>
      </c>
      <c r="H68" s="93">
        <v>67.688154868724922</v>
      </c>
      <c r="I68" s="93">
        <v>29.758469997001825</v>
      </c>
      <c r="J68" s="93">
        <v>67.688154868724922</v>
      </c>
      <c r="K68" s="93">
        <v>69.87846700710557</v>
      </c>
      <c r="L68" s="93" t="s">
        <v>332</v>
      </c>
      <c r="M68" s="93" t="s">
        <v>332</v>
      </c>
      <c r="N68" s="93">
        <v>2.3218572920965606E-2</v>
      </c>
      <c r="O68" s="93">
        <v>2.3218572920965606E-2</v>
      </c>
      <c r="P68" s="93">
        <v>2.5974494973181748E-2</v>
      </c>
      <c r="Q68" s="93">
        <v>4.1521427693875347E-3</v>
      </c>
      <c r="R68" s="93">
        <v>4.3019876725109811E-3</v>
      </c>
      <c r="S68" s="93">
        <v>4.3019876725109811E-3</v>
      </c>
      <c r="T68" s="93">
        <v>5.3027253943409765</v>
      </c>
      <c r="U68" s="93">
        <v>0.82811822096484833</v>
      </c>
      <c r="V68" s="93">
        <v>-0.42003424902068476</v>
      </c>
      <c r="W68" s="93">
        <v>0.52505146761369559</v>
      </c>
      <c r="X68" s="93">
        <v>0.10501721859301083</v>
      </c>
      <c r="Y68" s="93">
        <v>-0.4224725989662188</v>
      </c>
      <c r="Z68" s="93">
        <v>1.0000000000055027</v>
      </c>
      <c r="AA68" s="93">
        <v>2.4383499478588069E-3</v>
      </c>
      <c r="AB68" s="93">
        <v>-0.42048603179974114</v>
      </c>
      <c r="AC68" s="93">
        <v>1.0086640557783733</v>
      </c>
      <c r="AD68" s="93">
        <v>4.5178277978852359E-4</v>
      </c>
      <c r="AE68" s="93" t="s">
        <v>332</v>
      </c>
      <c r="AF68" s="93" t="s">
        <v>332</v>
      </c>
      <c r="AG68" s="93">
        <v>196.36985219264344</v>
      </c>
      <c r="AH68" s="93">
        <v>196.36985219264344</v>
      </c>
      <c r="AI68" s="93">
        <v>196.15798716861136</v>
      </c>
      <c r="AJ68" s="93">
        <v>196.14681421684756</v>
      </c>
      <c r="AK68" s="93">
        <v>196.14681421684756</v>
      </c>
      <c r="AL68" s="93">
        <v>68.349683241462628</v>
      </c>
      <c r="AM68" s="93">
        <v>11972.681680333946</v>
      </c>
      <c r="AN68" s="93">
        <v>-107418.51924444144</v>
      </c>
      <c r="AO68" s="93">
        <v>1011.9036017757489</v>
      </c>
      <c r="AP68" s="93">
        <v>-108430.42284622281</v>
      </c>
      <c r="AQ68" s="93">
        <v>9347.6561506905891</v>
      </c>
      <c r="AR68" s="93">
        <v>-116766.17539514645</v>
      </c>
      <c r="AS68" s="93" t="s">
        <v>332</v>
      </c>
      <c r="AT68" s="93" t="s">
        <v>332</v>
      </c>
      <c r="AU68" s="93">
        <v>-232883.02821428538</v>
      </c>
      <c r="AV68" s="93">
        <v>-271776.19661656662</v>
      </c>
      <c r="AW68" s="93" t="s">
        <v>332</v>
      </c>
      <c r="AX68" s="93" t="s">
        <v>332</v>
      </c>
      <c r="AY68" s="93">
        <v>14.694302469951522</v>
      </c>
      <c r="BH68" s="2"/>
      <c r="BI68" s="2"/>
      <c r="BJ68" s="2"/>
      <c r="BK68" s="2"/>
      <c r="BL68" s="2"/>
      <c r="BM68" s="2"/>
      <c r="BN68" s="2"/>
      <c r="BO68" s="2"/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/>
      <c r="CD68" s="2"/>
      <c r="CE68" s="2"/>
      <c r="CF68" s="2"/>
      <c r="CG68" s="2"/>
      <c r="CH68" s="2"/>
      <c r="CI68" s="2"/>
      <c r="CJ68" s="2"/>
      <c r="CK68" s="2"/>
      <c r="CL68" s="2"/>
      <c r="CM68" s="2"/>
      <c r="CN68" s="2"/>
      <c r="CO68" s="2"/>
      <c r="CP68" s="2"/>
      <c r="CQ68" s="2"/>
      <c r="CR68" s="2"/>
      <c r="CS68" s="2"/>
      <c r="CT68" s="2"/>
      <c r="CU68" s="2"/>
      <c r="CV68" s="2"/>
    </row>
    <row r="69" spans="1:100" x14ac:dyDescent="0.3">
      <c r="A69" s="93" t="s">
        <v>298</v>
      </c>
      <c r="B69" s="93">
        <v>29</v>
      </c>
      <c r="C69" s="93">
        <v>3.2795999999999967</v>
      </c>
      <c r="D69" s="93">
        <v>3.2225999999999968</v>
      </c>
      <c r="E69" s="93" t="s">
        <v>332</v>
      </c>
      <c r="F69" s="93" t="s">
        <v>332</v>
      </c>
      <c r="G69" s="93">
        <v>29.863487215594834</v>
      </c>
      <c r="H69" s="93">
        <v>67.716619645960847</v>
      </c>
      <c r="I69" s="93">
        <v>29.863487215594834</v>
      </c>
      <c r="J69" s="93">
        <v>67.716619645960847</v>
      </c>
      <c r="K69" s="93">
        <v>3.7466356339426712</v>
      </c>
      <c r="L69" s="93" t="s">
        <v>332</v>
      </c>
      <c r="M69" s="93" t="s">
        <v>332</v>
      </c>
      <c r="N69" s="93">
        <v>9.0717790145322282E-3</v>
      </c>
      <c r="O69" s="93">
        <v>9.0717790145322282E-3</v>
      </c>
      <c r="P69" s="93">
        <v>1.7564361909354086E-2</v>
      </c>
      <c r="Q69" s="93">
        <v>2.8031743249671958E-3</v>
      </c>
      <c r="R69" s="93">
        <v>3.2683838829061815E-3</v>
      </c>
      <c r="S69" s="93">
        <v>3.2683838829061815E-3</v>
      </c>
      <c r="T69" s="93">
        <v>5.3335487695282184</v>
      </c>
      <c r="U69" s="93">
        <v>0.82913097816291448</v>
      </c>
      <c r="V69" s="93">
        <v>-6.9869699564650348E-2</v>
      </c>
      <c r="W69" s="93">
        <v>9.8334476800587309E-2</v>
      </c>
      <c r="X69" s="93">
        <v>2.8464777235936965E-2</v>
      </c>
      <c r="Y69" s="93">
        <v>-7.0127925733006316E-2</v>
      </c>
      <c r="Z69" s="93">
        <v>1.0000000000060794</v>
      </c>
      <c r="AA69" s="93">
        <v>2.5822616878230765E-4</v>
      </c>
      <c r="AB69" s="93">
        <v>-6.9962733383651235E-2</v>
      </c>
      <c r="AC69" s="93">
        <v>1.0066210158215523</v>
      </c>
      <c r="AD69" s="93">
        <v>9.3033819148451139E-5</v>
      </c>
      <c r="AE69" s="93" t="s">
        <v>332</v>
      </c>
      <c r="AF69" s="93" t="s">
        <v>332</v>
      </c>
      <c r="AG69" s="93">
        <v>197.04158350660006</v>
      </c>
      <c r="AH69" s="93">
        <v>197.04158350660006</v>
      </c>
      <c r="AI69" s="93">
        <v>196.53492083154592</v>
      </c>
      <c r="AJ69" s="93">
        <v>196.49280449886174</v>
      </c>
      <c r="AK69" s="93">
        <v>196.49280449886174</v>
      </c>
      <c r="AL69" s="93">
        <v>68.787116943012407</v>
      </c>
      <c r="AM69" s="93">
        <v>12000.648081333535</v>
      </c>
      <c r="AN69" s="93">
        <v>-20527.464319117815</v>
      </c>
      <c r="AO69" s="93">
        <v>130.57723811797081</v>
      </c>
      <c r="AP69" s="93">
        <v>-20658.041557236593</v>
      </c>
      <c r="AQ69" s="93">
        <v>1893.6368973703163</v>
      </c>
      <c r="AR69" s="93">
        <v>-22421.101216491857</v>
      </c>
      <c r="AS69" s="93" t="s">
        <v>332</v>
      </c>
      <c r="AT69" s="93" t="s">
        <v>332</v>
      </c>
      <c r="AU69" s="93">
        <v>-235661.06249958219</v>
      </c>
      <c r="AV69" s="93">
        <v>-271965.092865246</v>
      </c>
      <c r="AW69" s="93" t="s">
        <v>332</v>
      </c>
      <c r="AX69" s="93" t="s">
        <v>332</v>
      </c>
      <c r="AY69" s="93">
        <v>14.694481127581195</v>
      </c>
      <c r="BH69" s="2"/>
      <c r="BI69" s="2"/>
      <c r="BJ69" s="2"/>
      <c r="BK69" s="2"/>
      <c r="BL69" s="2"/>
      <c r="BM69" s="2"/>
      <c r="BN69" s="2"/>
      <c r="BO69" s="2"/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/>
      <c r="CD69" s="2"/>
      <c r="CE69" s="2"/>
      <c r="CF69" s="2"/>
      <c r="CG69" s="2"/>
      <c r="CH69" s="2"/>
      <c r="CI69" s="2"/>
      <c r="CJ69" s="2"/>
      <c r="CK69" s="2"/>
      <c r="CL69" s="2"/>
      <c r="CM69" s="2"/>
      <c r="CN69" s="2"/>
      <c r="CO69" s="2"/>
      <c r="CP69" s="2"/>
      <c r="CQ69" s="2"/>
      <c r="CR69" s="2"/>
      <c r="CS69" s="2"/>
      <c r="CT69" s="2"/>
      <c r="CU69" s="2"/>
      <c r="CV69" s="2"/>
    </row>
    <row r="70" spans="1:100" x14ac:dyDescent="0.3">
      <c r="A70" s="93" t="s">
        <v>298</v>
      </c>
      <c r="B70" s="93">
        <v>30</v>
      </c>
      <c r="C70" s="93">
        <v>3.2225999999999968</v>
      </c>
      <c r="D70" s="93">
        <v>3.1655999999999969</v>
      </c>
      <c r="E70" s="93" t="s">
        <v>332</v>
      </c>
      <c r="F70" s="93" t="s">
        <v>332</v>
      </c>
      <c r="G70" s="93">
        <v>29.891951992830773</v>
      </c>
      <c r="H70" s="93">
        <v>67.729536889707219</v>
      </c>
      <c r="I70" s="93">
        <v>29.891951992830773</v>
      </c>
      <c r="J70" s="93">
        <v>67.729536889707219</v>
      </c>
      <c r="K70" s="93">
        <v>3.747849166620469</v>
      </c>
      <c r="L70" s="93" t="s">
        <v>332</v>
      </c>
      <c r="M70" s="93" t="s">
        <v>332</v>
      </c>
      <c r="N70" s="93">
        <v>6.7257319664887514E-3</v>
      </c>
      <c r="O70" s="93">
        <v>6.7257319664887514E-3</v>
      </c>
      <c r="P70" s="93">
        <v>1.3252558801172543E-2</v>
      </c>
      <c r="Q70" s="93">
        <v>2.1133599910001907E-3</v>
      </c>
      <c r="R70" s="93">
        <v>2.4721098025495972E-3</v>
      </c>
      <c r="S70" s="93">
        <v>2.4721098025495972E-3</v>
      </c>
      <c r="T70" s="93">
        <v>5.3402913313184586</v>
      </c>
      <c r="U70" s="93">
        <v>0.8293886733853677</v>
      </c>
      <c r="V70" s="93">
        <v>-5.3889056188668662E-2</v>
      </c>
      <c r="W70" s="93">
        <v>6.6806299935036353E-2</v>
      </c>
      <c r="X70" s="93">
        <v>1.2917243746367693E-2</v>
      </c>
      <c r="Y70" s="93">
        <v>-5.397593410749757E-2</v>
      </c>
      <c r="Z70" s="93">
        <v>1.0000000000065763</v>
      </c>
      <c r="AA70" s="93">
        <v>8.6877919183872112E-5</v>
      </c>
      <c r="AB70" s="93">
        <v>-5.3920989033427034E-2</v>
      </c>
      <c r="AC70" s="93">
        <v>1.0050316090068816</v>
      </c>
      <c r="AD70" s="93">
        <v>3.1932844887318058E-5</v>
      </c>
      <c r="AE70" s="93" t="s">
        <v>332</v>
      </c>
      <c r="AF70" s="93" t="s">
        <v>332</v>
      </c>
      <c r="AG70" s="93">
        <v>197.12542006954925</v>
      </c>
      <c r="AH70" s="93">
        <v>197.12542006954925</v>
      </c>
      <c r="AI70" s="93">
        <v>196.72699192530604</v>
      </c>
      <c r="AJ70" s="93">
        <v>196.70161778206798</v>
      </c>
      <c r="AK70" s="93">
        <v>196.70161778206798</v>
      </c>
      <c r="AL70" s="93">
        <v>68.896515259194118</v>
      </c>
      <c r="AM70" s="93">
        <v>12018.562558691228</v>
      </c>
      <c r="AN70" s="93">
        <v>-13685.839163352324</v>
      </c>
      <c r="AO70" s="93">
        <v>102.87962415371909</v>
      </c>
      <c r="AP70" s="93">
        <v>-13788.718787506714</v>
      </c>
      <c r="AQ70" s="93">
        <v>1142.9468098360544</v>
      </c>
      <c r="AR70" s="93">
        <v>-14828.785973192589</v>
      </c>
      <c r="AS70" s="93" t="s">
        <v>332</v>
      </c>
      <c r="AT70" s="93" t="s">
        <v>332</v>
      </c>
      <c r="AU70" s="93">
        <v>-236123.37505364759</v>
      </c>
      <c r="AV70" s="93">
        <v>-272115.2902567453</v>
      </c>
      <c r="AW70" s="93" t="s">
        <v>332</v>
      </c>
      <c r="AX70" s="93" t="s">
        <v>332</v>
      </c>
      <c r="AY70" s="93">
        <v>14.694490771726343</v>
      </c>
      <c r="BH70" s="2"/>
      <c r="BI70" s="2"/>
      <c r="BJ70" s="2"/>
      <c r="BK70" s="2"/>
      <c r="BL70" s="2"/>
      <c r="BM70" s="2"/>
      <c r="BN70" s="2"/>
      <c r="BO70" s="2"/>
      <c r="BP70" s="2"/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/>
      <c r="CD70" s="2"/>
      <c r="CE70" s="2"/>
      <c r="CF70" s="2"/>
      <c r="CG70" s="2"/>
      <c r="CH70" s="2"/>
      <c r="CI70" s="2"/>
      <c r="CJ70" s="2"/>
      <c r="CK70" s="2"/>
      <c r="CL70" s="2"/>
      <c r="CM70" s="2"/>
      <c r="CN70" s="2"/>
      <c r="CO70" s="2"/>
      <c r="CP70" s="2"/>
      <c r="CQ70" s="2"/>
      <c r="CR70" s="2"/>
      <c r="CS70" s="2"/>
      <c r="CT70" s="2"/>
      <c r="CU70" s="2"/>
      <c r="CV70" s="2"/>
    </row>
    <row r="71" spans="1:100" x14ac:dyDescent="0.3">
      <c r="A71" s="93" t="s">
        <v>298</v>
      </c>
      <c r="B71" s="93">
        <v>31</v>
      </c>
      <c r="C71" s="93">
        <v>3.1655999999999969</v>
      </c>
      <c r="D71" s="93">
        <v>3.1085999999999969</v>
      </c>
      <c r="E71" s="93" t="s">
        <v>332</v>
      </c>
      <c r="F71" s="93" t="s">
        <v>332</v>
      </c>
      <c r="G71" s="93">
        <v>29.904869236577138</v>
      </c>
      <c r="H71" s="93">
        <v>67.738391943196191</v>
      </c>
      <c r="I71" s="93">
        <v>29.904869236577138</v>
      </c>
      <c r="J71" s="93">
        <v>67.738391943196191</v>
      </c>
      <c r="K71" s="93">
        <v>3.7486187073927373</v>
      </c>
      <c r="L71" s="93" t="s">
        <v>332</v>
      </c>
      <c r="M71" s="93" t="s">
        <v>332</v>
      </c>
      <c r="N71" s="93">
        <v>4.9208107116750169E-3</v>
      </c>
      <c r="O71" s="93">
        <v>4.9208107116750169E-3</v>
      </c>
      <c r="P71" s="93">
        <v>9.9359257716815658E-3</v>
      </c>
      <c r="Q71" s="93">
        <v>1.5835318809472904E-3</v>
      </c>
      <c r="R71" s="93">
        <v>1.8596678192222E-3</v>
      </c>
      <c r="S71" s="93">
        <v>1.8596678192222E-3</v>
      </c>
      <c r="T71" s="93">
        <v>5.3438910235474815</v>
      </c>
      <c r="U71" s="93">
        <v>0.82952459594689965</v>
      </c>
      <c r="V71" s="93">
        <v>-4.1463944444663121E-2</v>
      </c>
      <c r="W71" s="93">
        <v>5.0318997933636603E-2</v>
      </c>
      <c r="X71" s="93">
        <v>8.8550534889734848E-3</v>
      </c>
      <c r="Y71" s="93">
        <v>-4.1507518486431083E-2</v>
      </c>
      <c r="Z71" s="93">
        <v>1.0000000000070599</v>
      </c>
      <c r="AA71" s="93">
        <v>4.3574042060995955E-5</v>
      </c>
      <c r="AB71" s="93">
        <v>-4.1480411902563796E-2</v>
      </c>
      <c r="AC71" s="93">
        <v>1.0037989368050995</v>
      </c>
      <c r="AD71" s="93">
        <v>1.6467458010935253E-5</v>
      </c>
      <c r="AE71" s="93" t="s">
        <v>332</v>
      </c>
      <c r="AF71" s="93" t="s">
        <v>332</v>
      </c>
      <c r="AG71" s="93">
        <v>197.19115178068131</v>
      </c>
      <c r="AH71" s="93">
        <v>197.19115178068131</v>
      </c>
      <c r="AI71" s="93">
        <v>196.87432560152916</v>
      </c>
      <c r="AJ71" s="93">
        <v>196.85563577834643</v>
      </c>
      <c r="AK71" s="93">
        <v>196.85563577834643</v>
      </c>
      <c r="AL71" s="93">
        <v>68.960981488342725</v>
      </c>
      <c r="AM71" s="93">
        <v>12031.971604777889</v>
      </c>
      <c r="AN71" s="93">
        <v>-10271.155348690378</v>
      </c>
      <c r="AO71" s="93">
        <v>81.902236662433708</v>
      </c>
      <c r="AP71" s="93">
        <v>-10353.057585353372</v>
      </c>
      <c r="AQ71" s="93">
        <v>842.9722131161908</v>
      </c>
      <c r="AR71" s="93">
        <v>-11114.127561808877</v>
      </c>
      <c r="AS71" s="93" t="s">
        <v>332</v>
      </c>
      <c r="AT71" s="93" t="s">
        <v>332</v>
      </c>
      <c r="AU71" s="93">
        <v>-236479.02870621384</v>
      </c>
      <c r="AV71" s="93">
        <v>-272231.34792615194</v>
      </c>
      <c r="AW71" s="93" t="s">
        <v>332</v>
      </c>
      <c r="AX71" s="93" t="s">
        <v>332</v>
      </c>
      <c r="AY71" s="93">
        <v>14.694500432023917</v>
      </c>
      <c r="BH71" s="2"/>
      <c r="BI71" s="2"/>
      <c r="BJ71" s="2"/>
      <c r="BK71" s="2"/>
      <c r="BL71" s="2"/>
      <c r="BM71" s="2"/>
      <c r="BN71" s="2"/>
      <c r="BO71" s="2"/>
      <c r="BP71" s="2"/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/>
      <c r="CD71" s="2"/>
      <c r="CE71" s="2"/>
      <c r="CF71" s="2"/>
      <c r="CG71" s="2"/>
      <c r="CH71" s="2"/>
      <c r="CI71" s="2"/>
      <c r="CJ71" s="2"/>
      <c r="CK71" s="2"/>
      <c r="CL71" s="2"/>
      <c r="CM71" s="2"/>
      <c r="CN71" s="2"/>
      <c r="CO71" s="2"/>
      <c r="CP71" s="2"/>
      <c r="CQ71" s="2"/>
      <c r="CR71" s="2"/>
      <c r="CS71" s="2"/>
      <c r="CT71" s="2"/>
      <c r="CU71" s="2"/>
      <c r="CV71" s="2"/>
    </row>
    <row r="72" spans="1:100" x14ac:dyDescent="0.3">
      <c r="A72" s="93" t="s">
        <v>298</v>
      </c>
      <c r="B72" s="93">
        <v>32</v>
      </c>
      <c r="C72" s="93">
        <v>3.1085999999999969</v>
      </c>
      <c r="D72" s="93">
        <v>3.051599999999997</v>
      </c>
      <c r="E72" s="93" t="s">
        <v>332</v>
      </c>
      <c r="F72" s="93" t="s">
        <v>332</v>
      </c>
      <c r="G72" s="93">
        <v>29.913724290066114</v>
      </c>
      <c r="H72" s="93">
        <v>67.74498383564125</v>
      </c>
      <c r="I72" s="93">
        <v>29.913724290066114</v>
      </c>
      <c r="J72" s="93">
        <v>67.74498383564125</v>
      </c>
      <c r="K72" s="93">
        <v>3.7491924438746267</v>
      </c>
      <c r="L72" s="93" t="s">
        <v>332</v>
      </c>
      <c r="M72" s="93" t="s">
        <v>332</v>
      </c>
      <c r="N72" s="93">
        <v>3.5332362965348704E-3</v>
      </c>
      <c r="O72" s="93">
        <v>3.5332362965348704E-3</v>
      </c>
      <c r="P72" s="93">
        <v>7.3855301154073429E-3</v>
      </c>
      <c r="Q72" s="93">
        <v>1.176547585283064E-3</v>
      </c>
      <c r="R72" s="93">
        <v>1.3889212719109215E-3</v>
      </c>
      <c r="S72" s="93">
        <v>1.3889212719109215E-3</v>
      </c>
      <c r="T72" s="93">
        <v>5.3464869780183077</v>
      </c>
      <c r="U72" s="93">
        <v>0.82961873259607788</v>
      </c>
      <c r="V72" s="93">
        <v>-3.1878458508119156E-2</v>
      </c>
      <c r="W72" s="93">
        <v>3.8470350953166067E-2</v>
      </c>
      <c r="X72" s="93">
        <v>6.5918924450469119E-3</v>
      </c>
      <c r="Y72" s="93">
        <v>-3.1901749221528802E-2</v>
      </c>
      <c r="Z72" s="93">
        <v>1.0000000000075246</v>
      </c>
      <c r="AA72" s="93">
        <v>2.3290713649693741E-5</v>
      </c>
      <c r="AB72" s="93">
        <v>-3.1887614127665373E-2</v>
      </c>
      <c r="AC72" s="93">
        <v>1.0028452968440058</v>
      </c>
      <c r="AD72" s="93">
        <v>9.1556196390745506E-6</v>
      </c>
      <c r="AE72" s="93" t="s">
        <v>332</v>
      </c>
      <c r="AF72" s="93" t="s">
        <v>332</v>
      </c>
      <c r="AG72" s="93">
        <v>197.24328167522413</v>
      </c>
      <c r="AH72" s="93">
        <v>197.24328167522413</v>
      </c>
      <c r="AI72" s="93">
        <v>196.98738659694425</v>
      </c>
      <c r="AJ72" s="93">
        <v>196.97314254428719</v>
      </c>
      <c r="AK72" s="93">
        <v>196.97314254428719</v>
      </c>
      <c r="AL72" s="93">
        <v>69.008451416488455</v>
      </c>
      <c r="AM72" s="93">
        <v>12042.247111334289</v>
      </c>
      <c r="AN72" s="93">
        <v>-7842.7324967747354</v>
      </c>
      <c r="AO72" s="93">
        <v>66.206700967984375</v>
      </c>
      <c r="AP72" s="93">
        <v>-7908.9391977431833</v>
      </c>
      <c r="AQ72" s="93">
        <v>643.10048693521935</v>
      </c>
      <c r="AR72" s="93">
        <v>-8485.8329837120527</v>
      </c>
      <c r="AS72" s="93" t="s">
        <v>332</v>
      </c>
      <c r="AT72" s="93" t="s">
        <v>332</v>
      </c>
      <c r="AU72" s="93">
        <v>-236752.38553805233</v>
      </c>
      <c r="AV72" s="93">
        <v>-272320.62704895361</v>
      </c>
      <c r="AW72" s="93" t="s">
        <v>332</v>
      </c>
      <c r="AX72" s="93" t="s">
        <v>332</v>
      </c>
      <c r="AY72" s="93">
        <v>14.694510100059604</v>
      </c>
      <c r="BH72" s="2"/>
      <c r="BI72" s="2"/>
      <c r="BJ72" s="2"/>
      <c r="BK72" s="2"/>
      <c r="BL72" s="2"/>
      <c r="BM72" s="2"/>
      <c r="BN72" s="2"/>
      <c r="BO72" s="2"/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/>
      <c r="CD72" s="2"/>
      <c r="CE72" s="2"/>
      <c r="CF72" s="2"/>
      <c r="CG72" s="2"/>
      <c r="CH72" s="2"/>
      <c r="CI72" s="2"/>
      <c r="CJ72" s="2"/>
      <c r="CK72" s="2"/>
      <c r="CL72" s="2"/>
      <c r="CM72" s="2"/>
      <c r="CN72" s="2"/>
      <c r="CO72" s="2"/>
      <c r="CP72" s="2"/>
      <c r="CQ72" s="2"/>
      <c r="CR72" s="2"/>
      <c r="CS72" s="2"/>
      <c r="CT72" s="2"/>
      <c r="CU72" s="2"/>
      <c r="CV72" s="2"/>
    </row>
    <row r="73" spans="1:100" x14ac:dyDescent="0.3">
      <c r="A73" s="93" t="s">
        <v>298</v>
      </c>
      <c r="B73" s="93">
        <v>33</v>
      </c>
      <c r="C73" s="93">
        <v>3.051599999999997</v>
      </c>
      <c r="D73" s="93">
        <v>2.994599999999997</v>
      </c>
      <c r="E73" s="93" t="s">
        <v>332</v>
      </c>
      <c r="F73" s="93" t="s">
        <v>332</v>
      </c>
      <c r="G73" s="93">
        <v>29.920316182511158</v>
      </c>
      <c r="H73" s="93">
        <v>67.749919968608836</v>
      </c>
      <c r="I73" s="93">
        <v>29.920316182511158</v>
      </c>
      <c r="J73" s="93">
        <v>67.749919968608836</v>
      </c>
      <c r="K73" s="93">
        <v>3.7496310051518877</v>
      </c>
      <c r="L73" s="93" t="s">
        <v>332</v>
      </c>
      <c r="M73" s="93" t="s">
        <v>332</v>
      </c>
      <c r="N73" s="93">
        <v>2.4670126300820137E-3</v>
      </c>
      <c r="O73" s="93">
        <v>2.4670126300820137E-3</v>
      </c>
      <c r="P73" s="93">
        <v>5.4253401572207337E-3</v>
      </c>
      <c r="Q73" s="93">
        <v>8.6399587217483561E-4</v>
      </c>
      <c r="R73" s="93">
        <v>1.0272402061343518E-3</v>
      </c>
      <c r="S73" s="93">
        <v>1.0272402061343518E-3</v>
      </c>
      <c r="T73" s="93">
        <v>5.3484690069612757</v>
      </c>
      <c r="U73" s="93">
        <v>0.82968726227344269</v>
      </c>
      <c r="V73" s="93">
        <v>-2.4497007360511084E-2</v>
      </c>
      <c r="W73" s="93">
        <v>2.9433140328097133E-2</v>
      </c>
      <c r="X73" s="93">
        <v>4.9361329675860497E-3</v>
      </c>
      <c r="Y73" s="93">
        <v>-2.4509184862690506E-2</v>
      </c>
      <c r="Z73" s="93">
        <v>1.0000000000079716</v>
      </c>
      <c r="AA73" s="93">
        <v>1.2177502374798996E-5</v>
      </c>
      <c r="AB73" s="93">
        <v>-2.4502077954680915E-2</v>
      </c>
      <c r="AC73" s="93">
        <v>1.002108934424748</v>
      </c>
      <c r="AD73" s="93">
        <v>5.0705942471296632E-6</v>
      </c>
      <c r="AE73" s="93" t="s">
        <v>332</v>
      </c>
      <c r="AF73" s="93" t="s">
        <v>332</v>
      </c>
      <c r="AG73" s="93">
        <v>197.28529728765733</v>
      </c>
      <c r="AH73" s="93">
        <v>197.28529728765733</v>
      </c>
      <c r="AI73" s="93">
        <v>197.07414940896268</v>
      </c>
      <c r="AJ73" s="93">
        <v>197.06323718144216</v>
      </c>
      <c r="AK73" s="93">
        <v>197.06323718144216</v>
      </c>
      <c r="AL73" s="93">
        <v>69.044423276133614</v>
      </c>
      <c r="AM73" s="93">
        <v>12050.1355361726</v>
      </c>
      <c r="AN73" s="93">
        <v>-5992.5725239253643</v>
      </c>
      <c r="AO73" s="93">
        <v>54.664308741982659</v>
      </c>
      <c r="AP73" s="93">
        <v>-6047.2368326677333</v>
      </c>
      <c r="AQ73" s="93">
        <v>493.05330679699188</v>
      </c>
      <c r="AR73" s="93">
        <v>-6485.625830724096</v>
      </c>
      <c r="AS73" s="93" t="s">
        <v>332</v>
      </c>
      <c r="AT73" s="93" t="s">
        <v>332</v>
      </c>
      <c r="AU73" s="93">
        <v>-236962.3460945129</v>
      </c>
      <c r="AV73" s="93">
        <v>-272389.23763478361</v>
      </c>
      <c r="AW73" s="93" t="s">
        <v>332</v>
      </c>
      <c r="AX73" s="93" t="s">
        <v>332</v>
      </c>
      <c r="AY73" s="93">
        <v>14.694519773530914</v>
      </c>
      <c r="BH73" s="2"/>
      <c r="BI73" s="2"/>
      <c r="BJ73" s="2"/>
      <c r="BK73" s="2"/>
      <c r="BL73" s="2"/>
      <c r="BM73" s="2"/>
      <c r="BN73" s="2"/>
      <c r="BO73" s="2"/>
      <c r="BP73" s="2"/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/>
      <c r="CD73" s="2"/>
      <c r="CE73" s="2"/>
      <c r="CF73" s="2"/>
      <c r="CG73" s="2"/>
      <c r="CH73" s="2"/>
      <c r="CI73" s="2"/>
      <c r="CJ73" s="2"/>
      <c r="CK73" s="2"/>
      <c r="CL73" s="2"/>
      <c r="CM73" s="2"/>
      <c r="CN73" s="2"/>
      <c r="CO73" s="2"/>
      <c r="CP73" s="2"/>
      <c r="CQ73" s="2"/>
      <c r="CR73" s="2"/>
      <c r="CS73" s="2"/>
      <c r="CT73" s="2"/>
      <c r="CU73" s="2"/>
      <c r="CV73" s="2"/>
    </row>
    <row r="74" spans="1:100" x14ac:dyDescent="0.3">
      <c r="A74" s="93" t="s">
        <v>298</v>
      </c>
      <c r="B74" s="93">
        <v>34</v>
      </c>
      <c r="C74" s="93">
        <v>2.994599999999997</v>
      </c>
      <c r="D74" s="93">
        <v>2.9375999999999971</v>
      </c>
      <c r="E74" s="93" t="s">
        <v>332</v>
      </c>
      <c r="F74" s="93" t="s">
        <v>332</v>
      </c>
      <c r="G74" s="93">
        <v>29.925252315478744</v>
      </c>
      <c r="H74" s="93">
        <v>67.75357920090147</v>
      </c>
      <c r="I74" s="93">
        <v>29.925252315478744</v>
      </c>
      <c r="J74" s="93">
        <v>67.75357920090147</v>
      </c>
      <c r="K74" s="93">
        <v>3.749966934828838</v>
      </c>
      <c r="L74" s="93" t="s">
        <v>332</v>
      </c>
      <c r="M74" s="93" t="s">
        <v>332</v>
      </c>
      <c r="N74" s="93">
        <v>1.6479991559658104E-3</v>
      </c>
      <c r="O74" s="93">
        <v>1.6479991559658104E-3</v>
      </c>
      <c r="P74" s="93">
        <v>3.9193800935423502E-3</v>
      </c>
      <c r="Q74" s="93">
        <v>6.2401375046534208E-4</v>
      </c>
      <c r="R74" s="93">
        <v>7.4944214059348955E-4</v>
      </c>
      <c r="S74" s="93">
        <v>7.4944214059348955E-4</v>
      </c>
      <c r="T74" s="93">
        <v>5.349998818475509</v>
      </c>
      <c r="U74" s="93">
        <v>0.82973723856189652</v>
      </c>
      <c r="V74" s="93">
        <v>-1.8818054325000666E-2</v>
      </c>
      <c r="W74" s="93">
        <v>2.2477286617639678E-2</v>
      </c>
      <c r="X74" s="93">
        <v>3.6592322926390108E-3</v>
      </c>
      <c r="Y74" s="93">
        <v>-1.8824084736572225E-2</v>
      </c>
      <c r="Z74" s="93">
        <v>1.0000000000084037</v>
      </c>
      <c r="AA74" s="93">
        <v>6.0304117297519268E-6</v>
      </c>
      <c r="AB74" s="93">
        <v>-1.8820796707819259E-2</v>
      </c>
      <c r="AC74" s="93">
        <v>1.0015411776573251</v>
      </c>
      <c r="AD74" s="93">
        <v>2.7423828823242024E-6</v>
      </c>
      <c r="AE74" s="93" t="s">
        <v>332</v>
      </c>
      <c r="AF74" s="93" t="s">
        <v>332</v>
      </c>
      <c r="AG74" s="93">
        <v>197.31990982074373</v>
      </c>
      <c r="AH74" s="93">
        <v>197.31990982074373</v>
      </c>
      <c r="AI74" s="93">
        <v>197.14073154766183</v>
      </c>
      <c r="AJ74" s="93">
        <v>197.13236418615614</v>
      </c>
      <c r="AK74" s="93">
        <v>197.13236418615614</v>
      </c>
      <c r="AL74" s="93">
        <v>69.07146095024288</v>
      </c>
      <c r="AM74" s="93">
        <v>12056.182132841846</v>
      </c>
      <c r="AN74" s="93">
        <v>-4567.6556642774367</v>
      </c>
      <c r="AO74" s="93">
        <v>46.409984878123922</v>
      </c>
      <c r="AP74" s="93">
        <v>-4614.0656491558702</v>
      </c>
      <c r="AQ74" s="93">
        <v>378.29079300207843</v>
      </c>
      <c r="AR74" s="93">
        <v>-4945.9464572814186</v>
      </c>
      <c r="AS74" s="93" t="s">
        <v>332</v>
      </c>
      <c r="AT74" s="93" t="s">
        <v>332</v>
      </c>
      <c r="AU74" s="93">
        <v>-237123.51081334005</v>
      </c>
      <c r="AV74" s="93">
        <v>-272441.94215920672</v>
      </c>
      <c r="AW74" s="93" t="s">
        <v>332</v>
      </c>
      <c r="AX74" s="93" t="s">
        <v>332</v>
      </c>
      <c r="AY74" s="93">
        <v>14.694529451136983</v>
      </c>
      <c r="BH74" s="2"/>
      <c r="BI74" s="2"/>
      <c r="BJ74" s="2"/>
      <c r="BK74" s="2"/>
      <c r="BL74" s="2"/>
      <c r="BM74" s="2"/>
      <c r="BN74" s="2"/>
      <c r="BO74" s="2"/>
      <c r="BP74" s="2"/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/>
      <c r="CD74" s="2"/>
      <c r="CE74" s="2"/>
      <c r="CF74" s="2"/>
      <c r="CG74" s="2"/>
      <c r="CH74" s="2"/>
      <c r="CI74" s="2"/>
      <c r="CJ74" s="2"/>
      <c r="CK74" s="2"/>
      <c r="CL74" s="2"/>
      <c r="CM74" s="2"/>
      <c r="CN74" s="2"/>
      <c r="CO74" s="2"/>
      <c r="CP74" s="2"/>
      <c r="CQ74" s="2"/>
      <c r="CR74" s="2"/>
      <c r="CS74" s="2"/>
      <c r="CT74" s="2"/>
      <c r="CU74" s="2"/>
      <c r="CV74" s="2"/>
    </row>
    <row r="75" spans="1:100" x14ac:dyDescent="0.3">
      <c r="A75" s="93" t="s">
        <v>298</v>
      </c>
      <c r="B75" s="93">
        <v>35</v>
      </c>
      <c r="C75" s="93">
        <v>2.9375999999999971</v>
      </c>
      <c r="D75" s="93">
        <v>2.8805999999999972</v>
      </c>
      <c r="E75" s="93">
        <v>29.931572164783109</v>
      </c>
      <c r="F75" s="93" t="s">
        <v>332</v>
      </c>
      <c r="G75" s="93">
        <v>29.928911547771381</v>
      </c>
      <c r="H75" s="93">
        <v>67.756239817913197</v>
      </c>
      <c r="I75" s="93">
        <v>29.928911547771381</v>
      </c>
      <c r="J75" s="93">
        <v>67.756239817913197</v>
      </c>
      <c r="K75" s="93">
        <v>3.7502238268082309</v>
      </c>
      <c r="L75" s="93">
        <v>5.3612238928220271E-4</v>
      </c>
      <c r="M75" s="93" t="s">
        <v>332</v>
      </c>
      <c r="N75" s="93">
        <v>1.0190392719240213E-3</v>
      </c>
      <c r="O75" s="93">
        <v>1.0190392719240213E-3</v>
      </c>
      <c r="P75" s="93">
        <v>2.7627423638740172E-3</v>
      </c>
      <c r="Q75" s="93">
        <v>4.3978003237866937E-4</v>
      </c>
      <c r="R75" s="93">
        <v>5.3612238928220249E-4</v>
      </c>
      <c r="S75" s="93">
        <v>5.3612238928220249E-4</v>
      </c>
      <c r="T75" s="93">
        <v>5.3511856457802898</v>
      </c>
      <c r="U75" s="93">
        <v>0.82977321919028935</v>
      </c>
      <c r="V75" s="93">
        <v>-1.4451750249281772E-2</v>
      </c>
      <c r="W75" s="93">
        <v>1.7112367261007306E-2</v>
      </c>
      <c r="X75" s="93">
        <v>2.6606170117255351E-3</v>
      </c>
      <c r="Y75" s="93">
        <v>-1.4454461522376739E-2</v>
      </c>
      <c r="Z75" s="93">
        <v>1.0000000000088229</v>
      </c>
      <c r="AA75" s="93">
        <v>2.7112732224974547E-6</v>
      </c>
      <c r="AB75" s="93">
        <v>-1.4453176665578875E-2</v>
      </c>
      <c r="AC75" s="93">
        <v>1.0011039121741661</v>
      </c>
      <c r="AD75" s="93">
        <v>1.4264163492911677E-6</v>
      </c>
      <c r="AE75" s="93">
        <v>197.68251067867908</v>
      </c>
      <c r="AF75" s="93" t="s">
        <v>332</v>
      </c>
      <c r="AG75" s="93">
        <v>197.34924624789255</v>
      </c>
      <c r="AH75" s="93">
        <v>197.34924624789255</v>
      </c>
      <c r="AI75" s="93">
        <v>197.1918281616889</v>
      </c>
      <c r="AJ75" s="93">
        <v>197.1854103791475</v>
      </c>
      <c r="AK75" s="93">
        <v>197.1854103791475</v>
      </c>
      <c r="AL75" s="93">
        <v>69.091402076515735</v>
      </c>
      <c r="AM75" s="93">
        <v>12060.805587469498</v>
      </c>
      <c r="AN75" s="93">
        <v>-3467.2854206376883</v>
      </c>
      <c r="AO75" s="93">
        <v>40.788320473298512</v>
      </c>
      <c r="AP75" s="93">
        <v>-3508.0737411112359</v>
      </c>
      <c r="AQ75" s="93">
        <v>290.2809282614233</v>
      </c>
      <c r="AR75" s="93">
        <v>-3757.566348899411</v>
      </c>
      <c r="AS75" s="93">
        <v>-237341.88745570337</v>
      </c>
      <c r="AT75" s="93" t="s">
        <v>332</v>
      </c>
      <c r="AU75" s="93">
        <v>-237247.13594585549</v>
      </c>
      <c r="AV75" s="93">
        <v>-272482.41698133358</v>
      </c>
      <c r="AW75" s="93">
        <v>14.81709285562858</v>
      </c>
      <c r="AX75" s="93" t="s">
        <v>332</v>
      </c>
      <c r="AY75" s="93">
        <v>14.694539131938617</v>
      </c>
      <c r="BH75" s="2"/>
      <c r="BI75" s="2"/>
      <c r="BJ75" s="2"/>
      <c r="BK75" s="2"/>
      <c r="BL75" s="2"/>
      <c r="BM75" s="2"/>
      <c r="BN75" s="2"/>
      <c r="BO75" s="2"/>
      <c r="BP75" s="2"/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/>
      <c r="CD75" s="2"/>
      <c r="CE75" s="2"/>
      <c r="CF75" s="2"/>
      <c r="CG75" s="2"/>
      <c r="CH75" s="2"/>
      <c r="CI75" s="2"/>
      <c r="CJ75" s="2"/>
      <c r="CK75" s="2"/>
      <c r="CL75" s="2"/>
      <c r="CM75" s="2"/>
      <c r="CN75" s="2"/>
      <c r="CO75" s="2"/>
      <c r="CP75" s="2"/>
      <c r="CQ75" s="2"/>
      <c r="CR75" s="2"/>
      <c r="CS75" s="2"/>
      <c r="CT75" s="2"/>
      <c r="CU75" s="2"/>
      <c r="CV75" s="2"/>
    </row>
    <row r="76" spans="1:100" x14ac:dyDescent="0.3">
      <c r="A76" s="93"/>
      <c r="B76" s="93"/>
      <c r="C76" s="93"/>
      <c r="D76" s="93"/>
      <c r="E76" s="93"/>
      <c r="F76" s="93"/>
      <c r="G76" s="93"/>
      <c r="H76" s="93"/>
      <c r="I76" s="93"/>
      <c r="J76" s="93"/>
      <c r="K76" s="93"/>
      <c r="L76" s="93"/>
      <c r="M76" s="93"/>
      <c r="N76" s="93"/>
      <c r="O76" s="93"/>
      <c r="P76" s="93"/>
      <c r="Q76" s="93"/>
      <c r="R76" s="93"/>
      <c r="S76" s="93"/>
      <c r="T76" s="93"/>
      <c r="U76" s="93"/>
      <c r="V76" s="93"/>
      <c r="W76" s="93"/>
      <c r="X76" s="93"/>
      <c r="Y76" s="93"/>
      <c r="Z76" s="93"/>
      <c r="AA76" s="93"/>
      <c r="AB76" s="93"/>
      <c r="AC76" s="93"/>
      <c r="AD76" s="93"/>
      <c r="AE76" s="93"/>
      <c r="AF76" s="93"/>
      <c r="AG76" s="93"/>
      <c r="AH76" s="93"/>
      <c r="AI76" s="93"/>
      <c r="AJ76" s="93"/>
      <c r="AK76" s="93"/>
      <c r="AL76" s="93"/>
      <c r="AM76" s="93"/>
      <c r="AN76" s="93"/>
      <c r="AO76" s="93"/>
      <c r="AP76" s="93"/>
      <c r="AQ76" s="93"/>
      <c r="AR76" s="93"/>
      <c r="AS76" s="93"/>
      <c r="AT76" s="93"/>
      <c r="AU76" s="93"/>
      <c r="AV76" s="93"/>
      <c r="AW76" s="93"/>
      <c r="AX76" s="93"/>
      <c r="AY76" s="93"/>
      <c r="BH76" s="2"/>
      <c r="BI76" s="2"/>
      <c r="BJ76" s="2"/>
      <c r="BK76" s="2"/>
      <c r="BL76" s="2"/>
      <c r="BM76" s="2"/>
      <c r="BN76" s="2"/>
      <c r="BO76" s="2"/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/>
      <c r="CD76" s="2"/>
      <c r="CE76" s="2"/>
      <c r="CF76" s="2"/>
      <c r="CG76" s="2"/>
      <c r="CH76" s="2"/>
      <c r="CI76" s="2"/>
      <c r="CJ76" s="2"/>
      <c r="CK76" s="2"/>
      <c r="CL76" s="2"/>
      <c r="CM76" s="2"/>
      <c r="CN76" s="2"/>
      <c r="CO76" s="2"/>
      <c r="CP76" s="2"/>
      <c r="CQ76" s="2"/>
      <c r="CR76" s="2"/>
      <c r="CS76" s="2"/>
      <c r="CT76" s="2"/>
      <c r="CU76" s="2"/>
      <c r="CV76" s="2"/>
    </row>
    <row r="77" spans="1:100" x14ac:dyDescent="0.3">
      <c r="A77" s="93"/>
      <c r="B77" s="93"/>
      <c r="C77" s="93"/>
      <c r="D77" s="93"/>
      <c r="E77" s="93"/>
      <c r="F77" s="93"/>
      <c r="G77" s="93"/>
      <c r="H77" s="93"/>
      <c r="I77" s="93"/>
      <c r="J77" s="93"/>
      <c r="K77" s="93"/>
      <c r="L77" s="93"/>
      <c r="M77" s="93"/>
      <c r="N77" s="93"/>
      <c r="O77" s="93"/>
      <c r="P77" s="93"/>
      <c r="Q77" s="93"/>
      <c r="R77" s="93"/>
      <c r="S77" s="93"/>
      <c r="T77" s="93"/>
      <c r="U77" s="93"/>
      <c r="V77" s="93"/>
      <c r="W77" s="93"/>
      <c r="X77" s="93"/>
      <c r="Y77" s="93"/>
      <c r="Z77" s="93"/>
      <c r="AA77" s="93"/>
      <c r="AB77" s="93"/>
      <c r="AC77" s="93"/>
      <c r="AD77" s="93"/>
      <c r="AE77" s="93"/>
      <c r="AF77" s="93"/>
      <c r="AG77" s="93"/>
      <c r="AH77" s="93"/>
      <c r="AI77" s="93"/>
      <c r="AJ77" s="93"/>
      <c r="AK77" s="93"/>
      <c r="AL77" s="93"/>
      <c r="AM77" s="93"/>
      <c r="AN77" s="93"/>
      <c r="AO77" s="93"/>
      <c r="AP77" s="93"/>
      <c r="AQ77" s="93"/>
      <c r="AR77" s="93"/>
      <c r="AS77" s="93"/>
      <c r="AT77" s="93"/>
      <c r="AU77" s="93"/>
      <c r="AV77" s="93"/>
      <c r="AW77" s="93"/>
      <c r="AX77" s="93"/>
      <c r="AY77" s="93"/>
      <c r="BH77" s="2"/>
      <c r="BI77" s="2"/>
      <c r="BJ77" s="2"/>
      <c r="BK77" s="2"/>
      <c r="BL77" s="2"/>
      <c r="BM77" s="2"/>
      <c r="BN77" s="2"/>
      <c r="BO77" s="2"/>
      <c r="BP77" s="2"/>
      <c r="BQ77" s="2"/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/>
      <c r="CD77" s="2"/>
      <c r="CE77" s="2"/>
      <c r="CF77" s="2"/>
      <c r="CG77" s="2"/>
      <c r="CH77" s="2"/>
      <c r="CI77" s="2"/>
      <c r="CJ77" s="2"/>
      <c r="CK77" s="2"/>
      <c r="CL77" s="2"/>
      <c r="CM77" s="2"/>
      <c r="CN77" s="2"/>
      <c r="CO77" s="2"/>
      <c r="CP77" s="2"/>
      <c r="CQ77" s="2"/>
      <c r="CR77" s="2"/>
      <c r="CS77" s="2"/>
      <c r="CT77" s="2"/>
      <c r="CU77" s="2"/>
      <c r="CV77" s="2"/>
    </row>
    <row r="78" spans="1:100" x14ac:dyDescent="0.3">
      <c r="A78" s="93"/>
      <c r="B78" s="93"/>
      <c r="C78" s="93"/>
      <c r="D78" s="93"/>
      <c r="E78" s="93"/>
      <c r="F78" s="93"/>
      <c r="G78" s="93"/>
      <c r="H78" s="93"/>
      <c r="I78" s="93"/>
      <c r="J78" s="93"/>
      <c r="K78" s="93"/>
      <c r="L78" s="93"/>
      <c r="M78" s="93"/>
      <c r="N78" s="93"/>
      <c r="O78" s="93"/>
      <c r="P78" s="93"/>
      <c r="Q78" s="93"/>
      <c r="R78" s="93"/>
      <c r="S78" s="93"/>
      <c r="T78" s="93"/>
      <c r="U78" s="93"/>
      <c r="V78" s="93"/>
      <c r="W78" s="93"/>
      <c r="X78" s="93"/>
      <c r="Y78" s="93"/>
      <c r="Z78" s="93"/>
      <c r="AA78" s="93"/>
      <c r="AB78" s="93"/>
      <c r="AC78" s="93"/>
      <c r="AD78" s="93"/>
      <c r="AE78" s="93"/>
      <c r="AF78" s="93"/>
      <c r="AG78" s="93"/>
      <c r="AH78" s="93"/>
      <c r="AI78" s="93"/>
      <c r="AJ78" s="93"/>
      <c r="AK78" s="93"/>
      <c r="AL78" s="93"/>
      <c r="AM78" s="93"/>
      <c r="AN78" s="93"/>
      <c r="AO78" s="93"/>
      <c r="AP78" s="93"/>
      <c r="AQ78" s="93"/>
      <c r="AR78" s="93"/>
      <c r="AS78" s="93"/>
      <c r="AT78" s="93"/>
      <c r="AU78" s="93"/>
      <c r="AV78" s="93"/>
      <c r="AW78" s="93"/>
      <c r="AX78" s="93"/>
      <c r="AY78" s="93"/>
      <c r="BH78" s="2"/>
      <c r="BI78" s="2"/>
      <c r="BJ78" s="2"/>
      <c r="BK78" s="2"/>
      <c r="BL78" s="2"/>
      <c r="BM78" s="2"/>
      <c r="BN78" s="2"/>
      <c r="BO78" s="2"/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/>
      <c r="CD78" s="2"/>
      <c r="CE78" s="2"/>
      <c r="CF78" s="2"/>
      <c r="CG78" s="2"/>
      <c r="CH78" s="2"/>
      <c r="CI78" s="2"/>
      <c r="CJ78" s="2"/>
      <c r="CK78" s="2"/>
      <c r="CL78" s="2"/>
      <c r="CM78" s="2"/>
      <c r="CN78" s="2"/>
      <c r="CO78" s="2"/>
      <c r="CP78" s="2"/>
      <c r="CQ78" s="2"/>
      <c r="CR78" s="2"/>
      <c r="CS78" s="2"/>
      <c r="CT78" s="2"/>
      <c r="CU78" s="2"/>
      <c r="CV78" s="2"/>
    </row>
    <row r="79" spans="1:100" x14ac:dyDescent="0.3">
      <c r="A79" s="93"/>
      <c r="B79" s="93"/>
      <c r="C79" s="93"/>
      <c r="D79" s="93"/>
      <c r="E79" s="93"/>
      <c r="F79" s="93"/>
      <c r="G79" s="93"/>
      <c r="H79" s="93"/>
      <c r="I79" s="93"/>
      <c r="J79" s="93"/>
      <c r="K79" s="93"/>
      <c r="L79" s="93"/>
      <c r="M79" s="93"/>
      <c r="N79" s="93"/>
      <c r="O79" s="93"/>
      <c r="P79" s="93"/>
      <c r="Q79" s="93"/>
      <c r="R79" s="93"/>
      <c r="S79" s="93"/>
      <c r="T79" s="93"/>
      <c r="U79" s="93"/>
      <c r="V79" s="93"/>
      <c r="W79" s="93"/>
      <c r="X79" s="93"/>
      <c r="Y79" s="93"/>
      <c r="Z79" s="93"/>
      <c r="AA79" s="93"/>
      <c r="AB79" s="93"/>
      <c r="AC79" s="93"/>
      <c r="AD79" s="93"/>
      <c r="AE79" s="93"/>
      <c r="AF79" s="93"/>
      <c r="AG79" s="93"/>
      <c r="AH79" s="93"/>
      <c r="AI79" s="93"/>
      <c r="AJ79" s="93"/>
      <c r="AK79" s="93"/>
      <c r="AL79" s="93"/>
      <c r="AM79" s="93"/>
      <c r="AN79" s="93"/>
      <c r="AO79" s="93"/>
      <c r="AP79" s="93"/>
      <c r="AQ79" s="93"/>
      <c r="AR79" s="93"/>
      <c r="AS79" s="93"/>
      <c r="AT79" s="93"/>
      <c r="AU79" s="93"/>
      <c r="AV79" s="93"/>
      <c r="AW79" s="93"/>
      <c r="AX79" s="93"/>
      <c r="AY79" s="93"/>
      <c r="BH79" s="2"/>
      <c r="BI79" s="2"/>
      <c r="BJ79" s="2"/>
      <c r="BK79" s="2"/>
      <c r="BL79" s="2"/>
      <c r="BM79" s="2"/>
      <c r="BN79" s="2"/>
      <c r="BO79" s="2"/>
      <c r="BP79" s="2"/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/>
      <c r="CD79" s="2"/>
      <c r="CE79" s="2"/>
      <c r="CF79" s="2"/>
      <c r="CG79" s="2"/>
      <c r="CH79" s="2"/>
      <c r="CI79" s="2"/>
      <c r="CJ79" s="2"/>
      <c r="CK79" s="2"/>
      <c r="CL79" s="2"/>
      <c r="CM79" s="2"/>
      <c r="CN79" s="2"/>
      <c r="CO79" s="2"/>
      <c r="CP79" s="2"/>
      <c r="CQ79" s="2"/>
      <c r="CR79" s="2"/>
      <c r="CS79" s="2"/>
      <c r="CT79" s="2"/>
      <c r="CU79" s="2"/>
      <c r="CV79" s="2"/>
    </row>
    <row r="80" spans="1:100" x14ac:dyDescent="0.3">
      <c r="A80" s="93"/>
      <c r="B80" s="93"/>
      <c r="C80" s="93"/>
      <c r="D80" s="93"/>
      <c r="E80" s="93"/>
      <c r="F80" s="93"/>
      <c r="G80" s="93"/>
      <c r="H80" s="93"/>
      <c r="I80" s="93"/>
      <c r="J80" s="93"/>
      <c r="K80" s="93"/>
      <c r="L80" s="93"/>
      <c r="M80" s="93"/>
      <c r="N80" s="93"/>
      <c r="O80" s="93"/>
      <c r="P80" s="93"/>
      <c r="Q80" s="93"/>
      <c r="R80" s="93"/>
      <c r="S80" s="93"/>
      <c r="T80" s="93"/>
      <c r="U80" s="93"/>
      <c r="V80" s="93"/>
      <c r="W80" s="93"/>
      <c r="X80" s="93"/>
      <c r="Y80" s="93"/>
      <c r="Z80" s="93"/>
      <c r="AA80" s="93"/>
      <c r="AB80" s="93"/>
      <c r="AC80" s="93"/>
      <c r="AD80" s="93"/>
      <c r="AE80" s="93"/>
      <c r="AF80" s="93"/>
      <c r="AG80" s="93"/>
      <c r="AH80" s="93"/>
      <c r="AI80" s="93"/>
      <c r="AJ80" s="93"/>
      <c r="AK80" s="93"/>
      <c r="AL80" s="93"/>
      <c r="AM80" s="93"/>
      <c r="AN80" s="93"/>
      <c r="AO80" s="93"/>
      <c r="AP80" s="93"/>
      <c r="AQ80" s="93"/>
      <c r="AR80" s="93"/>
      <c r="AS80" s="93"/>
      <c r="AT80" s="93"/>
      <c r="AU80" s="93"/>
      <c r="AV80" s="93"/>
      <c r="AW80" s="93"/>
      <c r="AX80" s="93"/>
      <c r="AY80" s="93"/>
      <c r="BH80" s="2"/>
      <c r="BI80" s="2"/>
      <c r="BJ80" s="2"/>
      <c r="BK80" s="2"/>
      <c r="BL80" s="2"/>
      <c r="BM80" s="2"/>
      <c r="BN80" s="2"/>
      <c r="BO80" s="2"/>
      <c r="BP80" s="2"/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/>
      <c r="CD80" s="2"/>
      <c r="CE80" s="2"/>
      <c r="CF80" s="2"/>
      <c r="CG80" s="2"/>
      <c r="CH80" s="2"/>
      <c r="CI80" s="2"/>
      <c r="CJ80" s="2"/>
      <c r="CK80" s="2"/>
      <c r="CL80" s="2"/>
      <c r="CM80" s="2"/>
      <c r="CN80" s="2"/>
      <c r="CO80" s="2"/>
      <c r="CP80" s="2"/>
      <c r="CQ80" s="2"/>
      <c r="CR80" s="2"/>
      <c r="CS80" s="2"/>
      <c r="CT80" s="2"/>
      <c r="CU80" s="2"/>
      <c r="CV80" s="2"/>
    </row>
    <row r="81" spans="1:100" x14ac:dyDescent="0.3">
      <c r="A81" s="93"/>
      <c r="B81" s="93"/>
      <c r="C81" s="93"/>
      <c r="D81" s="93"/>
      <c r="E81" s="93"/>
      <c r="F81" s="93"/>
      <c r="G81" s="93"/>
      <c r="H81" s="93"/>
      <c r="I81" s="93"/>
      <c r="J81" s="93"/>
      <c r="K81" s="93"/>
      <c r="L81" s="93"/>
      <c r="M81" s="93"/>
      <c r="N81" s="93"/>
      <c r="O81" s="93"/>
      <c r="P81" s="93"/>
      <c r="Q81" s="93"/>
      <c r="R81" s="93"/>
      <c r="S81" s="93"/>
      <c r="T81" s="93"/>
      <c r="U81" s="93"/>
      <c r="V81" s="93"/>
      <c r="W81" s="93"/>
      <c r="X81" s="93"/>
      <c r="Y81" s="93"/>
      <c r="Z81" s="93"/>
      <c r="AA81" s="93"/>
      <c r="AB81" s="93"/>
      <c r="AC81" s="93"/>
      <c r="AD81" s="93"/>
      <c r="AE81" s="93"/>
      <c r="AF81" s="93"/>
      <c r="AG81" s="93"/>
      <c r="AH81" s="93"/>
      <c r="AI81" s="93"/>
      <c r="AJ81" s="93"/>
      <c r="AK81" s="93"/>
      <c r="AL81" s="93"/>
      <c r="AM81" s="93"/>
      <c r="AN81" s="93"/>
      <c r="AO81" s="93"/>
      <c r="AP81" s="93"/>
      <c r="AQ81" s="93"/>
      <c r="AR81" s="93"/>
      <c r="AS81" s="93"/>
      <c r="AT81" s="93"/>
      <c r="AU81" s="93"/>
      <c r="AV81" s="93"/>
      <c r="AW81" s="93"/>
      <c r="AX81" s="93"/>
      <c r="AY81" s="93"/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/>
      <c r="CD81" s="2"/>
      <c r="CE81" s="2"/>
      <c r="CF81" s="2"/>
      <c r="CG81" s="2"/>
      <c r="CH81" s="2"/>
      <c r="CI81" s="2"/>
      <c r="CJ81" s="2"/>
      <c r="CK81" s="2"/>
      <c r="CL81" s="2"/>
      <c r="CM81" s="2"/>
      <c r="CN81" s="2"/>
      <c r="CO81" s="2"/>
      <c r="CP81" s="2"/>
      <c r="CQ81" s="2"/>
      <c r="CR81" s="2"/>
      <c r="CS81" s="2"/>
      <c r="CT81" s="2"/>
      <c r="CU81" s="2"/>
      <c r="CV81" s="2"/>
    </row>
    <row r="82" spans="1:100" x14ac:dyDescent="0.3">
      <c r="A82" s="93"/>
      <c r="B82" s="93"/>
      <c r="C82" s="93"/>
      <c r="D82" s="93"/>
      <c r="E82" s="93"/>
      <c r="F82" s="93"/>
      <c r="G82" s="93"/>
      <c r="H82" s="93"/>
      <c r="I82" s="93"/>
      <c r="J82" s="93"/>
      <c r="K82" s="93"/>
      <c r="L82" s="93"/>
      <c r="M82" s="93"/>
      <c r="N82" s="93"/>
      <c r="O82" s="93"/>
      <c r="P82" s="93"/>
      <c r="Q82" s="93"/>
      <c r="R82" s="93"/>
      <c r="S82" s="93"/>
      <c r="T82" s="93"/>
      <c r="U82" s="93"/>
      <c r="V82" s="93"/>
      <c r="W82" s="93"/>
      <c r="X82" s="93"/>
      <c r="Y82" s="93"/>
      <c r="Z82" s="93"/>
      <c r="AA82" s="93"/>
      <c r="AB82" s="93"/>
      <c r="AC82" s="93"/>
      <c r="AD82" s="93"/>
      <c r="AE82" s="93"/>
      <c r="AF82" s="93"/>
      <c r="AG82" s="93"/>
      <c r="AH82" s="93"/>
      <c r="AI82" s="93"/>
      <c r="AJ82" s="93"/>
      <c r="AK82" s="93"/>
      <c r="AL82" s="93"/>
      <c r="AM82" s="93"/>
      <c r="AN82" s="93"/>
      <c r="AO82" s="93"/>
      <c r="AP82" s="93"/>
      <c r="AQ82" s="93"/>
      <c r="AR82" s="93"/>
      <c r="AS82" s="93"/>
      <c r="AT82" s="93"/>
      <c r="AU82" s="93"/>
      <c r="AV82" s="93"/>
      <c r="AW82" s="93"/>
      <c r="AX82" s="93"/>
      <c r="AY82" s="93"/>
      <c r="BH82" s="2"/>
      <c r="BI82" s="2"/>
      <c r="BJ82" s="2"/>
      <c r="BK82" s="2"/>
      <c r="BL82" s="2"/>
      <c r="BM82" s="2"/>
      <c r="BN82" s="2"/>
      <c r="BO82" s="2"/>
      <c r="BP82" s="2"/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/>
      <c r="CD82" s="2"/>
      <c r="CE82" s="2"/>
      <c r="CF82" s="2"/>
      <c r="CG82" s="2"/>
      <c r="CH82" s="2"/>
      <c r="CI82" s="2"/>
      <c r="CJ82" s="2"/>
      <c r="CK82" s="2"/>
      <c r="CL82" s="2"/>
      <c r="CM82" s="2"/>
      <c r="CN82" s="2"/>
      <c r="CO82" s="2"/>
      <c r="CP82" s="2"/>
      <c r="CQ82" s="2"/>
      <c r="CR82" s="2"/>
      <c r="CS82" s="2"/>
      <c r="CT82" s="2"/>
      <c r="CU82" s="2"/>
      <c r="CV82" s="2"/>
    </row>
    <row r="83" spans="1:100" x14ac:dyDescent="0.3">
      <c r="A83" s="93"/>
      <c r="B83" s="93"/>
      <c r="C83" s="93"/>
      <c r="D83" s="93"/>
      <c r="E83" s="93"/>
      <c r="F83" s="93"/>
      <c r="G83" s="93"/>
      <c r="H83" s="93"/>
      <c r="I83" s="93"/>
      <c r="J83" s="93"/>
      <c r="K83" s="93"/>
      <c r="L83" s="93"/>
      <c r="M83" s="93"/>
      <c r="N83" s="93"/>
      <c r="O83" s="93"/>
      <c r="P83" s="93"/>
      <c r="Q83" s="93"/>
      <c r="R83" s="93"/>
      <c r="S83" s="93"/>
      <c r="T83" s="93"/>
      <c r="U83" s="93"/>
      <c r="V83" s="93"/>
      <c r="W83" s="93"/>
      <c r="X83" s="93"/>
      <c r="Y83" s="93"/>
      <c r="Z83" s="93"/>
      <c r="AA83" s="93"/>
      <c r="AB83" s="93"/>
      <c r="AC83" s="93"/>
      <c r="AD83" s="93"/>
      <c r="AE83" s="93"/>
      <c r="AF83" s="93"/>
      <c r="AG83" s="93"/>
      <c r="AH83" s="93"/>
      <c r="AI83" s="93"/>
      <c r="AJ83" s="93"/>
      <c r="AK83" s="93"/>
      <c r="AL83" s="93"/>
      <c r="AM83" s="93"/>
      <c r="AN83" s="93"/>
      <c r="AO83" s="93"/>
      <c r="AP83" s="93"/>
      <c r="AQ83" s="93"/>
      <c r="AR83" s="93"/>
      <c r="AS83" s="93"/>
      <c r="AT83" s="93"/>
      <c r="AU83" s="93"/>
      <c r="AV83" s="93"/>
      <c r="AW83" s="93"/>
      <c r="AX83" s="93"/>
      <c r="AY83" s="93"/>
      <c r="BH83" s="2"/>
      <c r="BI83" s="2"/>
      <c r="BJ83" s="2"/>
      <c r="BK83" s="2"/>
      <c r="BL83" s="2"/>
      <c r="BM83" s="2"/>
      <c r="BN83" s="2"/>
      <c r="BO83" s="2"/>
      <c r="BP83" s="2"/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/>
      <c r="CD83" s="2"/>
      <c r="CE83" s="2"/>
      <c r="CF83" s="2"/>
      <c r="CG83" s="2"/>
      <c r="CH83" s="2"/>
      <c r="CI83" s="2"/>
      <c r="CJ83" s="2"/>
      <c r="CK83" s="2"/>
      <c r="CL83" s="2"/>
      <c r="CM83" s="2"/>
      <c r="CN83" s="2"/>
      <c r="CO83" s="2"/>
      <c r="CP83" s="2"/>
      <c r="CQ83" s="2"/>
      <c r="CR83" s="2"/>
      <c r="CS83" s="2"/>
      <c r="CT83" s="2"/>
      <c r="CU83" s="2"/>
      <c r="CV83" s="2"/>
    </row>
    <row r="84" spans="1:100" x14ac:dyDescent="0.3">
      <c r="A84" s="93"/>
      <c r="B84" s="93"/>
      <c r="C84" s="93"/>
      <c r="D84" s="93"/>
      <c r="E84" s="93"/>
      <c r="F84" s="93"/>
      <c r="G84" s="93"/>
      <c r="H84" s="93"/>
      <c r="I84" s="93"/>
      <c r="J84" s="93"/>
      <c r="K84" s="93"/>
      <c r="L84" s="93"/>
      <c r="M84" s="93"/>
      <c r="N84" s="93"/>
      <c r="O84" s="93"/>
      <c r="P84" s="93"/>
      <c r="Q84" s="93"/>
      <c r="R84" s="93"/>
      <c r="S84" s="93"/>
      <c r="T84" s="93"/>
      <c r="U84" s="93"/>
      <c r="V84" s="93"/>
      <c r="W84" s="93"/>
      <c r="X84" s="93"/>
      <c r="Y84" s="93"/>
      <c r="Z84" s="93"/>
      <c r="AA84" s="93"/>
      <c r="AB84" s="93"/>
      <c r="AC84" s="93"/>
      <c r="AD84" s="93"/>
      <c r="AE84" s="93"/>
      <c r="AF84" s="93"/>
      <c r="AG84" s="93"/>
      <c r="AH84" s="93"/>
      <c r="AI84" s="93"/>
      <c r="AJ84" s="93"/>
      <c r="AK84" s="93"/>
      <c r="AL84" s="93"/>
      <c r="AM84" s="93"/>
      <c r="AN84" s="93"/>
      <c r="AO84" s="93"/>
      <c r="AP84" s="93"/>
      <c r="AQ84" s="93"/>
      <c r="AR84" s="93"/>
      <c r="AS84" s="93"/>
      <c r="AT84" s="93"/>
      <c r="AU84" s="93"/>
      <c r="AV84" s="93"/>
      <c r="AW84" s="93"/>
      <c r="AX84" s="93"/>
      <c r="AY84" s="93"/>
      <c r="BH84" s="2"/>
      <c r="BI84" s="2"/>
      <c r="BJ84" s="2"/>
      <c r="BK84" s="2"/>
      <c r="BL84" s="2"/>
      <c r="BM84" s="2"/>
      <c r="BN84" s="2"/>
      <c r="BO84" s="2"/>
      <c r="BP84" s="2"/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/>
      <c r="CD84" s="2"/>
      <c r="CE84" s="2"/>
      <c r="CF84" s="2"/>
      <c r="CG84" s="2"/>
      <c r="CH84" s="2"/>
      <c r="CI84" s="2"/>
      <c r="CJ84" s="2"/>
      <c r="CK84" s="2"/>
      <c r="CL84" s="2"/>
      <c r="CM84" s="2"/>
      <c r="CN84" s="2"/>
      <c r="CO84" s="2"/>
      <c r="CP84" s="2"/>
      <c r="CQ84" s="2"/>
      <c r="CR84" s="2"/>
      <c r="CS84" s="2"/>
      <c r="CT84" s="2"/>
      <c r="CU84" s="2"/>
      <c r="CV84" s="2"/>
    </row>
    <row r="85" spans="1:100" x14ac:dyDescent="0.3">
      <c r="A85" s="93"/>
      <c r="B85" s="93"/>
      <c r="C85" s="93"/>
      <c r="D85" s="93"/>
      <c r="E85" s="93"/>
      <c r="F85" s="93"/>
      <c r="G85" s="93"/>
      <c r="H85" s="93"/>
      <c r="I85" s="93"/>
      <c r="J85" s="93"/>
      <c r="K85" s="93"/>
      <c r="L85" s="93"/>
      <c r="M85" s="93"/>
      <c r="N85" s="93"/>
      <c r="O85" s="93"/>
      <c r="P85" s="93"/>
      <c r="Q85" s="93"/>
      <c r="R85" s="93"/>
      <c r="S85" s="93"/>
      <c r="T85" s="93"/>
      <c r="U85" s="93"/>
      <c r="V85" s="93"/>
      <c r="W85" s="93"/>
      <c r="X85" s="93"/>
      <c r="Y85" s="93"/>
      <c r="Z85" s="93"/>
      <c r="AA85" s="93"/>
      <c r="AB85" s="93"/>
      <c r="AC85" s="93"/>
      <c r="AD85" s="93"/>
      <c r="AE85" s="93"/>
      <c r="AF85" s="93"/>
      <c r="AG85" s="93"/>
      <c r="AH85" s="93"/>
      <c r="AI85" s="93"/>
      <c r="AJ85" s="93"/>
      <c r="AK85" s="93"/>
      <c r="AL85" s="93"/>
      <c r="AM85" s="93"/>
      <c r="AN85" s="93"/>
      <c r="AO85" s="93"/>
      <c r="AP85" s="93"/>
      <c r="AQ85" s="93"/>
      <c r="AR85" s="93"/>
      <c r="AS85" s="93"/>
      <c r="AT85" s="93"/>
      <c r="AU85" s="93"/>
      <c r="AV85" s="93"/>
      <c r="AW85" s="93"/>
      <c r="AX85" s="93"/>
      <c r="AY85" s="93"/>
      <c r="BH85" s="2"/>
      <c r="BI85" s="2"/>
      <c r="BJ85" s="2"/>
      <c r="BK85" s="2"/>
      <c r="BL85" s="2"/>
      <c r="BM85" s="2"/>
      <c r="BN85" s="2"/>
      <c r="BO85" s="2"/>
      <c r="BP85" s="2"/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/>
      <c r="CD85" s="2"/>
      <c r="CE85" s="2"/>
      <c r="CF85" s="2"/>
      <c r="CG85" s="2"/>
      <c r="CH85" s="2"/>
      <c r="CI85" s="2"/>
      <c r="CJ85" s="2"/>
      <c r="CK85" s="2"/>
      <c r="CL85" s="2"/>
      <c r="CM85" s="2"/>
      <c r="CN85" s="2"/>
      <c r="CO85" s="2"/>
      <c r="CP85" s="2"/>
      <c r="CQ85" s="2"/>
      <c r="CR85" s="2"/>
      <c r="CS85" s="2"/>
      <c r="CT85" s="2"/>
      <c r="CU85" s="2"/>
      <c r="CV85" s="2"/>
    </row>
    <row r="86" spans="1:100" x14ac:dyDescent="0.3">
      <c r="A86" s="93"/>
      <c r="B86" s="93"/>
      <c r="C86" s="93"/>
      <c r="D86" s="93"/>
      <c r="E86" s="93"/>
      <c r="F86" s="93"/>
      <c r="G86" s="93"/>
      <c r="H86" s="93"/>
      <c r="I86" s="93"/>
      <c r="J86" s="93"/>
      <c r="K86" s="93"/>
      <c r="L86" s="93"/>
      <c r="M86" s="93"/>
      <c r="N86" s="93"/>
      <c r="O86" s="93"/>
      <c r="P86" s="93"/>
      <c r="Q86" s="93"/>
      <c r="R86" s="93"/>
      <c r="S86" s="93"/>
      <c r="T86" s="93"/>
      <c r="U86" s="93"/>
      <c r="V86" s="93"/>
      <c r="W86" s="93"/>
      <c r="X86" s="93"/>
      <c r="Y86" s="93"/>
      <c r="Z86" s="93"/>
      <c r="AA86" s="93"/>
      <c r="AB86" s="93"/>
      <c r="AC86" s="93"/>
      <c r="AD86" s="93"/>
      <c r="AE86" s="93"/>
      <c r="AF86" s="93"/>
      <c r="AG86" s="93"/>
      <c r="AH86" s="93"/>
      <c r="AI86" s="93"/>
      <c r="AJ86" s="93"/>
      <c r="AK86" s="93"/>
      <c r="AL86" s="93"/>
      <c r="AM86" s="93"/>
      <c r="AN86" s="93"/>
      <c r="AO86" s="93"/>
      <c r="AP86" s="93"/>
      <c r="AQ86" s="93"/>
      <c r="AR86" s="93"/>
      <c r="AS86" s="93"/>
      <c r="AT86" s="93"/>
      <c r="AU86" s="93"/>
      <c r="AV86" s="93"/>
      <c r="AW86" s="93"/>
      <c r="AX86" s="93"/>
      <c r="AY86" s="93"/>
      <c r="BH86" s="2"/>
      <c r="BI86" s="2"/>
      <c r="BJ86" s="2"/>
      <c r="BK86" s="2"/>
      <c r="BL86" s="2"/>
      <c r="BM86" s="2"/>
      <c r="BN86" s="2"/>
      <c r="BO86" s="2"/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/>
      <c r="CD86" s="2"/>
      <c r="CE86" s="2"/>
      <c r="CF86" s="2"/>
      <c r="CG86" s="2"/>
      <c r="CH86" s="2"/>
      <c r="CI86" s="2"/>
      <c r="CJ86" s="2"/>
      <c r="CK86" s="2"/>
      <c r="CL86" s="2"/>
      <c r="CM86" s="2"/>
      <c r="CN86" s="2"/>
      <c r="CO86" s="2"/>
      <c r="CP86" s="2"/>
      <c r="CQ86" s="2"/>
      <c r="CR86" s="2"/>
      <c r="CS86" s="2"/>
      <c r="CT86" s="2"/>
      <c r="CU86" s="2"/>
      <c r="CV86" s="2"/>
    </row>
    <row r="87" spans="1:100" x14ac:dyDescent="0.3">
      <c r="A87" s="93"/>
      <c r="B87" s="93"/>
      <c r="C87" s="93"/>
      <c r="D87" s="93"/>
      <c r="E87" s="93"/>
      <c r="F87" s="93"/>
      <c r="G87" s="93"/>
      <c r="H87" s="93"/>
      <c r="I87" s="93"/>
      <c r="J87" s="93"/>
      <c r="K87" s="93"/>
      <c r="L87" s="93"/>
      <c r="M87" s="93"/>
      <c r="N87" s="93"/>
      <c r="O87" s="93"/>
      <c r="P87" s="93"/>
      <c r="Q87" s="93"/>
      <c r="R87" s="93"/>
      <c r="S87" s="93"/>
      <c r="T87" s="93"/>
      <c r="U87" s="93"/>
      <c r="V87" s="93"/>
      <c r="W87" s="93"/>
      <c r="X87" s="93"/>
      <c r="Y87" s="93"/>
      <c r="Z87" s="93"/>
      <c r="AA87" s="93"/>
      <c r="AB87" s="93"/>
      <c r="AC87" s="93"/>
      <c r="AD87" s="93"/>
      <c r="AE87" s="93"/>
      <c r="AF87" s="93"/>
      <c r="AG87" s="93"/>
      <c r="AH87" s="93"/>
      <c r="AI87" s="93"/>
      <c r="AJ87" s="93"/>
      <c r="AK87" s="93"/>
      <c r="AL87" s="93"/>
      <c r="AM87" s="93"/>
      <c r="AN87" s="93"/>
      <c r="AO87" s="93"/>
      <c r="AP87" s="93"/>
      <c r="AQ87" s="93"/>
      <c r="AR87" s="93"/>
      <c r="AS87" s="93"/>
      <c r="AT87" s="93"/>
      <c r="AU87" s="93"/>
      <c r="AV87" s="93"/>
      <c r="AW87" s="93"/>
      <c r="AX87" s="93"/>
      <c r="AY87" s="93"/>
      <c r="BH87" s="2"/>
      <c r="BI87" s="2"/>
      <c r="BJ87" s="2"/>
      <c r="BK87" s="2"/>
      <c r="BL87" s="2"/>
      <c r="BM87" s="2"/>
      <c r="BN87" s="2"/>
      <c r="BO87" s="2"/>
      <c r="BP87" s="2"/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/>
      <c r="CD87" s="2"/>
      <c r="CE87" s="2"/>
      <c r="CF87" s="2"/>
      <c r="CG87" s="2"/>
      <c r="CH87" s="2"/>
      <c r="CI87" s="2"/>
      <c r="CJ87" s="2"/>
      <c r="CK87" s="2"/>
      <c r="CL87" s="2"/>
      <c r="CM87" s="2"/>
      <c r="CN87" s="2"/>
      <c r="CO87" s="2"/>
      <c r="CP87" s="2"/>
      <c r="CQ87" s="2"/>
      <c r="CR87" s="2"/>
      <c r="CS87" s="2"/>
      <c r="CT87" s="2"/>
      <c r="CU87" s="2"/>
      <c r="CV87" s="2"/>
    </row>
    <row r="88" spans="1:100" x14ac:dyDescent="0.3">
      <c r="A88" s="93"/>
      <c r="B88" s="93"/>
      <c r="C88" s="93"/>
      <c r="D88" s="93"/>
      <c r="E88" s="93"/>
      <c r="F88" s="93"/>
      <c r="G88" s="93"/>
      <c r="H88" s="93"/>
      <c r="I88" s="93"/>
      <c r="J88" s="93"/>
      <c r="K88" s="93"/>
      <c r="L88" s="93"/>
      <c r="M88" s="93"/>
      <c r="N88" s="93"/>
      <c r="O88" s="93"/>
      <c r="P88" s="93"/>
      <c r="Q88" s="93"/>
      <c r="R88" s="93"/>
      <c r="S88" s="93"/>
      <c r="T88" s="93"/>
      <c r="U88" s="93"/>
      <c r="V88" s="93"/>
      <c r="W88" s="93"/>
      <c r="X88" s="93"/>
      <c r="Y88" s="93"/>
      <c r="Z88" s="93"/>
      <c r="AA88" s="93"/>
      <c r="AB88" s="93"/>
      <c r="AC88" s="93"/>
      <c r="AD88" s="93"/>
      <c r="AE88" s="93"/>
      <c r="AF88" s="93"/>
      <c r="AG88" s="93"/>
      <c r="AH88" s="93"/>
      <c r="AI88" s="93"/>
      <c r="AJ88" s="93"/>
      <c r="AK88" s="93"/>
      <c r="AL88" s="93"/>
      <c r="AM88" s="93"/>
      <c r="AN88" s="93"/>
      <c r="AO88" s="93"/>
      <c r="AP88" s="93"/>
      <c r="AQ88" s="93"/>
      <c r="AR88" s="93"/>
      <c r="AS88" s="93"/>
      <c r="AT88" s="93"/>
      <c r="AU88" s="93"/>
      <c r="AV88" s="93"/>
      <c r="AW88" s="93"/>
      <c r="AX88" s="93"/>
      <c r="AY88" s="93"/>
      <c r="BH88" s="2"/>
      <c r="BI88" s="2"/>
      <c r="BJ88" s="2"/>
      <c r="BK88" s="2"/>
      <c r="BL88" s="2"/>
      <c r="BM88" s="2"/>
      <c r="BN88" s="2"/>
      <c r="BO88" s="2"/>
      <c r="BP88" s="2"/>
      <c r="BQ88" s="2"/>
      <c r="BR88" s="2"/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/>
      <c r="CD88" s="2"/>
      <c r="CE88" s="2"/>
      <c r="CF88" s="2"/>
      <c r="CG88" s="2"/>
      <c r="CH88" s="2"/>
      <c r="CI88" s="2"/>
      <c r="CJ88" s="2"/>
      <c r="CK88" s="2"/>
      <c r="CL88" s="2"/>
      <c r="CM88" s="2"/>
      <c r="CN88" s="2"/>
      <c r="CO88" s="2"/>
      <c r="CP88" s="2"/>
      <c r="CQ88" s="2"/>
      <c r="CR88" s="2"/>
      <c r="CS88" s="2"/>
      <c r="CT88" s="2"/>
      <c r="CU88" s="2"/>
      <c r="CV88" s="2"/>
    </row>
    <row r="89" spans="1:100" x14ac:dyDescent="0.3">
      <c r="A89" s="93"/>
      <c r="B89" s="93"/>
      <c r="C89" s="93"/>
      <c r="D89" s="93"/>
      <c r="E89" s="93"/>
      <c r="F89" s="93"/>
      <c r="G89" s="93"/>
      <c r="H89" s="93"/>
      <c r="I89" s="93"/>
      <c r="J89" s="93"/>
      <c r="K89" s="93"/>
      <c r="L89" s="93"/>
      <c r="M89" s="93"/>
      <c r="N89" s="93"/>
      <c r="O89" s="93"/>
      <c r="P89" s="93"/>
      <c r="Q89" s="93"/>
      <c r="R89" s="93"/>
      <c r="S89" s="93"/>
      <c r="T89" s="93"/>
      <c r="U89" s="93"/>
      <c r="V89" s="93"/>
      <c r="W89" s="93"/>
      <c r="X89" s="93"/>
      <c r="Y89" s="93"/>
      <c r="Z89" s="93"/>
      <c r="AA89" s="93"/>
      <c r="AB89" s="93"/>
      <c r="AC89" s="93"/>
      <c r="AD89" s="93"/>
      <c r="AE89" s="93"/>
      <c r="AF89" s="93"/>
      <c r="AG89" s="93"/>
      <c r="AH89" s="93"/>
      <c r="AI89" s="93"/>
      <c r="AJ89" s="93"/>
      <c r="AK89" s="93"/>
      <c r="AL89" s="93"/>
      <c r="AM89" s="93"/>
      <c r="AN89" s="93"/>
      <c r="AO89" s="93"/>
      <c r="AP89" s="93"/>
      <c r="AQ89" s="93"/>
      <c r="AR89" s="93"/>
      <c r="AS89" s="93"/>
      <c r="AT89" s="93"/>
      <c r="AU89" s="93"/>
      <c r="AV89" s="93"/>
      <c r="AW89" s="93"/>
      <c r="AX89" s="93"/>
      <c r="AY89" s="93"/>
      <c r="BH89" s="2"/>
      <c r="BI89" s="2"/>
      <c r="BJ89" s="2"/>
      <c r="BK89" s="2"/>
      <c r="BL89" s="2"/>
      <c r="BM89" s="2"/>
      <c r="BN89" s="2"/>
      <c r="BO89" s="2"/>
      <c r="BP89" s="2"/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/>
      <c r="CD89" s="2"/>
      <c r="CE89" s="2"/>
      <c r="CF89" s="2"/>
      <c r="CG89" s="2"/>
      <c r="CH89" s="2"/>
      <c r="CI89" s="2"/>
      <c r="CJ89" s="2"/>
      <c r="CK89" s="2"/>
      <c r="CL89" s="2"/>
      <c r="CM89" s="2"/>
      <c r="CN89" s="2"/>
      <c r="CO89" s="2"/>
      <c r="CP89" s="2"/>
      <c r="CQ89" s="2"/>
      <c r="CR89" s="2"/>
      <c r="CS89" s="2"/>
      <c r="CT89" s="2"/>
      <c r="CU89" s="2"/>
      <c r="CV89" s="2"/>
    </row>
    <row r="90" spans="1:100" x14ac:dyDescent="0.3">
      <c r="A90" s="93"/>
      <c r="B90" s="93"/>
      <c r="C90" s="93"/>
      <c r="D90" s="93"/>
      <c r="E90" s="93"/>
      <c r="F90" s="93"/>
      <c r="G90" s="93"/>
      <c r="H90" s="93"/>
      <c r="I90" s="93"/>
      <c r="J90" s="93"/>
      <c r="K90" s="93"/>
      <c r="L90" s="93"/>
      <c r="M90" s="93"/>
      <c r="N90" s="93"/>
      <c r="O90" s="93"/>
      <c r="P90" s="93"/>
      <c r="Q90" s="93"/>
      <c r="R90" s="93"/>
      <c r="S90" s="93"/>
      <c r="T90" s="93"/>
      <c r="U90" s="93"/>
      <c r="V90" s="93"/>
      <c r="W90" s="93"/>
      <c r="X90" s="93"/>
      <c r="Y90" s="93"/>
      <c r="Z90" s="93"/>
      <c r="AA90" s="93"/>
      <c r="AB90" s="93"/>
      <c r="AC90" s="93"/>
      <c r="AD90" s="93"/>
      <c r="AE90" s="93"/>
      <c r="AF90" s="93"/>
      <c r="AG90" s="93"/>
      <c r="AH90" s="93"/>
      <c r="AI90" s="93"/>
      <c r="AJ90" s="93"/>
      <c r="AK90" s="93"/>
      <c r="AL90" s="93"/>
      <c r="AM90" s="93"/>
      <c r="AN90" s="93"/>
      <c r="AO90" s="93"/>
      <c r="AP90" s="93"/>
      <c r="AQ90" s="93"/>
      <c r="AR90" s="93"/>
      <c r="AS90" s="93"/>
      <c r="AT90" s="93"/>
      <c r="AU90" s="93"/>
      <c r="AV90" s="93"/>
      <c r="AW90" s="93"/>
      <c r="AX90" s="93"/>
      <c r="AY90" s="93"/>
      <c r="BH90" s="2"/>
      <c r="BI90" s="2"/>
      <c r="BJ90" s="2"/>
      <c r="BK90" s="2"/>
      <c r="BL90" s="2"/>
      <c r="BM90" s="2"/>
      <c r="BN90" s="2"/>
      <c r="BO90" s="2"/>
      <c r="BP90" s="2"/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/>
      <c r="CD90" s="2"/>
      <c r="CE90" s="2"/>
      <c r="CF90" s="2"/>
      <c r="CG90" s="2"/>
      <c r="CH90" s="2"/>
      <c r="CI90" s="2"/>
      <c r="CJ90" s="2"/>
      <c r="CK90" s="2"/>
      <c r="CL90" s="2"/>
      <c r="CM90" s="2"/>
      <c r="CN90" s="2"/>
      <c r="CO90" s="2"/>
      <c r="CP90" s="2"/>
      <c r="CQ90" s="2"/>
      <c r="CR90" s="2"/>
      <c r="CS90" s="2"/>
      <c r="CT90" s="2"/>
      <c r="CU90" s="2"/>
      <c r="CV90" s="2"/>
    </row>
    <row r="91" spans="1:100" x14ac:dyDescent="0.3">
      <c r="A91" s="93"/>
      <c r="B91" s="93"/>
      <c r="C91" s="93"/>
      <c r="D91" s="93"/>
      <c r="E91" s="93"/>
      <c r="F91" s="93"/>
      <c r="G91" s="93"/>
      <c r="H91" s="93"/>
      <c r="I91" s="93"/>
      <c r="J91" s="93"/>
      <c r="K91" s="93"/>
      <c r="L91" s="93"/>
      <c r="M91" s="93"/>
      <c r="N91" s="93"/>
      <c r="O91" s="93"/>
      <c r="P91" s="93"/>
      <c r="Q91" s="93"/>
      <c r="R91" s="93"/>
      <c r="S91" s="93"/>
      <c r="T91" s="93"/>
      <c r="U91" s="93"/>
      <c r="V91" s="93"/>
      <c r="W91" s="93"/>
      <c r="X91" s="93"/>
      <c r="Y91" s="93"/>
      <c r="Z91" s="93"/>
      <c r="AA91" s="93"/>
      <c r="AB91" s="93"/>
      <c r="AC91" s="93"/>
      <c r="AD91" s="93"/>
      <c r="AE91" s="93"/>
      <c r="AF91" s="93"/>
      <c r="AG91" s="93"/>
      <c r="AH91" s="93"/>
      <c r="AI91" s="93"/>
      <c r="AJ91" s="93"/>
      <c r="AK91" s="93"/>
      <c r="AL91" s="93"/>
      <c r="AM91" s="93"/>
      <c r="AN91" s="93"/>
      <c r="AO91" s="93"/>
      <c r="AP91" s="93"/>
      <c r="AQ91" s="93"/>
      <c r="AR91" s="93"/>
      <c r="AS91" s="93"/>
      <c r="AT91" s="93"/>
      <c r="AU91" s="93"/>
      <c r="AV91" s="93"/>
      <c r="AW91" s="93"/>
      <c r="AX91" s="93"/>
      <c r="AY91" s="93"/>
      <c r="BH91" s="2"/>
      <c r="BI91" s="2"/>
      <c r="BJ91" s="2"/>
      <c r="BK91" s="2"/>
      <c r="BL91" s="2"/>
      <c r="BM91" s="2"/>
      <c r="BN91" s="2"/>
      <c r="BO91" s="2"/>
      <c r="BP91" s="2"/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/>
      <c r="CD91" s="2"/>
      <c r="CE91" s="2"/>
      <c r="CF91" s="2"/>
      <c r="CG91" s="2"/>
      <c r="CH91" s="2"/>
      <c r="CI91" s="2"/>
      <c r="CJ91" s="2"/>
      <c r="CK91" s="2"/>
      <c r="CL91" s="2"/>
      <c r="CM91" s="2"/>
      <c r="CN91" s="2"/>
      <c r="CO91" s="2"/>
      <c r="CP91" s="2"/>
      <c r="CQ91" s="2"/>
      <c r="CR91" s="2"/>
      <c r="CS91" s="2"/>
      <c r="CT91" s="2"/>
      <c r="CU91" s="2"/>
      <c r="CV91" s="2"/>
    </row>
    <row r="92" spans="1:100" x14ac:dyDescent="0.3">
      <c r="A92" s="93"/>
      <c r="B92" s="93"/>
      <c r="C92" s="93"/>
      <c r="D92" s="93"/>
      <c r="E92" s="93"/>
      <c r="F92" s="93"/>
      <c r="G92" s="93"/>
      <c r="H92" s="93"/>
      <c r="I92" s="93"/>
      <c r="J92" s="93"/>
      <c r="K92" s="93"/>
      <c r="L92" s="93"/>
      <c r="M92" s="93"/>
      <c r="N92" s="93"/>
      <c r="O92" s="93"/>
      <c r="P92" s="93"/>
      <c r="Q92" s="93"/>
      <c r="R92" s="93"/>
      <c r="S92" s="93"/>
      <c r="T92" s="93"/>
      <c r="U92" s="93"/>
      <c r="V92" s="93"/>
      <c r="W92" s="93"/>
      <c r="X92" s="93"/>
      <c r="Y92" s="93"/>
      <c r="Z92" s="93"/>
      <c r="AA92" s="93"/>
      <c r="AB92" s="93"/>
      <c r="AC92" s="93"/>
      <c r="AD92" s="93"/>
      <c r="AE92" s="93"/>
      <c r="AF92" s="93"/>
      <c r="AG92" s="93"/>
      <c r="AH92" s="93"/>
      <c r="AI92" s="93"/>
      <c r="AJ92" s="93"/>
      <c r="AK92" s="93"/>
      <c r="AL92" s="93"/>
      <c r="AM92" s="93"/>
      <c r="AN92" s="93"/>
      <c r="AO92" s="93"/>
      <c r="AP92" s="93"/>
      <c r="AQ92" s="93"/>
      <c r="AR92" s="93"/>
      <c r="AS92" s="93"/>
      <c r="AT92" s="93"/>
      <c r="AU92" s="93"/>
      <c r="AV92" s="93"/>
      <c r="AW92" s="93"/>
      <c r="AX92" s="93"/>
      <c r="AY92" s="93"/>
      <c r="BH92" s="2"/>
      <c r="BI92" s="2"/>
      <c r="BJ92" s="2"/>
      <c r="BK92" s="2"/>
      <c r="BL92" s="2"/>
      <c r="BM92" s="2"/>
      <c r="BN92" s="2"/>
      <c r="BO92" s="2"/>
      <c r="BP92" s="2"/>
      <c r="BQ92" s="2"/>
      <c r="BR92" s="2"/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/>
      <c r="CD92" s="2"/>
      <c r="CE92" s="2"/>
      <c r="CF92" s="2"/>
      <c r="CG92" s="2"/>
      <c r="CH92" s="2"/>
      <c r="CI92" s="2"/>
      <c r="CJ92" s="2"/>
      <c r="CK92" s="2"/>
      <c r="CL92" s="2"/>
      <c r="CM92" s="2"/>
      <c r="CN92" s="2"/>
      <c r="CO92" s="2"/>
      <c r="CP92" s="2"/>
      <c r="CQ92" s="2"/>
      <c r="CR92" s="2"/>
      <c r="CS92" s="2"/>
      <c r="CT92" s="2"/>
      <c r="CU92" s="2"/>
      <c r="CV92" s="2"/>
    </row>
    <row r="93" spans="1:100" x14ac:dyDescent="0.3">
      <c r="A93" s="93"/>
      <c r="B93" s="93"/>
      <c r="C93" s="93"/>
      <c r="D93" s="93"/>
      <c r="E93" s="93"/>
      <c r="F93" s="93"/>
      <c r="G93" s="93"/>
      <c r="H93" s="93"/>
      <c r="I93" s="93"/>
      <c r="J93" s="93"/>
      <c r="K93" s="93"/>
      <c r="L93" s="93"/>
      <c r="M93" s="93"/>
      <c r="N93" s="93"/>
      <c r="O93" s="93"/>
      <c r="P93" s="93"/>
      <c r="Q93" s="93"/>
      <c r="R93" s="93"/>
      <c r="S93" s="93"/>
      <c r="T93" s="93"/>
      <c r="U93" s="93"/>
      <c r="V93" s="93"/>
      <c r="W93" s="93"/>
      <c r="X93" s="93"/>
      <c r="Y93" s="93"/>
      <c r="Z93" s="93"/>
      <c r="AA93" s="93"/>
      <c r="AB93" s="93"/>
      <c r="AC93" s="93"/>
      <c r="AD93" s="93"/>
      <c r="AE93" s="93"/>
      <c r="AF93" s="93"/>
      <c r="AG93" s="93"/>
      <c r="AH93" s="93"/>
      <c r="AI93" s="93"/>
      <c r="AJ93" s="93"/>
      <c r="AK93" s="93"/>
      <c r="AL93" s="93"/>
      <c r="AM93" s="93"/>
      <c r="AN93" s="93"/>
      <c r="AO93" s="93"/>
      <c r="AP93" s="93"/>
      <c r="AQ93" s="93"/>
      <c r="AR93" s="93"/>
      <c r="AS93" s="93"/>
      <c r="AT93" s="93"/>
      <c r="AU93" s="93"/>
      <c r="AV93" s="93"/>
      <c r="AW93" s="93"/>
      <c r="AX93" s="93"/>
      <c r="AY93" s="93"/>
      <c r="BH93" s="2"/>
      <c r="BI93" s="2"/>
      <c r="BJ93" s="2"/>
      <c r="BK93" s="2"/>
      <c r="BL93" s="2"/>
      <c r="BM93" s="2"/>
      <c r="BN93" s="2"/>
      <c r="BO93" s="2"/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/>
      <c r="CD93" s="2"/>
      <c r="CE93" s="2"/>
      <c r="CF93" s="2"/>
      <c r="CG93" s="2"/>
      <c r="CH93" s="2"/>
      <c r="CI93" s="2"/>
      <c r="CJ93" s="2"/>
      <c r="CK93" s="2"/>
      <c r="CL93" s="2"/>
      <c r="CM93" s="2"/>
      <c r="CN93" s="2"/>
      <c r="CO93" s="2"/>
      <c r="CP93" s="2"/>
      <c r="CQ93" s="2"/>
      <c r="CR93" s="2"/>
      <c r="CS93" s="2"/>
      <c r="CT93" s="2"/>
      <c r="CU93" s="2"/>
      <c r="CV93" s="2"/>
    </row>
    <row r="94" spans="1:100" x14ac:dyDescent="0.3">
      <c r="A94" s="93"/>
      <c r="B94" s="93"/>
      <c r="C94" s="93"/>
      <c r="D94" s="93"/>
      <c r="E94" s="93"/>
      <c r="F94" s="93"/>
      <c r="G94" s="93"/>
      <c r="H94" s="93"/>
      <c r="I94" s="93"/>
      <c r="J94" s="93"/>
      <c r="K94" s="93"/>
      <c r="L94" s="93"/>
      <c r="M94" s="93"/>
      <c r="N94" s="93"/>
      <c r="O94" s="93"/>
      <c r="P94" s="93"/>
      <c r="Q94" s="93"/>
      <c r="R94" s="93"/>
      <c r="S94" s="93"/>
      <c r="T94" s="93"/>
      <c r="U94" s="93"/>
      <c r="V94" s="93"/>
      <c r="W94" s="93"/>
      <c r="X94" s="93"/>
      <c r="Y94" s="93"/>
      <c r="Z94" s="93"/>
      <c r="AA94" s="93"/>
      <c r="AB94" s="93"/>
      <c r="AC94" s="93"/>
      <c r="AD94" s="93"/>
      <c r="AE94" s="93"/>
      <c r="AF94" s="93"/>
      <c r="AG94" s="93"/>
      <c r="AH94" s="93"/>
      <c r="AI94" s="93"/>
      <c r="AJ94" s="93"/>
      <c r="AK94" s="93"/>
      <c r="AL94" s="93"/>
      <c r="AM94" s="93"/>
      <c r="AN94" s="93"/>
      <c r="AO94" s="93"/>
      <c r="AP94" s="93"/>
      <c r="AQ94" s="93"/>
      <c r="AR94" s="93"/>
      <c r="AS94" s="93"/>
      <c r="AT94" s="93"/>
      <c r="AU94" s="93"/>
      <c r="AV94" s="93"/>
      <c r="AW94" s="93"/>
      <c r="AX94" s="93"/>
      <c r="AY94" s="93"/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/>
      <c r="CD94" s="2"/>
      <c r="CE94" s="2"/>
      <c r="CF94" s="2"/>
      <c r="CG94" s="2"/>
      <c r="CH94" s="2"/>
      <c r="CI94" s="2"/>
      <c r="CJ94" s="2"/>
      <c r="CK94" s="2"/>
      <c r="CL94" s="2"/>
      <c r="CM94" s="2"/>
      <c r="CN94" s="2"/>
      <c r="CO94" s="2"/>
      <c r="CP94" s="2"/>
      <c r="CQ94" s="2"/>
      <c r="CR94" s="2"/>
      <c r="CS94" s="2"/>
      <c r="CT94" s="2"/>
      <c r="CU94" s="2"/>
      <c r="CV94" s="2"/>
    </row>
    <row r="95" spans="1:100" x14ac:dyDescent="0.3">
      <c r="A95" s="93"/>
      <c r="B95" s="93"/>
      <c r="C95" s="93"/>
      <c r="D95" s="93"/>
      <c r="E95" s="93"/>
      <c r="F95" s="93"/>
      <c r="G95" s="93"/>
      <c r="H95" s="93"/>
      <c r="I95" s="93"/>
      <c r="J95" s="93"/>
      <c r="K95" s="93"/>
      <c r="L95" s="93"/>
      <c r="M95" s="93"/>
      <c r="N95" s="93"/>
      <c r="O95" s="93"/>
      <c r="P95" s="93"/>
      <c r="Q95" s="93"/>
      <c r="R95" s="93"/>
      <c r="S95" s="93"/>
      <c r="T95" s="93"/>
      <c r="U95" s="93"/>
      <c r="V95" s="93"/>
      <c r="W95" s="93"/>
      <c r="X95" s="93"/>
      <c r="Y95" s="93"/>
      <c r="Z95" s="93"/>
      <c r="AA95" s="93"/>
      <c r="AB95" s="93"/>
      <c r="AC95" s="93"/>
      <c r="AD95" s="93"/>
      <c r="AE95" s="93"/>
      <c r="AF95" s="93"/>
      <c r="AG95" s="93"/>
      <c r="AH95" s="93"/>
      <c r="AI95" s="93"/>
      <c r="AJ95" s="93"/>
      <c r="AK95" s="93"/>
      <c r="AL95" s="93"/>
      <c r="AM95" s="93"/>
      <c r="AN95" s="93"/>
      <c r="AO95" s="93"/>
      <c r="AP95" s="93"/>
      <c r="AQ95" s="93"/>
      <c r="AR95" s="93"/>
      <c r="AS95" s="93"/>
      <c r="AT95" s="93"/>
      <c r="AU95" s="93"/>
      <c r="AV95" s="93"/>
      <c r="AW95" s="93"/>
      <c r="AX95" s="93"/>
      <c r="AY95" s="93"/>
      <c r="BH95" s="2"/>
      <c r="BI95" s="2"/>
      <c r="BJ95" s="2"/>
      <c r="BK95" s="2"/>
      <c r="BL95" s="2"/>
      <c r="BM95" s="2"/>
      <c r="BN95" s="2"/>
      <c r="BO95" s="2"/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/>
      <c r="CD95" s="2"/>
      <c r="CE95" s="2"/>
      <c r="CF95" s="2"/>
      <c r="CG95" s="2"/>
      <c r="CH95" s="2"/>
      <c r="CI95" s="2"/>
      <c r="CJ95" s="2"/>
      <c r="CK95" s="2"/>
      <c r="CL95" s="2"/>
      <c r="CM95" s="2"/>
      <c r="CN95" s="2"/>
      <c r="CO95" s="2"/>
      <c r="CP95" s="2"/>
      <c r="CQ95" s="2"/>
      <c r="CR95" s="2"/>
      <c r="CS95" s="2"/>
      <c r="CT95" s="2"/>
      <c r="CU95" s="2"/>
      <c r="CV95" s="2"/>
    </row>
    <row r="96" spans="1:100" x14ac:dyDescent="0.3">
      <c r="A96" s="93"/>
      <c r="B96" s="93"/>
      <c r="C96" s="93"/>
      <c r="D96" s="93"/>
      <c r="E96" s="93"/>
      <c r="F96" s="93"/>
      <c r="G96" s="93"/>
      <c r="H96" s="93"/>
      <c r="I96" s="93"/>
      <c r="J96" s="93"/>
      <c r="K96" s="93"/>
      <c r="L96" s="93"/>
      <c r="M96" s="93"/>
      <c r="N96" s="93"/>
      <c r="O96" s="93"/>
      <c r="P96" s="93"/>
      <c r="Q96" s="93"/>
      <c r="R96" s="93"/>
      <c r="S96" s="93"/>
      <c r="T96" s="93"/>
      <c r="U96" s="93"/>
      <c r="V96" s="93"/>
      <c r="W96" s="93"/>
      <c r="X96" s="93"/>
      <c r="Y96" s="93"/>
      <c r="Z96" s="93"/>
      <c r="AA96" s="93"/>
      <c r="AB96" s="93"/>
      <c r="AC96" s="93"/>
      <c r="AD96" s="93"/>
      <c r="AE96" s="93"/>
      <c r="AF96" s="93"/>
      <c r="AG96" s="93"/>
      <c r="AH96" s="93"/>
      <c r="AI96" s="93"/>
      <c r="AJ96" s="93"/>
      <c r="AK96" s="93"/>
      <c r="AL96" s="93"/>
      <c r="AM96" s="93"/>
      <c r="AN96" s="93"/>
      <c r="AO96" s="93"/>
      <c r="AP96" s="93"/>
      <c r="AQ96" s="93"/>
      <c r="AR96" s="93"/>
      <c r="AS96" s="93"/>
      <c r="AT96" s="93"/>
      <c r="AU96" s="93"/>
      <c r="AV96" s="93"/>
      <c r="AW96" s="93"/>
      <c r="AX96" s="93"/>
      <c r="AY96" s="93"/>
      <c r="BH96" s="2"/>
      <c r="BI96" s="2"/>
      <c r="BJ96" s="2"/>
      <c r="BK96" s="2"/>
      <c r="BL96" s="2"/>
      <c r="BM96" s="2"/>
      <c r="BN96" s="2"/>
      <c r="BO96" s="2"/>
      <c r="BP96" s="2"/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/>
      <c r="CD96" s="2"/>
      <c r="CE96" s="2"/>
      <c r="CF96" s="2"/>
      <c r="CG96" s="2"/>
      <c r="CH96" s="2"/>
      <c r="CI96" s="2"/>
      <c r="CJ96" s="2"/>
      <c r="CK96" s="2"/>
      <c r="CL96" s="2"/>
      <c r="CM96" s="2"/>
      <c r="CN96" s="2"/>
      <c r="CO96" s="2"/>
      <c r="CP96" s="2"/>
      <c r="CQ96" s="2"/>
      <c r="CR96" s="2"/>
      <c r="CS96" s="2"/>
      <c r="CT96" s="2"/>
      <c r="CU96" s="2"/>
      <c r="CV96" s="2"/>
    </row>
    <row r="97" spans="1:100" x14ac:dyDescent="0.3">
      <c r="A97" s="93"/>
      <c r="B97" s="93"/>
      <c r="C97" s="93"/>
      <c r="D97" s="93"/>
      <c r="E97" s="93"/>
      <c r="F97" s="93"/>
      <c r="G97" s="93"/>
      <c r="H97" s="93"/>
      <c r="I97" s="93"/>
      <c r="J97" s="93"/>
      <c r="K97" s="93"/>
      <c r="L97" s="93"/>
      <c r="M97" s="93"/>
      <c r="N97" s="93"/>
      <c r="O97" s="93"/>
      <c r="P97" s="93"/>
      <c r="Q97" s="93"/>
      <c r="R97" s="93"/>
      <c r="S97" s="93"/>
      <c r="T97" s="93"/>
      <c r="U97" s="93"/>
      <c r="V97" s="93"/>
      <c r="W97" s="93"/>
      <c r="X97" s="93"/>
      <c r="Y97" s="93"/>
      <c r="Z97" s="93"/>
      <c r="AA97" s="93"/>
      <c r="AB97" s="93"/>
      <c r="AC97" s="93"/>
      <c r="AD97" s="93"/>
      <c r="AE97" s="93"/>
      <c r="AF97" s="93"/>
      <c r="AG97" s="93"/>
      <c r="AH97" s="93"/>
      <c r="AI97" s="93"/>
      <c r="AJ97" s="93"/>
      <c r="AK97" s="93"/>
      <c r="AL97" s="93"/>
      <c r="AM97" s="93"/>
      <c r="AN97" s="93"/>
      <c r="AO97" s="93"/>
      <c r="AP97" s="93"/>
      <c r="AQ97" s="93"/>
      <c r="AR97" s="93"/>
      <c r="AS97" s="93"/>
      <c r="AT97" s="93"/>
      <c r="AU97" s="93"/>
      <c r="AV97" s="93"/>
      <c r="AW97" s="93"/>
      <c r="AX97" s="93"/>
      <c r="AY97" s="93"/>
      <c r="BH97" s="2"/>
      <c r="BI97" s="2"/>
      <c r="BJ97" s="2"/>
      <c r="BK97" s="2"/>
      <c r="BL97" s="2"/>
      <c r="BM97" s="2"/>
      <c r="BN97" s="2"/>
      <c r="BO97" s="2"/>
      <c r="BP97" s="2"/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/>
      <c r="CD97" s="2"/>
      <c r="CE97" s="2"/>
      <c r="CF97" s="2"/>
      <c r="CG97" s="2"/>
      <c r="CH97" s="2"/>
      <c r="CI97" s="2"/>
      <c r="CJ97" s="2"/>
      <c r="CK97" s="2"/>
      <c r="CL97" s="2"/>
      <c r="CM97" s="2"/>
      <c r="CN97" s="2"/>
      <c r="CO97" s="2"/>
      <c r="CP97" s="2"/>
      <c r="CQ97" s="2"/>
      <c r="CR97" s="2"/>
      <c r="CS97" s="2"/>
      <c r="CT97" s="2"/>
      <c r="CU97" s="2"/>
      <c r="CV97" s="2"/>
    </row>
    <row r="98" spans="1:100" x14ac:dyDescent="0.3">
      <c r="A98" s="93"/>
      <c r="B98" s="93"/>
      <c r="C98" s="93"/>
      <c r="D98" s="93"/>
      <c r="E98" s="93"/>
      <c r="F98" s="93"/>
      <c r="G98" s="93"/>
      <c r="H98" s="93"/>
      <c r="I98" s="93"/>
      <c r="J98" s="93"/>
      <c r="K98" s="93"/>
      <c r="L98" s="93"/>
      <c r="M98" s="93"/>
      <c r="N98" s="93"/>
      <c r="O98" s="93"/>
      <c r="P98" s="93"/>
      <c r="Q98" s="93"/>
      <c r="R98" s="93"/>
      <c r="S98" s="93"/>
      <c r="T98" s="93"/>
      <c r="U98" s="93"/>
      <c r="V98" s="93"/>
      <c r="W98" s="93"/>
      <c r="X98" s="93"/>
      <c r="Y98" s="93"/>
      <c r="Z98" s="93"/>
      <c r="AA98" s="93"/>
      <c r="AB98" s="93"/>
      <c r="AC98" s="93"/>
      <c r="AD98" s="93"/>
      <c r="AE98" s="93"/>
      <c r="AF98" s="93"/>
      <c r="AG98" s="93"/>
      <c r="AH98" s="93"/>
      <c r="AI98" s="93"/>
      <c r="AJ98" s="93"/>
      <c r="AK98" s="93"/>
      <c r="AL98" s="93"/>
      <c r="AM98" s="93"/>
      <c r="AN98" s="93"/>
      <c r="AO98" s="93"/>
      <c r="AP98" s="93"/>
      <c r="AQ98" s="93"/>
      <c r="AR98" s="93"/>
      <c r="AS98" s="93"/>
      <c r="AT98" s="93"/>
      <c r="AU98" s="93"/>
      <c r="AV98" s="93"/>
      <c r="AW98" s="93"/>
      <c r="AX98" s="93"/>
      <c r="AY98" s="93"/>
      <c r="BH98" s="2"/>
      <c r="BI98" s="2"/>
      <c r="BJ98" s="2"/>
      <c r="BK98" s="2"/>
      <c r="BL98" s="2"/>
      <c r="BM98" s="2"/>
      <c r="BN98" s="2"/>
      <c r="BO98" s="2"/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/>
      <c r="CD98" s="2"/>
      <c r="CE98" s="2"/>
      <c r="CF98" s="2"/>
      <c r="CG98" s="2"/>
      <c r="CH98" s="2"/>
      <c r="CI98" s="2"/>
      <c r="CJ98" s="2"/>
      <c r="CK98" s="2"/>
      <c r="CL98" s="2"/>
      <c r="CM98" s="2"/>
      <c r="CN98" s="2"/>
      <c r="CO98" s="2"/>
      <c r="CP98" s="2"/>
      <c r="CQ98" s="2"/>
      <c r="CR98" s="2"/>
      <c r="CS98" s="2"/>
      <c r="CT98" s="2"/>
      <c r="CU98" s="2"/>
      <c r="CV98" s="2"/>
    </row>
    <row r="99" spans="1:100" x14ac:dyDescent="0.3">
      <c r="A99" s="93"/>
      <c r="B99" s="93"/>
      <c r="C99" s="93"/>
      <c r="D99" s="93"/>
      <c r="E99" s="93"/>
      <c r="F99" s="93"/>
      <c r="G99" s="93"/>
      <c r="H99" s="93"/>
      <c r="I99" s="93"/>
      <c r="J99" s="93"/>
      <c r="K99" s="93"/>
      <c r="L99" s="93"/>
      <c r="M99" s="93"/>
      <c r="N99" s="93"/>
      <c r="O99" s="93"/>
      <c r="P99" s="93"/>
      <c r="Q99" s="93"/>
      <c r="R99" s="93"/>
      <c r="S99" s="93"/>
      <c r="T99" s="93"/>
      <c r="U99" s="93"/>
      <c r="V99" s="93"/>
      <c r="W99" s="93"/>
      <c r="X99" s="93"/>
      <c r="Y99" s="93"/>
      <c r="Z99" s="93"/>
      <c r="AA99" s="93"/>
      <c r="AB99" s="93"/>
      <c r="AC99" s="93"/>
      <c r="AD99" s="93"/>
      <c r="AE99" s="93"/>
      <c r="AF99" s="93"/>
      <c r="AG99" s="93"/>
      <c r="AH99" s="93"/>
      <c r="AI99" s="93"/>
      <c r="AJ99" s="93"/>
      <c r="AK99" s="93"/>
      <c r="AL99" s="93"/>
      <c r="AM99" s="93"/>
      <c r="AN99" s="93"/>
      <c r="AO99" s="93"/>
      <c r="AP99" s="93"/>
      <c r="AQ99" s="93"/>
      <c r="AR99" s="93"/>
      <c r="AS99" s="93"/>
      <c r="AT99" s="93"/>
      <c r="AU99" s="93"/>
      <c r="AV99" s="93"/>
      <c r="AW99" s="93"/>
      <c r="AX99" s="93"/>
      <c r="AY99" s="93"/>
      <c r="BH99" s="2"/>
      <c r="BI99" s="2"/>
      <c r="BJ99" s="2"/>
      <c r="BK99" s="2"/>
      <c r="BL99" s="2"/>
      <c r="BM99" s="2"/>
      <c r="BN99" s="2"/>
      <c r="BO99" s="2"/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/>
      <c r="CD99" s="2"/>
      <c r="CE99" s="2"/>
      <c r="CF99" s="2"/>
      <c r="CG99" s="2"/>
      <c r="CH99" s="2"/>
      <c r="CI99" s="2"/>
      <c r="CJ99" s="2"/>
      <c r="CK99" s="2"/>
      <c r="CL99" s="2"/>
      <c r="CM99" s="2"/>
      <c r="CN99" s="2"/>
      <c r="CO99" s="2"/>
      <c r="CP99" s="2"/>
      <c r="CQ99" s="2"/>
      <c r="CR99" s="2"/>
      <c r="CS99" s="2"/>
      <c r="CT99" s="2"/>
      <c r="CU99" s="2"/>
      <c r="CV99" s="2"/>
    </row>
    <row r="100" spans="1:100" x14ac:dyDescent="0.3">
      <c r="A100" s="93"/>
      <c r="B100" s="93"/>
      <c r="C100" s="93"/>
      <c r="D100" s="93"/>
      <c r="E100" s="93"/>
      <c r="F100" s="93"/>
      <c r="G100" s="93"/>
      <c r="H100" s="93"/>
      <c r="I100" s="93"/>
      <c r="J100" s="93"/>
      <c r="K100" s="93"/>
      <c r="L100" s="93"/>
      <c r="M100" s="93"/>
      <c r="N100" s="93"/>
      <c r="O100" s="93"/>
      <c r="P100" s="93"/>
      <c r="Q100" s="93"/>
      <c r="R100" s="93"/>
      <c r="S100" s="93"/>
      <c r="T100" s="93"/>
      <c r="U100" s="93"/>
      <c r="V100" s="93"/>
      <c r="W100" s="93"/>
      <c r="X100" s="93"/>
      <c r="Y100" s="93"/>
      <c r="Z100" s="93"/>
      <c r="AA100" s="93"/>
      <c r="AB100" s="93"/>
      <c r="AC100" s="93"/>
      <c r="AD100" s="93"/>
      <c r="AE100" s="93"/>
      <c r="AF100" s="93"/>
      <c r="AG100" s="93"/>
      <c r="AH100" s="93"/>
      <c r="AI100" s="93"/>
      <c r="AJ100" s="93"/>
      <c r="AK100" s="93"/>
      <c r="AL100" s="93"/>
      <c r="AM100" s="93"/>
      <c r="AN100" s="93"/>
      <c r="AO100" s="93"/>
      <c r="AP100" s="93"/>
      <c r="AQ100" s="93"/>
      <c r="AR100" s="93"/>
      <c r="AS100" s="93"/>
      <c r="AT100" s="93"/>
      <c r="AU100" s="93"/>
      <c r="AV100" s="93"/>
      <c r="AW100" s="93"/>
      <c r="AX100" s="93"/>
      <c r="AY100" s="93"/>
      <c r="BH100" s="2"/>
      <c r="BI100" s="2"/>
      <c r="BJ100" s="2"/>
      <c r="BK100" s="2"/>
      <c r="BL100" s="2"/>
      <c r="BM100" s="2"/>
      <c r="BN100" s="2"/>
      <c r="BO100" s="2"/>
      <c r="BP100" s="2"/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/>
      <c r="CD100" s="2"/>
      <c r="CE100" s="2"/>
      <c r="CF100" s="2"/>
      <c r="CG100" s="2"/>
      <c r="CH100" s="2"/>
      <c r="CI100" s="2"/>
      <c r="CJ100" s="2"/>
      <c r="CK100" s="2"/>
      <c r="CL100" s="2"/>
      <c r="CM100" s="2"/>
      <c r="CN100" s="2"/>
      <c r="CO100" s="2"/>
      <c r="CP100" s="2"/>
      <c r="CQ100" s="2"/>
      <c r="CR100" s="2"/>
      <c r="CS100" s="2"/>
      <c r="CT100" s="2"/>
      <c r="CU100" s="2"/>
      <c r="CV100" s="2"/>
    </row>
    <row r="101" spans="1:100" x14ac:dyDescent="0.3">
      <c r="A101" s="93"/>
      <c r="B101" s="93"/>
      <c r="C101" s="93"/>
      <c r="D101" s="93"/>
      <c r="E101" s="93"/>
      <c r="F101" s="93"/>
      <c r="G101" s="93"/>
      <c r="H101" s="93"/>
      <c r="I101" s="93"/>
      <c r="J101" s="93"/>
      <c r="K101" s="93"/>
      <c r="L101" s="93"/>
      <c r="M101" s="93"/>
      <c r="N101" s="93"/>
      <c r="O101" s="93"/>
      <c r="P101" s="93"/>
      <c r="Q101" s="93"/>
      <c r="R101" s="93"/>
      <c r="S101" s="93"/>
      <c r="T101" s="93"/>
      <c r="U101" s="93"/>
      <c r="V101" s="93"/>
      <c r="W101" s="93"/>
      <c r="X101" s="93"/>
      <c r="Y101" s="93"/>
      <c r="Z101" s="93"/>
      <c r="AA101" s="93"/>
      <c r="AB101" s="93"/>
      <c r="AC101" s="93"/>
      <c r="AD101" s="93"/>
      <c r="AE101" s="93"/>
      <c r="AF101" s="93"/>
      <c r="AG101" s="93"/>
      <c r="AH101" s="93"/>
      <c r="AI101" s="93"/>
      <c r="AJ101" s="93"/>
      <c r="AK101" s="93"/>
      <c r="AL101" s="93"/>
      <c r="AM101" s="93"/>
      <c r="AN101" s="93"/>
      <c r="AO101" s="93"/>
      <c r="AP101" s="93"/>
      <c r="AQ101" s="93"/>
      <c r="AR101" s="93"/>
      <c r="AS101" s="93"/>
      <c r="AT101" s="93"/>
      <c r="AU101" s="93"/>
      <c r="AV101" s="93"/>
      <c r="AW101" s="93"/>
      <c r="AX101" s="93"/>
      <c r="AY101" s="93"/>
      <c r="BH101" s="2"/>
      <c r="BI101" s="2"/>
      <c r="BJ101" s="2"/>
      <c r="BK101" s="2"/>
      <c r="BL101" s="2"/>
      <c r="BM101" s="2"/>
      <c r="BN101" s="2"/>
      <c r="BO101" s="2"/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/>
      <c r="CD101" s="2"/>
      <c r="CE101" s="2"/>
      <c r="CF101" s="2"/>
      <c r="CG101" s="2"/>
      <c r="CH101" s="2"/>
      <c r="CI101" s="2"/>
      <c r="CJ101" s="2"/>
      <c r="CK101" s="2"/>
      <c r="CL101" s="2"/>
      <c r="CM101" s="2"/>
      <c r="CN101" s="2"/>
      <c r="CO101" s="2"/>
      <c r="CP101" s="2"/>
      <c r="CQ101" s="2"/>
      <c r="CR101" s="2"/>
      <c r="CS101" s="2"/>
      <c r="CT101" s="2"/>
      <c r="CU101" s="2"/>
      <c r="CV101" s="2"/>
    </row>
    <row r="102" spans="1:100" x14ac:dyDescent="0.3">
      <c r="A102" s="93"/>
      <c r="B102" s="93"/>
      <c r="C102" s="93"/>
      <c r="D102" s="93"/>
      <c r="E102" s="93"/>
      <c r="F102" s="93"/>
      <c r="G102" s="93"/>
      <c r="H102" s="93"/>
      <c r="I102" s="93"/>
      <c r="J102" s="93"/>
      <c r="K102" s="93"/>
      <c r="L102" s="93"/>
      <c r="M102" s="93"/>
      <c r="N102" s="93"/>
      <c r="O102" s="93"/>
      <c r="P102" s="93"/>
      <c r="Q102" s="93"/>
      <c r="R102" s="93"/>
      <c r="S102" s="93"/>
      <c r="T102" s="93"/>
      <c r="U102" s="93"/>
      <c r="V102" s="93"/>
      <c r="W102" s="93"/>
      <c r="X102" s="93"/>
      <c r="Y102" s="93"/>
      <c r="Z102" s="93"/>
      <c r="AA102" s="93"/>
      <c r="AB102" s="93"/>
      <c r="AC102" s="93"/>
      <c r="AD102" s="93"/>
      <c r="AE102" s="93"/>
      <c r="AF102" s="93"/>
      <c r="AG102" s="93"/>
      <c r="AH102" s="93"/>
      <c r="AI102" s="93"/>
      <c r="AJ102" s="93"/>
      <c r="AK102" s="93"/>
      <c r="AL102" s="93"/>
      <c r="AM102" s="93"/>
      <c r="AN102" s="93"/>
      <c r="AO102" s="93"/>
      <c r="AP102" s="93"/>
      <c r="AQ102" s="93"/>
      <c r="AR102" s="93"/>
      <c r="AS102" s="93"/>
      <c r="AT102" s="93"/>
      <c r="AU102" s="93"/>
      <c r="AV102" s="93"/>
      <c r="AW102" s="93"/>
      <c r="AX102" s="93"/>
      <c r="AY102" s="93"/>
      <c r="BH102" s="2"/>
      <c r="BI102" s="2"/>
      <c r="BJ102" s="2"/>
      <c r="BK102" s="2"/>
      <c r="BL102" s="2"/>
      <c r="BM102" s="2"/>
      <c r="BN102" s="2"/>
      <c r="BO102" s="2"/>
      <c r="BP102" s="2"/>
      <c r="BQ102" s="2"/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/>
      <c r="CD102" s="2"/>
      <c r="CE102" s="2"/>
      <c r="CF102" s="2"/>
      <c r="CG102" s="2"/>
      <c r="CH102" s="2"/>
      <c r="CI102" s="2"/>
      <c r="CJ102" s="2"/>
      <c r="CK102" s="2"/>
      <c r="CL102" s="2"/>
      <c r="CM102" s="2"/>
      <c r="CN102" s="2"/>
      <c r="CO102" s="2"/>
      <c r="CP102" s="2"/>
      <c r="CQ102" s="2"/>
      <c r="CR102" s="2"/>
      <c r="CS102" s="2"/>
      <c r="CT102" s="2"/>
      <c r="CU102" s="2"/>
      <c r="CV102" s="2"/>
    </row>
    <row r="103" spans="1:100" x14ac:dyDescent="0.3">
      <c r="A103" s="93"/>
      <c r="B103" s="93"/>
      <c r="C103" s="93"/>
      <c r="D103" s="93"/>
      <c r="E103" s="93"/>
      <c r="F103" s="93"/>
      <c r="G103" s="93"/>
      <c r="H103" s="93"/>
      <c r="I103" s="93"/>
      <c r="J103" s="93"/>
      <c r="K103" s="93"/>
      <c r="L103" s="93"/>
      <c r="M103" s="93"/>
      <c r="N103" s="93"/>
      <c r="O103" s="93"/>
      <c r="P103" s="93"/>
      <c r="Q103" s="93"/>
      <c r="R103" s="93"/>
      <c r="S103" s="93"/>
      <c r="T103" s="93"/>
      <c r="U103" s="93"/>
      <c r="V103" s="93"/>
      <c r="W103" s="93"/>
      <c r="X103" s="93"/>
      <c r="Y103" s="93"/>
      <c r="Z103" s="93"/>
      <c r="AA103" s="93"/>
      <c r="AB103" s="93"/>
      <c r="AC103" s="93"/>
      <c r="AD103" s="93"/>
      <c r="AE103" s="93"/>
      <c r="AF103" s="93"/>
      <c r="AG103" s="93"/>
      <c r="AH103" s="93"/>
      <c r="AI103" s="93"/>
      <c r="AJ103" s="93"/>
      <c r="AK103" s="93"/>
      <c r="AL103" s="93"/>
      <c r="AM103" s="93"/>
      <c r="AN103" s="93"/>
      <c r="AO103" s="93"/>
      <c r="AP103" s="93"/>
      <c r="AQ103" s="93"/>
      <c r="AR103" s="93"/>
      <c r="AS103" s="93"/>
      <c r="AT103" s="93"/>
      <c r="AU103" s="93"/>
      <c r="AV103" s="93"/>
      <c r="AW103" s="93"/>
      <c r="AX103" s="93"/>
      <c r="AY103" s="93"/>
      <c r="BH103" s="2"/>
      <c r="BI103" s="2"/>
      <c r="BJ103" s="2"/>
      <c r="BK103" s="2"/>
      <c r="BL103" s="2"/>
      <c r="BM103" s="2"/>
      <c r="BN103" s="2"/>
      <c r="BO103" s="2"/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/>
      <c r="CD103" s="2"/>
      <c r="CE103" s="2"/>
      <c r="CF103" s="2"/>
      <c r="CG103" s="2"/>
      <c r="CH103" s="2"/>
      <c r="CI103" s="2"/>
      <c r="CJ103" s="2"/>
      <c r="CK103" s="2"/>
      <c r="CL103" s="2"/>
      <c r="CM103" s="2"/>
      <c r="CN103" s="2"/>
      <c r="CO103" s="2"/>
      <c r="CP103" s="2"/>
      <c r="CQ103" s="2"/>
      <c r="CR103" s="2"/>
      <c r="CS103" s="2"/>
      <c r="CT103" s="2"/>
      <c r="CU103" s="2"/>
      <c r="CV103" s="2"/>
    </row>
    <row r="104" spans="1:100" x14ac:dyDescent="0.3">
      <c r="A104" s="93"/>
      <c r="B104" s="93"/>
      <c r="C104" s="93"/>
      <c r="D104" s="93"/>
      <c r="E104" s="93"/>
      <c r="F104" s="93"/>
      <c r="G104" s="93"/>
      <c r="H104" s="93"/>
      <c r="I104" s="93"/>
      <c r="J104" s="93"/>
      <c r="K104" s="93"/>
      <c r="L104" s="93"/>
      <c r="M104" s="93"/>
      <c r="N104" s="93"/>
      <c r="O104" s="93"/>
      <c r="P104" s="93"/>
      <c r="Q104" s="93"/>
      <c r="R104" s="93"/>
      <c r="S104" s="93"/>
      <c r="T104" s="93"/>
      <c r="U104" s="93"/>
      <c r="V104" s="93"/>
      <c r="W104" s="93"/>
      <c r="X104" s="93"/>
      <c r="Y104" s="93"/>
      <c r="Z104" s="93"/>
      <c r="AA104" s="93"/>
      <c r="AB104" s="93"/>
      <c r="AC104" s="93"/>
      <c r="AD104" s="93"/>
      <c r="AE104" s="93"/>
      <c r="AF104" s="93"/>
      <c r="AG104" s="93"/>
      <c r="AH104" s="93"/>
      <c r="AI104" s="93"/>
      <c r="AJ104" s="93"/>
      <c r="AK104" s="93"/>
      <c r="AL104" s="93"/>
      <c r="AM104" s="93"/>
      <c r="AN104" s="93"/>
      <c r="AO104" s="93"/>
      <c r="AP104" s="93"/>
      <c r="AQ104" s="93"/>
      <c r="AR104" s="93"/>
      <c r="AS104" s="93"/>
      <c r="AT104" s="93"/>
      <c r="AU104" s="93"/>
      <c r="AV104" s="93"/>
      <c r="AW104" s="93"/>
      <c r="AX104" s="93"/>
      <c r="AY104" s="93"/>
      <c r="BH104" s="2"/>
      <c r="BI104" s="2"/>
      <c r="BJ104" s="2"/>
      <c r="BK104" s="2"/>
      <c r="BL104" s="2"/>
      <c r="BM104" s="2"/>
      <c r="BN104" s="2"/>
      <c r="BO104" s="2"/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/>
      <c r="CD104" s="2"/>
      <c r="CE104" s="2"/>
      <c r="CF104" s="2"/>
      <c r="CG104" s="2"/>
      <c r="CH104" s="2"/>
      <c r="CI104" s="2"/>
      <c r="CJ104" s="2"/>
      <c r="CK104" s="2"/>
      <c r="CL104" s="2"/>
      <c r="CM104" s="2"/>
      <c r="CN104" s="2"/>
      <c r="CO104" s="2"/>
      <c r="CP104" s="2"/>
      <c r="CQ104" s="2"/>
      <c r="CR104" s="2"/>
      <c r="CS104" s="2"/>
      <c r="CT104" s="2"/>
      <c r="CU104" s="2"/>
      <c r="CV104" s="2"/>
    </row>
    <row r="105" spans="1:100" x14ac:dyDescent="0.3">
      <c r="A105" s="93"/>
      <c r="B105" s="93"/>
      <c r="C105" s="93"/>
      <c r="D105" s="93"/>
      <c r="E105" s="93"/>
      <c r="F105" s="93"/>
      <c r="G105" s="93"/>
      <c r="H105" s="93"/>
      <c r="I105" s="93"/>
      <c r="J105" s="93"/>
      <c r="K105" s="93"/>
      <c r="L105" s="93"/>
      <c r="M105" s="93"/>
      <c r="N105" s="93"/>
      <c r="O105" s="93"/>
      <c r="P105" s="93"/>
      <c r="Q105" s="93"/>
      <c r="R105" s="93"/>
      <c r="S105" s="93"/>
      <c r="T105" s="93"/>
      <c r="U105" s="93"/>
      <c r="V105" s="93"/>
      <c r="W105" s="93"/>
      <c r="X105" s="93"/>
      <c r="Y105" s="93"/>
      <c r="Z105" s="93"/>
      <c r="AA105" s="93"/>
      <c r="AB105" s="93"/>
      <c r="AC105" s="93"/>
      <c r="AD105" s="93"/>
      <c r="AE105" s="93"/>
      <c r="AF105" s="93"/>
      <c r="AG105" s="93"/>
      <c r="AH105" s="93"/>
      <c r="AI105" s="93"/>
      <c r="AJ105" s="93"/>
      <c r="AK105" s="93"/>
      <c r="AL105" s="93"/>
      <c r="AM105" s="93"/>
      <c r="AN105" s="93"/>
      <c r="AO105" s="93"/>
      <c r="AP105" s="93"/>
      <c r="AQ105" s="93"/>
      <c r="AR105" s="93"/>
      <c r="AS105" s="93"/>
      <c r="AT105" s="93"/>
      <c r="AU105" s="93"/>
      <c r="AV105" s="93"/>
      <c r="AW105" s="93"/>
      <c r="AX105" s="93"/>
      <c r="AY105" s="93"/>
      <c r="BH105" s="2"/>
      <c r="BI105" s="2"/>
      <c r="BJ105" s="2"/>
      <c r="BK105" s="2"/>
      <c r="BL105" s="2"/>
      <c r="BM105" s="2"/>
      <c r="BN105" s="2"/>
      <c r="BO105" s="2"/>
      <c r="BP105" s="2"/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/>
      <c r="CD105" s="2"/>
      <c r="CE105" s="2"/>
      <c r="CF105" s="2"/>
      <c r="CG105" s="2"/>
      <c r="CH105" s="2"/>
      <c r="CI105" s="2"/>
      <c r="CJ105" s="2"/>
      <c r="CK105" s="2"/>
      <c r="CL105" s="2"/>
      <c r="CM105" s="2"/>
      <c r="CN105" s="2"/>
      <c r="CO105" s="2"/>
      <c r="CP105" s="2"/>
      <c r="CQ105" s="2"/>
      <c r="CR105" s="2"/>
      <c r="CS105" s="2"/>
      <c r="CT105" s="2"/>
      <c r="CU105" s="2"/>
      <c r="CV105" s="2"/>
    </row>
    <row r="106" spans="1:100" x14ac:dyDescent="0.3">
      <c r="A106" s="93"/>
      <c r="B106" s="93"/>
      <c r="C106" s="93"/>
      <c r="D106" s="93"/>
      <c r="E106" s="93"/>
      <c r="F106" s="93"/>
      <c r="G106" s="93"/>
      <c r="H106" s="93"/>
      <c r="I106" s="93"/>
      <c r="J106" s="93"/>
      <c r="K106" s="93"/>
      <c r="L106" s="93"/>
      <c r="M106" s="93"/>
      <c r="N106" s="93"/>
      <c r="O106" s="93"/>
      <c r="P106" s="93"/>
      <c r="Q106" s="93"/>
      <c r="R106" s="93"/>
      <c r="S106" s="93"/>
      <c r="T106" s="93"/>
      <c r="U106" s="93"/>
      <c r="V106" s="93"/>
      <c r="W106" s="93"/>
      <c r="X106" s="93"/>
      <c r="Y106" s="93"/>
      <c r="Z106" s="93"/>
      <c r="AA106" s="93"/>
      <c r="AB106" s="93"/>
      <c r="AC106" s="93"/>
      <c r="AD106" s="93"/>
      <c r="AE106" s="93"/>
      <c r="AF106" s="93"/>
      <c r="AG106" s="93"/>
      <c r="AH106" s="93"/>
      <c r="AI106" s="93"/>
      <c r="AJ106" s="93"/>
      <c r="AK106" s="93"/>
      <c r="AL106" s="93"/>
      <c r="AM106" s="93"/>
      <c r="AN106" s="93"/>
      <c r="AO106" s="93"/>
      <c r="AP106" s="93"/>
      <c r="AQ106" s="93"/>
      <c r="AR106" s="93"/>
      <c r="AS106" s="93"/>
      <c r="AT106" s="93"/>
      <c r="AU106" s="93"/>
      <c r="AV106" s="93"/>
      <c r="AW106" s="93"/>
      <c r="AX106" s="93"/>
      <c r="AY106" s="93"/>
      <c r="BH106" s="2"/>
      <c r="BI106" s="2"/>
      <c r="BJ106" s="2"/>
      <c r="BK106" s="2"/>
      <c r="BL106" s="2"/>
      <c r="BM106" s="2"/>
      <c r="BN106" s="2"/>
      <c r="BO106" s="2"/>
      <c r="BP106" s="2"/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/>
      <c r="CD106" s="2"/>
      <c r="CE106" s="2"/>
      <c r="CF106" s="2"/>
      <c r="CG106" s="2"/>
      <c r="CH106" s="2"/>
      <c r="CI106" s="2"/>
      <c r="CJ106" s="2"/>
      <c r="CK106" s="2"/>
      <c r="CL106" s="2"/>
      <c r="CM106" s="2"/>
      <c r="CN106" s="2"/>
      <c r="CO106" s="2"/>
      <c r="CP106" s="2"/>
      <c r="CQ106" s="2"/>
      <c r="CR106" s="2"/>
      <c r="CS106" s="2"/>
      <c r="CT106" s="2"/>
      <c r="CU106" s="2"/>
      <c r="CV106" s="2"/>
    </row>
    <row r="107" spans="1:100" x14ac:dyDescent="0.3">
      <c r="A107" s="93"/>
      <c r="B107" s="93"/>
      <c r="C107" s="93"/>
      <c r="D107" s="93"/>
      <c r="E107" s="93"/>
      <c r="F107" s="93"/>
      <c r="G107" s="93"/>
      <c r="H107" s="93"/>
      <c r="I107" s="93"/>
      <c r="J107" s="93"/>
      <c r="K107" s="93"/>
      <c r="L107" s="93"/>
      <c r="M107" s="93"/>
      <c r="N107" s="93"/>
      <c r="O107" s="93"/>
      <c r="P107" s="93"/>
      <c r="Q107" s="93"/>
      <c r="R107" s="93"/>
      <c r="S107" s="93"/>
      <c r="T107" s="93"/>
      <c r="U107" s="93"/>
      <c r="V107" s="93"/>
      <c r="W107" s="93"/>
      <c r="X107" s="93"/>
      <c r="Y107" s="93"/>
      <c r="Z107" s="93"/>
      <c r="AA107" s="93"/>
      <c r="AB107" s="93"/>
      <c r="AC107" s="93"/>
      <c r="AD107" s="93"/>
      <c r="AE107" s="93"/>
      <c r="AF107" s="93"/>
      <c r="AG107" s="93"/>
      <c r="AH107" s="93"/>
      <c r="AI107" s="93"/>
      <c r="AJ107" s="93"/>
      <c r="AK107" s="93"/>
      <c r="AL107" s="93"/>
      <c r="AM107" s="93"/>
      <c r="AN107" s="93"/>
      <c r="AO107" s="93"/>
      <c r="AP107" s="93"/>
      <c r="AQ107" s="93"/>
      <c r="AR107" s="93"/>
      <c r="AS107" s="93"/>
      <c r="AT107" s="93"/>
      <c r="AU107" s="93"/>
      <c r="AV107" s="93"/>
      <c r="AW107" s="93"/>
      <c r="AX107" s="93"/>
      <c r="AY107" s="93"/>
      <c r="BH107" s="2"/>
      <c r="BI107" s="2"/>
      <c r="BJ107" s="2"/>
      <c r="BK107" s="2"/>
      <c r="BL107" s="2"/>
      <c r="BM107" s="2"/>
      <c r="BN107" s="2"/>
      <c r="BO107" s="2"/>
      <c r="BP107" s="2"/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/>
      <c r="CD107" s="2"/>
      <c r="CE107" s="2"/>
      <c r="CF107" s="2"/>
      <c r="CG107" s="2"/>
      <c r="CH107" s="2"/>
      <c r="CI107" s="2"/>
      <c r="CJ107" s="2"/>
      <c r="CK107" s="2"/>
      <c r="CL107" s="2"/>
      <c r="CM107" s="2"/>
      <c r="CN107" s="2"/>
      <c r="CO107" s="2"/>
      <c r="CP107" s="2"/>
      <c r="CQ107" s="2"/>
      <c r="CR107" s="2"/>
      <c r="CS107" s="2"/>
      <c r="CT107" s="2"/>
      <c r="CU107" s="2"/>
      <c r="CV107" s="2"/>
    </row>
    <row r="108" spans="1:100" x14ac:dyDescent="0.3">
      <c r="A108" s="93"/>
      <c r="B108" s="93"/>
      <c r="C108" s="93"/>
      <c r="D108" s="93"/>
      <c r="E108" s="93"/>
      <c r="F108" s="93"/>
      <c r="G108" s="93"/>
      <c r="H108" s="93"/>
      <c r="I108" s="93"/>
      <c r="J108" s="93"/>
      <c r="K108" s="93"/>
      <c r="L108" s="93"/>
      <c r="M108" s="93"/>
      <c r="N108" s="93"/>
      <c r="O108" s="93"/>
      <c r="P108" s="93"/>
      <c r="Q108" s="93"/>
      <c r="R108" s="93"/>
      <c r="S108" s="93"/>
      <c r="T108" s="93"/>
      <c r="U108" s="93"/>
      <c r="V108" s="93"/>
      <c r="W108" s="93"/>
      <c r="X108" s="93"/>
      <c r="Y108" s="93"/>
      <c r="Z108" s="93"/>
      <c r="AA108" s="93"/>
      <c r="AB108" s="93"/>
      <c r="AC108" s="93"/>
      <c r="AD108" s="93"/>
      <c r="AE108" s="93"/>
      <c r="AF108" s="93"/>
      <c r="AG108" s="93"/>
      <c r="AH108" s="93"/>
      <c r="AI108" s="93"/>
      <c r="AJ108" s="93"/>
      <c r="AK108" s="93"/>
      <c r="AL108" s="93"/>
      <c r="AM108" s="93"/>
      <c r="AN108" s="93"/>
      <c r="AO108" s="93"/>
      <c r="AP108" s="93"/>
      <c r="AQ108" s="93"/>
      <c r="AR108" s="93"/>
      <c r="AS108" s="93"/>
      <c r="AT108" s="93"/>
      <c r="AU108" s="93"/>
      <c r="AV108" s="93"/>
      <c r="AW108" s="93"/>
      <c r="AX108" s="93"/>
      <c r="AY108" s="93"/>
      <c r="BH108" s="2"/>
      <c r="BI108" s="2"/>
      <c r="BJ108" s="2"/>
      <c r="BK108" s="2"/>
      <c r="BL108" s="2"/>
      <c r="BM108" s="2"/>
      <c r="BN108" s="2"/>
      <c r="BO108" s="2"/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/>
      <c r="CD108" s="2"/>
      <c r="CE108" s="2"/>
      <c r="CF108" s="2"/>
      <c r="CG108" s="2"/>
      <c r="CH108" s="2"/>
      <c r="CI108" s="2"/>
      <c r="CJ108" s="2"/>
      <c r="CK108" s="2"/>
      <c r="CL108" s="2"/>
      <c r="CM108" s="2"/>
      <c r="CN108" s="2"/>
      <c r="CO108" s="2"/>
      <c r="CP108" s="2"/>
      <c r="CQ108" s="2"/>
      <c r="CR108" s="2"/>
      <c r="CS108" s="2"/>
      <c r="CT108" s="2"/>
      <c r="CU108" s="2"/>
      <c r="CV108" s="2"/>
    </row>
    <row r="109" spans="1:100" x14ac:dyDescent="0.3">
      <c r="A109" s="93"/>
      <c r="B109" s="93"/>
      <c r="C109" s="93"/>
      <c r="D109" s="93"/>
      <c r="E109" s="93"/>
      <c r="F109" s="93"/>
      <c r="G109" s="93"/>
      <c r="H109" s="93"/>
      <c r="I109" s="93"/>
      <c r="J109" s="93"/>
      <c r="K109" s="93"/>
      <c r="L109" s="93"/>
      <c r="M109" s="93"/>
      <c r="N109" s="93"/>
      <c r="O109" s="93"/>
      <c r="P109" s="93"/>
      <c r="Q109" s="93"/>
      <c r="R109" s="93"/>
      <c r="S109" s="93"/>
      <c r="T109" s="93"/>
      <c r="U109" s="93"/>
      <c r="V109" s="93"/>
      <c r="W109" s="93"/>
      <c r="X109" s="93"/>
      <c r="Y109" s="93"/>
      <c r="Z109" s="93"/>
      <c r="AA109" s="93"/>
      <c r="AB109" s="93"/>
      <c r="AC109" s="93"/>
      <c r="AD109" s="93"/>
      <c r="AE109" s="93"/>
      <c r="AF109" s="93"/>
      <c r="AG109" s="93"/>
      <c r="AH109" s="93"/>
      <c r="AI109" s="93"/>
      <c r="AJ109" s="93"/>
      <c r="AK109" s="93"/>
      <c r="AL109" s="93"/>
      <c r="AM109" s="93"/>
      <c r="AN109" s="93"/>
      <c r="AO109" s="93"/>
      <c r="AP109" s="93"/>
      <c r="AQ109" s="93"/>
      <c r="AR109" s="93"/>
      <c r="AS109" s="93"/>
      <c r="AT109" s="93"/>
      <c r="AU109" s="93"/>
      <c r="AV109" s="93"/>
      <c r="AW109" s="93"/>
      <c r="AX109" s="93"/>
      <c r="AY109" s="93"/>
      <c r="BH109" s="2"/>
      <c r="BI109" s="2"/>
      <c r="BJ109" s="2"/>
      <c r="BK109" s="2"/>
      <c r="BL109" s="2"/>
      <c r="BM109" s="2"/>
      <c r="BN109" s="2"/>
      <c r="BO109" s="2"/>
      <c r="BP109" s="2"/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/>
      <c r="CD109" s="2"/>
      <c r="CE109" s="2"/>
      <c r="CF109" s="2"/>
      <c r="CG109" s="2"/>
      <c r="CH109" s="2"/>
      <c r="CI109" s="2"/>
      <c r="CJ109" s="2"/>
      <c r="CK109" s="2"/>
      <c r="CL109" s="2"/>
      <c r="CM109" s="2"/>
      <c r="CN109" s="2"/>
      <c r="CO109" s="2"/>
      <c r="CP109" s="2"/>
      <c r="CQ109" s="2"/>
      <c r="CR109" s="2"/>
      <c r="CS109" s="2"/>
      <c r="CT109" s="2"/>
      <c r="CU109" s="2"/>
      <c r="CV109" s="2"/>
    </row>
    <row r="110" spans="1:100" x14ac:dyDescent="0.3">
      <c r="A110" s="93"/>
      <c r="B110" s="93"/>
      <c r="C110" s="93"/>
      <c r="D110" s="93"/>
      <c r="E110" s="93"/>
      <c r="F110" s="93"/>
      <c r="G110" s="93"/>
      <c r="H110" s="93"/>
      <c r="I110" s="93"/>
      <c r="J110" s="93"/>
      <c r="K110" s="93"/>
      <c r="L110" s="93"/>
      <c r="M110" s="93"/>
      <c r="N110" s="93"/>
      <c r="O110" s="93"/>
      <c r="P110" s="93"/>
      <c r="Q110" s="93"/>
      <c r="R110" s="93"/>
      <c r="S110" s="93"/>
      <c r="T110" s="93"/>
      <c r="U110" s="93"/>
      <c r="V110" s="93"/>
      <c r="W110" s="93"/>
      <c r="X110" s="93"/>
      <c r="Y110" s="93"/>
      <c r="Z110" s="93"/>
      <c r="AA110" s="93"/>
      <c r="AB110" s="93"/>
      <c r="AC110" s="93"/>
      <c r="AD110" s="93"/>
      <c r="AE110" s="93"/>
      <c r="AF110" s="93"/>
      <c r="AG110" s="93"/>
      <c r="AH110" s="93"/>
      <c r="AI110" s="93"/>
      <c r="AJ110" s="93"/>
      <c r="AK110" s="93"/>
      <c r="AL110" s="93"/>
      <c r="AM110" s="93"/>
      <c r="AN110" s="93"/>
      <c r="AO110" s="93"/>
      <c r="AP110" s="93"/>
      <c r="AQ110" s="93"/>
      <c r="AR110" s="93"/>
      <c r="AS110" s="93"/>
      <c r="AT110" s="93"/>
      <c r="AU110" s="93"/>
      <c r="AV110" s="93"/>
      <c r="AW110" s="93"/>
      <c r="AX110" s="93"/>
      <c r="AY110" s="93"/>
      <c r="BH110" s="2"/>
      <c r="BI110" s="2"/>
      <c r="BJ110" s="2"/>
      <c r="BK110" s="2"/>
      <c r="BL110" s="2"/>
      <c r="BM110" s="2"/>
      <c r="BN110" s="2"/>
      <c r="BO110" s="2"/>
      <c r="BP110" s="2"/>
      <c r="BQ110" s="2"/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/>
      <c r="CD110" s="2"/>
      <c r="CE110" s="2"/>
      <c r="CF110" s="2"/>
      <c r="CG110" s="2"/>
      <c r="CH110" s="2"/>
      <c r="CI110" s="2"/>
      <c r="CJ110" s="2"/>
      <c r="CK110" s="2"/>
      <c r="CL110" s="2"/>
      <c r="CM110" s="2"/>
      <c r="CN110" s="2"/>
      <c r="CO110" s="2"/>
      <c r="CP110" s="2"/>
      <c r="CQ110" s="2"/>
      <c r="CR110" s="2"/>
      <c r="CS110" s="2"/>
      <c r="CT110" s="2"/>
      <c r="CU110" s="2"/>
      <c r="CV110" s="2"/>
    </row>
    <row r="111" spans="1:100" x14ac:dyDescent="0.3">
      <c r="A111" s="93"/>
      <c r="B111" s="93"/>
      <c r="C111" s="93"/>
      <c r="D111" s="93"/>
      <c r="E111" s="93"/>
      <c r="F111" s="93"/>
      <c r="G111" s="93"/>
      <c r="H111" s="93"/>
      <c r="I111" s="93"/>
      <c r="J111" s="93"/>
      <c r="K111" s="93"/>
      <c r="L111" s="93"/>
      <c r="M111" s="93"/>
      <c r="N111" s="93"/>
      <c r="O111" s="93"/>
      <c r="P111" s="93"/>
      <c r="Q111" s="93"/>
      <c r="R111" s="93"/>
      <c r="S111" s="93"/>
      <c r="T111" s="93"/>
      <c r="U111" s="93"/>
      <c r="V111" s="93"/>
      <c r="W111" s="93"/>
      <c r="X111" s="93"/>
      <c r="Y111" s="93"/>
      <c r="Z111" s="93"/>
      <c r="AA111" s="93"/>
      <c r="AB111" s="93"/>
      <c r="AC111" s="93"/>
      <c r="AD111" s="93"/>
      <c r="AE111" s="93"/>
      <c r="AF111" s="93"/>
      <c r="AG111" s="93"/>
      <c r="AH111" s="93"/>
      <c r="AI111" s="93"/>
      <c r="AJ111" s="93"/>
      <c r="AK111" s="93"/>
      <c r="AL111" s="93"/>
      <c r="AM111" s="93"/>
      <c r="AN111" s="93"/>
      <c r="AO111" s="93"/>
      <c r="AP111" s="93"/>
      <c r="AQ111" s="93"/>
      <c r="AR111" s="93"/>
      <c r="AS111" s="93"/>
      <c r="AT111" s="93"/>
      <c r="AU111" s="93"/>
      <c r="AV111" s="93"/>
      <c r="AW111" s="93"/>
      <c r="AX111" s="93"/>
      <c r="AY111" s="93"/>
      <c r="BH111" s="2"/>
      <c r="BI111" s="2"/>
      <c r="BJ111" s="2"/>
      <c r="BK111" s="2"/>
      <c r="BL111" s="2"/>
      <c r="BM111" s="2"/>
      <c r="BN111" s="2"/>
      <c r="BO111" s="2"/>
      <c r="BP111" s="2"/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/>
      <c r="CD111" s="2"/>
      <c r="CE111" s="2"/>
      <c r="CF111" s="2"/>
      <c r="CG111" s="2"/>
      <c r="CH111" s="2"/>
      <c r="CI111" s="2"/>
      <c r="CJ111" s="2"/>
      <c r="CK111" s="2"/>
      <c r="CL111" s="2"/>
      <c r="CM111" s="2"/>
      <c r="CN111" s="2"/>
      <c r="CO111" s="2"/>
      <c r="CP111" s="2"/>
      <c r="CQ111" s="2"/>
      <c r="CR111" s="2"/>
      <c r="CS111" s="2"/>
      <c r="CT111" s="2"/>
      <c r="CU111" s="2"/>
      <c r="CV111" s="2"/>
    </row>
    <row r="112" spans="1:100" x14ac:dyDescent="0.3">
      <c r="AU112" s="2"/>
      <c r="AV112" s="2"/>
      <c r="AW112" s="2"/>
      <c r="AX112" s="2"/>
      <c r="AY112" s="2"/>
      <c r="BH112" s="2"/>
      <c r="BI112" s="2"/>
      <c r="BJ112" s="2"/>
      <c r="BK112" s="2"/>
      <c r="BL112" s="2"/>
      <c r="BM112" s="2"/>
      <c r="BN112" s="2"/>
      <c r="BO112" s="2"/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/>
      <c r="CD112" s="2"/>
      <c r="CE112" s="2"/>
      <c r="CF112" s="2"/>
      <c r="CG112" s="2"/>
      <c r="CH112" s="2"/>
      <c r="CI112" s="2"/>
      <c r="CJ112" s="2"/>
      <c r="CK112" s="2"/>
      <c r="CL112" s="2"/>
      <c r="CM112" s="2"/>
      <c r="CN112" s="2"/>
      <c r="CO112" s="2"/>
      <c r="CP112" s="2"/>
      <c r="CQ112" s="2"/>
      <c r="CR112" s="2"/>
      <c r="CS112" s="2"/>
      <c r="CT112" s="2"/>
      <c r="CU112" s="2"/>
      <c r="CV112" s="2"/>
    </row>
    <row r="113" spans="47:100" x14ac:dyDescent="0.3">
      <c r="AU113" s="2"/>
      <c r="AV113" s="2"/>
      <c r="AW113" s="2"/>
      <c r="AX113" s="2"/>
      <c r="AY113" s="2"/>
      <c r="BH113" s="2"/>
      <c r="BI113" s="2"/>
      <c r="BJ113" s="2"/>
      <c r="BK113" s="2"/>
      <c r="BL113" s="2"/>
      <c r="BM113" s="2"/>
      <c r="BN113" s="2"/>
      <c r="BO113" s="2"/>
      <c r="BP113" s="2"/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/>
      <c r="CD113" s="2"/>
      <c r="CE113" s="2"/>
      <c r="CF113" s="2"/>
      <c r="CG113" s="2"/>
      <c r="CH113" s="2"/>
      <c r="CI113" s="2"/>
      <c r="CJ113" s="2"/>
      <c r="CK113" s="2"/>
      <c r="CL113" s="2"/>
      <c r="CM113" s="2"/>
      <c r="CN113" s="2"/>
      <c r="CO113" s="2"/>
      <c r="CP113" s="2"/>
      <c r="CQ113" s="2"/>
      <c r="CR113" s="2"/>
      <c r="CS113" s="2"/>
      <c r="CT113" s="2"/>
      <c r="CU113" s="2"/>
      <c r="CV113" s="2"/>
    </row>
    <row r="114" spans="47:100" x14ac:dyDescent="0.3">
      <c r="AU114" s="2"/>
      <c r="AV114" s="2"/>
      <c r="AW114" s="2"/>
      <c r="AX114" s="2"/>
      <c r="AY114" s="2"/>
      <c r="BH114" s="2"/>
      <c r="BI114" s="2"/>
      <c r="BJ114" s="2"/>
      <c r="BK114" s="2"/>
      <c r="BL114" s="2"/>
      <c r="BM114" s="2"/>
      <c r="BN114" s="2"/>
      <c r="BO114" s="2"/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/>
      <c r="CD114" s="2"/>
      <c r="CE114" s="2"/>
      <c r="CF114" s="2"/>
      <c r="CG114" s="2"/>
      <c r="CH114" s="2"/>
      <c r="CI114" s="2"/>
      <c r="CJ114" s="2"/>
      <c r="CK114" s="2"/>
      <c r="CL114" s="2"/>
      <c r="CM114" s="2"/>
      <c r="CN114" s="2"/>
      <c r="CO114" s="2"/>
      <c r="CP114" s="2"/>
      <c r="CQ114" s="2"/>
      <c r="CR114" s="2"/>
      <c r="CS114" s="2"/>
      <c r="CT114" s="2"/>
      <c r="CU114" s="2"/>
      <c r="CV114" s="2"/>
    </row>
    <row r="115" spans="47:100" x14ac:dyDescent="0.3">
      <c r="AU115" s="2"/>
      <c r="AV115" s="2"/>
      <c r="AW115" s="2"/>
      <c r="AX115" s="2"/>
      <c r="AY115" s="2"/>
      <c r="BH115" s="2"/>
      <c r="BI115" s="2"/>
      <c r="BJ115" s="2"/>
      <c r="BK115" s="2"/>
      <c r="BL115" s="2"/>
      <c r="BM115" s="2"/>
      <c r="BN115" s="2"/>
      <c r="BO115" s="2"/>
      <c r="BP115" s="2"/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/>
      <c r="CD115" s="2"/>
      <c r="CE115" s="2"/>
      <c r="CF115" s="2"/>
      <c r="CG115" s="2"/>
      <c r="CH115" s="2"/>
      <c r="CI115" s="2"/>
      <c r="CJ115" s="2"/>
      <c r="CK115" s="2"/>
      <c r="CL115" s="2"/>
      <c r="CM115" s="2"/>
      <c r="CN115" s="2"/>
      <c r="CO115" s="2"/>
      <c r="CP115" s="2"/>
      <c r="CQ115" s="2"/>
      <c r="CR115" s="2"/>
      <c r="CS115" s="2"/>
      <c r="CT115" s="2"/>
      <c r="CU115" s="2"/>
      <c r="CV115" s="2"/>
    </row>
    <row r="116" spans="47:100" x14ac:dyDescent="0.3"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</row>
    <row r="117" spans="47:100" x14ac:dyDescent="0.3"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</row>
    <row r="118" spans="47:100" x14ac:dyDescent="0.3"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</row>
    <row r="119" spans="47:100" x14ac:dyDescent="0.3"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</row>
    <row r="120" spans="47:100" x14ac:dyDescent="0.3"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</row>
    <row r="121" spans="47:100" x14ac:dyDescent="0.3"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</row>
    <row r="122" spans="47:100" x14ac:dyDescent="0.3"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</row>
    <row r="123" spans="47:100" x14ac:dyDescent="0.3">
      <c r="BH123" s="2"/>
      <c r="BI123" s="2"/>
      <c r="BJ123" s="2"/>
      <c r="BK123" s="2"/>
      <c r="BL123" s="2"/>
      <c r="BM123" s="2"/>
      <c r="BN123" s="2"/>
      <c r="BO123" s="2"/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/>
      <c r="CD123" s="2"/>
      <c r="CE123" s="2"/>
      <c r="CF123" s="2"/>
      <c r="CG123" s="2"/>
      <c r="CH123" s="2"/>
      <c r="CI123" s="2"/>
      <c r="CJ123" s="2"/>
      <c r="CK123" s="2"/>
      <c r="CL123" s="2"/>
      <c r="CM123" s="2"/>
      <c r="CN123" s="2"/>
      <c r="CO123" s="2"/>
      <c r="CP123" s="2"/>
      <c r="CQ123" s="2"/>
      <c r="CR123" s="2"/>
      <c r="CS123" s="2"/>
      <c r="CT123" s="2"/>
      <c r="CU123" s="2"/>
      <c r="CV123" s="2"/>
    </row>
    <row r="124" spans="47:100" x14ac:dyDescent="0.3"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/>
      <c r="CD124" s="2"/>
      <c r="CE124" s="2"/>
      <c r="CF124" s="2"/>
      <c r="CG124" s="2"/>
      <c r="CH124" s="2"/>
      <c r="CI124" s="2"/>
      <c r="CJ124" s="2"/>
      <c r="CK124" s="2"/>
      <c r="CL124" s="2"/>
      <c r="CM124" s="2"/>
      <c r="CN124" s="2"/>
      <c r="CO124" s="2"/>
      <c r="CP124" s="2"/>
      <c r="CQ124" s="2"/>
      <c r="CR124" s="2"/>
      <c r="CS124" s="2"/>
      <c r="CT124" s="2"/>
      <c r="CU124" s="2"/>
      <c r="CV124" s="2"/>
    </row>
    <row r="125" spans="47:100" x14ac:dyDescent="0.3"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/>
      <c r="CD125" s="2"/>
      <c r="CE125" s="2"/>
      <c r="CF125" s="2"/>
      <c r="CG125" s="2"/>
      <c r="CH125" s="2"/>
      <c r="CI125" s="2"/>
      <c r="CJ125" s="2"/>
      <c r="CK125" s="2"/>
      <c r="CL125" s="2"/>
      <c r="CM125" s="2"/>
      <c r="CN125" s="2"/>
      <c r="CO125" s="2"/>
      <c r="CP125" s="2"/>
      <c r="CQ125" s="2"/>
      <c r="CR125" s="2"/>
      <c r="CS125" s="2"/>
      <c r="CT125" s="2"/>
      <c r="CU125" s="2"/>
      <c r="CV125" s="2"/>
    </row>
    <row r="126" spans="47:100" x14ac:dyDescent="0.3"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/>
      <c r="CD126" s="2"/>
      <c r="CE126" s="2"/>
      <c r="CF126" s="2"/>
      <c r="CG126" s="2"/>
      <c r="CH126" s="2"/>
      <c r="CI126" s="2"/>
      <c r="CJ126" s="2"/>
      <c r="CK126" s="2"/>
      <c r="CL126" s="2"/>
      <c r="CM126" s="2"/>
      <c r="CN126" s="2"/>
      <c r="CO126" s="2"/>
      <c r="CP126" s="2"/>
      <c r="CQ126" s="2"/>
      <c r="CR126" s="2"/>
      <c r="CS126" s="2"/>
      <c r="CT126" s="2"/>
      <c r="CU126" s="2"/>
      <c r="CV126" s="2"/>
    </row>
    <row r="127" spans="47:100" x14ac:dyDescent="0.3"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/>
      <c r="CD127" s="2"/>
      <c r="CE127" s="2"/>
      <c r="CF127" s="2"/>
      <c r="CG127" s="2"/>
      <c r="CH127" s="2"/>
      <c r="CI127" s="2"/>
      <c r="CJ127" s="2"/>
      <c r="CK127" s="2"/>
      <c r="CL127" s="2"/>
      <c r="CM127" s="2"/>
      <c r="CN127" s="2"/>
      <c r="CO127" s="2"/>
      <c r="CP127" s="2"/>
      <c r="CQ127" s="2"/>
      <c r="CR127" s="2"/>
      <c r="CS127" s="2"/>
      <c r="CT127" s="2"/>
      <c r="CU127" s="2"/>
      <c r="CV127" s="2"/>
    </row>
    <row r="128" spans="47:100" x14ac:dyDescent="0.3"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/>
      <c r="CD128" s="2"/>
      <c r="CE128" s="2"/>
      <c r="CF128" s="2"/>
      <c r="CG128" s="2"/>
      <c r="CH128" s="2"/>
      <c r="CI128" s="2"/>
      <c r="CJ128" s="2"/>
      <c r="CK128" s="2"/>
      <c r="CL128" s="2"/>
      <c r="CM128" s="2"/>
      <c r="CN128" s="2"/>
      <c r="CO128" s="2"/>
      <c r="CP128" s="2"/>
      <c r="CQ128" s="2"/>
      <c r="CR128" s="2"/>
      <c r="CS128" s="2"/>
      <c r="CT128" s="2"/>
      <c r="CU128" s="2"/>
      <c r="CV128" s="2"/>
    </row>
    <row r="129" spans="60:100" x14ac:dyDescent="0.3">
      <c r="BH129" s="2"/>
      <c r="BI129" s="2"/>
      <c r="BJ129" s="2"/>
      <c r="BK129" s="2"/>
      <c r="BL129" s="2"/>
      <c r="BM129" s="2"/>
      <c r="BN129" s="2"/>
      <c r="BO129" s="2"/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/>
      <c r="CD129" s="2"/>
      <c r="CE129" s="2"/>
      <c r="CF129" s="2"/>
      <c r="CG129" s="2"/>
      <c r="CH129" s="2"/>
      <c r="CI129" s="2"/>
      <c r="CJ129" s="2"/>
      <c r="CK129" s="2"/>
      <c r="CL129" s="2"/>
      <c r="CM129" s="2"/>
      <c r="CN129" s="2"/>
      <c r="CO129" s="2"/>
      <c r="CP129" s="2"/>
      <c r="CQ129" s="2"/>
      <c r="CR129" s="2"/>
      <c r="CS129" s="2"/>
      <c r="CT129" s="2"/>
      <c r="CU129" s="2"/>
      <c r="CV129" s="2"/>
    </row>
    <row r="130" spans="60:100" x14ac:dyDescent="0.3">
      <c r="BH130" s="2"/>
      <c r="BI130" s="2"/>
      <c r="BJ130" s="2"/>
      <c r="BK130" s="2"/>
      <c r="BL130" s="2"/>
      <c r="BM130" s="2"/>
      <c r="BN130" s="2"/>
      <c r="BO130" s="2"/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/>
      <c r="CD130" s="2"/>
      <c r="CE130" s="2"/>
      <c r="CF130" s="2"/>
      <c r="CG130" s="2"/>
      <c r="CH130" s="2"/>
      <c r="CI130" s="2"/>
      <c r="CJ130" s="2"/>
      <c r="CK130" s="2"/>
      <c r="CL130" s="2"/>
      <c r="CM130" s="2"/>
      <c r="CN130" s="2"/>
      <c r="CO130" s="2"/>
      <c r="CP130" s="2"/>
      <c r="CQ130" s="2"/>
      <c r="CR130" s="2"/>
      <c r="CS130" s="2"/>
      <c r="CT130" s="2"/>
      <c r="CU130" s="2"/>
      <c r="CV130" s="2"/>
    </row>
    <row r="131" spans="60:100" x14ac:dyDescent="0.3">
      <c r="BH131" s="2"/>
      <c r="BI131" s="2"/>
      <c r="BJ131" s="2"/>
      <c r="BK131" s="2"/>
      <c r="BL131" s="2"/>
      <c r="BM131" s="2"/>
      <c r="BN131" s="2"/>
      <c r="BO131" s="2"/>
      <c r="BP131" s="2"/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/>
      <c r="CD131" s="2"/>
      <c r="CE131" s="2"/>
      <c r="CF131" s="2"/>
      <c r="CG131" s="2"/>
      <c r="CH131" s="2"/>
      <c r="CI131" s="2"/>
      <c r="CJ131" s="2"/>
      <c r="CK131" s="2"/>
      <c r="CL131" s="2"/>
      <c r="CM131" s="2"/>
      <c r="CN131" s="2"/>
      <c r="CO131" s="2"/>
      <c r="CP131" s="2"/>
      <c r="CQ131" s="2"/>
      <c r="CR131" s="2"/>
      <c r="CS131" s="2"/>
      <c r="CT131" s="2"/>
      <c r="CU131" s="2"/>
      <c r="CV131" s="2"/>
    </row>
    <row r="132" spans="60:100" x14ac:dyDescent="0.3">
      <c r="BH132" s="2"/>
      <c r="BI132" s="2"/>
      <c r="BJ132" s="2"/>
      <c r="BK132" s="2"/>
      <c r="BL132" s="2"/>
      <c r="BM132" s="2"/>
      <c r="BN132" s="2"/>
      <c r="BO132" s="2"/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/>
      <c r="CD132" s="2"/>
      <c r="CE132" s="2"/>
      <c r="CF132" s="2"/>
      <c r="CG132" s="2"/>
      <c r="CH132" s="2"/>
      <c r="CI132" s="2"/>
      <c r="CJ132" s="2"/>
      <c r="CK132" s="2"/>
      <c r="CL132" s="2"/>
      <c r="CM132" s="2"/>
      <c r="CN132" s="2"/>
      <c r="CO132" s="2"/>
      <c r="CP132" s="2"/>
      <c r="CQ132" s="2"/>
      <c r="CR132" s="2"/>
      <c r="CS132" s="2"/>
      <c r="CT132" s="2"/>
      <c r="CU132" s="2"/>
      <c r="CV132" s="2"/>
    </row>
    <row r="133" spans="60:100" x14ac:dyDescent="0.3">
      <c r="BH133" s="2"/>
      <c r="BI133" s="2"/>
      <c r="BJ133" s="2"/>
      <c r="BK133" s="2"/>
      <c r="BL133" s="2"/>
      <c r="BM133" s="2"/>
      <c r="BN133" s="2"/>
      <c r="BO133" s="2"/>
      <c r="BP133" s="2"/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/>
      <c r="CD133" s="2"/>
      <c r="CE133" s="2"/>
      <c r="CF133" s="2"/>
      <c r="CG133" s="2"/>
      <c r="CH133" s="2"/>
      <c r="CI133" s="2"/>
      <c r="CJ133" s="2"/>
      <c r="CK133" s="2"/>
      <c r="CL133" s="2"/>
      <c r="CM133" s="2"/>
      <c r="CN133" s="2"/>
      <c r="CO133" s="2"/>
      <c r="CP133" s="2"/>
      <c r="CQ133" s="2"/>
      <c r="CR133" s="2"/>
      <c r="CS133" s="2"/>
      <c r="CT133" s="2"/>
      <c r="CU133" s="2"/>
      <c r="CV133" s="2"/>
    </row>
    <row r="134" spans="60:100" x14ac:dyDescent="0.3">
      <c r="BH134" s="2"/>
      <c r="BI134" s="2"/>
      <c r="BJ134" s="2"/>
      <c r="BK134" s="2"/>
      <c r="BL134" s="2"/>
      <c r="BM134" s="2"/>
      <c r="BN134" s="2"/>
      <c r="BO134" s="2"/>
      <c r="BP134" s="2"/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/>
      <c r="CD134" s="2"/>
      <c r="CE134" s="2"/>
      <c r="CF134" s="2"/>
      <c r="CG134" s="2"/>
      <c r="CH134" s="2"/>
      <c r="CI134" s="2"/>
      <c r="CJ134" s="2"/>
      <c r="CK134" s="2"/>
      <c r="CL134" s="2"/>
      <c r="CM134" s="2"/>
      <c r="CN134" s="2"/>
      <c r="CO134" s="2"/>
      <c r="CP134" s="2"/>
      <c r="CQ134" s="2"/>
      <c r="CR134" s="2"/>
      <c r="CS134" s="2"/>
      <c r="CT134" s="2"/>
      <c r="CU134" s="2"/>
      <c r="CV134" s="2"/>
    </row>
    <row r="135" spans="60:100" x14ac:dyDescent="0.3"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/>
      <c r="CD135" s="2"/>
      <c r="CE135" s="2"/>
      <c r="CF135" s="2"/>
      <c r="CG135" s="2"/>
      <c r="CH135" s="2"/>
      <c r="CI135" s="2"/>
      <c r="CJ135" s="2"/>
      <c r="CK135" s="2"/>
      <c r="CL135" s="2"/>
      <c r="CM135" s="2"/>
      <c r="CN135" s="2"/>
      <c r="CO135" s="2"/>
      <c r="CP135" s="2"/>
      <c r="CQ135" s="2"/>
      <c r="CR135" s="2"/>
      <c r="CS135" s="2"/>
      <c r="CT135" s="2"/>
      <c r="CU135" s="2"/>
      <c r="CV135" s="2"/>
    </row>
    <row r="136" spans="60:100" x14ac:dyDescent="0.3"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/>
      <c r="CD136" s="2"/>
      <c r="CE136" s="2"/>
      <c r="CF136" s="2"/>
      <c r="CG136" s="2"/>
      <c r="CH136" s="2"/>
      <c r="CI136" s="2"/>
      <c r="CJ136" s="2"/>
      <c r="CK136" s="2"/>
      <c r="CL136" s="2"/>
      <c r="CM136" s="2"/>
      <c r="CN136" s="2"/>
      <c r="CO136" s="2"/>
      <c r="CP136" s="2"/>
      <c r="CQ136" s="2"/>
      <c r="CR136" s="2"/>
      <c r="CS136" s="2"/>
      <c r="CT136" s="2"/>
      <c r="CU136" s="2"/>
      <c r="CV136" s="2"/>
    </row>
    <row r="137" spans="60:100" x14ac:dyDescent="0.3"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/>
      <c r="CD137" s="2"/>
      <c r="CE137" s="2"/>
      <c r="CF137" s="2"/>
      <c r="CG137" s="2"/>
      <c r="CH137" s="2"/>
      <c r="CI137" s="2"/>
      <c r="CJ137" s="2"/>
      <c r="CK137" s="2"/>
      <c r="CL137" s="2"/>
      <c r="CM137" s="2"/>
      <c r="CN137" s="2"/>
      <c r="CO137" s="2"/>
      <c r="CP137" s="2"/>
      <c r="CQ137" s="2"/>
      <c r="CR137" s="2"/>
      <c r="CS137" s="2"/>
      <c r="CT137" s="2"/>
      <c r="CU137" s="2"/>
      <c r="CV137" s="2"/>
    </row>
    <row r="138" spans="60:100" x14ac:dyDescent="0.3">
      <c r="BH138" s="2"/>
      <c r="BI138" s="2"/>
      <c r="BJ138" s="2"/>
      <c r="BK138" s="2"/>
      <c r="BL138" s="2"/>
      <c r="BM138" s="2"/>
      <c r="BN138" s="2"/>
      <c r="BO138" s="2"/>
      <c r="BP138" s="2"/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2"/>
      <c r="CN138" s="2"/>
      <c r="CO138" s="2"/>
      <c r="CP138" s="2"/>
      <c r="CQ138" s="2"/>
      <c r="CR138" s="2"/>
      <c r="CS138" s="2"/>
      <c r="CT138" s="2"/>
      <c r="CU138" s="2"/>
      <c r="CV138" s="2"/>
    </row>
    <row r="139" spans="60:100" x14ac:dyDescent="0.3">
      <c r="BH139" s="2"/>
      <c r="BI139" s="2"/>
      <c r="BJ139" s="2"/>
      <c r="BK139" s="2"/>
      <c r="BL139" s="2"/>
      <c r="BM139" s="2"/>
      <c r="BN139" s="2"/>
      <c r="BO139" s="2"/>
      <c r="BP139" s="2"/>
      <c r="BQ139" s="2"/>
      <c r="BR139" s="2"/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2"/>
      <c r="CO139" s="2"/>
      <c r="CP139" s="2"/>
      <c r="CQ139" s="2"/>
      <c r="CR139" s="2"/>
      <c r="CS139" s="2"/>
      <c r="CT139" s="2"/>
      <c r="CU139" s="2"/>
      <c r="CV139" s="2"/>
    </row>
    <row r="140" spans="60:100" x14ac:dyDescent="0.3">
      <c r="BH140" s="2"/>
      <c r="BI140" s="2"/>
      <c r="BJ140" s="2"/>
      <c r="BK140" s="2"/>
      <c r="BL140" s="2"/>
      <c r="BM140" s="2"/>
      <c r="BN140" s="2"/>
      <c r="BO140" s="2"/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/>
      <c r="CD140" s="2"/>
      <c r="CE140" s="2"/>
      <c r="CF140" s="2"/>
      <c r="CG140" s="2"/>
      <c r="CH140" s="2"/>
      <c r="CI140" s="2"/>
      <c r="CJ140" s="2"/>
      <c r="CK140" s="2"/>
      <c r="CL140" s="2"/>
      <c r="CM140" s="2"/>
      <c r="CN140" s="2"/>
      <c r="CO140" s="2"/>
      <c r="CP140" s="2"/>
      <c r="CQ140" s="2"/>
      <c r="CR140" s="2"/>
      <c r="CS140" s="2"/>
      <c r="CT140" s="2"/>
      <c r="CU140" s="2"/>
      <c r="CV140" s="2"/>
    </row>
    <row r="141" spans="60:100" x14ac:dyDescent="0.3">
      <c r="BH141" s="2"/>
      <c r="BI141" s="2"/>
      <c r="BJ141" s="2"/>
      <c r="BK141" s="2"/>
      <c r="BL141" s="2"/>
      <c r="BM141" s="2"/>
      <c r="BN141" s="2"/>
      <c r="BO141" s="2"/>
      <c r="BP141" s="2"/>
      <c r="BQ141" s="2"/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2"/>
      <c r="CL141" s="2"/>
      <c r="CM141" s="2"/>
      <c r="CN141" s="2"/>
      <c r="CO141" s="2"/>
      <c r="CP141" s="2"/>
      <c r="CQ141" s="2"/>
      <c r="CR141" s="2"/>
      <c r="CS141" s="2"/>
      <c r="CT141" s="2"/>
      <c r="CU141" s="2"/>
      <c r="CV141" s="2"/>
    </row>
    <row r="142" spans="60:100" x14ac:dyDescent="0.3"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</row>
    <row r="143" spans="60:100" x14ac:dyDescent="0.3">
      <c r="BH143" s="2"/>
      <c r="BI143" s="2"/>
      <c r="BJ143" s="2"/>
      <c r="BK143" s="2"/>
      <c r="BL143" s="2"/>
      <c r="BM143" s="2"/>
      <c r="BN143" s="2"/>
      <c r="BO143" s="2"/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/>
      <c r="CD143" s="2"/>
      <c r="CE143" s="2"/>
      <c r="CF143" s="2"/>
      <c r="CG143" s="2"/>
      <c r="CH143" s="2"/>
      <c r="CI143" s="2"/>
      <c r="CJ143" s="2"/>
      <c r="CK143" s="2"/>
      <c r="CL143" s="2"/>
      <c r="CM143" s="2"/>
      <c r="CN143" s="2"/>
      <c r="CO143" s="2"/>
      <c r="CP143" s="2"/>
      <c r="CQ143" s="2"/>
      <c r="CR143" s="2"/>
      <c r="CS143" s="2"/>
      <c r="CT143" s="2"/>
      <c r="CU143" s="2"/>
      <c r="CV143" s="2"/>
    </row>
    <row r="144" spans="60:100" x14ac:dyDescent="0.3">
      <c r="BH144" s="2"/>
      <c r="BI144" s="2"/>
      <c r="BJ144" s="2"/>
      <c r="BK144" s="2"/>
      <c r="BL144" s="2"/>
      <c r="BM144" s="2"/>
      <c r="BN144" s="2"/>
      <c r="BO144" s="2"/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2"/>
      <c r="CT144" s="2"/>
      <c r="CU144" s="2"/>
      <c r="CV144" s="2"/>
    </row>
    <row r="145" spans="60:100" x14ac:dyDescent="0.3">
      <c r="BH145" s="2"/>
      <c r="BI145" s="2"/>
      <c r="BJ145" s="2"/>
      <c r="BK145" s="2"/>
      <c r="BL145" s="2"/>
      <c r="BM145" s="2"/>
      <c r="BN145" s="2"/>
      <c r="BO145" s="2"/>
      <c r="BP145" s="2"/>
      <c r="BQ145" s="2"/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/>
      <c r="CD145" s="2"/>
      <c r="CE145" s="2"/>
      <c r="CF145" s="2"/>
      <c r="CG145" s="2"/>
      <c r="CH145" s="2"/>
      <c r="CI145" s="2"/>
      <c r="CJ145" s="2"/>
      <c r="CK145" s="2"/>
      <c r="CL145" s="2"/>
      <c r="CM145" s="2"/>
      <c r="CN145" s="2"/>
      <c r="CO145" s="2"/>
      <c r="CP145" s="2"/>
      <c r="CQ145" s="2"/>
      <c r="CR145" s="2"/>
      <c r="CS145" s="2"/>
      <c r="CT145" s="2"/>
      <c r="CU145" s="2"/>
      <c r="CV145" s="2"/>
    </row>
    <row r="146" spans="60:100" x14ac:dyDescent="0.3">
      <c r="BH146" s="2"/>
      <c r="BI146" s="2"/>
      <c r="BJ146" s="2"/>
      <c r="BK146" s="2"/>
      <c r="BL146" s="2"/>
      <c r="BM146" s="2"/>
      <c r="BN146" s="2"/>
      <c r="BO146" s="2"/>
      <c r="BP146" s="2"/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/>
      <c r="CD146" s="2"/>
      <c r="CE146" s="2"/>
      <c r="CF146" s="2"/>
      <c r="CG146" s="2"/>
      <c r="CH146" s="2"/>
      <c r="CI146" s="2"/>
      <c r="CJ146" s="2"/>
      <c r="CK146" s="2"/>
      <c r="CL146" s="2"/>
      <c r="CM146" s="2"/>
      <c r="CN146" s="2"/>
      <c r="CO146" s="2"/>
      <c r="CP146" s="2"/>
      <c r="CQ146" s="2"/>
      <c r="CR146" s="2"/>
      <c r="CS146" s="2"/>
      <c r="CT146" s="2"/>
      <c r="CU146" s="2"/>
      <c r="CV146" s="2"/>
    </row>
    <row r="147" spans="60:100" x14ac:dyDescent="0.3"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/>
      <c r="CD147" s="2"/>
      <c r="CE147" s="2"/>
      <c r="CF147" s="2"/>
      <c r="CG147" s="2"/>
      <c r="CH147" s="2"/>
      <c r="CI147" s="2"/>
      <c r="CJ147" s="2"/>
      <c r="CK147" s="2"/>
      <c r="CL147" s="2"/>
      <c r="CM147" s="2"/>
      <c r="CN147" s="2"/>
      <c r="CO147" s="2"/>
      <c r="CP147" s="2"/>
      <c r="CQ147" s="2"/>
      <c r="CR147" s="2"/>
      <c r="CS147" s="2"/>
      <c r="CT147" s="2"/>
      <c r="CU147" s="2"/>
      <c r="CV147" s="2"/>
    </row>
    <row r="148" spans="60:100" x14ac:dyDescent="0.3"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</row>
    <row r="149" spans="60:100" x14ac:dyDescent="0.3"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</row>
    <row r="150" spans="60:100" x14ac:dyDescent="0.3"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</row>
    <row r="151" spans="60:100" x14ac:dyDescent="0.3"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</row>
    <row r="152" spans="60:100" x14ac:dyDescent="0.3"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</row>
    <row r="153" spans="60:100" x14ac:dyDescent="0.3"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</row>
    <row r="154" spans="60:100" x14ac:dyDescent="0.3"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</row>
    <row r="155" spans="60:100" x14ac:dyDescent="0.3"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</row>
    <row r="156" spans="60:100" x14ac:dyDescent="0.3"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2"/>
      <c r="CM156" s="2"/>
      <c r="CN156" s="2"/>
      <c r="CO156" s="2"/>
      <c r="CP156" s="2"/>
      <c r="CQ156" s="2"/>
      <c r="CR156" s="2"/>
      <c r="CS156" s="2"/>
      <c r="CT156" s="2"/>
      <c r="CU156" s="2"/>
      <c r="CV156" s="2"/>
    </row>
    <row r="157" spans="60:100" x14ac:dyDescent="0.3"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2"/>
      <c r="CN157" s="2"/>
      <c r="CO157" s="2"/>
      <c r="CP157" s="2"/>
      <c r="CQ157" s="2"/>
      <c r="CR157" s="2"/>
      <c r="CS157" s="2"/>
      <c r="CT157" s="2"/>
      <c r="CU157" s="2"/>
      <c r="CV157" s="2"/>
    </row>
    <row r="158" spans="60:100" x14ac:dyDescent="0.3">
      <c r="BH158" s="2"/>
      <c r="BI158" s="2"/>
      <c r="BJ158" s="2"/>
      <c r="BK158" s="2"/>
      <c r="BL158" s="2"/>
      <c r="BM158" s="2"/>
      <c r="BN158" s="2"/>
      <c r="BO158" s="2"/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2"/>
      <c r="CN158" s="2"/>
      <c r="CO158" s="2"/>
      <c r="CP158" s="2"/>
      <c r="CQ158" s="2"/>
      <c r="CR158" s="2"/>
      <c r="CS158" s="2"/>
      <c r="CT158" s="2"/>
      <c r="CU158" s="2"/>
      <c r="CV158" s="2"/>
    </row>
    <row r="159" spans="60:100" x14ac:dyDescent="0.3">
      <c r="BH159" s="2"/>
      <c r="BI159" s="2"/>
      <c r="BJ159" s="2"/>
      <c r="BK159" s="2"/>
      <c r="BL159" s="2"/>
      <c r="BM159" s="2"/>
      <c r="BN159" s="2"/>
      <c r="BO159" s="2"/>
      <c r="BP159" s="2"/>
      <c r="BQ159" s="2"/>
      <c r="BR159" s="2"/>
      <c r="BS159" s="2"/>
      <c r="BT159" s="2"/>
      <c r="BU159" s="2"/>
      <c r="BV159" s="2"/>
      <c r="BW159" s="2"/>
      <c r="BX159" s="2"/>
      <c r="BY159" s="2"/>
      <c r="BZ159" s="2"/>
      <c r="CA159" s="2"/>
      <c r="CB159" s="2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2"/>
      <c r="CN159" s="2"/>
      <c r="CO159" s="2"/>
      <c r="CP159" s="2"/>
      <c r="CQ159" s="2"/>
      <c r="CR159" s="2"/>
      <c r="CS159" s="2"/>
      <c r="CT159" s="2"/>
      <c r="CU159" s="2"/>
      <c r="CV159" s="2"/>
    </row>
    <row r="160" spans="60:100" x14ac:dyDescent="0.3">
      <c r="BH160" s="2"/>
      <c r="BI160" s="2"/>
      <c r="BJ160" s="2"/>
      <c r="BK160" s="2"/>
      <c r="BL160" s="2"/>
      <c r="BM160" s="2"/>
      <c r="BN160" s="2"/>
      <c r="BO160" s="2"/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2"/>
      <c r="CN160" s="2"/>
      <c r="CO160" s="2"/>
      <c r="CP160" s="2"/>
      <c r="CQ160" s="2"/>
      <c r="CR160" s="2"/>
      <c r="CS160" s="2"/>
      <c r="CT160" s="2"/>
      <c r="CU160" s="2"/>
      <c r="CV160" s="2"/>
    </row>
    <row r="161" spans="60:100" x14ac:dyDescent="0.3">
      <c r="BH161" s="2"/>
      <c r="BI161" s="2"/>
      <c r="BJ161" s="2"/>
      <c r="BK161" s="2"/>
      <c r="BL161" s="2"/>
      <c r="BM161" s="2"/>
      <c r="BN161" s="2"/>
      <c r="BO161" s="2"/>
      <c r="BP161" s="2"/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/>
      <c r="CD161" s="2"/>
      <c r="CE161" s="2"/>
      <c r="CF161" s="2"/>
      <c r="CG161" s="2"/>
      <c r="CH161" s="2"/>
      <c r="CI161" s="2"/>
      <c r="CJ161" s="2"/>
      <c r="CK161" s="2"/>
      <c r="CL161" s="2"/>
      <c r="CM161" s="2"/>
      <c r="CN161" s="2"/>
      <c r="CO161" s="2"/>
      <c r="CP161" s="2"/>
      <c r="CQ161" s="2"/>
      <c r="CR161" s="2"/>
      <c r="CS161" s="2"/>
      <c r="CT161" s="2"/>
      <c r="CU161" s="2"/>
      <c r="CV161" s="2"/>
    </row>
    <row r="162" spans="60:100" x14ac:dyDescent="0.3">
      <c r="BH162" s="2"/>
      <c r="BI162" s="2"/>
      <c r="BJ162" s="2"/>
      <c r="BK162" s="2"/>
      <c r="BL162" s="2"/>
      <c r="BM162" s="2"/>
      <c r="BN162" s="2"/>
      <c r="BO162" s="2"/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/>
      <c r="CD162" s="2"/>
      <c r="CE162" s="2"/>
      <c r="CF162" s="2"/>
      <c r="CG162" s="2"/>
      <c r="CH162" s="2"/>
      <c r="CI162" s="2"/>
      <c r="CJ162" s="2"/>
      <c r="CK162" s="2"/>
      <c r="CL162" s="2"/>
      <c r="CM162" s="2"/>
      <c r="CN162" s="2"/>
      <c r="CO162" s="2"/>
      <c r="CP162" s="2"/>
      <c r="CQ162" s="2"/>
      <c r="CR162" s="2"/>
      <c r="CS162" s="2"/>
      <c r="CT162" s="2"/>
      <c r="CU162" s="2"/>
      <c r="CV162" s="2"/>
    </row>
    <row r="163" spans="60:100" x14ac:dyDescent="0.3"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</row>
    <row r="164" spans="60:100" x14ac:dyDescent="0.3"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</row>
    <row r="165" spans="60:100" x14ac:dyDescent="0.3"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</row>
    <row r="166" spans="60:100" x14ac:dyDescent="0.3"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</row>
    <row r="167" spans="60:100" x14ac:dyDescent="0.3"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</row>
    <row r="168" spans="60:100" x14ac:dyDescent="0.3"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</row>
    <row r="169" spans="60:100" x14ac:dyDescent="0.3"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</row>
    <row r="170" spans="60:100" x14ac:dyDescent="0.3">
      <c r="BH170" s="2"/>
      <c r="BI170" s="2"/>
      <c r="BJ170" s="2"/>
      <c r="BK170" s="2"/>
      <c r="BL170" s="2"/>
      <c r="BM170" s="2"/>
      <c r="BN170" s="2"/>
      <c r="BO170" s="2"/>
      <c r="BP170" s="2"/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2"/>
      <c r="CM170" s="2"/>
      <c r="CN170" s="2"/>
      <c r="CO170" s="2"/>
      <c r="CP170" s="2"/>
      <c r="CQ170" s="2"/>
      <c r="CR170" s="2"/>
      <c r="CS170" s="2"/>
      <c r="CT170" s="2"/>
      <c r="CU170" s="2"/>
      <c r="CV170" s="2"/>
    </row>
    <row r="171" spans="60:100" x14ac:dyDescent="0.3">
      <c r="BH171" s="2"/>
      <c r="BI171" s="2"/>
      <c r="BJ171" s="2"/>
      <c r="BK171" s="2"/>
      <c r="BL171" s="2"/>
      <c r="BM171" s="2"/>
      <c r="BN171" s="2"/>
      <c r="BO171" s="2"/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/>
      <c r="CD171" s="2"/>
      <c r="CE171" s="2"/>
      <c r="CF171" s="2"/>
      <c r="CG171" s="2"/>
      <c r="CH171" s="2"/>
      <c r="CI171" s="2"/>
      <c r="CJ171" s="2"/>
      <c r="CK171" s="2"/>
      <c r="CL171" s="2"/>
      <c r="CM171" s="2"/>
      <c r="CN171" s="2"/>
      <c r="CO171" s="2"/>
      <c r="CP171" s="2"/>
      <c r="CQ171" s="2"/>
      <c r="CR171" s="2"/>
      <c r="CS171" s="2"/>
      <c r="CT171" s="2"/>
      <c r="CU171" s="2"/>
      <c r="CV171" s="2"/>
    </row>
    <row r="172" spans="60:100" x14ac:dyDescent="0.3">
      <c r="BH172" s="2"/>
      <c r="BI172" s="2"/>
      <c r="BJ172" s="2"/>
      <c r="BK172" s="2"/>
      <c r="BL172" s="2"/>
      <c r="BM172" s="2"/>
      <c r="BN172" s="2"/>
      <c r="BO172" s="2"/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/>
      <c r="CD172" s="2"/>
      <c r="CE172" s="2"/>
      <c r="CF172" s="2"/>
      <c r="CG172" s="2"/>
      <c r="CH172" s="2"/>
      <c r="CI172" s="2"/>
      <c r="CJ172" s="2"/>
      <c r="CK172" s="2"/>
      <c r="CL172" s="2"/>
      <c r="CM172" s="2"/>
      <c r="CN172" s="2"/>
      <c r="CO172" s="2"/>
      <c r="CP172" s="2"/>
      <c r="CQ172" s="2"/>
      <c r="CR172" s="2"/>
      <c r="CS172" s="2"/>
      <c r="CT172" s="2"/>
      <c r="CU172" s="2"/>
      <c r="CV172" s="2"/>
    </row>
    <row r="173" spans="60:100" x14ac:dyDescent="0.3">
      <c r="BH173" s="2"/>
      <c r="BI173" s="2"/>
      <c r="BJ173" s="2"/>
      <c r="BK173" s="2"/>
      <c r="BL173" s="2"/>
      <c r="BM173" s="2"/>
      <c r="BN173" s="2"/>
      <c r="BO173" s="2"/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/>
      <c r="CD173" s="2"/>
      <c r="CE173" s="2"/>
      <c r="CF173" s="2"/>
      <c r="CG173" s="2"/>
      <c r="CH173" s="2"/>
      <c r="CI173" s="2"/>
      <c r="CJ173" s="2"/>
      <c r="CK173" s="2"/>
      <c r="CL173" s="2"/>
      <c r="CM173" s="2"/>
      <c r="CN173" s="2"/>
      <c r="CO173" s="2"/>
      <c r="CP173" s="2"/>
      <c r="CQ173" s="2"/>
      <c r="CR173" s="2"/>
      <c r="CS173" s="2"/>
      <c r="CT173" s="2"/>
      <c r="CU173" s="2"/>
      <c r="CV173" s="2"/>
    </row>
    <row r="174" spans="60:100" x14ac:dyDescent="0.3">
      <c r="BH174" s="2"/>
      <c r="BI174" s="2"/>
      <c r="BJ174" s="2"/>
      <c r="BK174" s="2"/>
      <c r="BL174" s="2"/>
      <c r="BM174" s="2"/>
      <c r="BN174" s="2"/>
      <c r="BO174" s="2"/>
      <c r="BP174" s="2"/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/>
      <c r="CD174" s="2"/>
      <c r="CE174" s="2"/>
      <c r="CF174" s="2"/>
      <c r="CG174" s="2"/>
      <c r="CH174" s="2"/>
      <c r="CI174" s="2"/>
      <c r="CJ174" s="2"/>
      <c r="CK174" s="2"/>
      <c r="CL174" s="2"/>
      <c r="CM174" s="2"/>
      <c r="CN174" s="2"/>
      <c r="CO174" s="2"/>
      <c r="CP174" s="2"/>
      <c r="CQ174" s="2"/>
      <c r="CR174" s="2"/>
      <c r="CS174" s="2"/>
      <c r="CT174" s="2"/>
      <c r="CU174" s="2"/>
      <c r="CV174" s="2"/>
    </row>
    <row r="175" spans="60:100" x14ac:dyDescent="0.3">
      <c r="BH175" s="2"/>
      <c r="BI175" s="2"/>
      <c r="BJ175" s="2"/>
      <c r="BK175" s="2"/>
      <c r="BL175" s="2"/>
      <c r="BM175" s="2"/>
      <c r="BN175" s="2"/>
      <c r="BO175" s="2"/>
      <c r="BP175" s="2"/>
      <c r="BQ175" s="2"/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/>
      <c r="CD175" s="2"/>
      <c r="CE175" s="2"/>
      <c r="CF175" s="2"/>
      <c r="CG175" s="2"/>
      <c r="CH175" s="2"/>
      <c r="CI175" s="2"/>
      <c r="CJ175" s="2"/>
      <c r="CK175" s="2"/>
      <c r="CL175" s="2"/>
      <c r="CM175" s="2"/>
      <c r="CN175" s="2"/>
      <c r="CO175" s="2"/>
      <c r="CP175" s="2"/>
      <c r="CQ175" s="2"/>
      <c r="CR175" s="2"/>
      <c r="CS175" s="2"/>
      <c r="CT175" s="2"/>
      <c r="CU175" s="2"/>
      <c r="CV175" s="2"/>
    </row>
    <row r="176" spans="60:100" x14ac:dyDescent="0.3">
      <c r="BH176" s="2"/>
      <c r="BI176" s="2"/>
      <c r="BJ176" s="2"/>
      <c r="BK176" s="2"/>
      <c r="BL176" s="2"/>
      <c r="BM176" s="2"/>
      <c r="BN176" s="2"/>
      <c r="BO176" s="2"/>
      <c r="BP176" s="2"/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/>
      <c r="CD176" s="2"/>
      <c r="CE176" s="2"/>
      <c r="CF176" s="2"/>
      <c r="CG176" s="2"/>
      <c r="CH176" s="2"/>
      <c r="CI176" s="2"/>
      <c r="CJ176" s="2"/>
      <c r="CK176" s="2"/>
      <c r="CL176" s="2"/>
      <c r="CM176" s="2"/>
      <c r="CN176" s="2"/>
      <c r="CO176" s="2"/>
      <c r="CP176" s="2"/>
      <c r="CQ176" s="2"/>
      <c r="CR176" s="2"/>
      <c r="CS176" s="2"/>
      <c r="CT176" s="2"/>
      <c r="CU176" s="2"/>
      <c r="CV176" s="2"/>
    </row>
    <row r="177" spans="60:100" x14ac:dyDescent="0.3">
      <c r="BH177" s="2"/>
      <c r="BI177" s="2"/>
      <c r="BJ177" s="2"/>
      <c r="BK177" s="2"/>
      <c r="BL177" s="2"/>
      <c r="BM177" s="2"/>
      <c r="BN177" s="2"/>
      <c r="BO177" s="2"/>
      <c r="BP177" s="2"/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2"/>
      <c r="CL177" s="2"/>
      <c r="CM177" s="2"/>
      <c r="CN177" s="2"/>
      <c r="CO177" s="2"/>
      <c r="CP177" s="2"/>
      <c r="CQ177" s="2"/>
      <c r="CR177" s="2"/>
      <c r="CS177" s="2"/>
      <c r="CT177" s="2"/>
      <c r="CU177" s="2"/>
      <c r="CV177" s="2"/>
    </row>
    <row r="178" spans="60:100" x14ac:dyDescent="0.3">
      <c r="BH178" s="2"/>
      <c r="BI178" s="2"/>
      <c r="BJ178" s="2"/>
      <c r="BK178" s="2"/>
      <c r="BL178" s="2"/>
      <c r="BM178" s="2"/>
      <c r="BN178" s="2"/>
      <c r="BO178" s="2"/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/>
      <c r="CD178" s="2"/>
      <c r="CE178" s="2"/>
      <c r="CF178" s="2"/>
      <c r="CG178" s="2"/>
      <c r="CH178" s="2"/>
      <c r="CI178" s="2"/>
      <c r="CJ178" s="2"/>
      <c r="CK178" s="2"/>
      <c r="CL178" s="2"/>
      <c r="CM178" s="2"/>
      <c r="CN178" s="2"/>
      <c r="CO178" s="2"/>
      <c r="CP178" s="2"/>
      <c r="CQ178" s="2"/>
      <c r="CR178" s="2"/>
      <c r="CS178" s="2"/>
      <c r="CT178" s="2"/>
      <c r="CU178" s="2"/>
      <c r="CV178" s="2"/>
    </row>
    <row r="179" spans="60:100" x14ac:dyDescent="0.3">
      <c r="BH179" s="2"/>
      <c r="BI179" s="2"/>
      <c r="BJ179" s="2"/>
      <c r="BK179" s="2"/>
      <c r="BL179" s="2"/>
      <c r="BM179" s="2"/>
      <c r="BN179" s="2"/>
      <c r="BO179" s="2"/>
      <c r="BP179" s="2"/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/>
      <c r="CD179" s="2"/>
      <c r="CE179" s="2"/>
      <c r="CF179" s="2"/>
      <c r="CG179" s="2"/>
      <c r="CH179" s="2"/>
      <c r="CI179" s="2"/>
      <c r="CJ179" s="2"/>
      <c r="CK179" s="2"/>
      <c r="CL179" s="2"/>
      <c r="CM179" s="2"/>
      <c r="CN179" s="2"/>
      <c r="CO179" s="2"/>
      <c r="CP179" s="2"/>
      <c r="CQ179" s="2"/>
      <c r="CR179" s="2"/>
      <c r="CS179" s="2"/>
      <c r="CT179" s="2"/>
      <c r="CU179" s="2"/>
      <c r="CV179" s="2"/>
    </row>
    <row r="180" spans="60:100" x14ac:dyDescent="0.3">
      <c r="BH180" s="2"/>
      <c r="BI180" s="2"/>
      <c r="BJ180" s="2"/>
      <c r="BK180" s="2"/>
      <c r="BL180" s="2"/>
      <c r="BM180" s="2"/>
      <c r="BN180" s="2"/>
      <c r="BO180" s="2"/>
      <c r="BP180" s="2"/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/>
      <c r="CD180" s="2"/>
      <c r="CE180" s="2"/>
      <c r="CF180" s="2"/>
      <c r="CG180" s="2"/>
      <c r="CH180" s="2"/>
      <c r="CI180" s="2"/>
      <c r="CJ180" s="2"/>
      <c r="CK180" s="2"/>
      <c r="CL180" s="2"/>
      <c r="CM180" s="2"/>
      <c r="CN180" s="2"/>
      <c r="CO180" s="2"/>
      <c r="CP180" s="2"/>
      <c r="CQ180" s="2"/>
      <c r="CR180" s="2"/>
      <c r="CS180" s="2"/>
      <c r="CT180" s="2"/>
      <c r="CU180" s="2"/>
      <c r="CV180" s="2"/>
    </row>
    <row r="181" spans="60:100" x14ac:dyDescent="0.3">
      <c r="BH181" s="2"/>
      <c r="BI181" s="2"/>
      <c r="BJ181" s="2"/>
      <c r="BK181" s="2"/>
      <c r="BL181" s="2"/>
      <c r="BM181" s="2"/>
      <c r="BN181" s="2"/>
      <c r="BO181" s="2"/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2"/>
      <c r="CL181" s="2"/>
      <c r="CM181" s="2"/>
      <c r="CN181" s="2"/>
      <c r="CO181" s="2"/>
      <c r="CP181" s="2"/>
      <c r="CQ181" s="2"/>
      <c r="CR181" s="2"/>
      <c r="CS181" s="2"/>
      <c r="CT181" s="2"/>
      <c r="CU181" s="2"/>
      <c r="CV181" s="2"/>
    </row>
    <row r="182" spans="60:100" x14ac:dyDescent="0.3">
      <c r="BH182" s="2"/>
      <c r="BI182" s="2"/>
      <c r="BJ182" s="2"/>
      <c r="BK182" s="2"/>
      <c r="BL182" s="2"/>
      <c r="BM182" s="2"/>
      <c r="BN182" s="2"/>
      <c r="BO182" s="2"/>
      <c r="BP182" s="2"/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2"/>
      <c r="CL182" s="2"/>
      <c r="CM182" s="2"/>
      <c r="CN182" s="2"/>
      <c r="CO182" s="2"/>
      <c r="CP182" s="2"/>
      <c r="CQ182" s="2"/>
      <c r="CR182" s="2"/>
      <c r="CS182" s="2"/>
      <c r="CT182" s="2"/>
      <c r="CU182" s="2"/>
      <c r="CV182" s="2"/>
    </row>
    <row r="183" spans="60:100" x14ac:dyDescent="0.3">
      <c r="BH183" s="2"/>
      <c r="BI183" s="2"/>
      <c r="BJ183" s="2"/>
      <c r="BK183" s="2"/>
      <c r="BL183" s="2"/>
      <c r="BM183" s="2"/>
      <c r="BN183" s="2"/>
      <c r="BO183" s="2"/>
      <c r="BP183" s="2"/>
      <c r="BQ183" s="2"/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/>
      <c r="CD183" s="2"/>
      <c r="CE183" s="2"/>
      <c r="CF183" s="2"/>
      <c r="CG183" s="2"/>
      <c r="CH183" s="2"/>
      <c r="CI183" s="2"/>
      <c r="CJ183" s="2"/>
      <c r="CK183" s="2"/>
      <c r="CL183" s="2"/>
      <c r="CM183" s="2"/>
      <c r="CN183" s="2"/>
      <c r="CO183" s="2"/>
      <c r="CP183" s="2"/>
      <c r="CQ183" s="2"/>
      <c r="CR183" s="2"/>
      <c r="CS183" s="2"/>
      <c r="CT183" s="2"/>
      <c r="CU183" s="2"/>
      <c r="CV183" s="2"/>
    </row>
    <row r="184" spans="60:100" x14ac:dyDescent="0.3">
      <c r="BH184" s="2"/>
      <c r="BI184" s="2"/>
      <c r="BJ184" s="2"/>
      <c r="BK184" s="2"/>
      <c r="BL184" s="2"/>
      <c r="BM184" s="2"/>
      <c r="BN184" s="2"/>
      <c r="BO184" s="2"/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/>
      <c r="CD184" s="2"/>
      <c r="CE184" s="2"/>
      <c r="CF184" s="2"/>
      <c r="CG184" s="2"/>
      <c r="CH184" s="2"/>
      <c r="CI184" s="2"/>
      <c r="CJ184" s="2"/>
      <c r="CK184" s="2"/>
      <c r="CL184" s="2"/>
      <c r="CM184" s="2"/>
      <c r="CN184" s="2"/>
      <c r="CO184" s="2"/>
      <c r="CP184" s="2"/>
      <c r="CQ184" s="2"/>
      <c r="CR184" s="2"/>
      <c r="CS184" s="2"/>
      <c r="CT184" s="2"/>
      <c r="CU184" s="2"/>
      <c r="CV184" s="2"/>
    </row>
    <row r="185" spans="60:100" x14ac:dyDescent="0.3"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2"/>
      <c r="CH185" s="2"/>
      <c r="CI185" s="2"/>
      <c r="CJ185" s="2"/>
      <c r="CK185" s="2"/>
      <c r="CL185" s="2"/>
      <c r="CM185" s="2"/>
      <c r="CN185" s="2"/>
      <c r="CO185" s="2"/>
      <c r="CP185" s="2"/>
      <c r="CQ185" s="2"/>
      <c r="CR185" s="2"/>
      <c r="CS185" s="2"/>
      <c r="CT185" s="2"/>
      <c r="CU185" s="2"/>
      <c r="CV185" s="2"/>
    </row>
    <row r="186" spans="60:100" x14ac:dyDescent="0.3"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2"/>
      <c r="CL186" s="2"/>
      <c r="CM186" s="2"/>
      <c r="CN186" s="2"/>
      <c r="CO186" s="2"/>
      <c r="CP186" s="2"/>
      <c r="CQ186" s="2"/>
      <c r="CR186" s="2"/>
      <c r="CS186" s="2"/>
      <c r="CT186" s="2"/>
      <c r="CU186" s="2"/>
      <c r="CV186" s="2"/>
    </row>
    <row r="187" spans="60:100" x14ac:dyDescent="0.3">
      <c r="BH187" s="2"/>
      <c r="BI187" s="2"/>
      <c r="BJ187" s="2"/>
      <c r="BK187" s="2"/>
      <c r="BL187" s="2"/>
      <c r="BM187" s="2"/>
      <c r="BN187" s="2"/>
      <c r="BO187" s="2"/>
      <c r="BP187" s="2"/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/>
      <c r="CD187" s="2"/>
      <c r="CE187" s="2"/>
      <c r="CF187" s="2"/>
      <c r="CG187" s="2"/>
      <c r="CH187" s="2"/>
      <c r="CI187" s="2"/>
      <c r="CJ187" s="2"/>
      <c r="CK187" s="2"/>
      <c r="CL187" s="2"/>
      <c r="CM187" s="2"/>
      <c r="CN187" s="2"/>
      <c r="CO187" s="2"/>
      <c r="CP187" s="2"/>
      <c r="CQ187" s="2"/>
      <c r="CR187" s="2"/>
      <c r="CS187" s="2"/>
      <c r="CT187" s="2"/>
      <c r="CU187" s="2"/>
      <c r="CV187" s="2"/>
    </row>
    <row r="188" spans="60:100" x14ac:dyDescent="0.3">
      <c r="BH188" s="2"/>
      <c r="BI188" s="2"/>
      <c r="BJ188" s="2"/>
      <c r="BK188" s="2"/>
      <c r="BL188" s="2"/>
      <c r="BM188" s="2"/>
      <c r="BN188" s="2"/>
      <c r="BO188" s="2"/>
      <c r="BP188" s="2"/>
      <c r="BQ188" s="2"/>
      <c r="BR188" s="2"/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/>
      <c r="CD188" s="2"/>
      <c r="CE188" s="2"/>
      <c r="CF188" s="2"/>
      <c r="CG188" s="2"/>
      <c r="CH188" s="2"/>
      <c r="CI188" s="2"/>
      <c r="CJ188" s="2"/>
      <c r="CK188" s="2"/>
      <c r="CL188" s="2"/>
      <c r="CM188" s="2"/>
      <c r="CN188" s="2"/>
      <c r="CO188" s="2"/>
      <c r="CP188" s="2"/>
      <c r="CQ188" s="2"/>
      <c r="CR188" s="2"/>
      <c r="CS188" s="2"/>
      <c r="CT188" s="2"/>
      <c r="CU188" s="2"/>
      <c r="CV188" s="2"/>
    </row>
    <row r="189" spans="60:100" x14ac:dyDescent="0.3"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2"/>
      <c r="CL189" s="2"/>
      <c r="CM189" s="2"/>
      <c r="CN189" s="2"/>
      <c r="CO189" s="2"/>
      <c r="CP189" s="2"/>
      <c r="CQ189" s="2"/>
      <c r="CR189" s="2"/>
      <c r="CS189" s="2"/>
      <c r="CT189" s="2"/>
      <c r="CU189" s="2"/>
      <c r="CV189" s="2"/>
    </row>
    <row r="190" spans="60:100" x14ac:dyDescent="0.3"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2"/>
      <c r="CL190" s="2"/>
      <c r="CM190" s="2"/>
      <c r="CN190" s="2"/>
      <c r="CO190" s="2"/>
      <c r="CP190" s="2"/>
      <c r="CQ190" s="2"/>
      <c r="CR190" s="2"/>
      <c r="CS190" s="2"/>
      <c r="CT190" s="2"/>
      <c r="CU190" s="2"/>
      <c r="CV190" s="2"/>
    </row>
    <row r="191" spans="60:100" x14ac:dyDescent="0.3">
      <c r="BH191" s="2"/>
      <c r="BI191" s="2"/>
      <c r="BJ191" s="2"/>
      <c r="BK191" s="2"/>
      <c r="BL191" s="2"/>
      <c r="BM191" s="2"/>
      <c r="BN191" s="2"/>
      <c r="BO191" s="2"/>
      <c r="BP191" s="2"/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/>
      <c r="CD191" s="2"/>
      <c r="CE191" s="2"/>
      <c r="CF191" s="2"/>
      <c r="CG191" s="2"/>
      <c r="CH191" s="2"/>
      <c r="CI191" s="2"/>
      <c r="CJ191" s="2"/>
      <c r="CK191" s="2"/>
      <c r="CL191" s="2"/>
      <c r="CM191" s="2"/>
      <c r="CN191" s="2"/>
      <c r="CO191" s="2"/>
      <c r="CP191" s="2"/>
      <c r="CQ191" s="2"/>
      <c r="CR191" s="2"/>
      <c r="CS191" s="2"/>
      <c r="CT191" s="2"/>
      <c r="CU191" s="2"/>
      <c r="CV191" s="2"/>
    </row>
    <row r="192" spans="60:100" x14ac:dyDescent="0.3"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/>
      <c r="CD192" s="2"/>
      <c r="CE192" s="2"/>
      <c r="CF192" s="2"/>
      <c r="CG192" s="2"/>
      <c r="CH192" s="2"/>
      <c r="CI192" s="2"/>
      <c r="CJ192" s="2"/>
      <c r="CK192" s="2"/>
      <c r="CL192" s="2"/>
      <c r="CM192" s="2"/>
      <c r="CN192" s="2"/>
      <c r="CO192" s="2"/>
      <c r="CP192" s="2"/>
      <c r="CQ192" s="2"/>
      <c r="CR192" s="2"/>
      <c r="CS192" s="2"/>
      <c r="CT192" s="2"/>
      <c r="CU192" s="2"/>
      <c r="CV192" s="2"/>
    </row>
    <row r="193" spans="60:100" x14ac:dyDescent="0.3"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2"/>
      <c r="CS193" s="2"/>
      <c r="CT193" s="2"/>
      <c r="CU193" s="2"/>
      <c r="CV193" s="2"/>
    </row>
    <row r="194" spans="60:100" x14ac:dyDescent="0.3"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2"/>
      <c r="CT194" s="2"/>
      <c r="CU194" s="2"/>
      <c r="CV194" s="2"/>
    </row>
    <row r="195" spans="60:100" x14ac:dyDescent="0.3"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</row>
    <row r="196" spans="60:100" x14ac:dyDescent="0.3"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</row>
    <row r="197" spans="60:100" x14ac:dyDescent="0.3"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</row>
    <row r="198" spans="60:100" x14ac:dyDescent="0.3"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</row>
    <row r="199" spans="60:100" x14ac:dyDescent="0.3"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</row>
    <row r="200" spans="60:100" x14ac:dyDescent="0.3"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</row>
    <row r="201" spans="60:100" x14ac:dyDescent="0.3"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</row>
    <row r="202" spans="60:100" x14ac:dyDescent="0.3"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</row>
    <row r="203" spans="60:100" x14ac:dyDescent="0.3">
      <c r="BH203" s="2"/>
      <c r="BI203" s="2"/>
      <c r="BJ203" s="2"/>
      <c r="BK203" s="2"/>
      <c r="BL203" s="2"/>
      <c r="BM203" s="2"/>
      <c r="BN203" s="2"/>
      <c r="BO203" s="2"/>
      <c r="BP203" s="2"/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/>
      <c r="CD203" s="2"/>
      <c r="CE203" s="2"/>
      <c r="CF203" s="2"/>
      <c r="CG203" s="2"/>
      <c r="CH203" s="2"/>
      <c r="CI203" s="2"/>
      <c r="CJ203" s="2"/>
      <c r="CK203" s="2"/>
      <c r="CL203" s="2"/>
      <c r="CM203" s="2"/>
      <c r="CN203" s="2"/>
      <c r="CO203" s="2"/>
      <c r="CP203" s="2"/>
      <c r="CQ203" s="2"/>
      <c r="CR203" s="2"/>
      <c r="CS203" s="2"/>
      <c r="CT203" s="2"/>
      <c r="CU203" s="2"/>
      <c r="CV203" s="2"/>
    </row>
    <row r="204" spans="60:100" x14ac:dyDescent="0.3">
      <c r="BH204" s="2"/>
      <c r="BI204" s="2"/>
      <c r="BJ204" s="2"/>
      <c r="BK204" s="2"/>
      <c r="BL204" s="2"/>
      <c r="BM204" s="2"/>
      <c r="BN204" s="2"/>
      <c r="BO204" s="2"/>
      <c r="BP204" s="2"/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/>
      <c r="CD204" s="2"/>
      <c r="CE204" s="2"/>
      <c r="CF204" s="2"/>
      <c r="CG204" s="2"/>
      <c r="CH204" s="2"/>
      <c r="CI204" s="2"/>
      <c r="CJ204" s="2"/>
      <c r="CK204" s="2"/>
      <c r="CL204" s="2"/>
      <c r="CM204" s="2"/>
      <c r="CN204" s="2"/>
      <c r="CO204" s="2"/>
      <c r="CP204" s="2"/>
      <c r="CQ204" s="2"/>
      <c r="CR204" s="2"/>
      <c r="CS204" s="2"/>
      <c r="CT204" s="2"/>
      <c r="CU204" s="2"/>
      <c r="CV204" s="2"/>
    </row>
    <row r="205" spans="60:100" x14ac:dyDescent="0.3">
      <c r="BH205" s="2"/>
      <c r="BI205" s="2"/>
      <c r="BJ205" s="2"/>
      <c r="BK205" s="2"/>
      <c r="BL205" s="2"/>
      <c r="BM205" s="2"/>
      <c r="BN205" s="2"/>
      <c r="BO205" s="2"/>
      <c r="BP205" s="2"/>
      <c r="BQ205" s="2"/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/>
      <c r="CD205" s="2"/>
      <c r="CE205" s="2"/>
      <c r="CF205" s="2"/>
      <c r="CG205" s="2"/>
      <c r="CH205" s="2"/>
      <c r="CI205" s="2"/>
      <c r="CJ205" s="2"/>
      <c r="CK205" s="2"/>
      <c r="CL205" s="2"/>
      <c r="CM205" s="2"/>
      <c r="CN205" s="2"/>
      <c r="CO205" s="2"/>
      <c r="CP205" s="2"/>
      <c r="CQ205" s="2"/>
      <c r="CR205" s="2"/>
      <c r="CS205" s="2"/>
      <c r="CT205" s="2"/>
      <c r="CU205" s="2"/>
      <c r="CV205" s="2"/>
    </row>
    <row r="206" spans="60:100" x14ac:dyDescent="0.3">
      <c r="BH206" s="2"/>
      <c r="BI206" s="2"/>
      <c r="BJ206" s="2"/>
      <c r="BK206" s="2"/>
      <c r="BL206" s="2"/>
      <c r="BM206" s="2"/>
      <c r="BN206" s="2"/>
      <c r="BO206" s="2"/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2"/>
      <c r="CT206" s="2"/>
      <c r="CU206" s="2"/>
      <c r="CV206" s="2"/>
    </row>
    <row r="207" spans="60:100" x14ac:dyDescent="0.3"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2"/>
      <c r="CT207" s="2"/>
      <c r="CU207" s="2"/>
      <c r="CV207" s="2"/>
    </row>
    <row r="208" spans="60:100" x14ac:dyDescent="0.3">
      <c r="BH208" s="2"/>
      <c r="BI208" s="2"/>
      <c r="BJ208" s="2"/>
      <c r="BK208" s="2"/>
      <c r="BL208" s="2"/>
      <c r="BM208" s="2"/>
      <c r="BN208" s="2"/>
      <c r="BO208" s="2"/>
      <c r="BP208" s="2"/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/>
      <c r="CD208" s="2"/>
      <c r="CE208" s="2"/>
      <c r="CF208" s="2"/>
      <c r="CG208" s="2"/>
      <c r="CH208" s="2"/>
      <c r="CI208" s="2"/>
      <c r="CJ208" s="2"/>
      <c r="CK208" s="2"/>
      <c r="CL208" s="2"/>
      <c r="CM208" s="2"/>
      <c r="CN208" s="2"/>
      <c r="CO208" s="2"/>
      <c r="CP208" s="2"/>
      <c r="CQ208" s="2"/>
      <c r="CR208" s="2"/>
      <c r="CS208" s="2"/>
      <c r="CT208" s="2"/>
      <c r="CU208" s="2"/>
      <c r="CV208" s="2"/>
    </row>
    <row r="209" spans="60:100" x14ac:dyDescent="0.3">
      <c r="BH209" s="2"/>
      <c r="BI209" s="2"/>
      <c r="BJ209" s="2"/>
      <c r="BK209" s="2"/>
      <c r="BL209" s="2"/>
      <c r="BM209" s="2"/>
      <c r="BN209" s="2"/>
      <c r="BO209" s="2"/>
      <c r="BP209" s="2"/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/>
      <c r="CD209" s="2"/>
      <c r="CE209" s="2"/>
      <c r="CF209" s="2"/>
      <c r="CG209" s="2"/>
      <c r="CH209" s="2"/>
      <c r="CI209" s="2"/>
      <c r="CJ209" s="2"/>
      <c r="CK209" s="2"/>
      <c r="CL209" s="2"/>
      <c r="CM209" s="2"/>
      <c r="CN209" s="2"/>
      <c r="CO209" s="2"/>
      <c r="CP209" s="2"/>
      <c r="CQ209" s="2"/>
      <c r="CR209" s="2"/>
      <c r="CS209" s="2"/>
      <c r="CT209" s="2"/>
      <c r="CU209" s="2"/>
      <c r="CV209" s="2"/>
    </row>
    <row r="210" spans="60:100" x14ac:dyDescent="0.3"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</row>
    <row r="211" spans="60:100" x14ac:dyDescent="0.3"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</row>
    <row r="212" spans="60:100" x14ac:dyDescent="0.3"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</row>
    <row r="213" spans="60:100" x14ac:dyDescent="0.3"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</row>
    <row r="214" spans="60:100" x14ac:dyDescent="0.3"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</row>
    <row r="215" spans="60:100" x14ac:dyDescent="0.3"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</row>
    <row r="216" spans="60:100" x14ac:dyDescent="0.3"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</row>
    <row r="217" spans="60:100" x14ac:dyDescent="0.3">
      <c r="BH217" s="2"/>
      <c r="BI217" s="2"/>
      <c r="BJ217" s="2"/>
      <c r="BK217" s="2"/>
      <c r="BL217" s="2"/>
      <c r="BM217" s="2"/>
      <c r="BN217" s="2"/>
      <c r="BO217" s="2"/>
      <c r="BP217" s="2"/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/>
      <c r="CD217" s="2"/>
      <c r="CE217" s="2"/>
      <c r="CF217" s="2"/>
      <c r="CG217" s="2"/>
      <c r="CH217" s="2"/>
      <c r="CI217" s="2"/>
      <c r="CJ217" s="2"/>
      <c r="CK217" s="2"/>
      <c r="CL217" s="2"/>
      <c r="CM217" s="2"/>
      <c r="CN217" s="2"/>
      <c r="CO217" s="2"/>
      <c r="CP217" s="2"/>
      <c r="CQ217" s="2"/>
      <c r="CR217" s="2"/>
      <c r="CS217" s="2"/>
      <c r="CT217" s="2"/>
      <c r="CU217" s="2"/>
      <c r="CV217" s="2"/>
    </row>
    <row r="218" spans="60:100" x14ac:dyDescent="0.3">
      <c r="BH218" s="2"/>
      <c r="BI218" s="2"/>
      <c r="BJ218" s="2"/>
      <c r="BK218" s="2"/>
      <c r="BL218" s="2"/>
      <c r="BM218" s="2"/>
      <c r="BN218" s="2"/>
      <c r="BO218" s="2"/>
      <c r="BP218" s="2"/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/>
      <c r="CD218" s="2"/>
      <c r="CE218" s="2"/>
      <c r="CF218" s="2"/>
      <c r="CG218" s="2"/>
      <c r="CH218" s="2"/>
      <c r="CI218" s="2"/>
      <c r="CJ218" s="2"/>
      <c r="CK218" s="2"/>
      <c r="CL218" s="2"/>
      <c r="CM218" s="2"/>
      <c r="CN218" s="2"/>
      <c r="CO218" s="2"/>
      <c r="CP218" s="2"/>
      <c r="CQ218" s="2"/>
      <c r="CR218" s="2"/>
      <c r="CS218" s="2"/>
      <c r="CT218" s="2"/>
      <c r="CU218" s="2"/>
      <c r="CV218" s="2"/>
    </row>
    <row r="219" spans="60:100" x14ac:dyDescent="0.3">
      <c r="BH219" s="2"/>
      <c r="BI219" s="2"/>
      <c r="BJ219" s="2"/>
      <c r="BK219" s="2"/>
      <c r="BL219" s="2"/>
      <c r="BM219" s="2"/>
      <c r="BN219" s="2"/>
      <c r="BO219" s="2"/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/>
      <c r="CD219" s="2"/>
      <c r="CE219" s="2"/>
      <c r="CF219" s="2"/>
      <c r="CG219" s="2"/>
      <c r="CH219" s="2"/>
      <c r="CI219" s="2"/>
      <c r="CJ219" s="2"/>
      <c r="CK219" s="2"/>
      <c r="CL219" s="2"/>
      <c r="CM219" s="2"/>
      <c r="CN219" s="2"/>
      <c r="CO219" s="2"/>
      <c r="CP219" s="2"/>
      <c r="CQ219" s="2"/>
      <c r="CR219" s="2"/>
      <c r="CS219" s="2"/>
      <c r="CT219" s="2"/>
      <c r="CU219" s="2"/>
      <c r="CV219" s="2"/>
    </row>
    <row r="220" spans="60:100" x14ac:dyDescent="0.3">
      <c r="BH220" s="2"/>
      <c r="BI220" s="2"/>
      <c r="BJ220" s="2"/>
      <c r="BK220" s="2"/>
      <c r="BL220" s="2"/>
      <c r="BM220" s="2"/>
      <c r="BN220" s="2"/>
      <c r="BO220" s="2"/>
      <c r="BP220" s="2"/>
      <c r="BQ220" s="2"/>
      <c r="BR220" s="2"/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/>
      <c r="CD220" s="2"/>
      <c r="CE220" s="2"/>
      <c r="CF220" s="2"/>
      <c r="CG220" s="2"/>
      <c r="CH220" s="2"/>
      <c r="CI220" s="2"/>
      <c r="CJ220" s="2"/>
      <c r="CK220" s="2"/>
      <c r="CL220" s="2"/>
      <c r="CM220" s="2"/>
      <c r="CN220" s="2"/>
      <c r="CO220" s="2"/>
      <c r="CP220" s="2"/>
      <c r="CQ220" s="2"/>
      <c r="CR220" s="2"/>
      <c r="CS220" s="2"/>
      <c r="CT220" s="2"/>
      <c r="CU220" s="2"/>
      <c r="CV220" s="2"/>
    </row>
    <row r="221" spans="60:100" x14ac:dyDescent="0.3">
      <c r="BH221" s="2"/>
      <c r="BI221" s="2"/>
      <c r="BJ221" s="2"/>
      <c r="BK221" s="2"/>
      <c r="BL221" s="2"/>
      <c r="BM221" s="2"/>
      <c r="BN221" s="2"/>
      <c r="BO221" s="2"/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/>
      <c r="CD221" s="2"/>
      <c r="CE221" s="2"/>
      <c r="CF221" s="2"/>
      <c r="CG221" s="2"/>
      <c r="CH221" s="2"/>
      <c r="CI221" s="2"/>
      <c r="CJ221" s="2"/>
      <c r="CK221" s="2"/>
      <c r="CL221" s="2"/>
      <c r="CM221" s="2"/>
      <c r="CN221" s="2"/>
      <c r="CO221" s="2"/>
      <c r="CP221" s="2"/>
      <c r="CQ221" s="2"/>
      <c r="CR221" s="2"/>
      <c r="CS221" s="2"/>
      <c r="CT221" s="2"/>
      <c r="CU221" s="2"/>
      <c r="CV221" s="2"/>
    </row>
    <row r="222" spans="60:100" x14ac:dyDescent="0.3">
      <c r="BH222" s="2"/>
      <c r="BI222" s="2"/>
      <c r="BJ222" s="2"/>
      <c r="BK222" s="2"/>
      <c r="BL222" s="2"/>
      <c r="BM222" s="2"/>
      <c r="BN222" s="2"/>
      <c r="BO222" s="2"/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/>
      <c r="CD222" s="2"/>
      <c r="CE222" s="2"/>
      <c r="CF222" s="2"/>
      <c r="CG222" s="2"/>
      <c r="CH222" s="2"/>
      <c r="CI222" s="2"/>
      <c r="CJ222" s="2"/>
      <c r="CK222" s="2"/>
      <c r="CL222" s="2"/>
      <c r="CM222" s="2"/>
      <c r="CN222" s="2"/>
      <c r="CO222" s="2"/>
      <c r="CP222" s="2"/>
      <c r="CQ222" s="2"/>
      <c r="CR222" s="2"/>
      <c r="CS222" s="2"/>
      <c r="CT222" s="2"/>
      <c r="CU222" s="2"/>
      <c r="CV222" s="2"/>
    </row>
    <row r="223" spans="60:100" x14ac:dyDescent="0.3">
      <c r="BH223" s="2"/>
      <c r="BI223" s="2"/>
      <c r="BJ223" s="2"/>
      <c r="BK223" s="2"/>
      <c r="BL223" s="2"/>
      <c r="BM223" s="2"/>
      <c r="BN223" s="2"/>
      <c r="BO223" s="2"/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/>
      <c r="CD223" s="2"/>
      <c r="CE223" s="2"/>
      <c r="CF223" s="2"/>
      <c r="CG223" s="2"/>
      <c r="CH223" s="2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2"/>
      <c r="CT223" s="2"/>
      <c r="CU223" s="2"/>
      <c r="CV223" s="2"/>
    </row>
    <row r="224" spans="60:100" x14ac:dyDescent="0.3"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/>
      <c r="CD224" s="2"/>
      <c r="CE224" s="2"/>
      <c r="CF224" s="2"/>
      <c r="CG224" s="2"/>
      <c r="CH224" s="2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2"/>
      <c r="CT224" s="2"/>
      <c r="CU224" s="2"/>
      <c r="CV224" s="2"/>
    </row>
    <row r="225" spans="60:100" x14ac:dyDescent="0.3">
      <c r="BH225" s="2"/>
      <c r="BI225" s="2"/>
      <c r="BJ225" s="2"/>
      <c r="BK225" s="2"/>
      <c r="BL225" s="2"/>
      <c r="BM225" s="2"/>
      <c r="BN225" s="2"/>
      <c r="BO225" s="2"/>
      <c r="BP225" s="2"/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/>
      <c r="CD225" s="2"/>
      <c r="CE225" s="2"/>
      <c r="CF225" s="2"/>
      <c r="CG225" s="2"/>
      <c r="CH225" s="2"/>
      <c r="CI225" s="2"/>
      <c r="CJ225" s="2"/>
      <c r="CK225" s="2"/>
      <c r="CL225" s="2"/>
      <c r="CM225" s="2"/>
      <c r="CN225" s="2"/>
      <c r="CO225" s="2"/>
      <c r="CP225" s="2"/>
      <c r="CQ225" s="2"/>
      <c r="CR225" s="2"/>
      <c r="CS225" s="2"/>
      <c r="CT225" s="2"/>
      <c r="CU225" s="2"/>
      <c r="CV225" s="2"/>
    </row>
    <row r="226" spans="60:100" x14ac:dyDescent="0.3">
      <c r="BH226" s="2"/>
      <c r="BI226" s="2"/>
      <c r="BJ226" s="2"/>
      <c r="BK226" s="2"/>
      <c r="BL226" s="2"/>
      <c r="BM226" s="2"/>
      <c r="BN226" s="2"/>
      <c r="BO226" s="2"/>
      <c r="BP226" s="2"/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/>
      <c r="CD226" s="2"/>
      <c r="CE226" s="2"/>
      <c r="CF226" s="2"/>
      <c r="CG226" s="2"/>
      <c r="CH226" s="2"/>
      <c r="CI226" s="2"/>
      <c r="CJ226" s="2"/>
      <c r="CK226" s="2"/>
      <c r="CL226" s="2"/>
      <c r="CM226" s="2"/>
      <c r="CN226" s="2"/>
      <c r="CO226" s="2"/>
      <c r="CP226" s="2"/>
      <c r="CQ226" s="2"/>
      <c r="CR226" s="2"/>
      <c r="CS226" s="2"/>
      <c r="CT226" s="2"/>
      <c r="CU226" s="2"/>
      <c r="CV226" s="2"/>
    </row>
    <row r="227" spans="60:100" x14ac:dyDescent="0.3">
      <c r="BH227" s="2"/>
      <c r="BI227" s="2"/>
      <c r="BJ227" s="2"/>
      <c r="BK227" s="2"/>
      <c r="BL227" s="2"/>
      <c r="BM227" s="2"/>
      <c r="BN227" s="2"/>
      <c r="BO227" s="2"/>
      <c r="BP227" s="2"/>
      <c r="BQ227" s="2"/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/>
      <c r="CD227" s="2"/>
      <c r="CE227" s="2"/>
      <c r="CF227" s="2"/>
      <c r="CG227" s="2"/>
      <c r="CH227" s="2"/>
      <c r="CI227" s="2"/>
      <c r="CJ227" s="2"/>
      <c r="CK227" s="2"/>
      <c r="CL227" s="2"/>
      <c r="CM227" s="2"/>
      <c r="CN227" s="2"/>
      <c r="CO227" s="2"/>
      <c r="CP227" s="2"/>
      <c r="CQ227" s="2"/>
      <c r="CR227" s="2"/>
      <c r="CS227" s="2"/>
      <c r="CT227" s="2"/>
      <c r="CU227" s="2"/>
      <c r="CV227" s="2"/>
    </row>
    <row r="228" spans="60:100" x14ac:dyDescent="0.3">
      <c r="BH228" s="2"/>
      <c r="BI228" s="2"/>
      <c r="BJ228" s="2"/>
      <c r="BK228" s="2"/>
      <c r="BL228" s="2"/>
      <c r="BM228" s="2"/>
      <c r="BN228" s="2"/>
      <c r="BO228" s="2"/>
      <c r="BP228" s="2"/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/>
      <c r="CD228" s="2"/>
      <c r="CE228" s="2"/>
      <c r="CF228" s="2"/>
      <c r="CG228" s="2"/>
      <c r="CH228" s="2"/>
      <c r="CI228" s="2"/>
      <c r="CJ228" s="2"/>
      <c r="CK228" s="2"/>
      <c r="CL228" s="2"/>
      <c r="CM228" s="2"/>
      <c r="CN228" s="2"/>
      <c r="CO228" s="2"/>
      <c r="CP228" s="2"/>
      <c r="CQ228" s="2"/>
      <c r="CR228" s="2"/>
      <c r="CS228" s="2"/>
      <c r="CT228" s="2"/>
      <c r="CU228" s="2"/>
      <c r="CV228" s="2"/>
    </row>
    <row r="229" spans="60:100" x14ac:dyDescent="0.3">
      <c r="BH229" s="2"/>
      <c r="BI229" s="2"/>
      <c r="BJ229" s="2"/>
      <c r="BK229" s="2"/>
      <c r="BL229" s="2"/>
      <c r="BM229" s="2"/>
      <c r="BN229" s="2"/>
      <c r="BO229" s="2"/>
      <c r="BP229" s="2"/>
      <c r="BQ229" s="2"/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/>
      <c r="CD229" s="2"/>
      <c r="CE229" s="2"/>
      <c r="CF229" s="2"/>
      <c r="CG229" s="2"/>
      <c r="CH229" s="2"/>
      <c r="CI229" s="2"/>
      <c r="CJ229" s="2"/>
      <c r="CK229" s="2"/>
      <c r="CL229" s="2"/>
      <c r="CM229" s="2"/>
      <c r="CN229" s="2"/>
      <c r="CO229" s="2"/>
      <c r="CP229" s="2"/>
      <c r="CQ229" s="2"/>
      <c r="CR229" s="2"/>
      <c r="CS229" s="2"/>
      <c r="CT229" s="2"/>
      <c r="CU229" s="2"/>
      <c r="CV229" s="2"/>
    </row>
    <row r="230" spans="60:100" x14ac:dyDescent="0.3">
      <c r="BH230" s="2"/>
      <c r="BI230" s="2"/>
      <c r="BJ230" s="2"/>
      <c r="BK230" s="2"/>
      <c r="BL230" s="2"/>
      <c r="BM230" s="2"/>
      <c r="BN230" s="2"/>
      <c r="BO230" s="2"/>
      <c r="BP230" s="2"/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/>
      <c r="CD230" s="2"/>
      <c r="CE230" s="2"/>
      <c r="CF230" s="2"/>
      <c r="CG230" s="2"/>
      <c r="CH230" s="2"/>
      <c r="CI230" s="2"/>
      <c r="CJ230" s="2"/>
      <c r="CK230" s="2"/>
      <c r="CL230" s="2"/>
      <c r="CM230" s="2"/>
      <c r="CN230" s="2"/>
      <c r="CO230" s="2"/>
      <c r="CP230" s="2"/>
      <c r="CQ230" s="2"/>
      <c r="CR230" s="2"/>
      <c r="CS230" s="2"/>
      <c r="CT230" s="2"/>
      <c r="CU230" s="2"/>
      <c r="CV230" s="2"/>
    </row>
    <row r="231" spans="60:100" x14ac:dyDescent="0.3">
      <c r="BH231" s="2"/>
      <c r="BI231" s="2"/>
      <c r="BJ231" s="2"/>
      <c r="BK231" s="2"/>
      <c r="BL231" s="2"/>
      <c r="BM231" s="2"/>
      <c r="BN231" s="2"/>
      <c r="BO231" s="2"/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/>
      <c r="CD231" s="2"/>
      <c r="CE231" s="2"/>
      <c r="CF231" s="2"/>
      <c r="CG231" s="2"/>
      <c r="CH231" s="2"/>
      <c r="CI231" s="2"/>
      <c r="CJ231" s="2"/>
      <c r="CK231" s="2"/>
      <c r="CL231" s="2"/>
      <c r="CM231" s="2"/>
      <c r="CN231" s="2"/>
      <c r="CO231" s="2"/>
      <c r="CP231" s="2"/>
      <c r="CQ231" s="2"/>
      <c r="CR231" s="2"/>
      <c r="CS231" s="2"/>
      <c r="CT231" s="2"/>
      <c r="CU231" s="2"/>
      <c r="CV231" s="2"/>
    </row>
    <row r="232" spans="60:100" x14ac:dyDescent="0.3">
      <c r="BH232" s="2"/>
      <c r="BI232" s="2"/>
      <c r="BJ232" s="2"/>
      <c r="BK232" s="2"/>
      <c r="BL232" s="2"/>
      <c r="BM232" s="2"/>
      <c r="BN232" s="2"/>
      <c r="BO232" s="2"/>
      <c r="BP232" s="2"/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/>
      <c r="CD232" s="2"/>
      <c r="CE232" s="2"/>
      <c r="CF232" s="2"/>
      <c r="CG232" s="2"/>
      <c r="CH232" s="2"/>
      <c r="CI232" s="2"/>
      <c r="CJ232" s="2"/>
      <c r="CK232" s="2"/>
      <c r="CL232" s="2"/>
      <c r="CM232" s="2"/>
      <c r="CN232" s="2"/>
      <c r="CO232" s="2"/>
      <c r="CP232" s="2"/>
      <c r="CQ232" s="2"/>
      <c r="CR232" s="2"/>
      <c r="CS232" s="2"/>
      <c r="CT232" s="2"/>
      <c r="CU232" s="2"/>
      <c r="CV232" s="2"/>
    </row>
    <row r="233" spans="60:100" x14ac:dyDescent="0.3">
      <c r="BH233" s="2"/>
      <c r="BI233" s="2"/>
      <c r="BJ233" s="2"/>
      <c r="BK233" s="2"/>
      <c r="BL233" s="2"/>
      <c r="BM233" s="2"/>
      <c r="BN233" s="2"/>
      <c r="BO233" s="2"/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/>
      <c r="CD233" s="2"/>
      <c r="CE233" s="2"/>
      <c r="CF233" s="2"/>
      <c r="CG233" s="2"/>
      <c r="CH233" s="2"/>
      <c r="CI233" s="2"/>
      <c r="CJ233" s="2"/>
      <c r="CK233" s="2"/>
      <c r="CL233" s="2"/>
      <c r="CM233" s="2"/>
      <c r="CN233" s="2"/>
      <c r="CO233" s="2"/>
      <c r="CP233" s="2"/>
      <c r="CQ233" s="2"/>
      <c r="CR233" s="2"/>
      <c r="CS233" s="2"/>
      <c r="CT233" s="2"/>
      <c r="CU233" s="2"/>
      <c r="CV233" s="2"/>
    </row>
    <row r="234" spans="60:100" x14ac:dyDescent="0.3">
      <c r="BH234" s="2"/>
      <c r="BI234" s="2"/>
      <c r="BJ234" s="2"/>
      <c r="BK234" s="2"/>
      <c r="BL234" s="2"/>
      <c r="BM234" s="2"/>
      <c r="BN234" s="2"/>
      <c r="BO234" s="2"/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/>
      <c r="CD234" s="2"/>
      <c r="CE234" s="2"/>
      <c r="CF234" s="2"/>
      <c r="CG234" s="2"/>
      <c r="CH234" s="2"/>
      <c r="CI234" s="2"/>
      <c r="CJ234" s="2"/>
      <c r="CK234" s="2"/>
      <c r="CL234" s="2"/>
      <c r="CM234" s="2"/>
      <c r="CN234" s="2"/>
      <c r="CO234" s="2"/>
      <c r="CP234" s="2"/>
      <c r="CQ234" s="2"/>
      <c r="CR234" s="2"/>
      <c r="CS234" s="2"/>
      <c r="CT234" s="2"/>
      <c r="CU234" s="2"/>
      <c r="CV234" s="2"/>
    </row>
    <row r="235" spans="60:100" x14ac:dyDescent="0.3">
      <c r="BH235" s="2"/>
      <c r="BI235" s="2"/>
      <c r="BJ235" s="2"/>
      <c r="BK235" s="2"/>
      <c r="BL235" s="2"/>
      <c r="BM235" s="2"/>
      <c r="BN235" s="2"/>
      <c r="BO235" s="2"/>
      <c r="BP235" s="2"/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/>
      <c r="CD235" s="2"/>
      <c r="CE235" s="2"/>
      <c r="CF235" s="2"/>
      <c r="CG235" s="2"/>
      <c r="CH235" s="2"/>
      <c r="CI235" s="2"/>
      <c r="CJ235" s="2"/>
      <c r="CK235" s="2"/>
      <c r="CL235" s="2"/>
      <c r="CM235" s="2"/>
      <c r="CN235" s="2"/>
      <c r="CO235" s="2"/>
      <c r="CP235" s="2"/>
      <c r="CQ235" s="2"/>
      <c r="CR235" s="2"/>
      <c r="CS235" s="2"/>
      <c r="CT235" s="2"/>
      <c r="CU235" s="2"/>
      <c r="CV235" s="2"/>
    </row>
    <row r="236" spans="60:100" x14ac:dyDescent="0.3">
      <c r="BH236" s="2"/>
      <c r="BI236" s="2"/>
      <c r="BJ236" s="2"/>
      <c r="BK236" s="2"/>
      <c r="BL236" s="2"/>
      <c r="BM236" s="2"/>
      <c r="BN236" s="2"/>
      <c r="BO236" s="2"/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/>
      <c r="CD236" s="2"/>
      <c r="CE236" s="2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</row>
    <row r="237" spans="60:100" x14ac:dyDescent="0.3"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/>
      <c r="CD237" s="2"/>
      <c r="CE237" s="2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2"/>
      <c r="CT237" s="2"/>
      <c r="CU237" s="2"/>
      <c r="CV237" s="2"/>
    </row>
    <row r="238" spans="60:100" x14ac:dyDescent="0.3"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</row>
    <row r="239" spans="60:100" x14ac:dyDescent="0.3"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</row>
    <row r="240" spans="60:100" x14ac:dyDescent="0.3"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</row>
    <row r="241" spans="60:100" x14ac:dyDescent="0.3"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</row>
    <row r="242" spans="60:100" x14ac:dyDescent="0.3"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</row>
    <row r="243" spans="60:100" x14ac:dyDescent="0.3"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</row>
    <row r="244" spans="60:100" x14ac:dyDescent="0.3"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</row>
    <row r="245" spans="60:100" x14ac:dyDescent="0.3"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</row>
    <row r="246" spans="60:100" x14ac:dyDescent="0.3"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</row>
    <row r="247" spans="60:100" x14ac:dyDescent="0.3"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</row>
    <row r="248" spans="60:100" x14ac:dyDescent="0.3"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</row>
    <row r="249" spans="60:100" x14ac:dyDescent="0.3"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</row>
    <row r="250" spans="60:100" x14ac:dyDescent="0.3"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</row>
    <row r="251" spans="60:100" x14ac:dyDescent="0.3"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2"/>
      <c r="CT251" s="2"/>
      <c r="CU251" s="2"/>
      <c r="CV251" s="2"/>
    </row>
    <row r="252" spans="60:100" x14ac:dyDescent="0.3"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2"/>
      <c r="CT252" s="2"/>
      <c r="CU252" s="2"/>
      <c r="CV252" s="2"/>
    </row>
    <row r="253" spans="60:100" x14ac:dyDescent="0.3"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</row>
    <row r="254" spans="60:100" x14ac:dyDescent="0.3">
      <c r="BH254" s="2"/>
      <c r="BI254" s="2"/>
      <c r="BJ254" s="2"/>
      <c r="BK254" s="2"/>
      <c r="BL254" s="2"/>
      <c r="BM254" s="2"/>
      <c r="BN254" s="2"/>
      <c r="BO254" s="2"/>
      <c r="BP254" s="2"/>
      <c r="BQ254" s="2"/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/>
      <c r="CD254" s="2"/>
      <c r="CE254" s="2"/>
      <c r="CF254" s="2"/>
      <c r="CG254" s="2"/>
      <c r="CH254" s="2"/>
      <c r="CI254" s="2"/>
      <c r="CJ254" s="2"/>
      <c r="CK254" s="2"/>
      <c r="CL254" s="2"/>
      <c r="CM254" s="2"/>
      <c r="CN254" s="2"/>
      <c r="CO254" s="2"/>
      <c r="CP254" s="2"/>
      <c r="CQ254" s="2"/>
      <c r="CR254" s="2"/>
      <c r="CS254" s="2"/>
      <c r="CT254" s="2"/>
      <c r="CU254" s="2"/>
      <c r="CV254" s="2"/>
    </row>
    <row r="255" spans="60:100" x14ac:dyDescent="0.3">
      <c r="BH255" s="2"/>
      <c r="BI255" s="2"/>
      <c r="BJ255" s="2"/>
      <c r="BK255" s="2"/>
      <c r="BL255" s="2"/>
      <c r="BM255" s="2"/>
      <c r="BN255" s="2"/>
      <c r="BO255" s="2"/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/>
      <c r="CD255" s="2"/>
      <c r="CE255" s="2"/>
      <c r="CF255" s="2"/>
      <c r="CG255" s="2"/>
      <c r="CH255" s="2"/>
      <c r="CI255" s="2"/>
      <c r="CJ255" s="2"/>
      <c r="CK255" s="2"/>
      <c r="CL255" s="2"/>
      <c r="CM255" s="2"/>
      <c r="CN255" s="2"/>
      <c r="CO255" s="2"/>
      <c r="CP255" s="2"/>
      <c r="CQ255" s="2"/>
      <c r="CR255" s="2"/>
      <c r="CS255" s="2"/>
      <c r="CT255" s="2"/>
      <c r="CU255" s="2"/>
      <c r="CV255" s="2"/>
    </row>
    <row r="256" spans="60:100" x14ac:dyDescent="0.3"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</row>
    <row r="257" spans="60:100" x14ac:dyDescent="0.3">
      <c r="BH257" s="2"/>
      <c r="BI257" s="2"/>
      <c r="BJ257" s="2"/>
      <c r="BK257" s="2"/>
      <c r="BL257" s="2"/>
      <c r="BM257" s="2"/>
      <c r="BN257" s="2"/>
      <c r="BO257" s="2"/>
      <c r="BP257" s="2"/>
      <c r="BQ257" s="2"/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/>
      <c r="CD257" s="2"/>
      <c r="CE257" s="2"/>
      <c r="CF257" s="2"/>
      <c r="CG257" s="2"/>
      <c r="CH257" s="2"/>
      <c r="CI257" s="2"/>
      <c r="CJ257" s="2"/>
      <c r="CK257" s="2"/>
      <c r="CL257" s="2"/>
      <c r="CM257" s="2"/>
      <c r="CN257" s="2"/>
      <c r="CO257" s="2"/>
      <c r="CP257" s="2"/>
      <c r="CQ257" s="2"/>
      <c r="CR257" s="2"/>
      <c r="CS257" s="2"/>
      <c r="CT257" s="2"/>
      <c r="CU257" s="2"/>
      <c r="CV257" s="2"/>
    </row>
    <row r="258" spans="60:100" x14ac:dyDescent="0.3">
      <c r="BH258" s="2"/>
      <c r="BI258" s="2"/>
      <c r="BJ258" s="2"/>
      <c r="BK258" s="2"/>
      <c r="BL258" s="2"/>
      <c r="BM258" s="2"/>
      <c r="BN258" s="2"/>
      <c r="BO258" s="2"/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/>
      <c r="CD258" s="2"/>
      <c r="CE258" s="2"/>
      <c r="CF258" s="2"/>
      <c r="CG258" s="2"/>
      <c r="CH258" s="2"/>
      <c r="CI258" s="2"/>
      <c r="CJ258" s="2"/>
      <c r="CK258" s="2"/>
      <c r="CL258" s="2"/>
      <c r="CM258" s="2"/>
      <c r="CN258" s="2"/>
      <c r="CO258" s="2"/>
      <c r="CP258" s="2"/>
      <c r="CQ258" s="2"/>
      <c r="CR258" s="2"/>
      <c r="CS258" s="2"/>
      <c r="CT258" s="2"/>
      <c r="CU258" s="2"/>
      <c r="CV258" s="2"/>
    </row>
    <row r="259" spans="60:100" x14ac:dyDescent="0.3"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</row>
    <row r="260" spans="60:100" x14ac:dyDescent="0.3">
      <c r="BH260" s="2"/>
      <c r="BI260" s="2"/>
      <c r="BJ260" s="2"/>
      <c r="BK260" s="2"/>
      <c r="BL260" s="2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2"/>
      <c r="CK260" s="2"/>
      <c r="CL260" s="2"/>
      <c r="CM260" s="2"/>
      <c r="CN260" s="2"/>
      <c r="CO260" s="2"/>
      <c r="CP260" s="2"/>
      <c r="CQ260" s="2"/>
      <c r="CR260" s="2"/>
      <c r="CS260" s="2"/>
      <c r="CT260" s="2"/>
      <c r="CU260" s="2"/>
      <c r="CV260" s="2"/>
    </row>
    <row r="261" spans="60:100" x14ac:dyDescent="0.3">
      <c r="BH261" s="2"/>
      <c r="BI261" s="2"/>
      <c r="BJ261" s="2"/>
      <c r="BK261" s="2"/>
      <c r="BL261" s="2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2"/>
      <c r="CL261" s="2"/>
      <c r="CM261" s="2"/>
      <c r="CN261" s="2"/>
      <c r="CO261" s="2"/>
      <c r="CP261" s="2"/>
      <c r="CQ261" s="2"/>
      <c r="CR261" s="2"/>
      <c r="CS261" s="2"/>
      <c r="CT261" s="2"/>
      <c r="CU261" s="2"/>
      <c r="CV261" s="2"/>
    </row>
    <row r="262" spans="60:100" x14ac:dyDescent="0.3"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</row>
    <row r="263" spans="60:100" x14ac:dyDescent="0.3">
      <c r="BH263" s="2"/>
      <c r="BI263" s="2"/>
      <c r="BJ263" s="2"/>
      <c r="BK263" s="2"/>
      <c r="BL263" s="2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2"/>
      <c r="CJ263" s="2"/>
      <c r="CK263" s="2"/>
      <c r="CL263" s="2"/>
      <c r="CM263" s="2"/>
      <c r="CN263" s="2"/>
      <c r="CO263" s="2"/>
      <c r="CP263" s="2"/>
      <c r="CQ263" s="2"/>
      <c r="CR263" s="2"/>
      <c r="CS263" s="2"/>
      <c r="CT263" s="2"/>
      <c r="CU263" s="2"/>
      <c r="CV263" s="2"/>
    </row>
    <row r="264" spans="60:100" x14ac:dyDescent="0.3">
      <c r="BH264" s="2"/>
      <c r="BI264" s="2"/>
      <c r="BJ264" s="2"/>
      <c r="BK264" s="2"/>
      <c r="BL264" s="2"/>
      <c r="BM264" s="2"/>
      <c r="BN264" s="2"/>
      <c r="BO264" s="2"/>
      <c r="BP264" s="2"/>
      <c r="BQ264" s="2"/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/>
      <c r="CD264" s="2"/>
      <c r="CE264" s="2"/>
      <c r="CF264" s="2"/>
      <c r="CG264" s="2"/>
      <c r="CH264" s="2"/>
      <c r="CI264" s="2"/>
      <c r="CJ264" s="2"/>
      <c r="CK264" s="2"/>
      <c r="CL264" s="2"/>
      <c r="CM264" s="2"/>
      <c r="CN264" s="2"/>
      <c r="CO264" s="2"/>
      <c r="CP264" s="2"/>
      <c r="CQ264" s="2"/>
      <c r="CR264" s="2"/>
      <c r="CS264" s="2"/>
      <c r="CT264" s="2"/>
      <c r="CU264" s="2"/>
      <c r="CV264" s="2"/>
    </row>
    <row r="265" spans="60:100" x14ac:dyDescent="0.3">
      <c r="BH265" s="2"/>
      <c r="BI265" s="2"/>
      <c r="BJ265" s="2"/>
      <c r="BK265" s="2"/>
      <c r="BL265" s="2"/>
      <c r="BM265" s="2"/>
      <c r="BN265" s="2"/>
      <c r="BO265" s="2"/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/>
      <c r="CD265" s="2"/>
      <c r="CE265" s="2"/>
      <c r="CF265" s="2"/>
      <c r="CG265" s="2"/>
      <c r="CH265" s="2"/>
      <c r="CI265" s="2"/>
      <c r="CJ265" s="2"/>
      <c r="CK265" s="2"/>
      <c r="CL265" s="2"/>
      <c r="CM265" s="2"/>
      <c r="CN265" s="2"/>
      <c r="CO265" s="2"/>
      <c r="CP265" s="2"/>
      <c r="CQ265" s="2"/>
      <c r="CR265" s="2"/>
      <c r="CS265" s="2"/>
      <c r="CT265" s="2"/>
      <c r="CU265" s="2"/>
      <c r="CV265" s="2"/>
    </row>
    <row r="266" spans="60:100" x14ac:dyDescent="0.3">
      <c r="BH266" s="2"/>
      <c r="BI266" s="2"/>
      <c r="BJ266" s="2"/>
      <c r="BK266" s="2"/>
      <c r="BL266" s="2"/>
      <c r="BM266" s="2"/>
      <c r="BN266" s="2"/>
      <c r="BO266" s="2"/>
      <c r="BP266" s="2"/>
      <c r="BQ266" s="2"/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/>
      <c r="CD266" s="2"/>
      <c r="CE266" s="2"/>
      <c r="CF266" s="2"/>
      <c r="CG266" s="2"/>
      <c r="CH266" s="2"/>
      <c r="CI266" s="2"/>
      <c r="CJ266" s="2"/>
      <c r="CK266" s="2"/>
      <c r="CL266" s="2"/>
      <c r="CM266" s="2"/>
      <c r="CN266" s="2"/>
      <c r="CO266" s="2"/>
      <c r="CP266" s="2"/>
      <c r="CQ266" s="2"/>
      <c r="CR266" s="2"/>
      <c r="CS266" s="2"/>
      <c r="CT266" s="2"/>
      <c r="CU266" s="2"/>
      <c r="CV266" s="2"/>
    </row>
    <row r="267" spans="60:100" x14ac:dyDescent="0.3"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/>
      <c r="CD267" s="2"/>
      <c r="CE267" s="2"/>
      <c r="CF267" s="2"/>
      <c r="CG267" s="2"/>
      <c r="CH267" s="2"/>
      <c r="CI267" s="2"/>
      <c r="CJ267" s="2"/>
      <c r="CK267" s="2"/>
      <c r="CL267" s="2"/>
      <c r="CM267" s="2"/>
      <c r="CN267" s="2"/>
      <c r="CO267" s="2"/>
      <c r="CP267" s="2"/>
      <c r="CQ267" s="2"/>
      <c r="CR267" s="2"/>
      <c r="CS267" s="2"/>
      <c r="CT267" s="2"/>
      <c r="CU267" s="2"/>
      <c r="CV267" s="2"/>
    </row>
    <row r="268" spans="60:100" x14ac:dyDescent="0.3">
      <c r="BH268" s="2"/>
      <c r="BI268" s="2"/>
      <c r="BJ268" s="2"/>
      <c r="BK268" s="2"/>
      <c r="BL268" s="2"/>
      <c r="BM268" s="2"/>
      <c r="BN268" s="2"/>
      <c r="BO268" s="2"/>
      <c r="BP268" s="2"/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/>
      <c r="CD268" s="2"/>
      <c r="CE268" s="2"/>
      <c r="CF268" s="2"/>
      <c r="CG268" s="2"/>
      <c r="CH268" s="2"/>
      <c r="CI268" s="2"/>
      <c r="CJ268" s="2"/>
      <c r="CK268" s="2"/>
      <c r="CL268" s="2"/>
      <c r="CM268" s="2"/>
      <c r="CN268" s="2"/>
      <c r="CO268" s="2"/>
      <c r="CP268" s="2"/>
      <c r="CQ268" s="2"/>
      <c r="CR268" s="2"/>
      <c r="CS268" s="2"/>
      <c r="CT268" s="2"/>
      <c r="CU268" s="2"/>
      <c r="CV268" s="2"/>
    </row>
    <row r="269" spans="60:100" x14ac:dyDescent="0.3">
      <c r="BH269" s="2"/>
      <c r="BI269" s="2"/>
      <c r="BJ269" s="2"/>
      <c r="BK269" s="2"/>
      <c r="BL269" s="2"/>
      <c r="BM269" s="2"/>
      <c r="BN269" s="2"/>
      <c r="BO269" s="2"/>
      <c r="BP269" s="2"/>
      <c r="BQ269" s="2"/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/>
      <c r="CD269" s="2"/>
      <c r="CE269" s="2"/>
      <c r="CF269" s="2"/>
      <c r="CG269" s="2"/>
      <c r="CH269" s="2"/>
      <c r="CI269" s="2"/>
      <c r="CJ269" s="2"/>
      <c r="CK269" s="2"/>
      <c r="CL269" s="2"/>
      <c r="CM269" s="2"/>
      <c r="CN269" s="2"/>
      <c r="CO269" s="2"/>
      <c r="CP269" s="2"/>
      <c r="CQ269" s="2"/>
      <c r="CR269" s="2"/>
      <c r="CS269" s="2"/>
      <c r="CT269" s="2"/>
      <c r="CU269" s="2"/>
      <c r="CV269" s="2"/>
    </row>
    <row r="270" spans="60:100" x14ac:dyDescent="0.3">
      <c r="BH270" s="2"/>
      <c r="BI270" s="2"/>
      <c r="BJ270" s="2"/>
      <c r="BK270" s="2"/>
      <c r="BL270" s="2"/>
      <c r="BM270" s="2"/>
      <c r="BN270" s="2"/>
      <c r="BO270" s="2"/>
      <c r="BP270" s="2"/>
      <c r="BQ270" s="2"/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/>
      <c r="CD270" s="2"/>
      <c r="CE270" s="2"/>
      <c r="CF270" s="2"/>
      <c r="CG270" s="2"/>
      <c r="CH270" s="2"/>
      <c r="CI270" s="2"/>
      <c r="CJ270" s="2"/>
      <c r="CK270" s="2"/>
      <c r="CL270" s="2"/>
      <c r="CM270" s="2"/>
      <c r="CN270" s="2"/>
      <c r="CO270" s="2"/>
      <c r="CP270" s="2"/>
      <c r="CQ270" s="2"/>
      <c r="CR270" s="2"/>
      <c r="CS270" s="2"/>
      <c r="CT270" s="2"/>
      <c r="CU270" s="2"/>
      <c r="CV270" s="2"/>
    </row>
    <row r="271" spans="60:100" x14ac:dyDescent="0.3">
      <c r="BH271" s="2"/>
      <c r="BI271" s="2"/>
      <c r="BJ271" s="2"/>
      <c r="BK271" s="2"/>
      <c r="BL271" s="2"/>
      <c r="BM271" s="2"/>
      <c r="BN271" s="2"/>
      <c r="BO271" s="2"/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/>
      <c r="CD271" s="2"/>
      <c r="CE271" s="2"/>
      <c r="CF271" s="2"/>
      <c r="CG271" s="2"/>
      <c r="CH271" s="2"/>
      <c r="CI271" s="2"/>
      <c r="CJ271" s="2"/>
      <c r="CK271" s="2"/>
      <c r="CL271" s="2"/>
      <c r="CM271" s="2"/>
      <c r="CN271" s="2"/>
      <c r="CO271" s="2"/>
      <c r="CP271" s="2"/>
      <c r="CQ271" s="2"/>
      <c r="CR271" s="2"/>
      <c r="CS271" s="2"/>
      <c r="CT271" s="2"/>
      <c r="CU271" s="2"/>
      <c r="CV271" s="2"/>
    </row>
    <row r="272" spans="60:100" x14ac:dyDescent="0.3"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/>
      <c r="CD272" s="2"/>
      <c r="CE272" s="2"/>
      <c r="CF272" s="2"/>
      <c r="CG272" s="2"/>
      <c r="CH272" s="2"/>
      <c r="CI272" s="2"/>
      <c r="CJ272" s="2"/>
      <c r="CK272" s="2"/>
      <c r="CL272" s="2"/>
      <c r="CM272" s="2"/>
      <c r="CN272" s="2"/>
      <c r="CO272" s="2"/>
      <c r="CP272" s="2"/>
      <c r="CQ272" s="2"/>
      <c r="CR272" s="2"/>
      <c r="CS272" s="2"/>
      <c r="CT272" s="2"/>
      <c r="CU272" s="2"/>
      <c r="CV272" s="2"/>
    </row>
    <row r="273" spans="60:100" x14ac:dyDescent="0.3">
      <c r="BH273" s="2"/>
      <c r="BI273" s="2"/>
      <c r="BJ273" s="2"/>
      <c r="BK273" s="2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</row>
    <row r="274" spans="60:100" x14ac:dyDescent="0.3">
      <c r="BH274" s="2"/>
      <c r="BI274" s="2"/>
      <c r="BJ274" s="2"/>
      <c r="BK274" s="2"/>
      <c r="BL274" s="2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</row>
    <row r="275" spans="60:100" x14ac:dyDescent="0.3">
      <c r="BH275" s="2"/>
      <c r="BI275" s="2"/>
      <c r="BJ275" s="2"/>
      <c r="BK275" s="2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</row>
    <row r="276" spans="60:100" x14ac:dyDescent="0.3"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/>
      <c r="CD276" s="2"/>
      <c r="CE276" s="2"/>
      <c r="CF276" s="2"/>
      <c r="CG276" s="2"/>
      <c r="CH276" s="2"/>
      <c r="CI276" s="2"/>
      <c r="CJ276" s="2"/>
      <c r="CK276" s="2"/>
      <c r="CL276" s="2"/>
      <c r="CM276" s="2"/>
      <c r="CN276" s="2"/>
      <c r="CO276" s="2"/>
      <c r="CP276" s="2"/>
      <c r="CQ276" s="2"/>
      <c r="CR276" s="2"/>
      <c r="CS276" s="2"/>
      <c r="CT276" s="2"/>
      <c r="CU276" s="2"/>
      <c r="CV276" s="2"/>
    </row>
    <row r="277" spans="60:100" x14ac:dyDescent="0.3">
      <c r="BH277" s="2"/>
      <c r="BI277" s="2"/>
      <c r="BJ277" s="2"/>
      <c r="BK277" s="2"/>
      <c r="BL277" s="2"/>
      <c r="BM277" s="2"/>
      <c r="BN277" s="2"/>
      <c r="BO277" s="2"/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/>
      <c r="CD277" s="2"/>
      <c r="CE277" s="2"/>
      <c r="CF277" s="2"/>
      <c r="CG277" s="2"/>
      <c r="CH277" s="2"/>
      <c r="CI277" s="2"/>
      <c r="CJ277" s="2"/>
      <c r="CK277" s="2"/>
      <c r="CL277" s="2"/>
      <c r="CM277" s="2"/>
      <c r="CN277" s="2"/>
      <c r="CO277" s="2"/>
      <c r="CP277" s="2"/>
      <c r="CQ277" s="2"/>
      <c r="CR277" s="2"/>
      <c r="CS277" s="2"/>
      <c r="CT277" s="2"/>
      <c r="CU277" s="2"/>
      <c r="CV277" s="2"/>
    </row>
    <row r="278" spans="60:100" x14ac:dyDescent="0.3">
      <c r="BH278" s="2"/>
      <c r="BI278" s="2"/>
      <c r="BJ278" s="2"/>
      <c r="BK278" s="2"/>
      <c r="BL278" s="2"/>
      <c r="BM278" s="2"/>
      <c r="BN278" s="2"/>
      <c r="BO278" s="2"/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/>
      <c r="CD278" s="2"/>
      <c r="CE278" s="2"/>
      <c r="CF278" s="2"/>
      <c r="CG278" s="2"/>
      <c r="CH278" s="2"/>
      <c r="CI278" s="2"/>
      <c r="CJ278" s="2"/>
      <c r="CK278" s="2"/>
      <c r="CL278" s="2"/>
      <c r="CM278" s="2"/>
      <c r="CN278" s="2"/>
      <c r="CO278" s="2"/>
      <c r="CP278" s="2"/>
      <c r="CQ278" s="2"/>
      <c r="CR278" s="2"/>
      <c r="CS278" s="2"/>
      <c r="CT278" s="2"/>
      <c r="CU278" s="2"/>
      <c r="CV278" s="2"/>
    </row>
    <row r="279" spans="60:100" x14ac:dyDescent="0.3"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</row>
    <row r="280" spans="60:100" x14ac:dyDescent="0.3"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</row>
    <row r="281" spans="60:100" x14ac:dyDescent="0.3"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</row>
    <row r="282" spans="60:100" x14ac:dyDescent="0.3"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</row>
    <row r="283" spans="60:100" x14ac:dyDescent="0.3"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</row>
    <row r="284" spans="60:100" x14ac:dyDescent="0.3"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</row>
    <row r="285" spans="60:100" x14ac:dyDescent="0.3"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</row>
    <row r="286" spans="60:100" x14ac:dyDescent="0.3"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</row>
    <row r="287" spans="60:100" x14ac:dyDescent="0.3"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</row>
    <row r="288" spans="60:100" x14ac:dyDescent="0.3"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</row>
    <row r="289" spans="60:100" x14ac:dyDescent="0.3"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</row>
    <row r="290" spans="60:100" x14ac:dyDescent="0.3"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</row>
    <row r="291" spans="60:100" x14ac:dyDescent="0.3"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</row>
    <row r="292" spans="60:100" x14ac:dyDescent="0.3"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</row>
    <row r="293" spans="60:100" x14ac:dyDescent="0.3"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</row>
    <row r="294" spans="60:100" x14ac:dyDescent="0.3"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</row>
    <row r="295" spans="60:100" x14ac:dyDescent="0.3"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</row>
    <row r="296" spans="60:100" x14ac:dyDescent="0.3"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</row>
    <row r="297" spans="60:100" x14ac:dyDescent="0.3"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</row>
    <row r="298" spans="60:100" x14ac:dyDescent="0.3"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</row>
    <row r="299" spans="60:100" x14ac:dyDescent="0.3"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</row>
    <row r="300" spans="60:100" x14ac:dyDescent="0.3"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</row>
  </sheetData>
  <mergeCells count="64">
    <mergeCell ref="BA48:BA54"/>
    <mergeCell ref="BA55:BA59"/>
    <mergeCell ref="AH34:AI34"/>
    <mergeCell ref="A39:AY39"/>
    <mergeCell ref="BB39:BB40"/>
    <mergeCell ref="BC39:BD39"/>
    <mergeCell ref="BE39:BF39"/>
    <mergeCell ref="A40:D40"/>
    <mergeCell ref="E40:J40"/>
    <mergeCell ref="L40:AD40"/>
    <mergeCell ref="AE40:AV40"/>
    <mergeCell ref="AW40:AY40"/>
    <mergeCell ref="A33:X33"/>
    <mergeCell ref="Z33:AI33"/>
    <mergeCell ref="A34:C34"/>
    <mergeCell ref="D34:G34"/>
    <mergeCell ref="H34:K34"/>
    <mergeCell ref="L34:T34"/>
    <mergeCell ref="U34:X34"/>
    <mergeCell ref="Z34:AA34"/>
    <mergeCell ref="AB34:AC34"/>
    <mergeCell ref="AD34:AG34"/>
    <mergeCell ref="R25:R26"/>
    <mergeCell ref="BS25:BW25"/>
    <mergeCell ref="A28:V28"/>
    <mergeCell ref="B29:E29"/>
    <mergeCell ref="F29:I29"/>
    <mergeCell ref="J29:R29"/>
    <mergeCell ref="S29:V29"/>
    <mergeCell ref="W22:X22"/>
    <mergeCell ref="Y22:Z22"/>
    <mergeCell ref="AM22:AN22"/>
    <mergeCell ref="AO22:AP22"/>
    <mergeCell ref="BC22:BD22"/>
    <mergeCell ref="BE22:BF22"/>
    <mergeCell ref="BY15:CC15"/>
    <mergeCell ref="I19:I20"/>
    <mergeCell ref="W21:AD21"/>
    <mergeCell ref="AM21:AT21"/>
    <mergeCell ref="BC21:BJ21"/>
    <mergeCell ref="BY21:CC21"/>
    <mergeCell ref="BY3:CC3"/>
    <mergeCell ref="I7:L7"/>
    <mergeCell ref="AE7:AJ7"/>
    <mergeCell ref="AU7:AZ7"/>
    <mergeCell ref="BK7:BQ7"/>
    <mergeCell ref="R9:U9"/>
    <mergeCell ref="BY9:CC9"/>
    <mergeCell ref="D2:D26"/>
    <mergeCell ref="I3:L3"/>
    <mergeCell ref="R3:U3"/>
    <mergeCell ref="AE3:AJ3"/>
    <mergeCell ref="AU3:AZ3"/>
    <mergeCell ref="BK3:BQ3"/>
    <mergeCell ref="I11:L11"/>
    <mergeCell ref="AE13:AJ13"/>
    <mergeCell ref="AU13:AZ13"/>
    <mergeCell ref="BK13:BQ13"/>
    <mergeCell ref="E1:L1"/>
    <mergeCell ref="N1:U1"/>
    <mergeCell ref="W1:AJ1"/>
    <mergeCell ref="AL1:AZ1"/>
    <mergeCell ref="BB1:BQ1"/>
    <mergeCell ref="BS1:CC1"/>
  </mergeCells>
  <conditionalFormatting sqref="V42:Y300">
    <cfRule type="cellIs" dxfId="9" priority="5" operator="greaterThan">
      <formula>0</formula>
    </cfRule>
    <cfRule type="cellIs" dxfId="8" priority="6" operator="lessThan">
      <formula>0</formula>
    </cfRule>
  </conditionalFormatting>
  <conditionalFormatting sqref="AA42:AB300">
    <cfRule type="cellIs" dxfId="7" priority="3" operator="greaterThan">
      <formula>0</formula>
    </cfRule>
    <cfRule type="cellIs" dxfId="6" priority="4" operator="lessThan">
      <formula>0</formula>
    </cfRule>
  </conditionalFormatting>
  <conditionalFormatting sqref="AD42:AD300">
    <cfRule type="cellIs" dxfId="5" priority="1" operator="greaterThan">
      <formula>0</formula>
    </cfRule>
    <cfRule type="cellIs" dxfId="4" priority="2" operator="lessThan">
      <formula>0</formula>
    </cfRule>
  </conditionalFormatting>
  <conditionalFormatting sqref="AN42:AR300">
    <cfRule type="cellIs" dxfId="3" priority="7" operator="greaterThan">
      <formula>0</formula>
    </cfRule>
    <cfRule type="cellIs" dxfId="2" priority="8" operator="lessThan">
      <formula>0</formula>
    </cfRule>
  </conditionalFormatting>
  <conditionalFormatting sqref="BC48:BD300">
    <cfRule type="cellIs" dxfId="1" priority="9" operator="greaterThan">
      <formula>0</formula>
    </cfRule>
    <cfRule type="cellIs" dxfId="0" priority="10" operator="lessThan">
      <formula>0</formula>
    </cfRule>
  </conditionalFormatting>
  <dataValidations count="1">
    <dataValidation type="whole" allowBlank="1" showInputMessage="1" showErrorMessage="1" sqref="AM2" xr:uid="{857B719F-4C5A-4645-89B2-95B368423216}">
      <formula1>3</formula1>
      <formula2>B2+B3-4</formula2>
    </dataValidation>
  </dataValidation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Exportar_resultados_AP</vt:lpstr>
      <vt:lpstr>Exportar_resultados_ACM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Mariola Camacho Lie</dc:creator>
  <cp:lastModifiedBy>Mariola Camacho Lie</cp:lastModifiedBy>
  <dcterms:created xsi:type="dcterms:W3CDTF">2024-11-04T14:11:37Z</dcterms:created>
  <dcterms:modified xsi:type="dcterms:W3CDTF">2024-11-04T14:18:55Z</dcterms:modified>
</cp:coreProperties>
</file>