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uyi\Dropbox\Tesis_MenC_MCL\Desarrollo de tesis\Tesis C-1580\Estacionario-códigos-ajustes\"/>
    </mc:Choice>
  </mc:AlternateContent>
  <xr:revisionPtr revIDLastSave="0" documentId="13_ncr:1_{DB24367F-B02B-42E4-9DEC-20E6C66A02AB}" xr6:coauthVersionLast="47" xr6:coauthVersionMax="47" xr10:uidLastSave="{00000000-0000-0000-0000-000000000000}"/>
  <bookViews>
    <workbookView minimized="1" xWindow="2268" yWindow="2268" windowWidth="17280" windowHeight="8880" xr2:uid="{2A4B3677-6131-48D7-B1F1-0C59C1D4B9DD}"/>
  </bookViews>
  <sheets>
    <sheet name="Exportar_resultados_AP" sheetId="1" r:id="rId1"/>
    <sheet name="Exportar_resultados_AC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1" i="2" l="1"/>
  <c r="BH26" i="2" a="1"/>
  <c r="BH26" i="2" s="1"/>
  <c r="BF26" i="2" a="1"/>
  <c r="BF26" i="2" s="1"/>
  <c r="BD26" i="2" a="1"/>
  <c r="BD26" i="2" s="1"/>
  <c r="AR26" i="2" a="1"/>
  <c r="AR26" i="2" s="1"/>
  <c r="AP26" i="2" a="1"/>
  <c r="AP26" i="2" s="1"/>
  <c r="AN26" i="2" a="1"/>
  <c r="AN26" i="2" s="1"/>
  <c r="AB26" i="2"/>
  <c r="Z26" i="2"/>
  <c r="X26" i="2"/>
  <c r="AJ17" i="2" s="1"/>
  <c r="BH25" i="2" a="1"/>
  <c r="BH25" i="2" s="1"/>
  <c r="BF25" i="2" a="1"/>
  <c r="BF25" i="2" s="1"/>
  <c r="BD25" i="2" a="1"/>
  <c r="BD25" i="2" s="1"/>
  <c r="AR25" i="2" a="1"/>
  <c r="AR25" i="2" s="1"/>
  <c r="AP25" i="2" a="1"/>
  <c r="AP25" i="2" s="1"/>
  <c r="AN25" i="2" a="1"/>
  <c r="AN25" i="2" s="1"/>
  <c r="AB25" i="2"/>
  <c r="Z25" i="2"/>
  <c r="X25" i="2"/>
  <c r="CA24" i="2"/>
  <c r="BH24" i="2" a="1"/>
  <c r="BH24" i="2" s="1"/>
  <c r="BF24" i="2" a="1"/>
  <c r="BF24" i="2" s="1"/>
  <c r="BD24" i="2" a="1"/>
  <c r="BD24" i="2" s="1"/>
  <c r="AR24" i="2" a="1"/>
  <c r="AR24" i="2" s="1"/>
  <c r="AP24" i="2" a="1"/>
  <c r="AP24" i="2" s="1"/>
  <c r="AN24" i="2" a="1"/>
  <c r="AN24" i="2" s="1"/>
  <c r="AB24" i="2"/>
  <c r="Z24" i="2"/>
  <c r="X24" i="2"/>
  <c r="AJ11" i="2" s="1"/>
  <c r="BV23" i="2"/>
  <c r="BT23" i="2"/>
  <c r="BJ23" i="2" a="1"/>
  <c r="BJ23" i="2" s="1"/>
  <c r="BH23" i="2" a="1"/>
  <c r="BH23" i="2" s="1"/>
  <c r="BF23" i="2" a="1"/>
  <c r="BF23" i="2" s="1"/>
  <c r="BD23" i="2" a="1"/>
  <c r="BD23" i="2" s="1"/>
  <c r="AT23" i="2" a="1"/>
  <c r="AT23" i="2" s="1"/>
  <c r="AR23" i="2" a="1"/>
  <c r="AR23" i="2" s="1"/>
  <c r="AP23" i="2" a="1"/>
  <c r="AP23" i="2" s="1"/>
  <c r="AN23" i="2" a="1"/>
  <c r="AN23" i="2" s="1"/>
  <c r="AD23" i="2"/>
  <c r="AB23" i="2"/>
  <c r="Z23" i="2"/>
  <c r="X23" i="2"/>
  <c r="AH11" i="2" s="1"/>
  <c r="S23" i="2"/>
  <c r="Q23" i="2"/>
  <c r="O23" i="2"/>
  <c r="AC7" i="2" s="1"/>
  <c r="BV22" i="2"/>
  <c r="CA13" i="2" s="1"/>
  <c r="BT22" i="2"/>
  <c r="BJ22" i="2" a="1"/>
  <c r="BJ22" i="2" s="1"/>
  <c r="AT22" i="2" a="1"/>
  <c r="AT22" i="2" s="1"/>
  <c r="AD22" i="2"/>
  <c r="Q22" i="2"/>
  <c r="BV21" i="2"/>
  <c r="BT21" i="2"/>
  <c r="Q21" i="2"/>
  <c r="BV20" i="2"/>
  <c r="BT20" i="2"/>
  <c r="Q20" i="2"/>
  <c r="O20" i="2"/>
  <c r="AC4" i="2" s="1"/>
  <c r="BV19" i="2"/>
  <c r="BT19" i="2"/>
  <c r="BI19" i="2" a="1"/>
  <c r="BI19" i="2" s="1"/>
  <c r="BG19" i="2"/>
  <c r="AS19" i="2" a="1"/>
  <c r="AS19" i="2" s="1"/>
  <c r="AO19" i="2" a="1"/>
  <c r="AO19" i="2" s="1"/>
  <c r="AC19" i="2"/>
  <c r="Y19" i="2"/>
  <c r="Q19" i="2"/>
  <c r="BI18" i="2" a="1"/>
  <c r="BI18" i="2" s="1"/>
  <c r="AS18" i="2" a="1"/>
  <c r="AS18" i="2" s="1"/>
  <c r="AO18" i="2" a="1"/>
  <c r="AO18" i="2" s="1"/>
  <c r="AC18" i="2"/>
  <c r="Y18" i="2"/>
  <c r="H18" i="2"/>
  <c r="F18" i="2"/>
  <c r="BI17" i="2" a="1"/>
  <c r="BI17" i="2" s="1"/>
  <c r="AS17" i="2" a="1"/>
  <c r="AS17" i="2" s="1"/>
  <c r="AO17" i="2" a="1"/>
  <c r="AO17" i="2" s="1"/>
  <c r="AC17" i="2"/>
  <c r="Y17" i="2"/>
  <c r="Q17" i="2"/>
  <c r="O17" i="2"/>
  <c r="H17" i="2"/>
  <c r="F17" i="2"/>
  <c r="BX16" i="2"/>
  <c r="CA19" i="2" s="1"/>
  <c r="BI16" i="2" a="1"/>
  <c r="BI16" i="2" s="1"/>
  <c r="BC16" i="2" a="1"/>
  <c r="BC16" i="2" s="1"/>
  <c r="AS16" i="2" a="1"/>
  <c r="AS16" i="2" s="1"/>
  <c r="AO16" i="2" a="1"/>
  <c r="AO16" i="2" s="1"/>
  <c r="AM16" i="2" a="1"/>
  <c r="AM16" i="2" s="1"/>
  <c r="AF16" i="2"/>
  <c r="AC16" i="2"/>
  <c r="Y16" i="2"/>
  <c r="W16" i="2"/>
  <c r="Q16" i="2"/>
  <c r="O16" i="2"/>
  <c r="O22" i="2" s="1"/>
  <c r="AC6" i="2" s="1"/>
  <c r="H16" i="2"/>
  <c r="F16" i="2"/>
  <c r="BI15" i="2" a="1"/>
  <c r="BI15" i="2" s="1"/>
  <c r="AS15" i="2" a="1"/>
  <c r="AS15" i="2" s="1"/>
  <c r="AO15" i="2" a="1"/>
  <c r="AO15" i="2" s="1"/>
  <c r="AC15" i="2"/>
  <c r="Y15" i="2"/>
  <c r="Q15" i="2"/>
  <c r="O15" i="2"/>
  <c r="O21" i="2" s="1"/>
  <c r="AC5" i="2" s="1"/>
  <c r="H15" i="2"/>
  <c r="F15" i="2"/>
  <c r="BG14" i="2" a="1"/>
  <c r="BG14" i="2" s="1"/>
  <c r="AQ14" i="2" a="1"/>
  <c r="AQ14" i="2" s="1"/>
  <c r="AA14" i="2"/>
  <c r="AF17" i="2" s="1"/>
  <c r="Q14" i="2"/>
  <c r="O14" i="2"/>
  <c r="H14" i="2"/>
  <c r="F14" i="2"/>
  <c r="BG13" i="2" a="1"/>
  <c r="BG13" i="2" s="1"/>
  <c r="BM5" i="2" s="1"/>
  <c r="BC13" i="2" a="1"/>
  <c r="BC13" i="2" s="1"/>
  <c r="AQ13" i="2" a="1"/>
  <c r="AQ13" i="2" s="1"/>
  <c r="AV5" i="2" s="1"/>
  <c r="AM13" i="2" a="1"/>
  <c r="AM13" i="2" s="1"/>
  <c r="AA13" i="2"/>
  <c r="Q13" i="2"/>
  <c r="S13" i="2" s="1"/>
  <c r="O13" i="2"/>
  <c r="BI12" i="2" a="1"/>
  <c r="BI12" i="2" s="1"/>
  <c r="BG12" i="2" a="1"/>
  <c r="BG12" i="2" s="1"/>
  <c r="BE12" i="2" a="1"/>
  <c r="BE12" i="2" s="1"/>
  <c r="BC12" i="2" a="1"/>
  <c r="BC12" i="2" s="1"/>
  <c r="AS12" i="2" a="1"/>
  <c r="AS12" i="2" s="1"/>
  <c r="AQ12" i="2" a="1"/>
  <c r="AQ12" i="2" s="1"/>
  <c r="AO12" i="2" a="1"/>
  <c r="AO12" i="2" s="1"/>
  <c r="AM12" i="2" a="1"/>
  <c r="AM12" i="2" s="1"/>
  <c r="AC12" i="2"/>
  <c r="AA12" i="2"/>
  <c r="Y12" i="2"/>
  <c r="BI11" i="2" a="1"/>
  <c r="BI11" i="2" s="1"/>
  <c r="BG11" i="2" a="1"/>
  <c r="BG11" i="2" s="1"/>
  <c r="BE11" i="2" a="1"/>
  <c r="BE11" i="2" s="1"/>
  <c r="BC11" i="2" a="1"/>
  <c r="BC11" i="2" s="1"/>
  <c r="AS11" i="2" a="1"/>
  <c r="AS11" i="2" s="1"/>
  <c r="AQ11" i="2" a="1"/>
  <c r="AQ11" i="2" s="1"/>
  <c r="AO11" i="2" a="1"/>
  <c r="AO11" i="2" s="1"/>
  <c r="AM11" i="2" a="1"/>
  <c r="AM11" i="2" s="1"/>
  <c r="AC11" i="2"/>
  <c r="AA11" i="2"/>
  <c r="AF10" i="2" s="1"/>
  <c r="Y11" i="2"/>
  <c r="N11" i="2"/>
  <c r="S18" i="2" s="1"/>
  <c r="E11" i="2"/>
  <c r="J16" i="2" s="1"/>
  <c r="BI10" i="2" a="1"/>
  <c r="BI10" i="2" s="1"/>
  <c r="BG10" i="2" a="1"/>
  <c r="BG10" i="2" s="1"/>
  <c r="BE10" i="2" a="1"/>
  <c r="BE10" i="2" s="1"/>
  <c r="BC10" i="2" a="1"/>
  <c r="BC10" i="2" s="1"/>
  <c r="AS10" i="2" a="1"/>
  <c r="AS10" i="2" s="1"/>
  <c r="AQ10" i="2" a="1"/>
  <c r="AQ10" i="2" s="1"/>
  <c r="AO10" i="2" a="1"/>
  <c r="AO10" i="2" s="1"/>
  <c r="AM10" i="2" a="1"/>
  <c r="AM10" i="2" s="1"/>
  <c r="AC10" i="2"/>
  <c r="AA10" i="2"/>
  <c r="Y10" i="2"/>
  <c r="BI9" i="2" a="1"/>
  <c r="BI9" i="2" s="1"/>
  <c r="BG9" i="2" a="1"/>
  <c r="BG9" i="2" s="1"/>
  <c r="BE9" i="2" a="1"/>
  <c r="BE9" i="2" s="1"/>
  <c r="BC9" i="2" a="1"/>
  <c r="BC9" i="2" s="1"/>
  <c r="AS9" i="2" a="1"/>
  <c r="AS9" i="2" s="1"/>
  <c r="AQ9" i="2" a="1"/>
  <c r="AQ9" i="2" s="1"/>
  <c r="AO9" i="2" a="1"/>
  <c r="AO9" i="2" s="1"/>
  <c r="AM9" i="2" a="1"/>
  <c r="AM9" i="2" s="1"/>
  <c r="AC9" i="2"/>
  <c r="AA9" i="2"/>
  <c r="Y9" i="2"/>
  <c r="BX8" i="2"/>
  <c r="BG8" i="2" a="1"/>
  <c r="BG8" i="2" s="1"/>
  <c r="BB8" i="2"/>
  <c r="AQ8" i="2" a="1"/>
  <c r="AQ8" i="2" s="1"/>
  <c r="AL8" i="2"/>
  <c r="AA8" i="2"/>
  <c r="BX7" i="2"/>
  <c r="BG18" i="2" s="1"/>
  <c r="BT7" i="2" a="1"/>
  <c r="BT7" i="2" s="1"/>
  <c r="BI7" i="2" a="1"/>
  <c r="BI7" i="2" s="1"/>
  <c r="BE7" i="2" a="1"/>
  <c r="BE7" i="2" s="1"/>
  <c r="BC7" i="2" a="1"/>
  <c r="BC7" i="2" s="1"/>
  <c r="AS7" i="2" a="1"/>
  <c r="AS7" i="2" s="1"/>
  <c r="AO7" i="2" a="1"/>
  <c r="AO7" i="2" s="1"/>
  <c r="AM7" i="2" a="1"/>
  <c r="AM7" i="2" s="1"/>
  <c r="Y7" i="2"/>
  <c r="W7" i="2"/>
  <c r="W19" i="2" s="1"/>
  <c r="AB22" i="2" s="1"/>
  <c r="Q7" i="2"/>
  <c r="O7" i="2"/>
  <c r="H7" i="2"/>
  <c r="F7" i="2"/>
  <c r="BX6" i="2"/>
  <c r="BG17" i="2" s="1"/>
  <c r="BT6" i="2" a="1"/>
  <c r="BT6" i="2" s="1"/>
  <c r="BI6" i="2" a="1"/>
  <c r="BI6" i="2" s="1"/>
  <c r="BE6" i="2" a="1"/>
  <c r="BE6" i="2" s="1"/>
  <c r="AS6" i="2" a="1"/>
  <c r="AS6" i="2" s="1"/>
  <c r="AO6" i="2" a="1"/>
  <c r="AO6" i="2" s="1"/>
  <c r="Y6" i="2"/>
  <c r="Q6" i="2"/>
  <c r="U13" i="2" s="1"/>
  <c r="O6" i="2"/>
  <c r="H6" i="2"/>
  <c r="F6" i="2"/>
  <c r="BX5" i="2"/>
  <c r="BG16" i="2" s="1"/>
  <c r="BT5" i="2" a="1"/>
  <c r="BT5" i="2" s="1"/>
  <c r="BI5" i="2" a="1"/>
  <c r="BI5" i="2" s="1"/>
  <c r="BE5" i="2" a="1"/>
  <c r="BE5" i="2" s="1"/>
  <c r="AS5" i="2" a="1"/>
  <c r="AS5" i="2" s="1"/>
  <c r="AO5" i="2" a="1"/>
  <c r="AO5" i="2" s="1"/>
  <c r="AF5" i="2"/>
  <c r="Y5" i="2"/>
  <c r="Q5" i="2"/>
  <c r="O5" i="2"/>
  <c r="H5" i="2"/>
  <c r="F5" i="2"/>
  <c r="BX4" i="2"/>
  <c r="BT4" i="2" a="1"/>
  <c r="BT4" i="2" s="1"/>
  <c r="BI4" i="2" a="1"/>
  <c r="BI4" i="2" s="1"/>
  <c r="BE4" i="2" a="1"/>
  <c r="BE4" i="2" s="1"/>
  <c r="AS4" i="2" a="1"/>
  <c r="AS4" i="2" s="1"/>
  <c r="AO4" i="2" a="1"/>
  <c r="AO4" i="2" s="1"/>
  <c r="Y4" i="2"/>
  <c r="Q4" i="2"/>
  <c r="O4" i="2"/>
  <c r="H4" i="2"/>
  <c r="F4" i="2"/>
  <c r="BT3" i="2" a="1"/>
  <c r="BT3" i="2" s="1"/>
  <c r="BI3" i="2" a="1"/>
  <c r="BI3" i="2" s="1"/>
  <c r="BE3" i="2" a="1"/>
  <c r="BE3" i="2" s="1"/>
  <c r="AS3" i="2" a="1"/>
  <c r="AS3" i="2" s="1"/>
  <c r="AO3" i="2" a="1"/>
  <c r="AO3" i="2" s="1"/>
  <c r="Y3" i="2"/>
  <c r="Q3" i="2"/>
  <c r="O3" i="2"/>
  <c r="S12" i="2" s="1"/>
  <c r="H3" i="2"/>
  <c r="J5" i="2" s="1"/>
  <c r="F3" i="2"/>
  <c r="BC61" i="1"/>
  <c r="BO38" i="1"/>
  <c r="BI38" i="1"/>
  <c r="BH26" i="1" a="1"/>
  <c r="BH26" i="1" s="1"/>
  <c r="BF26" i="1" a="1"/>
  <c r="BF26" i="1" s="1"/>
  <c r="BD26" i="1" a="1"/>
  <c r="BD26" i="1" s="1"/>
  <c r="AR26" i="1" a="1"/>
  <c r="AR26" i="1" s="1"/>
  <c r="AP26" i="1" a="1"/>
  <c r="AP26" i="1" s="1"/>
  <c r="AN26" i="1" a="1"/>
  <c r="AN26" i="1" s="1"/>
  <c r="AB26" i="1"/>
  <c r="Z26" i="1"/>
  <c r="X26" i="1"/>
  <c r="AJ17" i="1" s="1"/>
  <c r="CA25" i="1"/>
  <c r="BH25" i="1" a="1"/>
  <c r="BH25" i="1" s="1"/>
  <c r="BF25" i="1" a="1"/>
  <c r="BF25" i="1" s="1"/>
  <c r="BD25" i="1" a="1"/>
  <c r="BD25" i="1" s="1"/>
  <c r="AR25" i="1" a="1"/>
  <c r="AR25" i="1" s="1"/>
  <c r="AP25" i="1" a="1"/>
  <c r="AP25" i="1" s="1"/>
  <c r="AN25" i="1" a="1"/>
  <c r="AN25" i="1" s="1"/>
  <c r="AB25" i="1"/>
  <c r="Z25" i="1"/>
  <c r="X25" i="1"/>
  <c r="CA24" i="1"/>
  <c r="BH24" i="1" a="1"/>
  <c r="BH24" i="1" s="1"/>
  <c r="BF24" i="1" a="1"/>
  <c r="BF24" i="1" s="1"/>
  <c r="BD24" i="1" a="1"/>
  <c r="BD24" i="1" s="1"/>
  <c r="AR24" i="1" a="1"/>
  <c r="AR24" i="1" s="1"/>
  <c r="AP24" i="1" a="1"/>
  <c r="AP24" i="1" s="1"/>
  <c r="AN24" i="1" a="1"/>
  <c r="AN24" i="1" s="1"/>
  <c r="AB24" i="1"/>
  <c r="Z24" i="1"/>
  <c r="X24" i="1"/>
  <c r="BV23" i="1"/>
  <c r="BT23" i="1"/>
  <c r="BJ23" i="1" a="1"/>
  <c r="BJ23" i="1" s="1"/>
  <c r="BH23" i="1" a="1"/>
  <c r="BH23" i="1" s="1"/>
  <c r="BF23" i="1" a="1"/>
  <c r="BF23" i="1" s="1"/>
  <c r="BD23" i="1" a="1"/>
  <c r="BD23" i="1" s="1"/>
  <c r="AT23" i="1" a="1"/>
  <c r="AT23" i="1" s="1"/>
  <c r="AR23" i="1" a="1"/>
  <c r="AR23" i="1" s="1"/>
  <c r="AP23" i="1" a="1"/>
  <c r="AP23" i="1" s="1"/>
  <c r="AN23" i="1" a="1"/>
  <c r="AN23" i="1" s="1"/>
  <c r="AD23" i="1"/>
  <c r="AB23" i="1"/>
  <c r="Z23" i="1"/>
  <c r="X23" i="1"/>
  <c r="Q23" i="1"/>
  <c r="BV22" i="1"/>
  <c r="BT22" i="1"/>
  <c r="BJ22" i="1" a="1"/>
  <c r="BJ22" i="1" s="1"/>
  <c r="AT22" i="1" a="1"/>
  <c r="AT22" i="1" s="1"/>
  <c r="AD22" i="1"/>
  <c r="Q22" i="1"/>
  <c r="BV21" i="1"/>
  <c r="BT21" i="1"/>
  <c r="Q21" i="1"/>
  <c r="O21" i="1"/>
  <c r="AC5" i="1" s="1"/>
  <c r="BV20" i="1"/>
  <c r="BT20" i="1"/>
  <c r="Q20" i="1"/>
  <c r="CA19" i="1"/>
  <c r="BV19" i="1"/>
  <c r="BT19" i="1"/>
  <c r="BI19" i="1" a="1"/>
  <c r="BI19" i="1" s="1"/>
  <c r="AS19" i="1" a="1"/>
  <c r="AS19" i="1" s="1"/>
  <c r="AO19" i="1" a="1"/>
  <c r="AO19" i="1" s="1"/>
  <c r="AC19" i="1"/>
  <c r="Y19" i="1"/>
  <c r="Q19" i="1"/>
  <c r="BI18" i="1" a="1"/>
  <c r="BI18" i="1" s="1"/>
  <c r="BG18" i="1"/>
  <c r="BE18" i="1"/>
  <c r="AS18" i="1" a="1"/>
  <c r="AS18" i="1" s="1"/>
  <c r="AO18" i="1" a="1"/>
  <c r="AO18" i="1" s="1"/>
  <c r="AC18" i="1"/>
  <c r="Y18" i="1"/>
  <c r="H18" i="1"/>
  <c r="F18" i="1"/>
  <c r="BI17" i="1" a="1"/>
  <c r="BI17" i="1" s="1"/>
  <c r="AS17" i="1" a="1"/>
  <c r="AS17" i="1" s="1"/>
  <c r="AO17" i="1" a="1"/>
  <c r="AO17" i="1" s="1"/>
  <c r="AC17" i="1"/>
  <c r="Y17" i="1"/>
  <c r="S17" i="1"/>
  <c r="O17" i="1"/>
  <c r="O23" i="1" s="1"/>
  <c r="AC7" i="1" s="1"/>
  <c r="H17" i="1"/>
  <c r="L9" i="1" s="1"/>
  <c r="F17" i="1"/>
  <c r="BX16" i="1"/>
  <c r="BI16" i="1" a="1"/>
  <c r="BI16" i="1" s="1"/>
  <c r="BC16" i="1" a="1"/>
  <c r="BC16" i="1" s="1"/>
  <c r="AS16" i="1" a="1"/>
  <c r="AS16" i="1" s="1"/>
  <c r="AO16" i="1" a="1"/>
  <c r="AO16" i="1" s="1"/>
  <c r="AM16" i="1" a="1"/>
  <c r="AM16" i="1" s="1"/>
  <c r="AC16" i="1"/>
  <c r="Y16" i="1"/>
  <c r="W16" i="1"/>
  <c r="O16" i="1"/>
  <c r="O22" i="1" s="1"/>
  <c r="AC6" i="1" s="1"/>
  <c r="H16" i="1"/>
  <c r="F16" i="1"/>
  <c r="BV15" i="1"/>
  <c r="BI15" i="1" a="1"/>
  <c r="BI15" i="1" s="1"/>
  <c r="AS15" i="1" a="1"/>
  <c r="AS15" i="1" s="1"/>
  <c r="AO15" i="1" a="1"/>
  <c r="AO15" i="1" s="1"/>
  <c r="AC15" i="1"/>
  <c r="Y15" i="1"/>
  <c r="O15" i="1"/>
  <c r="H15" i="1"/>
  <c r="F15" i="1"/>
  <c r="BV14" i="1"/>
  <c r="BG14" i="1" a="1"/>
  <c r="BG14" i="1" s="1"/>
  <c r="AQ14" i="1" a="1"/>
  <c r="AQ14" i="1" s="1"/>
  <c r="AV16" i="1" s="1"/>
  <c r="AA14" i="1"/>
  <c r="AF16" i="1" s="1"/>
  <c r="O14" i="1"/>
  <c r="O20" i="1" s="1"/>
  <c r="AC4" i="1" s="1"/>
  <c r="L14" i="1"/>
  <c r="J14" i="1"/>
  <c r="H14" i="1"/>
  <c r="F14" i="1"/>
  <c r="BV13" i="1"/>
  <c r="BG13" i="1" a="1"/>
  <c r="BG13" i="1" s="1"/>
  <c r="BM5" i="1" s="1"/>
  <c r="BC13" i="1" a="1"/>
  <c r="BC13" i="1" s="1"/>
  <c r="AQ13" i="1" a="1"/>
  <c r="AQ13" i="1" s="1"/>
  <c r="AV5" i="1" s="1"/>
  <c r="AM13" i="1" a="1"/>
  <c r="AM13" i="1" s="1"/>
  <c r="AA13" i="1"/>
  <c r="AF5" i="1" s="1"/>
  <c r="O13" i="1"/>
  <c r="BV12" i="1"/>
  <c r="BI12" i="1" a="1"/>
  <c r="BI12" i="1" s="1"/>
  <c r="BG12" i="1" a="1"/>
  <c r="BG12" i="1" s="1"/>
  <c r="BE12" i="1" a="1"/>
  <c r="BE12" i="1" s="1"/>
  <c r="BC12" i="1" a="1"/>
  <c r="BC12" i="1" s="1"/>
  <c r="AS12" i="1" a="1"/>
  <c r="AS12" i="1" s="1"/>
  <c r="AQ12" i="1" a="1"/>
  <c r="AQ12" i="1" s="1"/>
  <c r="AO12" i="1" a="1"/>
  <c r="AO12" i="1" s="1"/>
  <c r="AM12" i="1" a="1"/>
  <c r="AM12" i="1" s="1"/>
  <c r="AC12" i="1"/>
  <c r="AA12" i="1"/>
  <c r="Y12" i="1"/>
  <c r="BV11" i="1"/>
  <c r="BI11" i="1" a="1"/>
  <c r="BI11" i="1" s="1"/>
  <c r="BG11" i="1" a="1"/>
  <c r="BG11" i="1" s="1"/>
  <c r="BE11" i="1" a="1"/>
  <c r="BE11" i="1" s="1"/>
  <c r="BC11" i="1" a="1"/>
  <c r="BC11" i="1" s="1"/>
  <c r="AS11" i="1" a="1"/>
  <c r="AS11" i="1" s="1"/>
  <c r="AQ11" i="1" a="1"/>
  <c r="AQ11" i="1" s="1"/>
  <c r="AO11" i="1" a="1"/>
  <c r="AO11" i="1" s="1"/>
  <c r="AM11" i="1" a="1"/>
  <c r="AM11" i="1" s="1"/>
  <c r="AJ11" i="1"/>
  <c r="AH11" i="1"/>
  <c r="AC11" i="1"/>
  <c r="AA11" i="1"/>
  <c r="AF11" i="1" s="1"/>
  <c r="Y11" i="1"/>
  <c r="N11" i="1"/>
  <c r="S13" i="1" s="1"/>
  <c r="E11" i="1"/>
  <c r="J15" i="1" s="1"/>
  <c r="BI10" i="1" a="1"/>
  <c r="BI10" i="1" s="1"/>
  <c r="BG10" i="1" a="1"/>
  <c r="BG10" i="1" s="1"/>
  <c r="BE10" i="1" a="1"/>
  <c r="BE10" i="1" s="1"/>
  <c r="BC10" i="1" a="1"/>
  <c r="BC10" i="1" s="1"/>
  <c r="AS10" i="1" a="1"/>
  <c r="AS10" i="1" s="1"/>
  <c r="AQ10" i="1" a="1"/>
  <c r="AQ10" i="1" s="1"/>
  <c r="AO10" i="1" a="1"/>
  <c r="AO10" i="1" s="1"/>
  <c r="AM10" i="1" a="1"/>
  <c r="AM10" i="1" s="1"/>
  <c r="AC10" i="1"/>
  <c r="AA10" i="1"/>
  <c r="Y10" i="1"/>
  <c r="BI9" i="1" a="1"/>
  <c r="BI9" i="1" s="1"/>
  <c r="BG9" i="1" a="1"/>
  <c r="BG9" i="1" s="1"/>
  <c r="BE9" i="1" a="1"/>
  <c r="BE9" i="1" s="1"/>
  <c r="BC9" i="1" a="1"/>
  <c r="BC9" i="1" s="1"/>
  <c r="AS9" i="1" a="1"/>
  <c r="AS9" i="1" s="1"/>
  <c r="AQ9" i="1" a="1"/>
  <c r="AQ9" i="1" s="1"/>
  <c r="AO9" i="1" a="1"/>
  <c r="AO9" i="1" s="1"/>
  <c r="AM9" i="1" a="1"/>
  <c r="AM9" i="1" s="1"/>
  <c r="AC9" i="1"/>
  <c r="AA9" i="1"/>
  <c r="Y9" i="1"/>
  <c r="BX8" i="1"/>
  <c r="BG19" i="1" s="1"/>
  <c r="BG8" i="1" a="1"/>
  <c r="BG8" i="1" s="1"/>
  <c r="BB8" i="1"/>
  <c r="AQ8" i="1" a="1"/>
  <c r="AQ8" i="1" s="1"/>
  <c r="AL8" i="1"/>
  <c r="AA8" i="1"/>
  <c r="CA7" i="1"/>
  <c r="BX7" i="1"/>
  <c r="BV7" i="1"/>
  <c r="BE19" i="1" s="1"/>
  <c r="BT7" i="1" a="1"/>
  <c r="BT7" i="1" s="1"/>
  <c r="BI7" i="1" a="1"/>
  <c r="BI7" i="1" s="1"/>
  <c r="BE7" i="1" a="1"/>
  <c r="BE7" i="1" s="1"/>
  <c r="BC7" i="1" a="1"/>
  <c r="BC7" i="1" s="1"/>
  <c r="AS7" i="1" a="1"/>
  <c r="AS7" i="1" s="1"/>
  <c r="AO7" i="1" a="1"/>
  <c r="AO7" i="1" s="1"/>
  <c r="AM7" i="1" a="1"/>
  <c r="AM7" i="1" s="1"/>
  <c r="Y7" i="1"/>
  <c r="W7" i="1"/>
  <c r="W19" i="1" s="1"/>
  <c r="AB22" i="1" s="1"/>
  <c r="O7" i="1"/>
  <c r="H7" i="1"/>
  <c r="F7" i="1"/>
  <c r="BX6" i="1"/>
  <c r="BG17" i="1" s="1"/>
  <c r="BV6" i="1"/>
  <c r="BT6" i="1" a="1"/>
  <c r="BT6" i="1" s="1"/>
  <c r="BI6" i="1" a="1"/>
  <c r="BI6" i="1" s="1"/>
  <c r="BE6" i="1" a="1"/>
  <c r="BE6" i="1" s="1"/>
  <c r="AS6" i="1" a="1"/>
  <c r="AS6" i="1" s="1"/>
  <c r="AO6" i="1" a="1"/>
  <c r="AO6" i="1" s="1"/>
  <c r="Y6" i="1"/>
  <c r="O6" i="1"/>
  <c r="H6" i="1"/>
  <c r="F6" i="1"/>
  <c r="BX5" i="1"/>
  <c r="BG16" i="1" s="1"/>
  <c r="BV5" i="1"/>
  <c r="BE17" i="1" s="1"/>
  <c r="BT5" i="1" a="1"/>
  <c r="BT5" i="1" s="1"/>
  <c r="BI5" i="1" a="1"/>
  <c r="BI5" i="1" s="1"/>
  <c r="BE5" i="1" a="1"/>
  <c r="BE5" i="1" s="1"/>
  <c r="AS5" i="1" a="1"/>
  <c r="AS5" i="1" s="1"/>
  <c r="AO5" i="1" a="1"/>
  <c r="AO5" i="1" s="1"/>
  <c r="Y5" i="1"/>
  <c r="U5" i="1"/>
  <c r="O5" i="1"/>
  <c r="H5" i="1"/>
  <c r="F5" i="1"/>
  <c r="BX4" i="1"/>
  <c r="CC7" i="1" s="1"/>
  <c r="BV4" i="1"/>
  <c r="BE16" i="1" s="1"/>
  <c r="BT4" i="1" a="1"/>
  <c r="BT4" i="1" s="1"/>
  <c r="BI4" i="1" a="1"/>
  <c r="BI4" i="1" s="1"/>
  <c r="BE4" i="1" a="1"/>
  <c r="BE4" i="1" s="1"/>
  <c r="AS4" i="1" a="1"/>
  <c r="AS4" i="1" s="1"/>
  <c r="AO4" i="1" a="1"/>
  <c r="AO4" i="1" s="1"/>
  <c r="Y4" i="1"/>
  <c r="O4" i="1"/>
  <c r="H4" i="1"/>
  <c r="F4" i="1"/>
  <c r="BV3" i="1"/>
  <c r="CC18" i="1" s="1"/>
  <c r="BT3" i="1" a="1"/>
  <c r="BT3" i="1" s="1"/>
  <c r="BI3" i="1" a="1"/>
  <c r="BI3" i="1" s="1"/>
  <c r="BE3" i="1" a="1"/>
  <c r="BE3" i="1" s="1"/>
  <c r="AS3" i="1" a="1"/>
  <c r="AS3" i="1" s="1"/>
  <c r="AO3" i="1" a="1"/>
  <c r="AO3" i="1" s="1"/>
  <c r="Y3" i="1"/>
  <c r="O3" i="1"/>
  <c r="S5" i="1" s="1"/>
  <c r="H3" i="1"/>
  <c r="J5" i="1" s="1"/>
  <c r="F3" i="1"/>
  <c r="L5" i="1" s="1"/>
  <c r="BC2" i="1"/>
  <c r="AO2" i="1"/>
  <c r="X2" i="1"/>
  <c r="AX17" i="2" l="1"/>
  <c r="AX11" i="2"/>
  <c r="AZ17" i="2"/>
  <c r="AZ11" i="2"/>
  <c r="BQ17" i="2"/>
  <c r="BO17" i="2"/>
  <c r="BQ10" i="2"/>
  <c r="AH5" i="2"/>
  <c r="AH17" i="2"/>
  <c r="BQ11" i="2"/>
  <c r="AF11" i="2"/>
  <c r="AZ16" i="2"/>
  <c r="AH10" i="2"/>
  <c r="AH16" i="2"/>
  <c r="U18" i="2"/>
  <c r="S6" i="2"/>
  <c r="AM19" i="2"/>
  <c r="AR22" i="2" s="1" a="1"/>
  <c r="AR22" i="2" s="1"/>
  <c r="CC19" i="2"/>
  <c r="CC24" i="2"/>
  <c r="BG15" i="2"/>
  <c r="CC7" i="2"/>
  <c r="CA7" i="2"/>
  <c r="U19" i="2"/>
  <c r="S19" i="2"/>
  <c r="O19" i="2"/>
  <c r="L17" i="2"/>
  <c r="J15" i="2"/>
  <c r="L16" i="2"/>
  <c r="L15" i="2"/>
  <c r="BC19" i="2"/>
  <c r="BH22" i="2" s="1" a="1"/>
  <c r="BH22" i="2" s="1"/>
  <c r="BO11" i="2"/>
  <c r="AZ11" i="1"/>
  <c r="BQ11" i="1"/>
  <c r="AX11" i="1"/>
  <c r="BQ17" i="1"/>
  <c r="AZ17" i="1"/>
  <c r="AH5" i="1"/>
  <c r="AX17" i="1"/>
  <c r="AH17" i="1"/>
  <c r="AF10" i="1"/>
  <c r="AH10" i="1"/>
  <c r="AH16" i="1"/>
  <c r="AM19" i="1"/>
  <c r="AR22" i="1" s="1" a="1"/>
  <c r="AR22" i="1" s="1"/>
  <c r="CA13" i="1"/>
  <c r="CC12" i="1"/>
  <c r="O19" i="1"/>
  <c r="U13" i="1"/>
  <c r="L15" i="1"/>
  <c r="BO11" i="1"/>
  <c r="BC19" i="1"/>
  <c r="BH22" i="1" s="1" a="1"/>
  <c r="BH22" i="1" s="1"/>
  <c r="BO17" i="1"/>
  <c r="BQ5" i="1"/>
  <c r="BQ16" i="2"/>
  <c r="BQ5" i="2"/>
  <c r="AV11" i="2"/>
  <c r="AV10" i="2"/>
  <c r="AV16" i="2"/>
  <c r="AV17" i="2"/>
  <c r="CA12" i="2"/>
  <c r="CA6" i="2"/>
  <c r="CA18" i="2"/>
  <c r="BM17" i="2"/>
  <c r="BM16" i="2"/>
  <c r="AX10" i="2"/>
  <c r="AX16" i="2"/>
  <c r="AX5" i="2"/>
  <c r="AZ10" i="2"/>
  <c r="BO5" i="2"/>
  <c r="BO10" i="2"/>
  <c r="BO16" i="2"/>
  <c r="AC3" i="2"/>
  <c r="AJ10" i="2" s="1"/>
  <c r="U23" i="2"/>
  <c r="BM11" i="2"/>
  <c r="BM10" i="2"/>
  <c r="CC6" i="2"/>
  <c r="AZ5" i="2"/>
  <c r="S7" i="2"/>
  <c r="CC12" i="2"/>
  <c r="L5" i="2"/>
  <c r="J9" i="2"/>
  <c r="L9" i="2"/>
  <c r="U7" i="2"/>
  <c r="U6" i="2"/>
  <c r="U12" i="2"/>
  <c r="CC18" i="2"/>
  <c r="CC13" i="2"/>
  <c r="BM16" i="1"/>
  <c r="BM17" i="1"/>
  <c r="AV10" i="1"/>
  <c r="AV11" i="1"/>
  <c r="AX10" i="1"/>
  <c r="AX16" i="1"/>
  <c r="AX5" i="1"/>
  <c r="CA6" i="1"/>
  <c r="CA12" i="1"/>
  <c r="CA18" i="1"/>
  <c r="BM10" i="1"/>
  <c r="BM11" i="1"/>
  <c r="U17" i="1"/>
  <c r="AC3" i="1"/>
  <c r="AJ10" i="1"/>
  <c r="AZ10" i="1"/>
  <c r="BQ16" i="1"/>
  <c r="AV17" i="1"/>
  <c r="BE15" i="1"/>
  <c r="BG15" i="1"/>
  <c r="J9" i="1"/>
  <c r="AZ5" i="1"/>
  <c r="U9" i="1"/>
  <c r="AZ16" i="1"/>
  <c r="S9" i="1"/>
  <c r="BQ10" i="1"/>
  <c r="AF17" i="1"/>
  <c r="CC24" i="1"/>
  <c r="CC13" i="1"/>
  <c r="CC19" i="1"/>
  <c r="CC25" i="1"/>
  <c r="CC6" i="1"/>
  <c r="AJ5" i="2" l="1"/>
  <c r="AJ16" i="2"/>
  <c r="BO5" i="1"/>
  <c r="BO10" i="1"/>
  <c r="BO16" i="1"/>
  <c r="AJ16" i="1"/>
  <c r="AJ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<sst xmlns="http://schemas.openxmlformats.org/spreadsheetml/2006/main" count="1901" uniqueCount="333">
  <si>
    <t>Caso</t>
  </si>
  <si>
    <t>Economizador E-1</t>
  </si>
  <si>
    <t>Condensador E-3 (s=1)</t>
  </si>
  <si>
    <t>s=2</t>
  </si>
  <si>
    <t>s={3,…,ps1+ps2-4}</t>
  </si>
  <si>
    <t>s=ps1+ps2-3</t>
  </si>
  <si>
    <t>Rehervidor E-2 (s=ps1+ps2-2)</t>
  </si>
  <si>
    <t>ps1</t>
  </si>
  <si>
    <t>Representación y balances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</si>
  <si>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</si>
  <si>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t>s</t>
  </si>
  <si>
    <t>ps2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</si>
  <si>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</si>
  <si>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</si>
  <si>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Balance de Masa Total [kmol/h]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</si>
  <si>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</si>
  <si>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E-3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</si>
  <si>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</si>
  <si>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s-1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</si>
  <si>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</si>
  <si>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ps1+ps2-4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</si>
  <si>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</si>
  <si>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</si>
  <si>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flowmode1</t>
  </si>
  <si>
    <t>T [°C]=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</si>
  <si>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</si>
  <si>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flowmode2</t>
  </si>
  <si>
    <t>P [bar]=</t>
  </si>
  <si>
    <t>=</t>
  </si>
  <si>
    <t>simtype</t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</si>
  <si>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</si>
  <si>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</si>
  <si>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</si>
  <si>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t>z top [m]=</t>
  </si>
  <si>
    <t>pborde1</t>
  </si>
  <si>
    <t>h [kJ/kmol]=</t>
  </si>
  <si>
    <t>Balance de Masa Amoníaco [kmol/h]</t>
  </si>
  <si>
    <t>nborde1</t>
  </si>
  <si>
    <r>
      <t>T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[°C]=</t>
    </r>
  </si>
  <si>
    <t>pborde2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</si>
  <si>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</si>
  <si>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y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</si>
  <si>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</si>
  <si>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l</t>
    </r>
    <r>
      <rPr>
        <b/>
        <sz val="11"/>
        <color rgb="FFA02B93"/>
        <rFont val="Aptos Narrow"/>
        <family val="2"/>
        <scheme val="minor"/>
      </rPr>
      <t xml:space="preserve"> Alimentación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</si>
  <si>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</si>
  <si>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</si>
  <si>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</si>
  <si>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</si>
  <si>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nborde2</t>
  </si>
  <si>
    <t>Q̇ [kJ/h]=</t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</si>
  <si>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[°C]=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</si>
  <si>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</si>
  <si>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[°C]=</t>
    </r>
  </si>
  <si>
    <t>Molar RR</t>
  </si>
  <si>
    <t>Balance de Energía [kJ/h]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</si>
  <si>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</si>
  <si>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g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</si>
  <si>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Molar BR</t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</si>
  <si>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</si>
  <si>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</si>
  <si>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</si>
  <si>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</si>
  <si>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r>
      <t>Molar f</t>
    </r>
    <r>
      <rPr>
        <b/>
        <vertAlign val="subscript"/>
        <sz val="11"/>
        <color theme="1"/>
        <rFont val="Aptos Narrow"/>
        <family val="2"/>
        <scheme val="minor"/>
      </rPr>
      <t>v</t>
    </r>
    <r>
      <rPr>
        <b/>
        <sz val="11"/>
        <color theme="1"/>
        <rFont val="Aptos Narrow"/>
        <family val="2"/>
        <scheme val="minor"/>
      </rPr>
      <t xml:space="preserve"> Reboiler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</si>
  <si>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</si>
  <si>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[kmol/h]=</t>
    </r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</si>
  <si>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Distillate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</si>
  <si>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>=P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E-2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</si>
  <si>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=F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Alimentación [kmol/h]=</t>
    </r>
  </si>
  <si>
    <t>E [kJ/h]=</t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</si>
  <si>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Bottoms</t>
    </r>
  </si>
  <si>
    <t>Relación</t>
  </si>
  <si>
    <t>z lower [m]=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</si>
  <si>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</si>
  <si>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</si>
  <si>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s+1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</si>
  <si>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</si>
  <si>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>=P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 xml:space="preserve"> en E-2 [kmol/h]=</t>
    </r>
  </si>
  <si>
    <t>Z [m]=</t>
  </si>
  <si>
    <r>
      <t>y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</si>
  <si>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t>Caliente</t>
  </si>
  <si>
    <t>Fría</t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</si>
  <si>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</si>
  <si>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</si>
  <si>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</si>
  <si>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Vapor</t>
  </si>
  <si>
    <t>Líquido</t>
  </si>
  <si>
    <t>Transferencia de masa y calor</t>
  </si>
  <si>
    <t>Difusión</t>
  </si>
  <si>
    <t>Convección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</si>
  <si>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</si>
  <si>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</si>
  <si>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</si>
  <si>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</si>
  <si>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</si>
  <si>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</si>
  <si>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</si>
  <si>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</si>
  <si>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</si>
  <si>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J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</si>
  <si>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theme="4"/>
        <rFont val="Aptos Narrow"/>
        <family val="2"/>
        <scheme val="minor"/>
      </rPr>
      <t>t</t>
    </r>
    <r>
      <rPr>
        <b/>
        <sz val="11"/>
        <color theme="4"/>
        <rFont val="Aptos Narrow"/>
        <family val="2"/>
        <scheme val="minor"/>
      </rPr>
      <t>x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b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</si>
  <si>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Nota: En lo exportado de Aspen Plus, deben ser iguales las propiedades en la salida líquida (al ser un divisor). Se usan promedios en T, P, x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y h en L</t>
    </r>
    <r>
      <rPr>
        <b/>
        <vertAlign val="subscript"/>
        <sz val="11"/>
        <rFont val="Aptos Narrow"/>
        <family val="2"/>
        <scheme val="minor"/>
      </rPr>
      <t>1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para validarlo.</t>
    </r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</si>
  <si>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</si>
  <si>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  <r>
      <rPr>
        <b/>
        <sz val="11"/>
        <color rgb="FFC00000"/>
        <rFont val="Aptos Narrow"/>
        <family val="2"/>
        <scheme val="minor"/>
      </rPr>
      <t>=</t>
    </r>
  </si>
  <si>
    <r>
      <rPr>
        <b/>
        <sz val="11"/>
        <color theme="1"/>
        <rFont val="Aptos Narrow"/>
        <family val="2"/>
      </rPr>
      <t>Γ</t>
    </r>
    <r>
      <rPr>
        <b/>
        <vertAlign val="superscript"/>
        <sz val="9.35"/>
        <color theme="1"/>
        <rFont val="Aptos Narrow"/>
        <family val="2"/>
      </rPr>
      <t>g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</si>
  <si>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t>Q̇ [kJ/h] mediante la suposición de estado cuasi-estacionario del aceite térmico=</t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</si>
  <si>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</si>
  <si>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  <r>
      <rPr>
        <b/>
        <sz val="11"/>
        <color rgb="FF156082"/>
        <rFont val="Aptos Narrow"/>
        <family val="2"/>
        <scheme val="minor"/>
      </rPr>
      <t>=</t>
    </r>
  </si>
  <si>
    <r>
      <t>Γ</t>
    </r>
    <r>
      <rPr>
        <b/>
        <vertAlign val="superscript"/>
        <sz val="9.35"/>
        <color theme="1"/>
        <rFont val="Aptos Narrow"/>
        <family val="2"/>
      </rPr>
      <t>l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</si>
  <si>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r>
      <t>Q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</si>
  <si>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theme="4"/>
        <rFont val="Aptos Narrow"/>
        <family val="2"/>
      </rPr>
      <t>i</t>
    </r>
    <r>
      <rPr>
        <b/>
        <sz val="11"/>
        <color theme="4"/>
        <rFont val="Aptos Narrow"/>
        <family val="2"/>
      </rPr>
      <t>ĥ</t>
    </r>
    <r>
      <rPr>
        <b/>
        <vertAlign val="subscript"/>
        <sz val="11"/>
        <color theme="4"/>
        <rFont val="Aptos Narrow"/>
        <family val="2"/>
      </rPr>
      <t>i</t>
    </r>
    <r>
      <rPr>
        <b/>
        <vertAlign val="superscript"/>
        <sz val="11"/>
        <color theme="4"/>
        <rFont val="Aptos Narrow"/>
        <family val="2"/>
      </rPr>
      <t>l,b</t>
    </r>
    <r>
      <rPr>
        <b/>
        <sz val="11"/>
        <color theme="4"/>
        <rFont val="Aptos Narrow"/>
        <family val="2"/>
      </rPr>
      <t xml:space="preserve"> [kJ/h]</t>
    </r>
    <r>
      <rPr>
        <b/>
        <sz val="11"/>
        <color theme="4"/>
        <rFont val="Aptos Narrow"/>
        <family val="2"/>
        <scheme val="minor"/>
      </rPr>
      <t>=</t>
    </r>
  </si>
  <si>
    <t>TT-6 [°C]=</t>
  </si>
  <si>
    <r>
      <t>FIC-1 [m</t>
    </r>
    <r>
      <rPr>
        <b/>
        <vertAlign val="superscript"/>
        <sz val="11"/>
        <color rgb="FFA02B93"/>
        <rFont val="Aptos Narrow"/>
        <family val="2"/>
        <scheme val="minor"/>
      </rPr>
      <t>3</t>
    </r>
    <r>
      <rPr>
        <b/>
        <sz val="11"/>
        <color rgb="FFA02B93"/>
        <rFont val="Aptos Narrow"/>
        <family val="2"/>
        <scheme val="minor"/>
      </rPr>
      <t>/h]=</t>
    </r>
  </si>
  <si>
    <t>Economizador</t>
  </si>
  <si>
    <t>TT-7 [°C]=</t>
  </si>
  <si>
    <t>FIC-1 [kmol/h]=</t>
  </si>
  <si>
    <t xml:space="preserve">Ubicación </t>
  </si>
  <si>
    <t>Flujos</t>
  </si>
  <si>
    <t>Masa</t>
  </si>
  <si>
    <t>Energía</t>
  </si>
  <si>
    <t>Hidráulica</t>
  </si>
  <si>
    <t>Equipo</t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</si>
  <si>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</si>
  <si>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[kmol/h]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</si>
  <si>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</si>
  <si>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</si>
  <si>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</si>
  <si>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</si>
  <si>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</si>
  <si>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</si>
  <si>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</si>
  <si>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</si>
  <si>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</si>
  <si>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</si>
  <si>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t>Q̇ [kJ/h]</t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</si>
  <si>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</si>
  <si>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</si>
  <si>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</si>
  <si>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</si>
  <si>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</si>
  <si>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</si>
  <si>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</si>
  <si>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</si>
  <si>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Nota: Las propiedades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son las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, las cuales deben ser iguales a las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, pero por la recirculación en Aspen Plus se exportan valores muy cercanos entre sí. Se calcula h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mediante Aspen Custom Modeler para validar la esperada simulitud con la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. Por otra parte, se esperaría que se evapore toda la entrada al Rehervidor, es decir, f</t>
    </r>
    <r>
      <rPr>
        <b/>
        <vertAlign val="subscript"/>
        <sz val="11"/>
        <rFont val="Aptos Narrow"/>
        <family val="2"/>
        <scheme val="minor"/>
      </rPr>
      <t>v</t>
    </r>
    <r>
      <rPr>
        <b/>
        <sz val="11"/>
        <rFont val="Aptos Narrow"/>
        <family val="2"/>
        <scheme val="minor"/>
      </rPr>
      <t>≈1 y por lo tanto, la corriente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no existiría o tendría poco efecto en la etapa. </t>
    </r>
  </si>
  <si>
    <t>Condensador y Rehervidor</t>
  </si>
  <si>
    <t>Ubicación</t>
  </si>
  <si>
    <t>Retorno de líquido de E-2 al sumidero</t>
  </si>
  <si>
    <t>Caída de presión a sumidero</t>
  </si>
  <si>
    <t>Nota: AP no está considerando la caída de presión en el sumidero por el nivel del agua. Lo calcula mediante la altura en la última etapa; pero está presión estática si es muy similar calculada con el nivel del agua.</t>
  </si>
  <si>
    <t>z [m]</t>
  </si>
  <si>
    <t>V [kmol/h]</t>
  </si>
  <si>
    <t>L [kmol/h]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</si>
  <si>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</si>
  <si>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</si>
  <si>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V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</si>
  <si>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</si>
  <si>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</si>
  <si>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</si>
  <si>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</si>
  <si>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</si>
  <si>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</si>
  <si>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</si>
  <si>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</si>
  <si>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</si>
  <si>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</si>
  <si>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</si>
  <si>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en V [bar]</t>
  </si>
  <si>
    <t>P en L [bar]</t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</si>
  <si>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</si>
  <si>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</si>
  <si>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Flujo molar [kmol/h]</t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</si>
  <si>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</si>
  <si>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</si>
  <si>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</si>
  <si>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[bar]</t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</si>
  <si>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[kg/m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</t>
    </r>
  </si>
  <si>
    <t>ΔP [bar] AP</t>
  </si>
  <si>
    <t>P estática [bar] cal</t>
  </si>
  <si>
    <t>P estática [bar] AP</t>
  </si>
  <si>
    <t>Condensador E-3</t>
  </si>
  <si>
    <t>Ver AP - Nota ❤️</t>
  </si>
  <si>
    <t xml:space="preserve">→ </t>
  </si>
  <si>
    <t>Nota ❤️: En Tab: "C-1 Column Internals INT-1 - Column Hydraulic Results" y valor en "Pressure drop across sump"</t>
  </si>
  <si>
    <t>Rehervidor E-2</t>
  </si>
  <si>
    <t>ε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</si>
  <si>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p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</si>
  <si>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t>θ [rad]</t>
  </si>
  <si>
    <r>
      <t>g</t>
    </r>
    <r>
      <rPr>
        <b/>
        <vertAlign val="subscript"/>
        <sz val="11"/>
        <color theme="1"/>
        <rFont val="Aptos Narrow"/>
        <family val="2"/>
      </rPr>
      <t>c</t>
    </r>
    <r>
      <rPr>
        <b/>
        <sz val="11"/>
        <color theme="1"/>
        <rFont val="Aptos Narrow"/>
        <family val="2"/>
      </rPr>
      <t xml:space="preserve"> [m/s</t>
    </r>
    <r>
      <rPr>
        <b/>
        <vertAlign val="superscript"/>
        <sz val="11"/>
        <color theme="1"/>
        <rFont val="Aptos Narrow"/>
        <family val="2"/>
      </rPr>
      <t>2</t>
    </r>
    <r>
      <rPr>
        <b/>
        <sz val="11"/>
        <color theme="1"/>
        <rFont val="Aptos Narrow"/>
        <family val="2"/>
      </rPr>
      <t>]</t>
    </r>
  </si>
  <si>
    <r>
      <t>d</t>
    </r>
    <r>
      <rPr>
        <b/>
        <vertAlign val="subscript"/>
        <sz val="11"/>
        <color theme="1"/>
        <rFont val="Aptos Narrow"/>
        <family val="2"/>
      </rPr>
      <t>h</t>
    </r>
    <r>
      <rPr>
        <b/>
        <sz val="11"/>
        <color theme="1"/>
        <rFont val="Aptos Narrow"/>
        <family val="2"/>
      </rPr>
      <t xml:space="preserve"> [m]</t>
    </r>
  </si>
  <si>
    <t>Etapas</t>
  </si>
  <si>
    <t>Real</t>
  </si>
  <si>
    <t>Simulación T [°C]</t>
  </si>
  <si>
    <t>Propiedades de bulk comprobadas en ACM</t>
  </si>
  <si>
    <t>Ubicación de etapa</t>
  </si>
  <si>
    <t>Flujos (cumplir balances de matería y energía ME)</t>
  </si>
  <si>
    <t>Área R</t>
  </si>
  <si>
    <t>Transferencia de masa RM</t>
  </si>
  <si>
    <t>Transferencia de energía RE, cumplir equilibrio Q</t>
  </si>
  <si>
    <t>Hidráulica H</t>
  </si>
  <si>
    <t>g</t>
  </si>
  <si>
    <t>l</t>
  </si>
  <si>
    <t>Etapa</t>
  </si>
  <si>
    <t>Posición [m]</t>
  </si>
  <si>
    <t>Primarias</t>
  </si>
  <si>
    <t>Secundarias</t>
  </si>
  <si>
    <t xml:space="preserve">Ecs. R </t>
  </si>
  <si>
    <t>Aproximaciones propuestas ACM</t>
  </si>
  <si>
    <t>Ecs. H ACM</t>
  </si>
  <si>
    <t>Transferencia de ME e interfase</t>
  </si>
  <si>
    <t>Zona</t>
  </si>
  <si>
    <t>z top [m]</t>
  </si>
  <si>
    <t>z lower [m]</t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</si>
  <si>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</si>
  <si>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</si>
  <si>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V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</si>
  <si>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L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</si>
  <si>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>Z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</si>
  <si>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</si>
  <si>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</si>
  <si>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</t>
    </r>
  </si>
  <si>
    <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</si>
  <si>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</si>
  <si>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</si>
  <si>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</si>
  <si>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</si>
  <si>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</si>
  <si>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w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</si>
  <si>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t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</si>
  <si>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</si>
  <si>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C00000"/>
        <rFont val="Aptos Mono"/>
        <family val="3"/>
      </rPr>
      <t>g</t>
    </r>
    <r>
      <rPr>
        <b/>
        <vertAlign val="superscript"/>
        <sz val="11"/>
        <color rgb="FFC00000"/>
        <rFont val="Aptos Mono"/>
        <family val="3"/>
      </rPr>
      <t>,b</t>
    </r>
    <r>
      <rPr>
        <b/>
        <sz val="11"/>
        <color rgb="FFC00000"/>
        <rFont val="Aptos Narrow"/>
        <family val="2"/>
      </rPr>
      <t>≈1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</si>
  <si>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</si>
  <si>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</si>
  <si>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156082"/>
        <rFont val="Aptos Narrow"/>
        <family val="2"/>
      </rPr>
      <t>l,b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</si>
  <si>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</si>
  <si>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</si>
  <si>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</si>
  <si>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</si>
  <si>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</si>
  <si>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</si>
  <si>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</si>
  <si>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</si>
  <si>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</t>
    </r>
  </si>
  <si>
    <t>E [kJ/h]</t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</si>
  <si>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</si>
  <si>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</si>
  <si>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</si>
  <si>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</si>
  <si>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</si>
  <si>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</si>
  <si>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</si>
  <si>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</si>
  <si>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TT1 [°C]</t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</si>
  <si>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AP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</si>
  <si>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AP</t>
    </r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</si>
  <si>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ACM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</si>
  <si>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ACM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</si>
  <si>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AP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</si>
  <si>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AP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</si>
  <si>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ACM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</si>
  <si>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ACM</t>
    </r>
  </si>
  <si>
    <r>
      <t>C</t>
    </r>
    <r>
      <rPr>
        <b/>
        <vertAlign val="subscript"/>
        <sz val="11"/>
        <color rgb="FFC00000"/>
        <rFont val="Aptos Narrow"/>
        <family val="2"/>
        <scheme val="minor"/>
      </rPr>
      <t>p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[kJ/kmol·K] ACM</t>
    </r>
  </si>
  <si>
    <r>
      <t>C</t>
    </r>
    <r>
      <rPr>
        <b/>
        <vertAlign val="subscript"/>
        <sz val="11"/>
        <color rgb="FF156082"/>
        <rFont val="Aptos Narrow"/>
        <family val="2"/>
        <scheme val="minor"/>
      </rPr>
      <t>p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[kJ/kmol·K] ACM</t>
    </r>
  </si>
  <si>
    <r>
      <rPr>
        <b/>
        <sz val="11"/>
        <color rgb="FFC00000"/>
        <rFont val="Aptos Narrow"/>
        <family val="2"/>
      </rPr>
      <t>κ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[kJ/h·m·K] ACM</t>
    </r>
  </si>
  <si>
    <r>
      <t>κ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[kJ/h·m·K] ACM</t>
    </r>
  </si>
  <si>
    <r>
      <rPr>
        <b/>
        <sz val="11"/>
        <color rgb="FFC00000"/>
        <rFont val="Calibri"/>
        <family val="2"/>
      </rPr>
      <t>μ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</si>
  <si>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Calibri"/>
        <family val="2"/>
      </rPr>
      <t>μ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</si>
  <si>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Aptos Narrow"/>
        <family val="2"/>
      </rPr>
      <t>σ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] ACM</t>
    </r>
  </si>
  <si>
    <r>
      <t>U</t>
    </r>
    <r>
      <rPr>
        <b/>
        <vertAlign val="subscript"/>
        <sz val="11"/>
        <color rgb="FFC00000"/>
        <rFont val="Aptos Narrow"/>
        <family val="2"/>
        <scheme val="minor"/>
      </rPr>
      <t>sp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</si>
  <si>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U</t>
    </r>
    <r>
      <rPr>
        <b/>
        <vertAlign val="subscript"/>
        <sz val="11"/>
        <color rgb="FF156082"/>
        <rFont val="Aptos Narrow"/>
        <family val="2"/>
        <scheme val="minor"/>
      </rPr>
      <t>sp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</si>
  <si>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</si>
  <si>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</si>
  <si>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</si>
  <si>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</si>
  <si>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</t>
    </r>
    <r>
      <rPr>
        <b/>
        <sz val="11"/>
        <color rgb="FFC00000"/>
        <rFont val="Aptos Narrow"/>
        <family val="2"/>
      </rPr>
      <t>ε</t>
    </r>
    <r>
      <rPr>
        <b/>
        <sz val="11"/>
        <color rgb="FFC00000"/>
        <rFont val="Aptos Narrow"/>
        <family val="2"/>
        <scheme val="minor"/>
      </rP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</si>
  <si>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4εRe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</si>
  <si>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</si>
  <si>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</si>
  <si>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4εWe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</si>
  <si>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</si>
  <si>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/(4ε) AP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</si>
  <si>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</si>
  <si>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</si>
  <si>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</si>
  <si>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</si>
  <si>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 ACM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</si>
  <si>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AP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</si>
  <si>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ACM</t>
    </r>
  </si>
  <si>
    <r>
      <t>u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</si>
  <si>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u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</si>
  <si>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a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</si>
  <si>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w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</si>
  <si>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a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</si>
  <si>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w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</si>
  <si>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t>ΔP [bar]</t>
  </si>
  <si>
    <t>TT2 [°C]</t>
  </si>
  <si>
    <t>TT3 [°C]</t>
  </si>
  <si>
    <t>TT4 [°C]</t>
  </si>
  <si>
    <t>TT5 [°C]</t>
  </si>
  <si>
    <t>Rectificación</t>
  </si>
  <si>
    <t>Agotamiento</t>
  </si>
  <si>
    <t>Simbología</t>
  </si>
  <si>
    <t>Transferencia de masa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</si>
  <si>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</t>
    </r>
  </si>
  <si>
    <t>l-v</t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</si>
  <si>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</t>
    </r>
  </si>
  <si>
    <t>v-l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</si>
  <si>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</si>
  <si>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[kmol/h]</t>
    </r>
  </si>
  <si>
    <t>AP - Aspen Plus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</si>
  <si>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</si>
  <si>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ACM - Aspen Custom Modeler</t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</si>
  <si>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</si>
  <si>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</si>
  <si>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Transferencia de energía</t>
  </si>
  <si>
    <r>
      <t>Q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</si>
  <si>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g,b</t>
    </r>
    <r>
      <rPr>
        <b/>
        <sz val="11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</si>
  <si>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</si>
  <si>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l,b</t>
    </r>
    <r>
      <rPr>
        <b/>
        <sz val="11"/>
        <rFont val="Aptos Narrow"/>
        <family val="2"/>
      </rPr>
      <t xml:space="preserve"> [kJ/h]</t>
    </r>
  </si>
  <si>
    <t>ΔP [bar] en C-1</t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</si>
  <si>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</si>
  <si>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</si>
  <si>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</si>
  <si>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t>LV-1</t>
  </si>
  <si>
    <t>% Apertura</t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</si>
  <si>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>-P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</si>
  <si>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q̇ [m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/h]</t>
    </r>
  </si>
  <si>
    <t>Factor de corrección  F</t>
  </si>
  <si>
    <r>
      <t>ḣ</t>
    </r>
    <r>
      <rPr>
        <vertAlign val="subscript"/>
        <sz val="11"/>
        <color theme="1"/>
        <rFont val="Aptos Narrow"/>
        <family val="2"/>
        <scheme val="minor"/>
      </rPr>
      <t>int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</si>
  <si>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r>
      <t>ḣ</t>
    </r>
    <r>
      <rPr>
        <vertAlign val="subscript"/>
        <sz val="11"/>
        <color theme="1"/>
        <rFont val="Aptos Narrow"/>
        <family val="2"/>
        <scheme val="minor"/>
      </rPr>
      <t>ext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</si>
  <si>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t>Factor de corrección F</t>
  </si>
  <si>
    <t>PV-2</t>
  </si>
  <si>
    <t>Corriente fría de Condensador</t>
  </si>
  <si>
    <t>VPLUG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</si>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</sst>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vertAlign val="superscript"/>
      <sz val="11"/>
      <color rgb="FFC0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156082"/>
      <name val="Aptos Narrow"/>
      <family val="2"/>
      <scheme val="minor"/>
    </font>
    <font>
      <b/>
      <vertAlign val="superscript"/>
      <sz val="11"/>
      <color rgb="FF156082"/>
      <name val="Aptos Narrow"/>
      <family val="2"/>
      <scheme val="minor"/>
    </font>
    <font>
      <sz val="11"/>
      <color rgb="FF156082"/>
      <name val="Aptos Narrow"/>
      <family val="2"/>
      <scheme val="minor"/>
    </font>
    <font>
      <b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  <scheme val="minor"/>
    </font>
    <font>
      <b/>
      <vertAlign val="subscript"/>
      <sz val="11"/>
      <color rgb="FF156082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rgb="FFA02B93"/>
      <name val="Aptos Narrow"/>
      <family val="2"/>
      <scheme val="minor"/>
    </font>
    <font>
      <sz val="11"/>
      <color rgb="FFA02B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b/>
      <vertAlign val="superscript"/>
      <sz val="11"/>
      <color rgb="FFA02B93"/>
      <name val="Aptos Narrow"/>
      <family val="2"/>
      <scheme val="minor"/>
    </font>
    <font>
      <b/>
      <vertAlign val="subscript"/>
      <sz val="11"/>
      <name val="Aptos Narrow"/>
      <family val="2"/>
      <scheme val="minor"/>
    </font>
    <font>
      <b/>
      <vertAlign val="subscript"/>
      <sz val="11"/>
      <color rgb="FFA02B93"/>
      <name val="Aptos Narrow"/>
      <family val="2"/>
      <scheme val="minor"/>
    </font>
    <font>
      <b/>
      <sz val="11"/>
      <color theme="1"/>
      <name val="Aptos Narrow"/>
      <family val="2"/>
    </font>
    <font>
      <b/>
      <vertAlign val="subscript"/>
      <sz val="11"/>
      <color theme="4"/>
      <name val="Aptos Narrow"/>
      <family val="2"/>
      <scheme val="minor"/>
    </font>
    <font>
      <b/>
      <vertAlign val="superscript"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vertAlign val="superscript"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</font>
    <font>
      <b/>
      <sz val="11"/>
      <color rgb="FFC00000"/>
      <name val="Aptos Narrow"/>
      <family val="2"/>
    </font>
    <font>
      <b/>
      <vertAlign val="superscript"/>
      <sz val="11"/>
      <color rgb="FFC00000"/>
      <name val="Aptos Narrow"/>
      <family val="2"/>
    </font>
    <font>
      <b/>
      <vertAlign val="superscript"/>
      <sz val="9.35"/>
      <color theme="1"/>
      <name val="Aptos Narrow"/>
      <family val="2"/>
    </font>
    <font>
      <b/>
      <vertAlign val="subscript"/>
      <sz val="11"/>
      <color rgb="FF156082"/>
      <name val="Aptos Narrow"/>
      <family val="2"/>
    </font>
    <font>
      <b/>
      <sz val="11"/>
      <color rgb="FF156082"/>
      <name val="Aptos Narrow"/>
      <family val="2"/>
    </font>
    <font>
      <b/>
      <vertAlign val="superscript"/>
      <sz val="11"/>
      <color rgb="FF156082"/>
      <name val="Aptos Narrow"/>
      <family val="2"/>
    </font>
    <font>
      <b/>
      <vertAlign val="subscript"/>
      <sz val="11"/>
      <color theme="4"/>
      <name val="Aptos Narrow"/>
      <family val="2"/>
    </font>
    <font>
      <b/>
      <sz val="11"/>
      <color theme="4"/>
      <name val="Aptos Narrow"/>
      <family val="2"/>
    </font>
    <font>
      <b/>
      <vertAlign val="superscript"/>
      <sz val="11"/>
      <color theme="4"/>
      <name val="Aptos Narrow"/>
      <family val="2"/>
    </font>
    <font>
      <b/>
      <sz val="11"/>
      <color rgb="FF156082"/>
      <name val="Calibri"/>
      <family val="2"/>
    </font>
    <font>
      <b/>
      <sz val="11"/>
      <color theme="1"/>
      <name val="Abadi Extra Light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9.35"/>
      <color rgb="FFC00000"/>
      <name val="Aptos Mono"/>
      <family val="3"/>
    </font>
    <font>
      <b/>
      <vertAlign val="superscript"/>
      <sz val="11"/>
      <color rgb="FFC00000"/>
      <name val="Aptos Mono"/>
      <family val="3"/>
    </font>
    <font>
      <b/>
      <vertAlign val="superscript"/>
      <sz val="9.35"/>
      <color rgb="FF156082"/>
      <name val="Aptos Narrow"/>
      <family val="2"/>
    </font>
    <font>
      <b/>
      <sz val="11"/>
      <color rgb="FFC00000"/>
      <name val="Calibri"/>
      <family val="2"/>
    </font>
    <font>
      <b/>
      <vertAlign val="subscript"/>
      <sz val="11"/>
      <color rgb="FFC00000"/>
      <name val="Calibri"/>
      <family val="2"/>
    </font>
    <font>
      <b/>
      <vertAlign val="subscript"/>
      <sz val="11"/>
      <color rgb="FF156082"/>
      <name val="Calibri"/>
      <family val="2"/>
    </font>
    <font>
      <b/>
      <vertAlign val="subscript"/>
      <sz val="11"/>
      <name val="Aptos Narrow"/>
      <family val="2"/>
    </font>
    <font>
      <b/>
      <sz val="11"/>
      <name val="Aptos Narrow"/>
      <family val="2"/>
    </font>
    <font>
      <b/>
      <vertAlign val="superscript"/>
      <sz val="11"/>
      <name val="Aptos Narrow"/>
      <family val="2"/>
    </font>
    <font>
      <vertAlign val="subscript"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CEEF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C1E5F5"/>
        <bgColor indexed="64"/>
      </patternFill>
    </fill>
    <fill>
      <patternFill patternType="solid">
        <fgColor rgb="FF83CBEB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auto="1"/>
      </right>
      <top style="medium">
        <color rgb="FFC00000"/>
      </top>
      <bottom/>
      <diagonal/>
    </border>
    <border>
      <left style="medium">
        <color auto="1"/>
      </left>
      <right/>
      <top style="medium">
        <color rgb="FF156082"/>
      </top>
      <bottom/>
      <diagonal/>
    </border>
    <border>
      <left/>
      <right/>
      <top style="medium">
        <color rgb="FF156082"/>
      </top>
      <bottom/>
      <diagonal/>
    </border>
    <border>
      <left/>
      <right style="medium">
        <color rgb="FF156082"/>
      </right>
      <top style="medium">
        <color rgb="FF156082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rgb="FF156082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/>
      <bottom style="medium">
        <color rgb="FFC00000"/>
      </bottom>
      <diagonal/>
    </border>
    <border>
      <left style="medium">
        <color auto="1"/>
      </left>
      <right/>
      <top/>
      <bottom style="medium">
        <color rgb="FF156082"/>
      </bottom>
      <diagonal/>
    </border>
    <border>
      <left/>
      <right/>
      <top/>
      <bottom style="medium">
        <color rgb="FF156082"/>
      </bottom>
      <diagonal/>
    </border>
    <border>
      <left/>
      <right style="medium">
        <color rgb="FF156082"/>
      </right>
      <top/>
      <bottom style="medium">
        <color rgb="FF15608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8" fillId="0" borderId="0" applyNumberFormat="0" applyFill="0" applyBorder="0" applyAlignment="0" applyProtection="0"/>
  </cellStyleXfs>
  <cellXfs count="1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1" fillId="3" borderId="14" xfId="0" applyFont="1" applyFill="1" applyBorder="1" applyAlignment="1">
      <alignment horizontal="right" vertical="center"/>
    </xf>
    <xf numFmtId="0" fontId="17" fillId="4" borderId="15" xfId="0" applyFont="1" applyFill="1" applyBorder="1" applyAlignment="1">
      <alignment horizontal="left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right" vertical="center"/>
    </xf>
    <xf numFmtId="0" fontId="6" fillId="3" borderId="0" xfId="0" applyFont="1" applyFill="1" applyAlignment="1">
      <alignment horizontal="left" vertical="center"/>
    </xf>
    <xf numFmtId="0" fontId="1" fillId="3" borderId="19" xfId="0" applyFont="1" applyFill="1" applyBorder="1" applyAlignment="1">
      <alignment horizontal="right" vertical="center"/>
    </xf>
    <xf numFmtId="0" fontId="17" fillId="4" borderId="20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right" vertical="center"/>
    </xf>
    <xf numFmtId="0" fontId="9" fillId="4" borderId="21" xfId="0" applyFont="1" applyFill="1" applyBorder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3" borderId="19" xfId="0" applyFont="1" applyFill="1" applyBorder="1" applyAlignment="1">
      <alignment horizontal="right" vertical="center"/>
    </xf>
    <xf numFmtId="0" fontId="0" fillId="3" borderId="1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10" fillId="3" borderId="24" xfId="0" applyFont="1" applyFill="1" applyBorder="1" applyAlignment="1">
      <alignment horizontal="right" vertical="center"/>
    </xf>
    <xf numFmtId="0" fontId="17" fillId="4" borderId="25" xfId="0" applyFont="1" applyFill="1" applyBorder="1" applyAlignment="1">
      <alignment horizontal="left" vertical="center"/>
    </xf>
    <xf numFmtId="0" fontId="9" fillId="4" borderId="26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0" fillId="2" borderId="29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right" vertical="center"/>
    </xf>
    <xf numFmtId="0" fontId="6" fillId="0" borderId="36" xfId="0" applyFont="1" applyBorder="1" applyAlignment="1">
      <alignment horizontal="left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39" xfId="0" applyFont="1" applyBorder="1" applyAlignment="1">
      <alignment horizontal="right" vertical="center"/>
    </xf>
    <xf numFmtId="0" fontId="9" fillId="0" borderId="40" xfId="0" applyFont="1" applyBorder="1" applyAlignment="1">
      <alignment horizontal="left" vertical="center"/>
    </xf>
    <xf numFmtId="0" fontId="16" fillId="0" borderId="39" xfId="0" applyFont="1" applyBorder="1" applyAlignment="1">
      <alignment horizontal="right" vertical="center"/>
    </xf>
    <xf numFmtId="0" fontId="24" fillId="0" borderId="40" xfId="0" applyFont="1" applyBorder="1" applyAlignment="1">
      <alignment horizontal="left" vertical="center"/>
    </xf>
    <xf numFmtId="0" fontId="10" fillId="2" borderId="0" xfId="0" applyFont="1" applyFill="1" applyAlignment="1">
      <alignment horizontal="left" vertical="center" wrapText="1"/>
    </xf>
    <xf numFmtId="0" fontId="4" fillId="0" borderId="39" xfId="0" applyFont="1" applyBorder="1" applyAlignment="1">
      <alignment horizontal="right" vertical="center"/>
    </xf>
    <xf numFmtId="0" fontId="6" fillId="0" borderId="40" xfId="0" applyFont="1" applyBorder="1" applyAlignment="1">
      <alignment horizontal="left" vertical="center"/>
    </xf>
    <xf numFmtId="0" fontId="14" fillId="0" borderId="0" xfId="0" applyFont="1" applyAlignment="1">
      <alignment horizontal="righ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7" fillId="0" borderId="41" xfId="0" applyFont="1" applyBorder="1" applyAlignment="1">
      <alignment horizontal="right" vertical="center"/>
    </xf>
    <xf numFmtId="0" fontId="9" fillId="0" borderId="42" xfId="0" applyFont="1" applyBorder="1" applyAlignment="1">
      <alignment horizontal="left" vertical="center"/>
    </xf>
    <xf numFmtId="0" fontId="16" fillId="0" borderId="41" xfId="0" applyFont="1" applyBorder="1" applyAlignment="1">
      <alignment horizontal="right" vertical="center"/>
    </xf>
    <xf numFmtId="0" fontId="24" fillId="0" borderId="42" xfId="0" applyFont="1" applyBorder="1" applyAlignment="1">
      <alignment horizontal="left" vertical="center"/>
    </xf>
    <xf numFmtId="0" fontId="1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textRotation="90"/>
    </xf>
    <xf numFmtId="0" fontId="1" fillId="2" borderId="31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top" wrapText="1"/>
    </xf>
    <xf numFmtId="0" fontId="17" fillId="0" borderId="0" xfId="0" applyFont="1" applyAlignment="1">
      <alignment horizontal="center" vertical="center"/>
    </xf>
    <xf numFmtId="0" fontId="17" fillId="0" borderId="0" xfId="0" quotePrefix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top"/>
    </xf>
    <xf numFmtId="0" fontId="17" fillId="0" borderId="0" xfId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44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29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/>
    </xf>
    <xf numFmtId="0" fontId="1" fillId="2" borderId="31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</cellXfs>
  <cellStyles count="2">
    <cellStyle name="Hipervínculo" xfId="1" builtinId="8"/>
    <cellStyle name="Normal" xfId="0" builtinId="0"/>
  </cellStyles>
  <dxfs count="20"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pn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9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8.png"/><Relationship Id="rId2" Type="http://schemas.openxmlformats.org/officeDocument/2006/relationships/image" Target="../media/image2.emf"/><Relationship Id="rId16" Type="http://schemas.openxmlformats.org/officeDocument/2006/relationships/image" Target="../media/image2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7.png"/><Relationship Id="rId5" Type="http://schemas.openxmlformats.org/officeDocument/2006/relationships/image" Target="../media/image5.emf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emf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183136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9D9EDD6-A62D-411F-B195-7AF20AD9F744}"/>
            </a:ext>
          </a:extLst>
        </xdr:cNvPr>
        <xdr:cNvGrpSpPr/>
      </xdr:nvGrpSpPr>
      <xdr:grpSpPr>
        <a:xfrm>
          <a:off x="16612563" y="1457980"/>
          <a:ext cx="2119767" cy="1148316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52A15D5C-3459-8382-BD9B-7575FCE7E9D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FF0F7F84-8E25-D3DD-6C78-112851392683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1081CC4A-BF33-4313-9F65-68EC2869D130}"/>
            </a:ext>
          </a:extLst>
        </xdr:cNvPr>
        <xdr:cNvGrpSpPr/>
      </xdr:nvGrpSpPr>
      <xdr:grpSpPr>
        <a:xfrm>
          <a:off x="5445484" y="1442996"/>
          <a:ext cx="222247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5B5EF121-E81E-0149-7BAA-9E4D3A44B79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98522DF5-B66C-FE94-C6DE-E468ADB77EA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990379</xdr:colOff>
      <xdr:row>11</xdr:row>
      <xdr:rowOff>79057</xdr:rowOff>
    </xdr:from>
    <xdr:to>
      <xdr:col>5</xdr:col>
      <xdr:colOff>990379</xdr:colOff>
      <xdr:row>16</xdr:row>
      <xdr:rowOff>95141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F83EF34B-A018-435D-BA9B-4ED50040EC17}"/>
            </a:ext>
          </a:extLst>
        </xdr:cNvPr>
        <xdr:cNvCxnSpPr/>
      </xdr:nvCxnSpPr>
      <xdr:spPr>
        <a:xfrm flipV="1">
          <a:off x="6392959" y="229647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997999</xdr:colOff>
      <xdr:row>3</xdr:row>
      <xdr:rowOff>134137</xdr:rowOff>
    </xdr:from>
    <xdr:to>
      <xdr:col>5</xdr:col>
      <xdr:colOff>997999</xdr:colOff>
      <xdr:row>8</xdr:row>
      <xdr:rowOff>181226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C79C8EA0-5033-4429-B3AA-2E1E2EB9E8ED}"/>
            </a:ext>
          </a:extLst>
        </xdr:cNvPr>
        <xdr:cNvCxnSpPr/>
      </xdr:nvCxnSpPr>
      <xdr:spPr>
        <a:xfrm flipV="1">
          <a:off x="6400579" y="72087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1062695</xdr:colOff>
      <xdr:row>3</xdr:row>
      <xdr:rowOff>134137</xdr:rowOff>
    </xdr:from>
    <xdr:to>
      <xdr:col>5</xdr:col>
      <xdr:colOff>1062695</xdr:colOff>
      <xdr:row>8</xdr:row>
      <xdr:rowOff>181226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29B6D2DE-170D-4BCB-8D3E-264B8DD105B8}"/>
            </a:ext>
          </a:extLst>
        </xdr:cNvPr>
        <xdr:cNvCxnSpPr/>
      </xdr:nvCxnSpPr>
      <xdr:spPr>
        <a:xfrm>
          <a:off x="6465275" y="72087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1050971</xdr:colOff>
      <xdr:row>11</xdr:row>
      <xdr:rowOff>79057</xdr:rowOff>
    </xdr:from>
    <xdr:to>
      <xdr:col>5</xdr:col>
      <xdr:colOff>1050971</xdr:colOff>
      <xdr:row>16</xdr:row>
      <xdr:rowOff>95141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21854F43-D070-44B4-982B-41DC4AA60822}"/>
            </a:ext>
          </a:extLst>
        </xdr:cNvPr>
        <xdr:cNvCxnSpPr/>
      </xdr:nvCxnSpPr>
      <xdr:spPr>
        <a:xfrm>
          <a:off x="6453551" y="229647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3BDB92A0-E73A-4BE0-A0F6-BCC65244D2FF}"/>
            </a:ext>
          </a:extLst>
        </xdr:cNvPr>
        <xdr:cNvCxnSpPr/>
      </xdr:nvCxnSpPr>
      <xdr:spPr>
        <a:xfrm>
          <a:off x="1749752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F550FE9A-E773-4EA4-9B31-602BB51F7C2E}"/>
            </a:ext>
          </a:extLst>
        </xdr:cNvPr>
        <xdr:cNvCxnSpPr/>
      </xdr:nvCxnSpPr>
      <xdr:spPr>
        <a:xfrm flipH="1">
          <a:off x="17487900" y="2265997"/>
          <a:ext cx="0" cy="1296222"/>
        </a:xfrm>
        <a:prstGeom prst="straightConnector1">
          <a:avLst/>
        </a:prstGeom>
        <a:ln>
          <a:solidFill>
            <a:srgbClr val="156082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BBC1B959-8333-4038-9AC3-3696EBBA908B}"/>
            </a:ext>
          </a:extLst>
        </xdr:cNvPr>
        <xdr:cNvCxnSpPr/>
      </xdr:nvCxnSpPr>
      <xdr:spPr>
        <a:xfrm flipH="1">
          <a:off x="16210085" y="3569090"/>
          <a:ext cx="2519289" cy="4690"/>
        </a:xfrm>
        <a:prstGeom prst="straightConnector1">
          <a:avLst/>
        </a:prstGeom>
        <a:ln>
          <a:solidFill>
            <a:srgbClr val="156082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C351A38D-CE7A-49B5-8C8E-71AD62EEAC60}"/>
            </a:ext>
          </a:extLst>
        </xdr:cNvPr>
        <xdr:cNvCxnSpPr/>
      </xdr:nvCxnSpPr>
      <xdr:spPr>
        <a:xfrm rot="10800000" flipH="1">
          <a:off x="2958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45592120-4757-4ABC-A14B-32D0C66C7442}"/>
            </a:ext>
          </a:extLst>
        </xdr:cNvPr>
        <xdr:cNvCxnSpPr/>
      </xdr:nvCxnSpPr>
      <xdr:spPr>
        <a:xfrm rot="10800000" flipH="1">
          <a:off x="295987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D4B98816-A439-4B77-9383-C5D492BCC81A}"/>
            </a:ext>
          </a:extLst>
        </xdr:cNvPr>
        <xdr:cNvCxnSpPr/>
      </xdr:nvCxnSpPr>
      <xdr:spPr>
        <a:xfrm>
          <a:off x="321882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8D3511DD-70A3-4F5E-9D11-E72EC394A347}"/>
            </a:ext>
          </a:extLst>
        </xdr:cNvPr>
        <xdr:cNvCxnSpPr/>
      </xdr:nvCxnSpPr>
      <xdr:spPr>
        <a:xfrm>
          <a:off x="321870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92BE8656-8A3C-4CF8-B52A-4557C44E82C6}"/>
            </a:ext>
          </a:extLst>
        </xdr:cNvPr>
        <xdr:cNvCxnSpPr/>
      </xdr:nvCxnSpPr>
      <xdr:spPr>
        <a:xfrm rot="10800000" flipH="1">
          <a:off x="63943942" y="284607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198D43E-E582-4D28-AE92-E35B5CE62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6346" y="2070777"/>
          <a:ext cx="683373" cy="2231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401D55CF-7744-47F2-8C3B-BAE8B57BF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1050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CF543E5E-8D53-45CA-B702-3E66832D47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1252215" y="1621889"/>
          <a:ext cx="1652870" cy="196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F12F20C-1D32-4263-8F47-8EE04577F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0559" y="2670309"/>
          <a:ext cx="598781" cy="54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746758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CF39C108-9A92-4AC0-A8FE-AD3F2D22F77A}"/>
            </a:ext>
          </a:extLst>
        </xdr:cNvPr>
        <xdr:cNvGrpSpPr/>
      </xdr:nvGrpSpPr>
      <xdr:grpSpPr>
        <a:xfrm>
          <a:off x="81899758" y="3541543"/>
          <a:ext cx="3981896" cy="111918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48DD1158-CBAC-2DE7-6690-F1B55925F452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D2154BA3-9A29-D15A-8C2E-FB84F69671AB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BE01BFFA-31E8-608B-3DBC-3F173FBD5DE2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37F36D38-40A9-9E43-38DF-104333B1801D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DB47F1BE-FFDE-4915-BC5A-A9DF0E867A88}"/>
            </a:ext>
          </a:extLst>
        </xdr:cNvPr>
        <xdr:cNvCxnSpPr/>
      </xdr:nvCxnSpPr>
      <xdr:spPr>
        <a:xfrm flipH="1">
          <a:off x="8583180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B113E70B-8522-4071-9992-BC0AFE57B3BB}"/>
            </a:ext>
          </a:extLst>
        </xdr:cNvPr>
        <xdr:cNvCxnSpPr/>
      </xdr:nvCxnSpPr>
      <xdr:spPr>
        <a:xfrm flipH="1">
          <a:off x="8259376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962B695B-3DD4-4366-95C8-6EEC91CD9E44}"/>
            </a:ext>
          </a:extLst>
        </xdr:cNvPr>
        <xdr:cNvCxnSpPr/>
      </xdr:nvCxnSpPr>
      <xdr:spPr>
        <a:xfrm flipH="1" flipV="1">
          <a:off x="8259318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46895</xdr:colOff>
      <xdr:row>3</xdr:row>
      <xdr:rowOff>0</xdr:rowOff>
    </xdr:from>
    <xdr:to>
      <xdr:col>72</xdr:col>
      <xdr:colOff>46895</xdr:colOff>
      <xdr:row>8</xdr:row>
      <xdr:rowOff>58163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687230BF-3505-46B7-B937-D61AAF8D4744}"/>
            </a:ext>
          </a:extLst>
        </xdr:cNvPr>
        <xdr:cNvCxnSpPr/>
      </xdr:nvCxnSpPr>
      <xdr:spPr>
        <a:xfrm flipH="1" flipV="1">
          <a:off x="82236215" y="586740"/>
          <a:ext cx="0" cy="106400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738553</xdr:colOff>
      <xdr:row>3</xdr:row>
      <xdr:rowOff>17584</xdr:rowOff>
    </xdr:from>
    <xdr:to>
      <xdr:col>71</xdr:col>
      <xdr:colOff>744415</xdr:colOff>
      <xdr:row>8</xdr:row>
      <xdr:rowOff>87335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6B83A438-0B8E-4163-83BA-EE3BB1356CEF}"/>
            </a:ext>
          </a:extLst>
        </xdr:cNvPr>
        <xdr:cNvCxnSpPr/>
      </xdr:nvCxnSpPr>
      <xdr:spPr>
        <a:xfrm flipH="1">
          <a:off x="81891553" y="60432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4797FE14-50A8-4857-9301-DC8C1A6F9504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4797FE14-50A8-4857-9301-DC8C1A6F9504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A8DA51D9-3E96-4403-8C7E-915631C37BA4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A8DA51D9-3E96-4403-8C7E-915631C37BA4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AFE0F085-C5ED-4F1A-BBD0-1B0E16854150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AFE0F085-C5ED-4F1A-BBD0-1B0E16854150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12</xdr:row>
      <xdr:rowOff>11430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E8F71D5C-3F0F-4F74-9CCB-959EE44EA22E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E8F71D5C-3F0F-4F74-9CCB-959EE44EA22E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1F7D85AC-6AC0-4FA5-9DF6-632C39068BBF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1F7D85AC-6AC0-4FA5-9DF6-632C39068BBF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7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8886E8D2-4F61-4759-B9A6-DF30C78436EB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8886E8D2-4F61-4759-B9A6-DF30C78436EB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11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5CFF97FC-9200-4DA6-8138-0DD5DED42FAA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5CFF97FC-9200-4DA6-8138-0DD5DED42FAA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15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5F2F126B-0072-4A7F-A2FE-252F13EDA76D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5F2F126B-0072-4A7F-A2FE-252F13EDA76D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D388D07B-A252-448E-A4D6-3C3722C7C2ED}"/>
            </a:ext>
          </a:extLst>
        </xdr:cNvPr>
        <xdr:cNvCxnSpPr/>
      </xdr:nvCxnSpPr>
      <xdr:spPr>
        <a:xfrm flipV="1">
          <a:off x="3063231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4D96D469-38E8-4471-9C0C-1D3E5901B287}"/>
            </a:ext>
          </a:extLst>
        </xdr:cNvPr>
        <xdr:cNvCxnSpPr/>
      </xdr:nvCxnSpPr>
      <xdr:spPr>
        <a:xfrm>
          <a:off x="3062805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4A99F71D-3DE4-41C7-8ED9-45B50271A818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4A99F71D-3DE4-41C7-8ED9-45B50271A818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4F55F23D-82FE-4CEC-9529-8402CCC814D6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4F55F23D-82FE-4CEC-9529-8402CCC814D6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0E83F7AB-95C6-414C-B906-FE79DDDD7407}"/>
            </a:ext>
          </a:extLst>
        </xdr:cNvPr>
        <xdr:cNvCxnSpPr/>
      </xdr:nvCxnSpPr>
      <xdr:spPr>
        <a:xfrm>
          <a:off x="321882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01E9F19D-6140-4B4F-9DD5-9B2B270CF348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01E9F19D-6140-4B4F-9DD5-9B2B270CF348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1F520E03-C865-4EFB-8C65-85F593F05422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1F520E03-C865-4EFB-8C65-85F593F05422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3D02AD91-902A-4389-912F-375F1C762F57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3D02AD91-902A-4389-912F-375F1C762F57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FA06B6C9-E2FE-47C8-A5C1-5E582A26D67B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FA06B6C9-E2FE-47C8-A5C1-5E582A26D67B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830580</xdr:colOff>
      <xdr:row>7</xdr:row>
      <xdr:rowOff>12237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588429ED-8B96-4343-86DD-DE83481BAA6B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588429ED-8B96-4343-86DD-DE83481BAA6B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688428A5-67DB-4CE8-A491-CFA6C41AE818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688428A5-67DB-4CE8-A491-CFA6C41AE818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815340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F2854191-B53C-4A9F-806E-C90AE15BCF93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F2854191-B53C-4A9F-806E-C90AE15BCF93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A59869DA-A1A8-4234-80C3-2A97431CB3E7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A59869DA-A1A8-4234-80C3-2A97431CB3E7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8FEF3207-9AB1-476A-87AD-43E3F5F47430}"/>
            </a:ext>
          </a:extLst>
        </xdr:cNvPr>
        <xdr:cNvCxnSpPr/>
      </xdr:nvCxnSpPr>
      <xdr:spPr>
        <a:xfrm rot="10800000" flipH="1">
          <a:off x="471539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E1F58A8B-A15E-459A-B881-A77A5F64F0D9}"/>
            </a:ext>
          </a:extLst>
        </xdr:cNvPr>
        <xdr:cNvCxnSpPr/>
      </xdr:nvCxnSpPr>
      <xdr:spPr>
        <a:xfrm rot="10800000" flipH="1">
          <a:off x="471628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7705D092-5CC4-4797-814D-B7300B8C964F}"/>
            </a:ext>
          </a:extLst>
        </xdr:cNvPr>
        <xdr:cNvCxnSpPr/>
      </xdr:nvCxnSpPr>
      <xdr:spPr>
        <a:xfrm>
          <a:off x="493027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F6934AF5-9ADC-47CA-A01C-6F686FF1FDA3}"/>
            </a:ext>
          </a:extLst>
        </xdr:cNvPr>
        <xdr:cNvCxnSpPr/>
      </xdr:nvCxnSpPr>
      <xdr:spPr>
        <a:xfrm>
          <a:off x="4930159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C2AB9FF9-EB10-4807-B774-6CEF042D7A41}"/>
            </a:ext>
          </a:extLst>
        </xdr:cNvPr>
        <xdr:cNvCxnSpPr/>
      </xdr:nvCxnSpPr>
      <xdr:spPr>
        <a:xfrm flipV="1">
          <a:off x="4819641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C41B3F28-2B59-4447-A5A5-D38001DC4329}"/>
            </a:ext>
          </a:extLst>
        </xdr:cNvPr>
        <xdr:cNvCxnSpPr/>
      </xdr:nvCxnSpPr>
      <xdr:spPr>
        <a:xfrm>
          <a:off x="4819215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0CBDD317-D288-4E23-88EE-F53D325587F0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0CBDD317-D288-4E23-88EE-F53D325587F0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69D56712-665C-4AB9-9CFB-5A2199FD88F2}"/>
            </a:ext>
          </a:extLst>
        </xdr:cNvPr>
        <xdr:cNvCxnSpPr/>
      </xdr:nvCxnSpPr>
      <xdr:spPr>
        <a:xfrm>
          <a:off x="4930274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22A03B50-B3FA-476E-AE93-72D3559B44F8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22A03B50-B3FA-476E-AE93-72D3559B44F8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D761868B-50E7-42F9-AADA-4258859DB93E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D761868B-50E7-42F9-AADA-4258859DB93E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E945AEBF-FFF6-46FC-A633-D41E10BFCB9C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E945AEBF-FFF6-46FC-A633-D41E10BFCB9C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A470697E-3C74-48A0-9E20-6E6CDB366110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A470697E-3C74-48A0-9E20-6E6CDB366110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E4BBB753-F0C8-4205-BD19-C8E0C253F8AB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E4BBB753-F0C8-4205-BD19-C8E0C253F8AB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F7CED393-D0C0-41F1-9846-33A7498839E9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F7CED393-D0C0-41F1-9846-33A7498839E9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0FE63E00-FD17-4B92-902E-02F5FD17B42E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0FE63E00-FD17-4B92-902E-02F5FD17B42E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9A0B516B-FCF0-43CB-8F3F-C5A532A9FFFB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9A0B516B-FCF0-43CB-8F3F-C5A532A9FFFB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B9AE3EF2-C9D2-44CB-90C6-44A3732623B1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B9AE3EF2-C9D2-44CB-90C6-44A3732623B1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84152D4E-97DE-4462-948F-D34063212B6B}"/>
            </a:ext>
          </a:extLst>
        </xdr:cNvPr>
        <xdr:cNvCxnSpPr/>
      </xdr:nvCxnSpPr>
      <xdr:spPr>
        <a:xfrm rot="10800000" flipH="1">
          <a:off x="6387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848510</xdr:colOff>
      <xdr:row>14</xdr:row>
      <xdr:rowOff>1</xdr:rowOff>
    </xdr:from>
    <xdr:to>
      <xdr:col>56</xdr:col>
      <xdr:colOff>848510</xdr:colOff>
      <xdr:row>19</xdr:row>
      <xdr:rowOff>25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ED09EF3C-0E71-42ED-8438-688EEB3923A1}"/>
            </a:ext>
          </a:extLst>
        </xdr:cNvPr>
        <xdr:cNvCxnSpPr/>
      </xdr:nvCxnSpPr>
      <xdr:spPr>
        <a:xfrm rot="10800000" flipH="1">
          <a:off x="63873530" y="2842261"/>
          <a:ext cx="0" cy="101348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DB6EC880-ABA4-4476-9CC0-94BF726ECA08}"/>
            </a:ext>
          </a:extLst>
        </xdr:cNvPr>
        <xdr:cNvCxnSpPr/>
      </xdr:nvCxnSpPr>
      <xdr:spPr>
        <a:xfrm>
          <a:off x="669735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8C73545C-EFC9-4314-9E29-A2D0E8DC7E28}"/>
            </a:ext>
          </a:extLst>
        </xdr:cNvPr>
        <xdr:cNvCxnSpPr/>
      </xdr:nvCxnSpPr>
      <xdr:spPr>
        <a:xfrm>
          <a:off x="669723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05601478-8257-4EEC-9390-C1443940F511}"/>
            </a:ext>
          </a:extLst>
        </xdr:cNvPr>
        <xdr:cNvCxnSpPr/>
      </xdr:nvCxnSpPr>
      <xdr:spPr>
        <a:xfrm flipV="1">
          <a:off x="6499089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EA65E40C-DF60-4A19-A92C-A7EE5C173891}"/>
            </a:ext>
          </a:extLst>
        </xdr:cNvPr>
        <xdr:cNvCxnSpPr/>
      </xdr:nvCxnSpPr>
      <xdr:spPr>
        <a:xfrm>
          <a:off x="6498663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305169BD-3DE0-430A-8923-5C5BD866B646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305169BD-3DE0-430A-8923-5C5BD866B646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282F65C8-87CF-4AF0-AF04-9612B3C6E2CA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282F65C8-87CF-4AF0-AF04-9612B3C6E2CA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80" name="Conector recto de flecha 79">
          <a:extLst>
            <a:ext uri="{FF2B5EF4-FFF2-40B4-BE49-F238E27FC236}">
              <a16:creationId xmlns:a16="http://schemas.microsoft.com/office/drawing/2014/main" id="{FB27DAE8-E09A-4E58-8CB1-EEDCF49D1F08}"/>
            </a:ext>
          </a:extLst>
        </xdr:cNvPr>
        <xdr:cNvCxnSpPr/>
      </xdr:nvCxnSpPr>
      <xdr:spPr>
        <a:xfrm>
          <a:off x="669735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7A622426-BE5E-4FBC-9D0A-5908610F3EAF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7A622426-BE5E-4FBC-9D0A-5908610F3EAF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31C06ED7-82CD-4A63-B9CB-E587E3D2EF1C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31C06ED7-82CD-4A63-B9CB-E587E3D2EF1C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18A1D1B2-9C12-4088-8627-7EF2266FE740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18A1D1B2-9C12-4088-8627-7EF2266FE740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719</xdr:rowOff>
    </xdr:from>
    <xdr:ext cx="5337872" cy="1963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71A82BE3-A0B7-476E-9BB0-633B43E1D7C3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71A82BE3-A0B7-476E-9BB0-633B43E1D7C3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𝐕_(𝐩𝐬𝟏+𝐩𝐬𝟐−𝟐)−𝐕_(𝐩𝐬𝟏+𝐩𝐬𝟐−𝟑)+𝐅_(𝐩𝐬𝟏+𝐩𝐬𝟐−𝟑)^𝐠=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694529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0A55D75E-4609-45B9-9107-04E71AD8334F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0A55D75E-4609-45B9-9107-04E71AD8334F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)_(𝐩𝐬𝟏+𝐩𝐬𝟐−𝟑)=(𝐕𝐲_𝐚 )_(𝐩𝐬𝟏+𝐩𝐬𝟐−𝟐)−(𝐕𝐲_𝐚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69E76964-63FC-4E3F-843C-C77A64F0AD30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69E76964-63FC-4E3F-843C-C77A64F0AD30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6415795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3379D2F7-3BD6-4318-B7A6-DD6F879F553D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3379D2F7-3BD6-4318-B7A6-DD6F879F553D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𝐩𝐬𝟏+𝐩𝐬𝟐−𝟑)=(𝐕𝐡)_(𝐩𝐬𝟏+𝐩𝐬𝟐−𝟐)−(𝐕𝐡)_(𝐩𝐬𝟏+𝐩𝐬𝟐−𝟑)+(𝐅^𝐠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03486FAD-C389-4990-8A5D-27EC9C1D10FE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03486FAD-C389-4990-8A5D-27EC9C1D10FE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840585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89BE45BB-B971-40C8-8806-BEB827919EF9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89BE45BB-B971-40C8-8806-BEB827919EF9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𝐕_(𝐩𝐬𝟏+𝐩𝐬𝟐−𝟐)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21</xdr:row>
      <xdr:rowOff>0</xdr:rowOff>
    </xdr:from>
    <xdr:ext cx="946861" cy="4024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F8DFF81A-31E4-4A88-B394-9219114E85A6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𝐁𝐑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𝐥</m:t>
                            </m:r>
                          </m:sup>
                        </m:sSubSup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F8DFF81A-31E4-4A88-B394-9219114E85A6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𝐁𝐑=(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𝐏_(𝐩𝐬𝟏+𝐩𝐬𝟐−𝟐)^𝐠)/(𝐏_(𝐩𝐬𝟏+𝐩𝐬𝟐−𝟐)^𝐥 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2150ACBD-7639-453D-9586-4F548D93FCF1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2150ACBD-7639-453D-9586-4F548D93FCF1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401449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E479BBC1-7C5F-4A49-9FC0-9F6D8A55423B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E479BBC1-7C5F-4A49-9FC0-9F6D8A55423B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965957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926A4BBE-48D6-4D74-9E2C-ADA943DC0C3F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926A4BBE-48D6-4D74-9E2C-ADA943DC0C3F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3905813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A3655736-F60B-4A24-8FA5-E95F75362736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A3655736-F60B-4A24-8FA5-E95F75362736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)_(𝐩𝐬𝟏+𝐩𝐬𝟐−𝟐)+[(𝐋−𝐏^𝐥−𝐏^𝐠 ) 𝐱_𝐚 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77</xdr:col>
      <xdr:colOff>563880</xdr:colOff>
      <xdr:row>20</xdr:row>
      <xdr:rowOff>205740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D64B7595-D52E-48AC-B8FD-54EB94514655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D64B7595-D52E-48AC-B8FD-54EB94514655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72</xdr:col>
      <xdr:colOff>405457</xdr:colOff>
      <xdr:row>8</xdr:row>
      <xdr:rowOff>115412</xdr:rowOff>
    </xdr:from>
    <xdr:to>
      <xdr:col>72</xdr:col>
      <xdr:colOff>405457</xdr:colOff>
      <xdr:row>11</xdr:row>
      <xdr:rowOff>128192</xdr:rowOff>
    </xdr:to>
    <xdr:cxnSp macro="">
      <xdr:nvCxnSpPr>
        <xdr:cNvPr id="96" name="Conector recto de flecha 95">
          <a:extLst>
            <a:ext uri="{FF2B5EF4-FFF2-40B4-BE49-F238E27FC236}">
              <a16:creationId xmlns:a16="http://schemas.microsoft.com/office/drawing/2014/main" id="{4E9FDCCB-C417-40B9-855D-9C8C366D175F}"/>
            </a:ext>
          </a:extLst>
        </xdr:cNvPr>
        <xdr:cNvCxnSpPr/>
      </xdr:nvCxnSpPr>
      <xdr:spPr>
        <a:xfrm>
          <a:off x="82594777" y="1707992"/>
          <a:ext cx="0" cy="637620"/>
        </a:xfrm>
        <a:prstGeom prst="straightConnector1">
          <a:avLst/>
        </a:prstGeom>
        <a:ln>
          <a:solidFill>
            <a:srgbClr val="156082"/>
          </a:solidFill>
          <a:prstDash val="sys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90DF8642-CDDC-43F1-AF4F-7E77D64A120A}"/>
            </a:ext>
          </a:extLst>
        </xdr:cNvPr>
        <xdr:cNvCxnSpPr/>
      </xdr:nvCxnSpPr>
      <xdr:spPr>
        <a:xfrm rot="16200000" flipH="1">
          <a:off x="4447794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2FD280E4-58AF-47F1-B803-B3A9FD336408}"/>
            </a:ext>
          </a:extLst>
        </xdr:cNvPr>
        <xdr:cNvCxnSpPr/>
      </xdr:nvCxnSpPr>
      <xdr:spPr>
        <a:xfrm rot="16200000" flipH="1">
          <a:off x="6134862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68580</xdr:colOff>
      <xdr:row>36</xdr:row>
      <xdr:rowOff>55406</xdr:rowOff>
    </xdr:from>
    <xdr:ext cx="657681" cy="314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1410EF45-C430-44EC-AAE3-E454C3D427DD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1410EF45-C430-44EC-AAE3-E454C3D427DD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𝐔_𝐬𝐩^𝐥=𝐋/(𝛒𝐀_𝐭𝐫 )</a:t>
              </a:r>
            </a:p>
          </xdr:txBody>
        </xdr:sp>
      </mc:Fallback>
    </mc:AlternateContent>
    <xdr:clientData/>
  </xdr:oneCellAnchor>
  <xdr:oneCellAnchor>
    <xdr:from>
      <xdr:col>74</xdr:col>
      <xdr:colOff>53340</xdr:colOff>
      <xdr:row>36</xdr:row>
      <xdr:rowOff>40199</xdr:rowOff>
    </xdr:from>
    <xdr:ext cx="642162" cy="31406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AAEB6376-0D79-49C7-9EC2-659E1242FC04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𝐕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AAEB6376-0D79-49C7-9EC2-659E1242FC04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𝐔_𝐬𝐩^𝐠=𝐕/(𝛒𝐀_𝐭𝐫 )</a:t>
              </a:r>
            </a:p>
          </xdr:txBody>
        </xdr:sp>
      </mc:Fallback>
    </mc:AlternateContent>
    <xdr:clientData/>
  </xdr:oneCellAnchor>
  <xdr:oneCellAnchor>
    <xdr:from>
      <xdr:col>77</xdr:col>
      <xdr:colOff>1211580</xdr:colOff>
      <xdr:row>36</xdr:row>
      <xdr:rowOff>67076</xdr:rowOff>
    </xdr:from>
    <xdr:ext cx="657231" cy="29078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FE1DF8E4-9CB6-4800-BFFD-6FE4B55341CF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𝐒𝐜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𝐃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𝐛𝐦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FE1DF8E4-9CB6-4800-BFFD-6FE4B55341CF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𝐒𝐜=𝛍/(𝛒𝐃_𝐛𝐦 )</a:t>
              </a:r>
            </a:p>
          </xdr:txBody>
        </xdr:sp>
      </mc:Fallback>
    </mc:AlternateContent>
    <xdr:clientData/>
  </xdr:oneCellAnchor>
  <xdr:oneCellAnchor>
    <xdr:from>
      <xdr:col>82</xdr:col>
      <xdr:colOff>342900</xdr:colOff>
      <xdr:row>36</xdr:row>
      <xdr:rowOff>36160</xdr:rowOff>
    </xdr:from>
    <xdr:ext cx="784894" cy="32213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690FCBA9-A8B3-45CA-BCF8-A06763FC1E4A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690FCBA9-A8B3-45CA-BCF8-A06763FC1E4A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𝐑𝐞=(𝐝_𝐡 𝛒𝐔_𝐬𝐩)/𝛍</a:t>
              </a:r>
            </a:p>
          </xdr:txBody>
        </xdr:sp>
      </mc:Fallback>
    </mc:AlternateContent>
    <xdr:clientData/>
  </xdr:oneCellAnchor>
  <xdr:oneCellAnchor>
    <xdr:from>
      <xdr:col>85</xdr:col>
      <xdr:colOff>76200</xdr:colOff>
      <xdr:row>36</xdr:row>
      <xdr:rowOff>49059</xdr:rowOff>
    </xdr:from>
    <xdr:ext cx="820801" cy="3268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B0551BB3-754C-427E-9436-CB661AB15458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B0551BB3-754C-427E-9436-CB661AB15458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𝐖𝐞=(𝐝_𝐡 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</a:t>
              </a:r>
            </a:p>
          </xdr:txBody>
        </xdr:sp>
      </mc:Fallback>
    </mc:AlternateContent>
    <xdr:clientData/>
  </xdr:oneCellAnchor>
  <xdr:oneCellAnchor>
    <xdr:from>
      <xdr:col>87</xdr:col>
      <xdr:colOff>91440</xdr:colOff>
      <xdr:row>36</xdr:row>
      <xdr:rowOff>9186</xdr:rowOff>
    </xdr:from>
    <xdr:ext cx="594330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23ECBA19-3572-48CF-B985-9EBB02BA8578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23ECBA19-3572-48CF-B985-9EBB02BA8578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𝐅𝐫=(𝐔_𝐬𝐩^𝟐)/(𝐠_𝐜 𝐝_𝐡 )</a:t>
              </a:r>
            </a:p>
          </xdr:txBody>
        </xdr:sp>
      </mc:Fallback>
    </mc:AlternateContent>
    <xdr:clientData/>
  </xdr:oneCellAnchor>
  <xdr:oneCellAnchor>
    <xdr:from>
      <xdr:col>71</xdr:col>
      <xdr:colOff>129540</xdr:colOff>
      <xdr:row>36</xdr:row>
      <xdr:rowOff>30549</xdr:rowOff>
    </xdr:from>
    <xdr:ext cx="484876" cy="333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53125831-79C9-4D5B-8132-52EA758B3CD0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𝐝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𝐡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𝛜</m:t>
                        </m:r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53125831-79C9-4D5B-8132-52EA758B3CD0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𝐝_𝐡=𝟒𝛜/𝐚_𝐩 </a:t>
              </a:r>
            </a:p>
          </xdr:txBody>
        </xdr:sp>
      </mc:Fallback>
    </mc:AlternateContent>
    <xdr:clientData/>
  </xdr:oneCellAnchor>
  <xdr:oneCellAnchor>
    <xdr:from>
      <xdr:col>80</xdr:col>
      <xdr:colOff>350520</xdr:colOff>
      <xdr:row>36</xdr:row>
      <xdr:rowOff>5029</xdr:rowOff>
    </xdr:from>
    <xdr:ext cx="637932" cy="33868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27969DF8-9FE2-4E7A-95A1-5B050E664371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27969DF8-9FE2-4E7A-95A1-5B050E664371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𝐑𝐞=(𝛒𝐔_𝐬𝐩)/(𝐚_𝐩 𝛍)</a:t>
              </a:r>
            </a:p>
          </xdr:txBody>
        </xdr:sp>
      </mc:Fallback>
    </mc:AlternateContent>
    <xdr:clientData/>
  </xdr:oneCellAnchor>
  <xdr:oneCellAnchor>
    <xdr:from>
      <xdr:col>84</xdr:col>
      <xdr:colOff>76200</xdr:colOff>
      <xdr:row>35</xdr:row>
      <xdr:rowOff>162784</xdr:rowOff>
    </xdr:from>
    <xdr:ext cx="694484" cy="373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352A8A65-8943-4FBC-A678-B73E8E81CF06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352A8A65-8943-4FBC-A678-B73E8E81CF06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𝐚_𝐩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𝛔)</a:t>
              </a:r>
            </a:p>
          </xdr:txBody>
        </xdr:sp>
      </mc:Fallback>
    </mc:AlternateContent>
    <xdr:clientData/>
  </xdr:oneCellAnchor>
  <xdr:oneCellAnchor>
    <xdr:from>
      <xdr:col>86</xdr:col>
      <xdr:colOff>60960</xdr:colOff>
      <xdr:row>36</xdr:row>
      <xdr:rowOff>16806</xdr:rowOff>
    </xdr:from>
    <xdr:ext cx="657168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27F80648-F7A7-4588-9D79-C3F033D8C95A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27F80648-F7A7-4588-9D79-C3F033D8C95A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𝐅𝐫=(𝐚_𝐩 𝐔_𝐬𝐩^𝟐)/𝐠_𝐜 </a:t>
              </a:r>
            </a:p>
          </xdr:txBody>
        </xdr:sp>
      </mc:Fallback>
    </mc:AlternateContent>
    <xdr:clientData/>
  </xdr:oneCellAnchor>
  <xdr:oneCellAnchor>
    <xdr:from>
      <xdr:col>76</xdr:col>
      <xdr:colOff>45720</xdr:colOff>
      <xdr:row>16</xdr:row>
      <xdr:rowOff>15240</xdr:rowOff>
    </xdr:from>
    <xdr:ext cx="4008661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62F67725-E964-45E6-816E-3DF73AE14B23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62F67725-E964-45E6-816E-3DF73AE14B23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)𝐡]_(𝐩𝐬𝟏+𝐩𝐬𝟐−𝟐)+[(𝐋−𝐏^𝐥−𝐏^𝐠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AD711B08-0B52-4B1E-A357-96C950BDFC6E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AD711B08-0B52-4B1E-A357-96C950BDFC6E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51</xdr:col>
      <xdr:colOff>792479</xdr:colOff>
      <xdr:row>62</xdr:row>
      <xdr:rowOff>0</xdr:rowOff>
    </xdr:from>
    <xdr:to>
      <xdr:col>57</xdr:col>
      <xdr:colOff>355102</xdr:colOff>
      <xdr:row>104</xdr:row>
      <xdr:rowOff>13731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4530EDE6-7CE0-D74C-0199-ACA22129B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106</xdr:row>
      <xdr:rowOff>0</xdr:rowOff>
    </xdr:from>
    <xdr:to>
      <xdr:col>57</xdr:col>
      <xdr:colOff>473975</xdr:colOff>
      <xdr:row>148</xdr:row>
      <xdr:rowOff>18303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CD1F50C6-7F2D-6A71-9541-76EF60FC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149</xdr:row>
      <xdr:rowOff>182879</xdr:rowOff>
    </xdr:from>
    <xdr:to>
      <xdr:col>57</xdr:col>
      <xdr:colOff>245374</xdr:colOff>
      <xdr:row>192</xdr:row>
      <xdr:rowOff>13730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ED2629A1-33EE-8486-5DCD-7577EBEA8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194</xdr:row>
      <xdr:rowOff>1</xdr:rowOff>
    </xdr:from>
    <xdr:to>
      <xdr:col>57</xdr:col>
      <xdr:colOff>355102</xdr:colOff>
      <xdr:row>236</xdr:row>
      <xdr:rowOff>22876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0D8A57FD-851F-2FC9-680E-4D31FF767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237</xdr:row>
      <xdr:rowOff>182879</xdr:rowOff>
    </xdr:from>
    <xdr:to>
      <xdr:col>57</xdr:col>
      <xdr:colOff>473975</xdr:colOff>
      <xdr:row>280</xdr:row>
      <xdr:rowOff>32018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C15941D1-9103-F4EE-161A-F89030FF7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282</xdr:row>
      <xdr:rowOff>0</xdr:rowOff>
    </xdr:from>
    <xdr:to>
      <xdr:col>57</xdr:col>
      <xdr:colOff>245374</xdr:colOff>
      <xdr:row>324</xdr:row>
      <xdr:rowOff>32019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691AEAAC-EC8D-01CC-B050-58CC5C504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52616100"/>
          <a:ext cx="5632715" cy="77129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129540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C6B1838-F8EF-437D-B805-1C9994D17995}"/>
            </a:ext>
          </a:extLst>
        </xdr:cNvPr>
        <xdr:cNvGrpSpPr/>
      </xdr:nvGrpSpPr>
      <xdr:grpSpPr>
        <a:xfrm>
          <a:off x="16886883" y="1457980"/>
          <a:ext cx="2157867" cy="1094720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F078D1F0-7452-9125-46D7-7A103357D12D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D75497D2-AE27-1215-2BED-2AF32FAC28E4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000A882F-25C2-4769-80D6-AE26C1610DE1}"/>
            </a:ext>
          </a:extLst>
        </xdr:cNvPr>
        <xdr:cNvGrpSpPr/>
      </xdr:nvGrpSpPr>
      <xdr:grpSpPr>
        <a:xfrm>
          <a:off x="5445484" y="1442996"/>
          <a:ext cx="249679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095AB6D6-2CBF-CF82-B69A-938E8EE9269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A0938378-A51C-66F7-D850-1196847B58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1272319</xdr:colOff>
      <xdr:row>11</xdr:row>
      <xdr:rowOff>63817</xdr:rowOff>
    </xdr:from>
    <xdr:to>
      <xdr:col>5</xdr:col>
      <xdr:colOff>1272319</xdr:colOff>
      <xdr:row>16</xdr:row>
      <xdr:rowOff>79901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DE496D77-4A81-4080-84FD-9E5300847751}"/>
            </a:ext>
          </a:extLst>
        </xdr:cNvPr>
        <xdr:cNvCxnSpPr/>
      </xdr:nvCxnSpPr>
      <xdr:spPr>
        <a:xfrm flipV="1">
          <a:off x="6674899" y="227361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1279939</xdr:colOff>
      <xdr:row>3</xdr:row>
      <xdr:rowOff>118897</xdr:rowOff>
    </xdr:from>
    <xdr:to>
      <xdr:col>5</xdr:col>
      <xdr:colOff>1279939</xdr:colOff>
      <xdr:row>8</xdr:row>
      <xdr:rowOff>165986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E7CE8A0D-46BA-4C01-BCFA-7E9E764054F0}"/>
            </a:ext>
          </a:extLst>
        </xdr:cNvPr>
        <xdr:cNvCxnSpPr/>
      </xdr:nvCxnSpPr>
      <xdr:spPr>
        <a:xfrm flipV="1">
          <a:off x="6682519" y="70563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1344635</xdr:colOff>
      <xdr:row>3</xdr:row>
      <xdr:rowOff>118897</xdr:rowOff>
    </xdr:from>
    <xdr:to>
      <xdr:col>5</xdr:col>
      <xdr:colOff>1344635</xdr:colOff>
      <xdr:row>8</xdr:row>
      <xdr:rowOff>165986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F59E786A-AFFE-4FA4-AC1A-03A3C3F91125}"/>
            </a:ext>
          </a:extLst>
        </xdr:cNvPr>
        <xdr:cNvCxnSpPr/>
      </xdr:nvCxnSpPr>
      <xdr:spPr>
        <a:xfrm>
          <a:off x="6747215" y="70563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1332911</xdr:colOff>
      <xdr:row>11</xdr:row>
      <xdr:rowOff>63817</xdr:rowOff>
    </xdr:from>
    <xdr:to>
      <xdr:col>5</xdr:col>
      <xdr:colOff>1332911</xdr:colOff>
      <xdr:row>16</xdr:row>
      <xdr:rowOff>79901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1EBACCAD-43E3-4EE6-A502-58514A96FDBB}"/>
            </a:ext>
          </a:extLst>
        </xdr:cNvPr>
        <xdr:cNvCxnSpPr/>
      </xdr:nvCxnSpPr>
      <xdr:spPr>
        <a:xfrm>
          <a:off x="6735491" y="227361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5095ED3F-900C-42FC-9A20-83B6FCF739B2}"/>
            </a:ext>
          </a:extLst>
        </xdr:cNvPr>
        <xdr:cNvCxnSpPr/>
      </xdr:nvCxnSpPr>
      <xdr:spPr>
        <a:xfrm>
          <a:off x="1780994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3947C3D1-83F1-4F36-B35A-0288DFA9CBE4}"/>
            </a:ext>
          </a:extLst>
        </xdr:cNvPr>
        <xdr:cNvCxnSpPr/>
      </xdr:nvCxnSpPr>
      <xdr:spPr>
        <a:xfrm flipH="1">
          <a:off x="17800320" y="2258377"/>
          <a:ext cx="0" cy="1296222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7301E30E-B890-401E-9F92-EAA8C062876F}"/>
            </a:ext>
          </a:extLst>
        </xdr:cNvPr>
        <xdr:cNvCxnSpPr/>
      </xdr:nvCxnSpPr>
      <xdr:spPr>
        <a:xfrm flipH="1">
          <a:off x="16484405" y="3561470"/>
          <a:ext cx="2557389" cy="4690"/>
        </a:xfrm>
        <a:prstGeom prst="straightConnector1">
          <a:avLst/>
        </a:prstGeom>
        <a:ln>
          <a:solidFill>
            <a:srgbClr val="C00000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8E6FC3C9-B4A6-41DE-B0C6-BE78EA7B3B38}"/>
            </a:ext>
          </a:extLst>
        </xdr:cNvPr>
        <xdr:cNvCxnSpPr/>
      </xdr:nvCxnSpPr>
      <xdr:spPr>
        <a:xfrm rot="10800000" flipH="1">
          <a:off x="299022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0B1E10B9-291D-4BF2-A78D-8F0DF424B8C1}"/>
            </a:ext>
          </a:extLst>
        </xdr:cNvPr>
        <xdr:cNvCxnSpPr/>
      </xdr:nvCxnSpPr>
      <xdr:spPr>
        <a:xfrm rot="10800000" flipH="1">
          <a:off x="299111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C7EBFCE8-55A3-41EE-B3B9-84E914F03336}"/>
            </a:ext>
          </a:extLst>
        </xdr:cNvPr>
        <xdr:cNvCxnSpPr/>
      </xdr:nvCxnSpPr>
      <xdr:spPr>
        <a:xfrm>
          <a:off x="325006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B4DE025C-B761-4EA6-B436-F947F31534AF}"/>
            </a:ext>
          </a:extLst>
        </xdr:cNvPr>
        <xdr:cNvCxnSpPr/>
      </xdr:nvCxnSpPr>
      <xdr:spPr>
        <a:xfrm>
          <a:off x="324994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3438611D-7A39-44DF-850D-7CDB6591CA4A}"/>
            </a:ext>
          </a:extLst>
        </xdr:cNvPr>
        <xdr:cNvCxnSpPr/>
      </xdr:nvCxnSpPr>
      <xdr:spPr>
        <a:xfrm rot="10800000" flipH="1">
          <a:off x="65513662" y="2846070"/>
          <a:ext cx="0" cy="102110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B205EAC-4CEC-41D2-9419-E92FF43F9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66066" y="2070777"/>
          <a:ext cx="683373" cy="2269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937E8C2-5A21-4447-A27F-7C3B7CE37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8022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6C0A975-7DBA-4F66-A924-F640C0DEBC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2821935" y="1621889"/>
          <a:ext cx="1652870" cy="195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318BDA4-0BD3-44C2-8BFC-4BBC5AB31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0279" y="2670309"/>
          <a:ext cx="598781" cy="535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944880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E15E5FBB-8FEA-4FB4-B1A1-E1A2F8E15B39}"/>
            </a:ext>
          </a:extLst>
        </xdr:cNvPr>
        <xdr:cNvGrpSpPr/>
      </xdr:nvGrpSpPr>
      <xdr:grpSpPr>
        <a:xfrm>
          <a:off x="83667600" y="3533923"/>
          <a:ext cx="3783774" cy="116490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1EF05D49-DC64-49EB-1341-2578E37AEA44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6CD90C4D-2390-BDA5-8670-FD97EC418619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1521B079-B1FB-0A18-FB55-259EFD8B3B5A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1E4BEE2C-3666-048D-DD39-BD4F6C5A1DBA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123AF74A-5332-4BEC-A1E5-B248812E109D}"/>
            </a:ext>
          </a:extLst>
        </xdr:cNvPr>
        <xdr:cNvCxnSpPr/>
      </xdr:nvCxnSpPr>
      <xdr:spPr>
        <a:xfrm flipH="1">
          <a:off x="8740152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272E724D-780D-41C2-8694-BA9D436A994B}"/>
            </a:ext>
          </a:extLst>
        </xdr:cNvPr>
        <xdr:cNvCxnSpPr/>
      </xdr:nvCxnSpPr>
      <xdr:spPr>
        <a:xfrm flipH="1">
          <a:off x="8416348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214614B2-E32A-4165-AD6B-3A46EC81EE67}"/>
            </a:ext>
          </a:extLst>
        </xdr:cNvPr>
        <xdr:cNvCxnSpPr/>
      </xdr:nvCxnSpPr>
      <xdr:spPr>
        <a:xfrm flipH="1" flipV="1">
          <a:off x="8416290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7033</xdr:colOff>
      <xdr:row>2</xdr:row>
      <xdr:rowOff>192844</xdr:rowOff>
    </xdr:from>
    <xdr:to>
      <xdr:col>72</xdr:col>
      <xdr:colOff>12895</xdr:colOff>
      <xdr:row>8</xdr:row>
      <xdr:rowOff>56855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B2677646-DBD6-41DD-B9CE-F73FB6BCEA88}"/>
            </a:ext>
          </a:extLst>
        </xdr:cNvPr>
        <xdr:cNvCxnSpPr/>
      </xdr:nvCxnSpPr>
      <xdr:spPr>
        <a:xfrm flipH="1">
          <a:off x="83766073" y="57384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C40950B7-40D1-4C6D-9F71-F3B023F36794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C40950B7-40D1-4C6D-9F71-F3B023F36794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2E774A93-635F-4096-B325-80015A5BE76A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2E774A93-635F-4096-B325-80015A5BE76A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B34378E0-1C51-42B6-BD92-89359183EF84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B34378E0-1C51-42B6-BD92-89359183EF84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38100</xdr:colOff>
      <xdr:row>12</xdr:row>
      <xdr:rowOff>19050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E1F0E728-585D-44E0-948F-1EE29D59805C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E1F0E728-585D-44E0-948F-1EE29D59805C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AF1BEA08-20CD-46D0-8153-072121AE33C0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AF1BEA08-20CD-46D0-8153-072121AE33C0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9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5A1553F4-B3B3-4552-85A9-2D5D1E8F2587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5A1553F4-B3B3-4552-85A9-2D5D1E8F2587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15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3B8F9CF6-CA60-435A-9D59-D883359B6924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3B8F9CF6-CA60-435A-9D59-D883359B6924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21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36782A83-CD12-4202-A40D-E68F02991F2B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36782A83-CD12-4202-A40D-E68F02991F2B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26BA2B18-F18B-4C15-9C28-4F3C0C0052A1}"/>
            </a:ext>
          </a:extLst>
        </xdr:cNvPr>
        <xdr:cNvCxnSpPr/>
      </xdr:nvCxnSpPr>
      <xdr:spPr>
        <a:xfrm flipV="1">
          <a:off x="3094473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B03C0E0D-C465-4D65-9D43-C5096E065225}"/>
            </a:ext>
          </a:extLst>
        </xdr:cNvPr>
        <xdr:cNvCxnSpPr/>
      </xdr:nvCxnSpPr>
      <xdr:spPr>
        <a:xfrm>
          <a:off x="3094047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16DB6FEF-5709-44FA-8C1B-FC99534D7FEC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16DB6FEF-5709-44FA-8C1B-FC99534D7FEC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705629D6-0608-48B4-9638-9EEE15E56A7A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705629D6-0608-48B4-9638-9EEE15E56A7A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06236F09-47C1-4089-B28A-8DFB81B848F0}"/>
            </a:ext>
          </a:extLst>
        </xdr:cNvPr>
        <xdr:cNvCxnSpPr/>
      </xdr:nvCxnSpPr>
      <xdr:spPr>
        <a:xfrm>
          <a:off x="325006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051C3BAC-B11F-4B37-AB09-FAD0022CF346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051C3BAC-B11F-4B37-AB09-FAD0022CF346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88D13DD3-11BD-4522-9B3C-2ADA6EB20F78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88D13DD3-11BD-4522-9B3C-2ADA6EB20F78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D19D869F-19A1-4E74-8821-B3E9697FBA9F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D19D869F-19A1-4E74-8821-B3E9697FBA9F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F4EEDFF1-6D81-4EB1-B383-B1C26A756536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F4EEDFF1-6D81-4EB1-B383-B1C26A756536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7</xdr:row>
      <xdr:rowOff>27477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9F859FC2-4045-4EC4-9D7E-83ED1CE078A7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9F859FC2-4045-4EC4-9D7E-83ED1CE078A7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DC3D867B-05B9-4214-85B5-F9172D7B700A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DC3D867B-05B9-4214-85B5-F9172D7B700A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38100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531BDB4E-C02A-4019-9418-6EB5F9B60B18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531BDB4E-C02A-4019-9418-6EB5F9B60B18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71AF5ECE-EBAF-4A31-A97A-6ACF47411AC0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71AF5ECE-EBAF-4A31-A97A-6ACF47411AC0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83B72FD7-A6E9-4654-8357-DA965F5A06E5}"/>
            </a:ext>
          </a:extLst>
        </xdr:cNvPr>
        <xdr:cNvCxnSpPr/>
      </xdr:nvCxnSpPr>
      <xdr:spPr>
        <a:xfrm rot="10800000" flipH="1">
          <a:off x="487236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25ED3E37-2C4B-4A4A-B758-9CEA48947ABE}"/>
            </a:ext>
          </a:extLst>
        </xdr:cNvPr>
        <xdr:cNvCxnSpPr/>
      </xdr:nvCxnSpPr>
      <xdr:spPr>
        <a:xfrm rot="10800000" flipH="1">
          <a:off x="487325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3143A5EB-BDD5-41E6-966B-38EDB1C6209B}"/>
            </a:ext>
          </a:extLst>
        </xdr:cNvPr>
        <xdr:cNvCxnSpPr/>
      </xdr:nvCxnSpPr>
      <xdr:spPr>
        <a:xfrm>
          <a:off x="5087246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2E971FAE-CF5C-45ED-8F08-A33E9D1F5438}"/>
            </a:ext>
          </a:extLst>
        </xdr:cNvPr>
        <xdr:cNvCxnSpPr/>
      </xdr:nvCxnSpPr>
      <xdr:spPr>
        <a:xfrm>
          <a:off x="5087131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2552796A-ADCE-4E47-8E01-1B806E2F007E}"/>
            </a:ext>
          </a:extLst>
        </xdr:cNvPr>
        <xdr:cNvCxnSpPr/>
      </xdr:nvCxnSpPr>
      <xdr:spPr>
        <a:xfrm flipV="1">
          <a:off x="4976613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C952AD55-5247-4721-B731-D6F05629D9A7}"/>
            </a:ext>
          </a:extLst>
        </xdr:cNvPr>
        <xdr:cNvCxnSpPr/>
      </xdr:nvCxnSpPr>
      <xdr:spPr>
        <a:xfrm>
          <a:off x="4976187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1098B93D-02C5-479D-A7E2-76901F8BCA5C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1098B93D-02C5-479D-A7E2-76901F8BCA5C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5AFE4DC6-4096-4F0D-9671-163AFF4BA66E}"/>
            </a:ext>
          </a:extLst>
        </xdr:cNvPr>
        <xdr:cNvCxnSpPr/>
      </xdr:nvCxnSpPr>
      <xdr:spPr>
        <a:xfrm>
          <a:off x="5087246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0B2321DB-8B22-40E5-B1A8-EBB1DE520496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0B2321DB-8B22-40E5-B1A8-EBB1DE520496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F7F8FE33-86E0-4DF4-ACBB-ABF5BE816DA6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F7F8FE33-86E0-4DF4-ACBB-ABF5BE816DA6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F5565066-C963-459B-BF75-9D29E7DFB930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F5565066-C963-459B-BF75-9D29E7DFB930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F073E437-E8BF-490C-A1C5-42A89978B730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F073E437-E8BF-490C-A1C5-42A89978B730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BF858CB7-A113-4F53-92DA-1843C48791D3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BF858CB7-A113-4F53-92DA-1843C48791D3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071DC482-A0FF-466E-9B39-E7AE4D5EE3D8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071DC482-A0FF-466E-9B39-E7AE4D5EE3D8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74DE1EA6-6AFA-4B1F-8416-4738BA0156F1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74DE1EA6-6AFA-4B1F-8416-4738BA0156F1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619C7B1F-9034-4075-BE3A-975BCF11923A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619C7B1F-9034-4075-BE3A-975BCF11923A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94ECD568-E676-443B-A1B2-30D82D3046BF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94ECD568-E676-443B-A1B2-30D82D3046BF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8B0628EC-D60E-4A50-86F2-D837B0E2B117}"/>
            </a:ext>
          </a:extLst>
        </xdr:cNvPr>
        <xdr:cNvCxnSpPr/>
      </xdr:nvCxnSpPr>
      <xdr:spPr>
        <a:xfrm rot="10800000" flipH="1">
          <a:off x="654495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3F865995-A403-42CD-9CD4-4F17CBDEFD97}"/>
            </a:ext>
          </a:extLst>
        </xdr:cNvPr>
        <xdr:cNvCxnSpPr/>
      </xdr:nvCxnSpPr>
      <xdr:spPr>
        <a:xfrm>
          <a:off x="685432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3A79C7C3-1559-4F50-B313-D1F4E17B316A}"/>
            </a:ext>
          </a:extLst>
        </xdr:cNvPr>
        <xdr:cNvCxnSpPr/>
      </xdr:nvCxnSpPr>
      <xdr:spPr>
        <a:xfrm>
          <a:off x="685420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8CAE1B08-9CF6-45FA-BAF3-396535EDE85C}"/>
            </a:ext>
          </a:extLst>
        </xdr:cNvPr>
        <xdr:cNvCxnSpPr/>
      </xdr:nvCxnSpPr>
      <xdr:spPr>
        <a:xfrm flipV="1">
          <a:off x="6656061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37013419-D101-43E4-A168-3975B5A10CA7}"/>
            </a:ext>
          </a:extLst>
        </xdr:cNvPr>
        <xdr:cNvCxnSpPr/>
      </xdr:nvCxnSpPr>
      <xdr:spPr>
        <a:xfrm>
          <a:off x="6655635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B84A5286-9E8C-4711-8EFD-7668F6FA74E2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B84A5286-9E8C-4711-8EFD-7668F6FA74E2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BB037C2C-1457-4A2C-BFE3-9BF0491799CD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BB037C2C-1457-4A2C-BFE3-9BF0491799CD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78" name="Conector recto de flecha 77">
          <a:extLst>
            <a:ext uri="{FF2B5EF4-FFF2-40B4-BE49-F238E27FC236}">
              <a16:creationId xmlns:a16="http://schemas.microsoft.com/office/drawing/2014/main" id="{65018C9A-E962-4055-8844-756A873E8ECF}"/>
            </a:ext>
          </a:extLst>
        </xdr:cNvPr>
        <xdr:cNvCxnSpPr/>
      </xdr:nvCxnSpPr>
      <xdr:spPr>
        <a:xfrm>
          <a:off x="685432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B9579B65-6042-4E67-8236-3D2228D9FC93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B9579B65-6042-4E67-8236-3D2228D9FC93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6B3EB88E-CBA2-4954-84B7-EAD3EA2363F4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6B3EB88E-CBA2-4954-84B7-EAD3EA2363F4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889C54A3-3AE9-49BE-9691-F71BD0F81DB6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889C54A3-3AE9-49BE-9691-F71BD0F81DB6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847</xdr:rowOff>
    </xdr:from>
    <xdr:ext cx="4569841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E23255CE-42E8-4159-8E63-32449654A1BB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E23255CE-42E8-4159-8E63-32449654A1BB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588577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9DC77F20-8823-4179-AA9D-372EE1C8BF6B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9DC77F20-8823-4179-AA9D-372EE1C8BF6B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0FDD0C75-B53A-451F-9451-86EAA5BC38DF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0FDD0C75-B53A-451F-9451-86EAA5BC38DF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5475666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0152F067-347E-44E1-9123-5B1863747C56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0152F067-347E-44E1-9123-5B1863747C56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5D0E902E-F66D-4191-8FB8-40377A969A75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5D0E902E-F66D-4191-8FB8-40377A969A75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096087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52D68A9D-8DAA-44FE-B161-F13505637124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52D68A9D-8DAA-44FE-B161-F13505637124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B27CEF6E-6386-4E6D-90F5-CFDAC2C5238A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B27CEF6E-6386-4E6D-90F5-CFDAC2C5238A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291175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E6B0ACA6-1705-458E-869C-7857A67B0B75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E6B0ACA6-1705-458E-869C-7857A67B0B75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128549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F1C45C6D-FFE1-4E0D-91ED-DE6B6BCA3C5A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F1C45C6D-FFE1-4E0D-91ED-DE6B6BCA3C5A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226792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68240071-1A3F-43A5-8779-ECE6EB5AC3EC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68240071-1A3F-43A5-8779-ECE6EB5AC3EC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68580</xdr:colOff>
      <xdr:row>21</xdr:row>
      <xdr:rowOff>30480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CC15CB56-52EA-46B7-B4E5-6D0F0465668C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CC15CB56-52EA-46B7-B4E5-6D0F0465668C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3" name="Conector recto de flecha 92">
          <a:extLst>
            <a:ext uri="{FF2B5EF4-FFF2-40B4-BE49-F238E27FC236}">
              <a16:creationId xmlns:a16="http://schemas.microsoft.com/office/drawing/2014/main" id="{1ED93572-615A-42BC-B7D8-D2977AFCB9D6}"/>
            </a:ext>
          </a:extLst>
        </xdr:cNvPr>
        <xdr:cNvCxnSpPr/>
      </xdr:nvCxnSpPr>
      <xdr:spPr>
        <a:xfrm rot="16200000" flipH="1">
          <a:off x="4604766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4" name="Conector recto de flecha 93">
          <a:extLst>
            <a:ext uri="{FF2B5EF4-FFF2-40B4-BE49-F238E27FC236}">
              <a16:creationId xmlns:a16="http://schemas.microsoft.com/office/drawing/2014/main" id="{73A8E3DF-57BC-455B-82FC-EEB52ABA63B1}"/>
            </a:ext>
          </a:extLst>
        </xdr:cNvPr>
        <xdr:cNvCxnSpPr/>
      </xdr:nvCxnSpPr>
      <xdr:spPr>
        <a:xfrm rot="16200000" flipH="1">
          <a:off x="6291834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</xdr:col>
      <xdr:colOff>45720</xdr:colOff>
      <xdr:row>16</xdr:row>
      <xdr:rowOff>15240</xdr:rowOff>
    </xdr:from>
    <xdr:ext cx="2419700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581AC337-700F-4175-A390-1846A96D6733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581AC337-700F-4175-A390-1846A96D6733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79EBD9FD-9545-4B05-91A6-213A5F69E135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79EBD9FD-9545-4B05-91A6-213A5F69E135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15</xdr:col>
      <xdr:colOff>1130592</xdr:colOff>
      <xdr:row>11</xdr:row>
      <xdr:rowOff>96722</xdr:rowOff>
    </xdr:from>
    <xdr:to>
      <xdr:col>16</xdr:col>
      <xdr:colOff>941461</xdr:colOff>
      <xdr:row>11</xdr:row>
      <xdr:rowOff>96722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A7EF4084-A232-44EE-ABDE-CE9C97D61439}"/>
            </a:ext>
          </a:extLst>
        </xdr:cNvPr>
        <xdr:cNvCxnSpPr/>
      </xdr:nvCxnSpPr>
      <xdr:spPr>
        <a:xfrm rot="5400000">
          <a:off x="19457377" y="178005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1153453</xdr:colOff>
      <xdr:row>8</xdr:row>
      <xdr:rowOff>111964</xdr:rowOff>
    </xdr:from>
    <xdr:to>
      <xdr:col>16</xdr:col>
      <xdr:colOff>964322</xdr:colOff>
      <xdr:row>8</xdr:row>
      <xdr:rowOff>111964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2DDE281F-265B-47E6-AADB-E1D20C8543D2}"/>
            </a:ext>
          </a:extLst>
        </xdr:cNvPr>
        <xdr:cNvCxnSpPr/>
      </xdr:nvCxnSpPr>
      <xdr:spPr>
        <a:xfrm rot="16200000" flipH="1">
          <a:off x="19480238" y="1178079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45720</xdr:colOff>
      <xdr:row>13</xdr:row>
      <xdr:rowOff>26670</xdr:rowOff>
    </xdr:from>
    <xdr:ext cx="1042593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C531094B-D002-4BD8-95FE-5BE2B3B701E6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C531094B-D002-4BD8-95FE-5BE2B3B701E6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9</xdr:col>
      <xdr:colOff>91440</xdr:colOff>
      <xdr:row>16</xdr:row>
      <xdr:rowOff>19050</xdr:rowOff>
    </xdr:from>
    <xdr:ext cx="769570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4814AAAC-BC30-4DD1-9DB1-666CA67C54E5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4814AAAC-BC30-4DD1-9DB1-666CA67C54E5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4</xdr:row>
      <xdr:rowOff>7620</xdr:rowOff>
    </xdr:from>
    <xdr:ext cx="656718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B891BA35-ED09-477C-BB49-0578F3A27F83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B891BA35-ED09-477C-BB49-0578F3A27F83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0</xdr:colOff>
      <xdr:row>10</xdr:row>
      <xdr:rowOff>15240</xdr:rowOff>
    </xdr:from>
    <xdr:ext cx="1424940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053E11B0-9400-43EC-861F-2369B5BFDD40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053E11B0-9400-43EC-861F-2369B5BFDD40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16</xdr:row>
      <xdr:rowOff>38100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76038FEE-1C15-4191-9612-7F0CF675F7E0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76038FEE-1C15-4191-9612-7F0CF675F7E0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58</xdr:col>
      <xdr:colOff>1287779</xdr:colOff>
      <xdr:row>38</xdr:row>
      <xdr:rowOff>0</xdr:rowOff>
    </xdr:from>
    <xdr:to>
      <xdr:col>64</xdr:col>
      <xdr:colOff>70115</xdr:colOff>
      <xdr:row>67</xdr:row>
      <xdr:rowOff>173747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A749D5B2-8A03-2E30-5FC2-17F89AA7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7673340"/>
          <a:ext cx="6295656" cy="5797307"/>
        </a:xfrm>
        <a:prstGeom prst="rect">
          <a:avLst/>
        </a:prstGeom>
      </xdr:spPr>
    </xdr:pic>
    <xdr:clientData/>
  </xdr:twoCellAnchor>
  <xdr:twoCellAnchor editAs="oneCell">
    <xdr:from>
      <xdr:col>58</xdr:col>
      <xdr:colOff>1287779</xdr:colOff>
      <xdr:row>72</xdr:row>
      <xdr:rowOff>0</xdr:rowOff>
    </xdr:from>
    <xdr:to>
      <xdr:col>63</xdr:col>
      <xdr:colOff>1071383</xdr:colOff>
      <xdr:row>103</xdr:row>
      <xdr:rowOff>91451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FAD4538D-F809-CFF5-162A-387FA7A9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14211300"/>
          <a:ext cx="6131064" cy="576073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57</xdr:col>
      <xdr:colOff>355103</xdr:colOff>
      <xdr:row>104</xdr:row>
      <xdr:rowOff>13731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D9EABB43-A2E9-E0DA-B1E9-0AF399F3C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106</xdr:row>
      <xdr:rowOff>0</xdr:rowOff>
    </xdr:from>
    <xdr:to>
      <xdr:col>57</xdr:col>
      <xdr:colOff>473976</xdr:colOff>
      <xdr:row>148</xdr:row>
      <xdr:rowOff>18303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B3209C5B-18E3-7EF8-2CE3-D116F23A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182879</xdr:rowOff>
    </xdr:from>
    <xdr:to>
      <xdr:col>57</xdr:col>
      <xdr:colOff>245375</xdr:colOff>
      <xdr:row>192</xdr:row>
      <xdr:rowOff>13730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7EDF3DEB-1BD5-C9EC-15B8-AEE1A7FE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194</xdr:row>
      <xdr:rowOff>1</xdr:rowOff>
    </xdr:from>
    <xdr:to>
      <xdr:col>57</xdr:col>
      <xdr:colOff>355103</xdr:colOff>
      <xdr:row>236</xdr:row>
      <xdr:rowOff>22876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C5EB29A6-AAD4-3DD6-8CE9-9DE5FE7F7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237</xdr:row>
      <xdr:rowOff>182879</xdr:rowOff>
    </xdr:from>
    <xdr:to>
      <xdr:col>57</xdr:col>
      <xdr:colOff>473976</xdr:colOff>
      <xdr:row>280</xdr:row>
      <xdr:rowOff>32018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18772D1C-A8AE-8FEF-2985-8DE119FD0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282</xdr:row>
      <xdr:rowOff>0</xdr:rowOff>
    </xdr:from>
    <xdr:to>
      <xdr:col>57</xdr:col>
      <xdr:colOff>245375</xdr:colOff>
      <xdr:row>324</xdr:row>
      <xdr:rowOff>32019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10E2F24B-A01E-41A3-1B67-D1E5A0908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52616100"/>
          <a:ext cx="5632715" cy="7712979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258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2D076-897F-492D-8D56-189EA2A1128C}">
  <dimension ref="A1:DF300"/>
  <sheetViews>
    <sheetView tabSelected="1" topLeftCell="CM36"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5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8.8867187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3.5546875" style="2" bestFit="1" customWidth="1"/>
    <col min="30" max="30" width="12.33203125" style="2" bestFit="1" customWidth="1"/>
    <col min="31" max="31" width="25.6640625" style="2" bestFit="1" customWidth="1"/>
    <col min="32" max="32" width="11.6640625" style="2" customWidth="1"/>
    <col min="33" max="33" width="10.88671875" style="2" customWidth="1"/>
    <col min="34" max="34" width="11.88671875" style="2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33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19</v>
      </c>
      <c r="D2" s="8" t="s">
        <v>8</v>
      </c>
      <c r="M2" s="9"/>
      <c r="W2" s="10" t="s">
        <v>9</v>
      </c>
      <c r="X2" s="2">
        <f>0.45^2*PI()/4</f>
        <v>0.15904312808798329</v>
      </c>
      <c r="AL2" s="11" t="s">
        <v>10</v>
      </c>
      <c r="AN2" s="12" t="s">
        <v>9</v>
      </c>
      <c r="AO2" s="2">
        <f>0.45^2*PI()/4</f>
        <v>0.15904312808798329</v>
      </c>
      <c r="AT2"/>
      <c r="BB2" s="10" t="s">
        <v>9</v>
      </c>
      <c r="BC2" s="2">
        <f>0.45^2*PI()/4</f>
        <v>0.15904312808798329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19</v>
      </c>
      <c r="D3" s="13"/>
      <c r="E3" s="14" t="s">
        <v>12</v>
      </c>
      <c r="F3" s="15">
        <f>E31</f>
        <v>37.832118399999999</v>
      </c>
      <c r="G3" s="16" t="s">
        <v>13</v>
      </c>
      <c r="H3" s="17">
        <f>B31</f>
        <v>48.062464499999997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36.800407</v>
      </c>
      <c r="P3" s="14"/>
      <c r="R3" s="18" t="s">
        <v>14</v>
      </c>
      <c r="S3" s="18"/>
      <c r="T3" s="18"/>
      <c r="U3" s="18"/>
      <c r="X3" s="14" t="s">
        <v>15</v>
      </c>
      <c r="Y3" s="15">
        <f>G42</f>
        <v>36.800407</v>
      </c>
      <c r="AB3" s="16" t="s">
        <v>16</v>
      </c>
      <c r="AC3" s="17">
        <f>O19</f>
        <v>26.570062700000001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30.211347700000001</v>
      </c>
      <c r="BF3" s="2"/>
      <c r="BG3" s="2"/>
      <c r="BH3" s="16" t="s">
        <v>20</v>
      </c>
      <c r="BI3" s="17" cm="1">
        <f t="array" ref="BI3">INDEX(H42:H300,B2+B3-5,1)</f>
        <v>68.043467899999996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68.043579899999997</v>
      </c>
      <c r="BU3" s="14" t="s">
        <v>22</v>
      </c>
      <c r="BV3" s="15">
        <f>D37</f>
        <v>5.5290654199999999E-10</v>
      </c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66.846123700000007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61.3353818</v>
      </c>
      <c r="P4" s="14"/>
      <c r="R4" s="21"/>
      <c r="X4" s="14" t="s">
        <v>24</v>
      </c>
      <c r="Y4" s="15">
        <f>AG42</f>
        <v>61.3353818</v>
      </c>
      <c r="AB4" s="16" t="s">
        <v>24</v>
      </c>
      <c r="AC4" s="17">
        <f>O20</f>
        <v>38.731119100000001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197.325806</v>
      </c>
      <c r="BF4" s="2"/>
      <c r="BG4" s="2"/>
      <c r="BH4" s="16" t="s">
        <v>24</v>
      </c>
      <c r="BI4" s="17" cm="1">
        <f t="array" ref="BI4">INDEX(AK42:AK300,B2+B3-5,1)</f>
        <v>197.32473400000001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197.32573300000001</v>
      </c>
      <c r="BU4" s="14" t="s">
        <v>24</v>
      </c>
      <c r="BV4" s="15">
        <f>L37</f>
        <v>197.32573099999999</v>
      </c>
      <c r="BW4" s="14" t="s">
        <v>25</v>
      </c>
      <c r="BX4" s="15">
        <f>F37</f>
        <v>30.211459600000001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14.688977299999999</v>
      </c>
      <c r="G5" s="16" t="s">
        <v>27</v>
      </c>
      <c r="H5" s="17">
        <f>S31</f>
        <v>18.6326</v>
      </c>
      <c r="I5" s="21"/>
      <c r="J5" s="2">
        <f>H3+F14</f>
        <v>85.894582899999989</v>
      </c>
      <c r="K5" s="22" t="s">
        <v>28</v>
      </c>
      <c r="L5" s="2">
        <f>H14+F3</f>
        <v>85.894582899999989</v>
      </c>
      <c r="N5" s="14" t="s">
        <v>27</v>
      </c>
      <c r="O5" s="15">
        <f>AY42</f>
        <v>14.6937395</v>
      </c>
      <c r="P5" s="14"/>
      <c r="R5" s="21"/>
      <c r="S5" s="2">
        <f>O3</f>
        <v>36.800407</v>
      </c>
      <c r="T5" s="22" t="s">
        <v>28</v>
      </c>
      <c r="U5" s="2">
        <f>O13</f>
        <v>36.800407</v>
      </c>
      <c r="X5" s="14" t="s">
        <v>27</v>
      </c>
      <c r="Y5" s="15">
        <f>AY42</f>
        <v>14.6937395</v>
      </c>
      <c r="AB5" s="16" t="s">
        <v>27</v>
      </c>
      <c r="AC5" s="17">
        <f>O21</f>
        <v>14.6937395</v>
      </c>
      <c r="AE5" s="21"/>
      <c r="AF5" s="2">
        <f>AA13</f>
        <v>-2.0188938190000001</v>
      </c>
      <c r="AG5" s="22" t="s">
        <v>28</v>
      </c>
      <c r="AH5" s="2">
        <f>Y15-Y3</f>
        <v>-2.0188939000000019</v>
      </c>
      <c r="AI5" s="22" t="s">
        <v>28</v>
      </c>
      <c r="AJ5" s="2">
        <f>AC15-AC3</f>
        <v>-2.0188938000000007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14.6983929</v>
      </c>
      <c r="BF5" s="2"/>
      <c r="BG5" s="2"/>
      <c r="BH5" s="16" t="s">
        <v>27</v>
      </c>
      <c r="BI5" s="17" cm="1">
        <f t="array" ref="BI5">INDEX(AY42:AY300,B2+B3-5,1)</f>
        <v>14.698199000000001</v>
      </c>
      <c r="BJ5" s="2"/>
      <c r="BK5" s="21"/>
      <c r="BM5" s="2">
        <f>BG13</f>
        <v>1.11984411E-4</v>
      </c>
      <c r="BN5" s="22" t="s">
        <v>28</v>
      </c>
      <c r="BO5" s="2">
        <f>BE15-BE3+BG15</f>
        <v>1.1190055290555279E-4</v>
      </c>
      <c r="BP5" s="22" t="s">
        <v>28</v>
      </c>
      <c r="BQ5" s="2">
        <f>IF(BB8="NO APLICA",BI15-BI3,-BC9+BI15-BI3)</f>
        <v>1.1200000000144428E-4</v>
      </c>
      <c r="BS5" s="16" t="s">
        <v>27</v>
      </c>
      <c r="BT5" s="17" cm="1">
        <f t="array" ref="BT5">INDEX(AY42:AY300,B2+B3-4,1)</f>
        <v>14.6983929</v>
      </c>
      <c r="BU5" s="14" t="s">
        <v>27</v>
      </c>
      <c r="BV5" s="15">
        <f>U37</f>
        <v>14.698586799999999</v>
      </c>
      <c r="BW5" s="14" t="s">
        <v>24</v>
      </c>
      <c r="BX5" s="15">
        <f>N37</f>
        <v>197.32658699999999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1.74040112E-7</v>
      </c>
      <c r="G6" s="16" t="s">
        <v>31</v>
      </c>
      <c r="H6" s="17">
        <f>F31</f>
        <v>0.20914556200000001</v>
      </c>
      <c r="I6" s="21"/>
      <c r="N6" s="14" t="s">
        <v>32</v>
      </c>
      <c r="O6" s="15">
        <f>N42</f>
        <v>0.982568204</v>
      </c>
      <c r="P6" s="14"/>
      <c r="R6" s="21"/>
      <c r="W6" s="24" t="s">
        <v>33</v>
      </c>
      <c r="X6" s="14" t="s">
        <v>32</v>
      </c>
      <c r="Y6" s="15">
        <f>N42</f>
        <v>0.982568204</v>
      </c>
      <c r="AB6" s="16" t="s">
        <v>31</v>
      </c>
      <c r="AC6" s="17">
        <f>O22</f>
        <v>0.982568204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4.4093214800000003E-6</v>
      </c>
      <c r="BF6" s="2"/>
      <c r="BG6" s="2"/>
      <c r="BH6" s="16" t="s">
        <v>31</v>
      </c>
      <c r="BI6" s="17" cm="1">
        <f t="array" ref="BI6">INDEX(S42:S300,B2+B3-5,1)</f>
        <v>2.5478759900000001E-6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1.0619623399999999E-6</v>
      </c>
      <c r="BU6" s="14" t="s">
        <v>32</v>
      </c>
      <c r="BV6" s="15">
        <f>H37</f>
        <v>6.67118676E-6</v>
      </c>
      <c r="BW6" s="14" t="s">
        <v>27</v>
      </c>
      <c r="BX6" s="15">
        <f>W37</f>
        <v>14.698586799999999</v>
      </c>
      <c r="CA6" s="2">
        <f>BT3</f>
        <v>68.043579899999997</v>
      </c>
      <c r="CB6" s="22" t="s">
        <v>28</v>
      </c>
      <c r="CC6" s="2">
        <f>BX4+BT19+BV3</f>
        <v>68.043578000552898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-282657.55900000001</v>
      </c>
      <c r="G7" s="16" t="s">
        <v>35</v>
      </c>
      <c r="H7" s="17">
        <f>O31</f>
        <v>-243616.79300000001</v>
      </c>
      <c r="I7" s="18" t="s">
        <v>36</v>
      </c>
      <c r="J7" s="18"/>
      <c r="K7" s="18"/>
      <c r="L7" s="18"/>
      <c r="N7" s="14" t="s">
        <v>35</v>
      </c>
      <c r="O7" s="15">
        <f>AU42</f>
        <v>-49205.925499999998</v>
      </c>
      <c r="P7" s="14"/>
      <c r="R7" s="18" t="s">
        <v>36</v>
      </c>
      <c r="S7" s="18"/>
      <c r="T7" s="18"/>
      <c r="U7" s="18"/>
      <c r="W7" s="25">
        <f>C42</f>
        <v>9.6416000000000004</v>
      </c>
      <c r="X7" s="14" t="s">
        <v>35</v>
      </c>
      <c r="Y7" s="15">
        <f>AU42</f>
        <v>-49205.925499999998</v>
      </c>
      <c r="AB7" s="16" t="s">
        <v>35</v>
      </c>
      <c r="AC7" s="17">
        <f>O23</f>
        <v>-69886.533599999995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3.1153058823529398</v>
      </c>
      <c r="BD7" s="14" t="s">
        <v>35</v>
      </c>
      <c r="BE7" s="15" cm="1">
        <f t="array" ref="BE7">INDEX(AU42:AU300,B2+B3-4,1)</f>
        <v>-237450.845</v>
      </c>
      <c r="BF7" s="2"/>
      <c r="BG7" s="2"/>
      <c r="BH7" s="16" t="s">
        <v>35</v>
      </c>
      <c r="BI7" s="17" cm="1">
        <f t="array" ref="BI7">INDEX(AV42:AV300,B2+B3-5,1)</f>
        <v>-272583.11800000002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-272583.34899999999</v>
      </c>
      <c r="BU7" s="14" t="s">
        <v>35</v>
      </c>
      <c r="BV7" s="15">
        <f>Q37</f>
        <v>-237450.42499999999</v>
      </c>
      <c r="BW7" s="14" t="s">
        <v>32</v>
      </c>
      <c r="BX7" s="15">
        <f>J37</f>
        <v>1.06267419E-6</v>
      </c>
      <c r="BZ7" s="21"/>
      <c r="CA7" s="2">
        <f>BV19*B13</f>
        <v>30.211461496800002</v>
      </c>
      <c r="CB7" s="22" t="s">
        <v>28</v>
      </c>
      <c r="CC7" s="2">
        <f>BX4</f>
        <v>30.211459600000001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R8" s="21"/>
      <c r="W8" s="25"/>
      <c r="X8" s="28"/>
      <c r="Y8" s="29"/>
      <c r="Z8" s="30" t="s">
        <v>38</v>
      </c>
      <c r="AA8" s="31">
        <f>AI42</f>
        <v>40.563342900000002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197.325762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-237451.49587073168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10.052057733263673</v>
      </c>
      <c r="K9" s="22" t="s">
        <v>28</v>
      </c>
      <c r="L9" s="2">
        <f>H14*H17+F3*F6</f>
        <v>10.052057733263673</v>
      </c>
      <c r="R9" s="21"/>
      <c r="S9" s="2">
        <f>O3*O6</f>
        <v>36.158909812459029</v>
      </c>
      <c r="T9" s="22" t="s">
        <v>28</v>
      </c>
      <c r="U9" s="2">
        <f>O13*O16</f>
        <v>36.158909812459029</v>
      </c>
      <c r="W9" s="25"/>
      <c r="X9" s="35" t="s">
        <v>40</v>
      </c>
      <c r="Y9" s="36">
        <f>I42</f>
        <v>35.790960049999995</v>
      </c>
      <c r="Z9" s="37" t="s">
        <v>41</v>
      </c>
      <c r="AA9" s="38">
        <f>P42</f>
        <v>0.99987881499999998</v>
      </c>
      <c r="AB9" s="39" t="s">
        <v>42</v>
      </c>
      <c r="AC9" s="40">
        <f>J42</f>
        <v>24.5511689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20.140935766850969</v>
      </c>
      <c r="BF9" s="37" t="s">
        <v>41</v>
      </c>
      <c r="BG9" s="38" cm="1">
        <f t="array" ref="BG9">INDEX(P42:P300,B2+B3-4,1)</f>
        <v>5.6541747799999996E-6</v>
      </c>
      <c r="BH9" s="39" t="s">
        <v>47</v>
      </c>
      <c r="BI9" s="40" cm="1">
        <f t="array" ref="BI9">INDEX(J42:J300,B2+B3-4,1)</f>
        <v>68.043579899999997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68.215924650000005</v>
      </c>
      <c r="Z10" s="37" t="s">
        <v>51</v>
      </c>
      <c r="AA10" s="38">
        <f>Q42</f>
        <v>0.942076782</v>
      </c>
      <c r="AB10" s="39" t="s">
        <v>52</v>
      </c>
      <c r="AC10" s="40">
        <f>AJ42</f>
        <v>40.457010699999998</v>
      </c>
      <c r="AF10" s="2">
        <f>AA11</f>
        <v>-2.6126272300000002</v>
      </c>
      <c r="AG10" s="22" t="s">
        <v>28</v>
      </c>
      <c r="AH10" s="2">
        <f>Y15*Y18-Y3*Y6</f>
        <v>-2.6126272991294073</v>
      </c>
      <c r="AI10" s="22" t="s">
        <v>28</v>
      </c>
      <c r="AJ10" s="2">
        <f>AC15*AC18-AC3*AC6</f>
        <v>-2.612627215899618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197.32604133333334</v>
      </c>
      <c r="BF10" s="37" t="s">
        <v>51</v>
      </c>
      <c r="BG10" s="38" cm="1">
        <f t="array" ref="BG10">INDEX(Q42:Q300,B2+B3-4,1)</f>
        <v>8.9973067900000005E-7</v>
      </c>
      <c r="BH10" s="39" t="s">
        <v>52</v>
      </c>
      <c r="BI10" s="40" cm="1">
        <f t="array" ref="BI10">INDEX(AJ42:AJ300,B2+B3-4,1)</f>
        <v>197.32573300000001</v>
      </c>
      <c r="BJ10" s="2"/>
      <c r="BK10" s="2"/>
      <c r="BM10" s="2">
        <f>BG11</f>
        <v>-1.01106594E-4</v>
      </c>
      <c r="BN10" s="22" t="s">
        <v>28</v>
      </c>
      <c r="BO10" s="2">
        <f>BE15*BE18-BE3*BE6+BG15*BG18</f>
        <v>-1.0110660599052235E-4</v>
      </c>
      <c r="BP10" s="22" t="s">
        <v>28</v>
      </c>
      <c r="BQ10" s="2">
        <f>IF(BB8="NO APLICA",BI15*BI18-BI3*BI6,-BC9*BC12+BI15*BI18-BI3*BI6)</f>
        <v>-1.0110659880616477E-4</v>
      </c>
      <c r="BZ10" s="21"/>
      <c r="CB10" s="2"/>
      <c r="CI10" s="2"/>
    </row>
    <row r="11" spans="1:88" ht="16.2" x14ac:dyDescent="0.3">
      <c r="A11" s="1" t="s">
        <v>53</v>
      </c>
      <c r="B11" s="2">
        <v>2.5971816799999998</v>
      </c>
      <c r="D11" s="13"/>
      <c r="E11" s="25">
        <f>N31</f>
        <v>381124.33399999997</v>
      </c>
      <c r="F11" s="26"/>
      <c r="G11" s="27"/>
      <c r="I11" s="18" t="s">
        <v>54</v>
      </c>
      <c r="J11" s="18"/>
      <c r="K11" s="18"/>
      <c r="L11" s="18"/>
      <c r="N11" s="25">
        <f>-P36</f>
        <v>761054.79299999995</v>
      </c>
      <c r="R11" s="18" t="s">
        <v>54</v>
      </c>
      <c r="S11" s="18"/>
      <c r="T11" s="18"/>
      <c r="U11" s="18"/>
      <c r="W11" s="25"/>
      <c r="X11" s="35" t="s">
        <v>27</v>
      </c>
      <c r="Y11" s="36">
        <f>AY42</f>
        <v>14.6937395</v>
      </c>
      <c r="Z11" s="43" t="s">
        <v>55</v>
      </c>
      <c r="AA11" s="38">
        <f>V42</f>
        <v>-2.6126272300000002</v>
      </c>
      <c r="AB11" s="39" t="s">
        <v>27</v>
      </c>
      <c r="AC11" s="40">
        <f>AY42</f>
        <v>14.6937395</v>
      </c>
      <c r="AF11" s="2">
        <f>AA11</f>
        <v>-2.6126272300000002</v>
      </c>
      <c r="AG11" s="22" t="s">
        <v>28</v>
      </c>
      <c r="AH11" s="2">
        <f>X23+Z23</f>
        <v>-2.6126272300000002</v>
      </c>
      <c r="AI11" s="22" t="s">
        <v>28</v>
      </c>
      <c r="AJ11" s="2">
        <f>X24+Z24</f>
        <v>-2.6126272300000002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14.6983929</v>
      </c>
      <c r="BF11" s="43" t="s">
        <v>55</v>
      </c>
      <c r="BG11" s="38" cm="1">
        <f t="array" ref="BG11">INDEX(V42:V300,B2+B3-4,1)</f>
        <v>-1.01106594E-4</v>
      </c>
      <c r="BH11" s="39" t="s">
        <v>27</v>
      </c>
      <c r="BI11" s="40" cm="1">
        <f t="array" ref="BI11">INDEX(AY42:AY300,B2+B3-4,1)</f>
        <v>14.6983929</v>
      </c>
      <c r="BJ11" s="2"/>
      <c r="BK11" s="2"/>
      <c r="BM11" s="2">
        <f>BG11</f>
        <v>-1.01106594E-4</v>
      </c>
      <c r="BN11" s="22" t="s">
        <v>28</v>
      </c>
      <c r="BO11" s="2">
        <f>BD23+BF23</f>
        <v>-1.01106594E-4</v>
      </c>
      <c r="BP11" s="22" t="s">
        <v>28</v>
      </c>
      <c r="BQ11" s="2">
        <f>BD24+BF24</f>
        <v>-1.01106594E-4</v>
      </c>
      <c r="BU11" s="16" t="s">
        <v>56</v>
      </c>
      <c r="BV11" s="17">
        <f>Z36</f>
        <v>3.0243600000005699E-2</v>
      </c>
      <c r="BZ11" s="21"/>
      <c r="CI11" s="2"/>
    </row>
    <row r="12" spans="1:88" ht="16.2" x14ac:dyDescent="0.3">
      <c r="A12" s="7" t="s">
        <v>57</v>
      </c>
      <c r="B12" s="2">
        <v>0.79856638800000002</v>
      </c>
      <c r="D12" s="13"/>
      <c r="F12" s="26"/>
      <c r="G12" s="27"/>
      <c r="W12" s="25"/>
      <c r="X12" s="35" t="s">
        <v>58</v>
      </c>
      <c r="Y12" s="36">
        <f>O42</f>
        <v>0.973527103</v>
      </c>
      <c r="Z12" s="43" t="s">
        <v>59</v>
      </c>
      <c r="AA12" s="38">
        <f>W42</f>
        <v>0.59373341099999999</v>
      </c>
      <c r="AB12" s="39" t="s">
        <v>60</v>
      </c>
      <c r="AC12" s="40">
        <f>R42</f>
        <v>0.95695124200000004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4.047727476666667E-6</v>
      </c>
      <c r="BF12" s="43" t="s">
        <v>59</v>
      </c>
      <c r="BG12" s="38" cm="1">
        <f t="array" ref="BG12">INDEX(W42:W300,B2+B3-4,1)</f>
        <v>2.13091005E-4</v>
      </c>
      <c r="BH12" s="39" t="s">
        <v>60</v>
      </c>
      <c r="BI12" s="40" cm="1">
        <f t="array" ref="BI12">INDEX(R42:R300,B2+B3-4,1)</f>
        <v>1.0619623399999999E-6</v>
      </c>
      <c r="BJ12" s="2"/>
      <c r="BK12" s="2"/>
      <c r="BL12" s="2"/>
      <c r="BM12" s="2"/>
      <c r="BN12" s="2"/>
      <c r="BO12" s="2"/>
      <c r="BP12" s="2"/>
      <c r="BU12" s="16" t="s">
        <v>24</v>
      </c>
      <c r="BV12" s="17">
        <f>AB36</f>
        <v>197.32658699999999</v>
      </c>
      <c r="BZ12" s="21"/>
      <c r="CA12" s="2">
        <f>BT3*BT6</f>
        <v>7.2259719332580955E-5</v>
      </c>
      <c r="CB12" s="22" t="s">
        <v>28</v>
      </c>
      <c r="CC12" s="2">
        <f>BT19*BT22+BV3*BV6+BX4*BX7</f>
        <v>3.8689244486369526E-5</v>
      </c>
      <c r="CH12" s="2"/>
      <c r="CI12" s="2"/>
    </row>
    <row r="13" spans="1:88" ht="16.2" thickBot="1" x14ac:dyDescent="0.35">
      <c r="A13" s="12" t="s">
        <v>62</v>
      </c>
      <c r="B13" s="2">
        <v>0.999</v>
      </c>
      <c r="D13" s="13"/>
      <c r="F13" s="26"/>
      <c r="G13" s="27"/>
      <c r="N13" s="16" t="s">
        <v>63</v>
      </c>
      <c r="O13" s="17">
        <f>E36</f>
        <v>36.800407</v>
      </c>
      <c r="S13" s="2">
        <f>N11</f>
        <v>761054.79299999995</v>
      </c>
      <c r="T13" s="22" t="s">
        <v>28</v>
      </c>
      <c r="U13" s="2">
        <f>O3*O7-O13*O17</f>
        <v>761054.79508749675</v>
      </c>
      <c r="W13" s="25"/>
      <c r="X13" s="44"/>
      <c r="Y13" s="45"/>
      <c r="Z13" s="43" t="s">
        <v>64</v>
      </c>
      <c r="AA13" s="38">
        <f>X42</f>
        <v>-2.0188938190000001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1.11984411E-4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 t="s">
        <v>27</v>
      </c>
      <c r="BV13" s="17">
        <f>AD36</f>
        <v>14.698586799999999</v>
      </c>
      <c r="CA13" s="2">
        <f>BV19*BV22</f>
        <v>3.2103554524283209E-5</v>
      </c>
      <c r="CB13" s="22" t="s">
        <v>28</v>
      </c>
      <c r="CC13" s="2">
        <f>BX4*BX7+BV11*BV14</f>
        <v>3.2110052569207067E-5</v>
      </c>
      <c r="CH13" s="2"/>
      <c r="CI13" s="2"/>
    </row>
    <row r="14" spans="1:88" ht="16.8" thickBot="1" x14ac:dyDescent="0.35">
      <c r="A14" s="7" t="s">
        <v>65</v>
      </c>
      <c r="B14" s="2">
        <v>0.98157885099999997</v>
      </c>
      <c r="D14" s="13"/>
      <c r="E14" s="14" t="s">
        <v>66</v>
      </c>
      <c r="F14" s="15">
        <f>D31</f>
        <v>37.832118399999999</v>
      </c>
      <c r="G14" s="16" t="s">
        <v>67</v>
      </c>
      <c r="H14" s="17">
        <f>C31</f>
        <v>48.062464499999997</v>
      </c>
      <c r="J14" s="2">
        <f>E11</f>
        <v>381124.33399999997</v>
      </c>
      <c r="K14" s="22" t="s">
        <v>28</v>
      </c>
      <c r="L14" s="2">
        <f>H14*H18-H3*H7</f>
        <v>381124.33718063124</v>
      </c>
      <c r="N14" s="16" t="s">
        <v>24</v>
      </c>
      <c r="O14" s="17">
        <f>M36</f>
        <v>38.731119100000001</v>
      </c>
      <c r="W14" s="25"/>
      <c r="X14" s="48"/>
      <c r="Y14" s="49"/>
      <c r="Z14" s="50" t="s">
        <v>68</v>
      </c>
      <c r="AA14" s="51">
        <f>AN42</f>
        <v>-2471.7914500000002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-46.245179</v>
      </c>
      <c r="BH14" s="52"/>
      <c r="BI14" s="53"/>
      <c r="BJ14" s="2"/>
      <c r="BK14" s="2"/>
      <c r="BL14" s="2"/>
      <c r="BM14" s="2"/>
      <c r="BN14" s="2"/>
      <c r="BO14" s="2"/>
      <c r="BP14" s="2"/>
      <c r="BU14" s="16" t="s">
        <v>31</v>
      </c>
      <c r="BV14" s="17">
        <f>AA36</f>
        <v>1.6910057200000001E-7</v>
      </c>
      <c r="CB14" s="2"/>
    </row>
    <row r="15" spans="1:88" ht="16.8" thickBot="1" x14ac:dyDescent="0.35">
      <c r="A15" s="12" t="s">
        <v>69</v>
      </c>
      <c r="B15" s="2">
        <v>1.64527035E-7</v>
      </c>
      <c r="D15" s="13"/>
      <c r="E15" s="14" t="s">
        <v>24</v>
      </c>
      <c r="F15" s="15">
        <f>L31</f>
        <v>197.32573099999999</v>
      </c>
      <c r="G15" s="16" t="s">
        <v>24</v>
      </c>
      <c r="H15" s="17">
        <f>K31</f>
        <v>113.651577</v>
      </c>
      <c r="J15" s="2">
        <f>E11</f>
        <v>381124.33399999997</v>
      </c>
      <c r="K15" s="2" t="s">
        <v>28</v>
      </c>
      <c r="L15" s="2">
        <f>F14*F18-F3*F7</f>
        <v>381124.31698072888</v>
      </c>
      <c r="N15" s="16" t="s">
        <v>27</v>
      </c>
      <c r="O15" s="17">
        <f>V36</f>
        <v>14.6937395</v>
      </c>
      <c r="R15" s="18" t="s">
        <v>70</v>
      </c>
      <c r="S15" s="18"/>
      <c r="T15" s="18"/>
      <c r="U15" s="18"/>
      <c r="W15" s="24" t="s">
        <v>71</v>
      </c>
      <c r="X15" s="14" t="s">
        <v>72</v>
      </c>
      <c r="Y15" s="15">
        <f>G43</f>
        <v>34.781513099999998</v>
      </c>
      <c r="AB15" s="16" t="s">
        <v>73</v>
      </c>
      <c r="AC15" s="17">
        <f>H42</f>
        <v>24.5511689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 t="s">
        <v>22</v>
      </c>
      <c r="BE15" s="15">
        <f>BV3</f>
        <v>5.5290654199999999E-10</v>
      </c>
      <c r="BF15" s="41" t="s">
        <v>76</v>
      </c>
      <c r="BG15" s="42">
        <f>BX4</f>
        <v>30.211459600000001</v>
      </c>
      <c r="BH15" s="16" t="s">
        <v>21</v>
      </c>
      <c r="BI15" s="17" cm="1">
        <f t="array" ref="BI15">INDEX(H42:H300,B2+B3-4,1)</f>
        <v>68.043579899999997</v>
      </c>
      <c r="BJ15" s="2"/>
      <c r="BK15" s="2"/>
      <c r="BL15" s="2"/>
      <c r="BM15" s="2"/>
      <c r="BN15" s="2"/>
      <c r="BO15" s="2"/>
      <c r="BP15" s="2"/>
      <c r="BU15" s="16" t="s">
        <v>35</v>
      </c>
      <c r="BV15" s="17">
        <f>AC36</f>
        <v>-272583.46795270336</v>
      </c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14.698805699999999</v>
      </c>
      <c r="G16" s="16" t="s">
        <v>27</v>
      </c>
      <c r="H16" s="17">
        <f>T31</f>
        <v>18.612558700000001</v>
      </c>
      <c r="N16" s="16" t="s">
        <v>31</v>
      </c>
      <c r="O16" s="17">
        <f>I36</f>
        <v>0.982568204</v>
      </c>
      <c r="W16" s="25">
        <f>D42</f>
        <v>9.5304235294117596</v>
      </c>
      <c r="X16" s="14" t="s">
        <v>24</v>
      </c>
      <c r="Y16" s="15">
        <f>AG43</f>
        <v>75.096467500000003</v>
      </c>
      <c r="AB16" s="16" t="s">
        <v>24</v>
      </c>
      <c r="AC16" s="17">
        <f>AK42</f>
        <v>40.457010699999998</v>
      </c>
      <c r="AF16" s="2">
        <f>AA14</f>
        <v>-2471.7914500000002</v>
      </c>
      <c r="AG16" s="22" t="s">
        <v>28</v>
      </c>
      <c r="AH16" s="2">
        <f>Y15*Y19-Y3*Y7</f>
        <v>-2471.7892390994821</v>
      </c>
      <c r="AI16" s="22" t="s">
        <v>28</v>
      </c>
      <c r="AJ16" s="2">
        <f>AC15*AC19-AC3*AC7</f>
        <v>-2471.7932947964873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2.8805999999999998</v>
      </c>
      <c r="BD16" s="14" t="s">
        <v>24</v>
      </c>
      <c r="BE16" s="15">
        <f t="shared" ref="BE16:BE19" si="0">BV4</f>
        <v>197.32573099999999</v>
      </c>
      <c r="BF16" s="41" t="s">
        <v>24</v>
      </c>
      <c r="BG16" s="42">
        <f>BX5</f>
        <v>197.32658699999999</v>
      </c>
      <c r="BH16" s="16" t="s">
        <v>24</v>
      </c>
      <c r="BI16" s="17" cm="1">
        <f t="array" ref="BI16">INDEX(AK42:AK300,B2+B3-4,1)</f>
        <v>197.32573300000001</v>
      </c>
      <c r="BJ16" s="2"/>
      <c r="BK16" s="2"/>
      <c r="BM16" s="2">
        <f>BG14</f>
        <v>-46.245179</v>
      </c>
      <c r="BN16" s="22" t="s">
        <v>28</v>
      </c>
      <c r="BO16" s="2">
        <f>BE15*BE19-BE3*BE7+BG15*BG19</f>
        <v>-46.234635658562183</v>
      </c>
      <c r="BP16" s="22" t="s">
        <v>28</v>
      </c>
      <c r="BQ16" s="2">
        <f>IF(BB8="NO APLICA",BI15*BI19-BI3*BI7,-BC9*BC13+BI15*BI19-BI3*BI7)</f>
        <v>-46.247376173734665</v>
      </c>
      <c r="BX16" s="25">
        <f>P37</f>
        <v>1061384.57</v>
      </c>
    </row>
    <row r="17" spans="1:82" ht="15.6" x14ac:dyDescent="0.3">
      <c r="D17" s="13"/>
      <c r="E17" s="14" t="s">
        <v>30</v>
      </c>
      <c r="F17" s="15">
        <f>H31</f>
        <v>1.74040112E-7</v>
      </c>
      <c r="G17" s="16" t="s">
        <v>31</v>
      </c>
      <c r="H17" s="17">
        <f>G31</f>
        <v>0.20914556200000001</v>
      </c>
      <c r="N17" s="16" t="s">
        <v>35</v>
      </c>
      <c r="O17" s="17">
        <f>R36</f>
        <v>-69886.533599999995</v>
      </c>
      <c r="S17" s="2">
        <f>B11</f>
        <v>2.5971816799999998</v>
      </c>
      <c r="T17" s="22" t="s">
        <v>28</v>
      </c>
      <c r="U17" s="2">
        <f>O19/Q19</f>
        <v>2.5971816706110271</v>
      </c>
      <c r="W17" s="25"/>
      <c r="X17" s="14" t="s">
        <v>27</v>
      </c>
      <c r="Y17" s="15">
        <f>AY43</f>
        <v>14.693854399999999</v>
      </c>
      <c r="AB17" s="16" t="s">
        <v>27</v>
      </c>
      <c r="AC17" s="17">
        <f>AY42</f>
        <v>14.6937395</v>
      </c>
      <c r="AF17" s="2">
        <f>AA14</f>
        <v>-2471.7914500000002</v>
      </c>
      <c r="AG17" s="22" t="s">
        <v>28</v>
      </c>
      <c r="AH17" s="2">
        <f>X25+Z25</f>
        <v>-2471.7914999999994</v>
      </c>
      <c r="AI17" s="22" t="s">
        <v>28</v>
      </c>
      <c r="AJ17" s="2">
        <f>X26+Z26</f>
        <v>-2471.7914400000004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 t="s">
        <v>27</v>
      </c>
      <c r="BE17" s="15">
        <f t="shared" si="0"/>
        <v>14.698586799999999</v>
      </c>
      <c r="BF17" s="41" t="s">
        <v>27</v>
      </c>
      <c r="BG17" s="42">
        <f>BX6</f>
        <v>14.698586799999999</v>
      </c>
      <c r="BH17" s="16" t="s">
        <v>27</v>
      </c>
      <c r="BI17" s="17" cm="1">
        <f t="array" ref="BI17">INDEX(AY42:AY300,B2+B3-4,1)</f>
        <v>14.6983929</v>
      </c>
      <c r="BJ17" s="2"/>
      <c r="BK17" s="2"/>
      <c r="BM17" s="2">
        <f>BG14</f>
        <v>-46.245179</v>
      </c>
      <c r="BN17" s="22" t="s">
        <v>28</v>
      </c>
      <c r="BO17" s="2">
        <f>BD25+BF25</f>
        <v>-46.245178966899999</v>
      </c>
      <c r="BP17" s="22" t="s">
        <v>28</v>
      </c>
      <c r="BQ17" s="2">
        <f>BD26+BF26</f>
        <v>-46.245179020000002</v>
      </c>
    </row>
    <row r="18" spans="1:82" ht="15.6" x14ac:dyDescent="0.3">
      <c r="D18" s="13"/>
      <c r="E18" s="14" t="s">
        <v>35</v>
      </c>
      <c r="F18" s="15">
        <f>Q31</f>
        <v>-272583.46500000003</v>
      </c>
      <c r="G18" s="16" t="s">
        <v>35</v>
      </c>
      <c r="H18" s="17">
        <f>P31</f>
        <v>-235687.022</v>
      </c>
      <c r="W18" s="24" t="s">
        <v>77</v>
      </c>
      <c r="X18" s="14" t="s">
        <v>32</v>
      </c>
      <c r="Y18" s="15">
        <f>N43</f>
        <v>0.96448600200000001</v>
      </c>
      <c r="AB18" s="16" t="s">
        <v>31</v>
      </c>
      <c r="AC18" s="17">
        <f>S42</f>
        <v>0.95695124200000004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 t="s">
        <v>32</v>
      </c>
      <c r="BE18" s="15">
        <f t="shared" si="0"/>
        <v>6.67118676E-6</v>
      </c>
      <c r="BF18" s="41" t="s">
        <v>78</v>
      </c>
      <c r="BG18" s="42">
        <f>BX7</f>
        <v>1.06267419E-6</v>
      </c>
      <c r="BH18" s="16" t="s">
        <v>31</v>
      </c>
      <c r="BI18" s="17" cm="1">
        <f t="array" ref="BI18">INDEX(S42:S300,B2+B3-4,1)</f>
        <v>1.0619623399999999E-6</v>
      </c>
      <c r="BJ18" s="2"/>
      <c r="BK18" s="2"/>
      <c r="BL18" s="2"/>
      <c r="BM18" s="2"/>
      <c r="BN18" s="2"/>
      <c r="BO18" s="2"/>
      <c r="BP18" s="2"/>
      <c r="CA18" s="54">
        <f>BT3*BT7</f>
        <v>-18547546.887091085</v>
      </c>
      <c r="CB18" s="55" t="s">
        <v>28</v>
      </c>
      <c r="CC18" s="54">
        <f>BT19*BT23+BV3*BV7+BX4*BX8-BX16</f>
        <v>-18547550.766351722</v>
      </c>
    </row>
    <row r="19" spans="1:82" ht="16.2" x14ac:dyDescent="0.3">
      <c r="D19" s="13"/>
      <c r="E19" s="56"/>
      <c r="F19" s="26" t="s">
        <v>79</v>
      </c>
      <c r="G19" s="57" t="s">
        <v>80</v>
      </c>
      <c r="H19" s="58"/>
      <c r="N19" s="16" t="s">
        <v>81</v>
      </c>
      <c r="O19" s="17">
        <f>O13-Q19</f>
        <v>26.570062700000001</v>
      </c>
      <c r="P19" s="16" t="s">
        <v>82</v>
      </c>
      <c r="Q19" s="17">
        <f>G36</f>
        <v>10.230344300000001</v>
      </c>
      <c r="W19" s="25">
        <f>W7-W16</f>
        <v>0.11117647058824076</v>
      </c>
      <c r="X19" s="14" t="s">
        <v>35</v>
      </c>
      <c r="Y19" s="15">
        <f>AU43</f>
        <v>-52133.150999999998</v>
      </c>
      <c r="AB19" s="16" t="s">
        <v>35</v>
      </c>
      <c r="AC19" s="17">
        <f>AV42</f>
        <v>-75734.128200000006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0.23470588235293999</v>
      </c>
      <c r="BD19" s="14" t="s">
        <v>35</v>
      </c>
      <c r="BE19" s="15">
        <f t="shared" si="0"/>
        <v>-237450.42499999999</v>
      </c>
      <c r="BF19" s="41" t="s">
        <v>35</v>
      </c>
      <c r="BG19" s="42">
        <f>BX8</f>
        <v>-237451.49587073168</v>
      </c>
      <c r="BH19" s="16" t="s">
        <v>35</v>
      </c>
      <c r="BI19" s="17" cm="1">
        <f t="array" ref="BI19">INDEX(AV42:AV300,B2+B3-4,1)</f>
        <v>-272583.34899999999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37.832118399999999</v>
      </c>
      <c r="BU19" s="16" t="s">
        <v>83</v>
      </c>
      <c r="BV19" s="17">
        <f>E37-G37</f>
        <v>30.241703200000003</v>
      </c>
      <c r="CA19" s="54">
        <f>BX16</f>
        <v>1061384.57</v>
      </c>
      <c r="CB19" s="55" t="s">
        <v>28</v>
      </c>
      <c r="CC19" s="54">
        <f>BX4*BX8-BV19*BV23+BV11*BV15</f>
        <v>1061384.5825284529</v>
      </c>
    </row>
    <row r="20" spans="1:82" x14ac:dyDescent="0.3">
      <c r="A20" s="9"/>
      <c r="D20" s="13"/>
      <c r="F20" s="26"/>
      <c r="G20" s="27"/>
      <c r="N20" s="16" t="s">
        <v>24</v>
      </c>
      <c r="O20" s="17">
        <f>AVERAGE(O14,Q20)</f>
        <v>38.731119100000001</v>
      </c>
      <c r="P20" s="16" t="s">
        <v>24</v>
      </c>
      <c r="Q20" s="17">
        <f>O36</f>
        <v>38.731119100000001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197.32573099999999</v>
      </c>
      <c r="BU20" s="16" t="s">
        <v>24</v>
      </c>
      <c r="BV20" s="17">
        <f>M37</f>
        <v>197.32573099999999</v>
      </c>
    </row>
    <row r="21" spans="1:82" ht="15" thickBot="1" x14ac:dyDescent="0.35">
      <c r="A21" s="9"/>
      <c r="D21" s="13"/>
      <c r="F21" s="26"/>
      <c r="G21" s="27"/>
      <c r="N21" s="16" t="s">
        <v>27</v>
      </c>
      <c r="O21" s="17">
        <f>AVERAGE(O15,Q21)</f>
        <v>14.6937395</v>
      </c>
      <c r="P21" s="16" t="s">
        <v>27</v>
      </c>
      <c r="Q21" s="17">
        <f>X36</f>
        <v>14.6937395</v>
      </c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14.698805699999999</v>
      </c>
      <c r="BU21" s="16" t="s">
        <v>27</v>
      </c>
      <c r="BV21" s="17">
        <f>V37</f>
        <v>14.698586799999999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26"/>
      <c r="G22" s="27"/>
      <c r="N22" s="16" t="s">
        <v>31</v>
      </c>
      <c r="O22" s="17">
        <f>AVERAGE(O16,Q22)</f>
        <v>0.982568204</v>
      </c>
      <c r="P22" s="16" t="s">
        <v>31</v>
      </c>
      <c r="Q22" s="17">
        <f>K36</f>
        <v>0.982568204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521.25135527783755</v>
      </c>
      <c r="AC22" s="10" t="s">
        <v>90</v>
      </c>
      <c r="AD22" s="65">
        <f>AL42</f>
        <v>92.025030959999995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415.92328332770654</v>
      </c>
      <c r="BI22" s="10" t="s">
        <v>90</v>
      </c>
      <c r="BJ22" s="65" cm="1">
        <f t="array" ref="BJ22">INDEX(AL42:AL300,B2+B3-4,1)</f>
        <v>69.785366400000001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1.74040112E-7</v>
      </c>
      <c r="BU22" s="16" t="s">
        <v>31</v>
      </c>
      <c r="BV22" s="17">
        <f>I37</f>
        <v>1.06156569E-6</v>
      </c>
    </row>
    <row r="23" spans="1:82" ht="16.8" thickBot="1" x14ac:dyDescent="0.35">
      <c r="A23" s="9"/>
      <c r="D23" s="13"/>
      <c r="F23" s="26"/>
      <c r="G23" s="27"/>
      <c r="N23" s="16" t="s">
        <v>35</v>
      </c>
      <c r="O23" s="17">
        <f>AVERAGE(O17,Q23)</f>
        <v>-69886.533599999995</v>
      </c>
      <c r="P23" s="16" t="s">
        <v>35</v>
      </c>
      <c r="Q23" s="17">
        <f>T36</f>
        <v>-69886.533599999995</v>
      </c>
      <c r="W23" s="68" t="s">
        <v>91</v>
      </c>
      <c r="X23" s="69">
        <f>Y42</f>
        <v>-0.64717937912432366</v>
      </c>
      <c r="Y23" s="68" t="s">
        <v>92</v>
      </c>
      <c r="Z23" s="69">
        <f>AA42</f>
        <v>-1.9654478508756765</v>
      </c>
      <c r="AA23" s="10" t="s">
        <v>93</v>
      </c>
      <c r="AB23" s="70">
        <f>T42</f>
        <v>4.4137414636637695</v>
      </c>
      <c r="AC23" s="10" t="s">
        <v>94</v>
      </c>
      <c r="AD23" s="71">
        <f>AM42</f>
        <v>3607.4515680000004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-1.0110704728237736E-4</v>
      </c>
      <c r="BE23" s="68" t="s">
        <v>92</v>
      </c>
      <c r="BF23" s="69" cm="1">
        <f t="array" ref="BF23">INDEX(AA42:AA300,B2+B3-4,1)</f>
        <v>4.5328237736303296E-10</v>
      </c>
      <c r="BG23" s="10" t="s">
        <v>93</v>
      </c>
      <c r="BH23" s="70" cm="1">
        <f t="array" ref="BH23">INDEX(T42:T300,B2+B3-4,1)</f>
        <v>5.400156163022503</v>
      </c>
      <c r="BI23" s="10" t="s">
        <v>94</v>
      </c>
      <c r="BJ23" s="71" cm="1">
        <f t="array" ref="BJ23">INDEX(AM42:AM300,B2+B3-4,1)</f>
        <v>12122.692127999999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-272583.46500000003</v>
      </c>
      <c r="BU23" s="16" t="s">
        <v>35</v>
      </c>
      <c r="BV23" s="17">
        <f>R37</f>
        <v>-272583.34981470241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-0.68064428244182684</v>
      </c>
      <c r="Y24" s="72" t="s">
        <v>96</v>
      </c>
      <c r="Z24" s="73">
        <f>AD42</f>
        <v>-1.9319829475581733</v>
      </c>
      <c r="AA24" s="10" t="s">
        <v>97</v>
      </c>
      <c r="AB24" s="71">
        <f>U42</f>
        <v>0.14073280957920772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-1.0110671292322716E-4</v>
      </c>
      <c r="BE24" s="74" t="s">
        <v>99</v>
      </c>
      <c r="BF24" s="75" cm="1">
        <f t="array" ref="BF24">INDEX(AD42:AD300,B2+B3-4,1)</f>
        <v>1.1892322714908172E-10</v>
      </c>
      <c r="BG24" s="10" t="s">
        <v>97</v>
      </c>
      <c r="BH24" s="71" cm="1">
        <f t="array" ref="BH24">INDEX(U42:U300,B2+B3-4,1)</f>
        <v>0.83334986898931418</v>
      </c>
      <c r="BI24" s="2"/>
      <c r="BJ24" s="2"/>
      <c r="BK24" s="2"/>
      <c r="BL24" s="2"/>
      <c r="BM24" s="2"/>
      <c r="BN24" s="2"/>
      <c r="BO24" s="2"/>
      <c r="BP24" s="2"/>
      <c r="CA24" s="2">
        <f>B12</f>
        <v>0.79856638800000002</v>
      </c>
      <c r="CB24" s="22" t="s">
        <v>28</v>
      </c>
      <c r="CC24" s="2">
        <f>BX4/BT19</f>
        <v>0.79856642656309729</v>
      </c>
    </row>
    <row r="25" spans="1:82" ht="16.8" customHeight="1" thickBot="1" x14ac:dyDescent="0.35">
      <c r="A25" s="9"/>
      <c r="D25" s="13"/>
      <c r="F25" s="26"/>
      <c r="G25" s="27"/>
      <c r="N25" s="76" t="s">
        <v>100</v>
      </c>
      <c r="O25" s="76"/>
      <c r="P25" s="76"/>
      <c r="Q25" s="76"/>
      <c r="R25" s="76"/>
      <c r="S25" s="76"/>
      <c r="T25" s="76"/>
      <c r="U25" s="76"/>
      <c r="W25" s="77" t="s">
        <v>101</v>
      </c>
      <c r="X25" s="78">
        <f>AO42</f>
        <v>17618.141299999999</v>
      </c>
      <c r="Y25" s="77" t="s">
        <v>102</v>
      </c>
      <c r="Z25" s="78">
        <f>AP42</f>
        <v>-20089.932799999999</v>
      </c>
      <c r="AA25" s="10" t="s">
        <v>103</v>
      </c>
      <c r="AB25" s="71">
        <f>Z42</f>
        <v>1.0428642920012277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4.7702933099999997E-2</v>
      </c>
      <c r="BE25" s="77" t="s">
        <v>102</v>
      </c>
      <c r="BF25" s="78" cm="1">
        <f t="array" ref="BF25">INDEX(AP42:AP300,B2+B3-4,1)</f>
        <v>-46.292881899999998</v>
      </c>
      <c r="BG25" s="10" t="s">
        <v>103</v>
      </c>
      <c r="BH25" s="71" cm="1">
        <f t="array" ref="BH25">INDEX(Z42:Z300,B2+B3-4,1)</f>
        <v>1.8165171152861552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1098528.7077728952</v>
      </c>
      <c r="CA25" s="2">
        <f>B13</f>
        <v>0.999</v>
      </c>
      <c r="CB25" s="22" t="s">
        <v>28</v>
      </c>
      <c r="CC25" s="2">
        <f>BX4/BV19</f>
        <v>0.99899993727866487</v>
      </c>
    </row>
    <row r="26" spans="1:82" ht="16.8" thickBot="1" x14ac:dyDescent="0.35">
      <c r="A26" s="9"/>
      <c r="D26" s="80"/>
      <c r="F26" s="26"/>
      <c r="G26" s="27"/>
      <c r="M26" s="81"/>
      <c r="N26" s="76"/>
      <c r="O26" s="76"/>
      <c r="P26" s="76"/>
      <c r="Q26" s="76"/>
      <c r="R26" s="76"/>
      <c r="S26" s="76"/>
      <c r="T26" s="76"/>
      <c r="U26" s="76"/>
      <c r="W26" s="82" t="s">
        <v>105</v>
      </c>
      <c r="X26" s="83">
        <f>AQ42</f>
        <v>3535.41588</v>
      </c>
      <c r="Y26" s="82" t="s">
        <v>106</v>
      </c>
      <c r="Z26" s="83">
        <f>AR42</f>
        <v>-6007.2073200000004</v>
      </c>
      <c r="AA26" s="10" t="s">
        <v>107</v>
      </c>
      <c r="AB26" s="71">
        <f>AC42</f>
        <v>1.0006144037133193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5.4943491800000004</v>
      </c>
      <c r="BE26" s="84" t="s">
        <v>109</v>
      </c>
      <c r="BF26" s="85" cm="1">
        <f t="array" ref="BF26">INDEX(AR42:AR300,B2+B3-4,1)</f>
        <v>-51.739528200000002</v>
      </c>
      <c r="BG26" s="10" t="s">
        <v>107</v>
      </c>
      <c r="BH26" s="71" cm="1">
        <f t="array" ref="BH26">INDEX(AC42:AC300,B2+B3-4,1)</f>
        <v>1.0000130617274734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230.02809999999999</v>
      </c>
      <c r="BU27" s="41" t="s">
        <v>111</v>
      </c>
      <c r="BV27" s="42">
        <v>84.199700000000007</v>
      </c>
      <c r="BY27" s="2"/>
      <c r="BZ27" s="2"/>
      <c r="CA27" s="2"/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223.48259999999999</v>
      </c>
      <c r="BU28" s="41" t="s">
        <v>114</v>
      </c>
      <c r="BV28" s="42">
        <v>289.82640140038581</v>
      </c>
      <c r="BY28" s="2"/>
      <c r="BZ28" s="2"/>
      <c r="CA28" s="2"/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  <c r="BS30" s="76" t="s">
        <v>142</v>
      </c>
      <c r="BT30" s="76"/>
      <c r="BU30" s="76"/>
      <c r="BV30" s="76"/>
      <c r="BW30" s="76"/>
      <c r="BX30" s="76"/>
      <c r="BY30" s="76"/>
      <c r="BZ30" s="76"/>
      <c r="CA30" s="76"/>
      <c r="CB30" s="76"/>
      <c r="CC30" s="76"/>
    </row>
    <row r="31" spans="1:82" x14ac:dyDescent="0.3">
      <c r="A31" s="2" t="s">
        <v>1</v>
      </c>
      <c r="B31" s="2">
        <v>48.062464499999997</v>
      </c>
      <c r="C31" s="2">
        <v>48.062464499999997</v>
      </c>
      <c r="D31" s="2">
        <v>37.832118399999999</v>
      </c>
      <c r="E31" s="2">
        <v>37.832118399999999</v>
      </c>
      <c r="F31" s="2">
        <v>0.20914556200000001</v>
      </c>
      <c r="G31" s="2">
        <v>0.20914556200000001</v>
      </c>
      <c r="H31" s="2">
        <v>1.74040112E-7</v>
      </c>
      <c r="I31" s="2">
        <v>1.74040112E-7</v>
      </c>
      <c r="J31" s="2">
        <v>20</v>
      </c>
      <c r="K31" s="2">
        <v>113.651577</v>
      </c>
      <c r="L31" s="2">
        <v>197.32573099999999</v>
      </c>
      <c r="M31" s="2">
        <v>66.846123700000007</v>
      </c>
      <c r="N31" s="2">
        <v>381124.33399999997</v>
      </c>
      <c r="O31" s="2">
        <v>-243616.79300000001</v>
      </c>
      <c r="P31" s="2">
        <v>-235687.022</v>
      </c>
      <c r="Q31" s="2">
        <v>-272583.46500000003</v>
      </c>
      <c r="R31" s="2">
        <v>-282657.55900000001</v>
      </c>
      <c r="S31" s="2">
        <v>18.6326</v>
      </c>
      <c r="T31" s="2">
        <v>18.612558700000001</v>
      </c>
      <c r="U31" s="2">
        <v>14.698805699999999</v>
      </c>
      <c r="V31" s="2">
        <v>14.688977299999999</v>
      </c>
      <c r="AU31" s="2"/>
      <c r="AV31" s="2"/>
      <c r="AW31" s="2"/>
      <c r="AX31" s="2"/>
      <c r="AY31" s="2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</row>
    <row r="32" spans="1:82" ht="15" thickBot="1" x14ac:dyDescent="0.35">
      <c r="A32" s="9"/>
      <c r="D32" s="9"/>
      <c r="AU32" s="2"/>
      <c r="AV32" s="2"/>
      <c r="AW32" s="2"/>
      <c r="AX32" s="2"/>
      <c r="AY32" s="2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145</v>
      </c>
      <c r="AA34" s="4"/>
      <c r="AB34" s="4"/>
      <c r="AC34" s="4"/>
      <c r="AD34" s="5"/>
      <c r="AF34" s="66" t="s">
        <v>146</v>
      </c>
      <c r="AG34" s="91"/>
      <c r="AH34" s="91"/>
      <c r="AI34" s="91"/>
      <c r="AJ34" s="67"/>
      <c r="AL34" s="92" t="s">
        <v>147</v>
      </c>
      <c r="AM34" s="92"/>
      <c r="AN34" s="92"/>
      <c r="AO34" s="92"/>
      <c r="AP34" s="92"/>
      <c r="AQ34" s="92"/>
      <c r="AR34" s="92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169</v>
      </c>
      <c r="AA35" s="57" t="s">
        <v>170</v>
      </c>
      <c r="AB35" s="57" t="s">
        <v>171</v>
      </c>
      <c r="AC35" s="57" t="s">
        <v>172</v>
      </c>
      <c r="AD35" s="57" t="s">
        <v>173</v>
      </c>
      <c r="AF35" s="57" t="s">
        <v>148</v>
      </c>
      <c r="AG35" s="57" t="s">
        <v>174</v>
      </c>
      <c r="AH35" s="57" t="s">
        <v>175</v>
      </c>
      <c r="AI35" s="57" t="s">
        <v>176</v>
      </c>
      <c r="AJ35" s="57" t="s">
        <v>177</v>
      </c>
      <c r="AL35" s="92"/>
      <c r="AM35" s="92"/>
      <c r="AN35" s="92"/>
      <c r="AO35" s="92"/>
      <c r="AP35" s="92"/>
      <c r="AQ35" s="92"/>
      <c r="AR35" s="92"/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36.800407</v>
      </c>
      <c r="F36" s="94" t="s">
        <v>332</v>
      </c>
      <c r="G36" s="93">
        <v>10.230344300000001</v>
      </c>
      <c r="H36" s="94" t="s">
        <v>332</v>
      </c>
      <c r="I36" s="93">
        <v>0.982568204</v>
      </c>
      <c r="J36" s="94" t="s">
        <v>332</v>
      </c>
      <c r="K36" s="93">
        <v>0.982568204</v>
      </c>
      <c r="L36" s="22" t="s">
        <v>332</v>
      </c>
      <c r="M36" s="93">
        <v>38.731119100000001</v>
      </c>
      <c r="N36" s="94" t="s">
        <v>332</v>
      </c>
      <c r="O36" s="93">
        <v>38.731119100000001</v>
      </c>
      <c r="P36" s="93">
        <v>-761054.79299999995</v>
      </c>
      <c r="Q36" s="94" t="s">
        <v>332</v>
      </c>
      <c r="R36" s="93">
        <v>-69886.533599999995</v>
      </c>
      <c r="S36" s="94" t="s">
        <v>332</v>
      </c>
      <c r="T36" s="93">
        <v>-69886.533599999995</v>
      </c>
      <c r="U36" s="94" t="s">
        <v>332</v>
      </c>
      <c r="V36" s="93">
        <v>14.6937395</v>
      </c>
      <c r="W36" s="94" t="s">
        <v>332</v>
      </c>
      <c r="X36" s="93">
        <v>14.6937395</v>
      </c>
      <c r="Z36" s="2">
        <v>3.0243600000005699E-2</v>
      </c>
      <c r="AA36" s="2">
        <v>1.6910057200000001E-7</v>
      </c>
      <c r="AB36" s="2">
        <v>197.32658699999999</v>
      </c>
      <c r="AC36" s="2">
        <v>-272583.46795270336</v>
      </c>
      <c r="AD36" s="2">
        <v>14.698586799999999</v>
      </c>
      <c r="AF36" s="2">
        <v>1.4405289450000001</v>
      </c>
      <c r="AG36" s="2">
        <v>867.76117699999998</v>
      </c>
      <c r="AH36" s="2">
        <v>1.9389999999930296E-4</v>
      </c>
      <c r="AI36" s="2">
        <v>0.12258656642961754</v>
      </c>
      <c r="AJ36" s="2" t="s">
        <v>179</v>
      </c>
      <c r="AK36" s="95" t="s">
        <v>180</v>
      </c>
      <c r="AL36" s="96" t="s">
        <v>181</v>
      </c>
      <c r="AM36" s="96"/>
      <c r="AN36" s="96"/>
      <c r="AO36" s="96"/>
      <c r="AP36" s="96"/>
      <c r="AQ36" s="96"/>
      <c r="AR36" s="96"/>
      <c r="AU36" s="2"/>
      <c r="AV36" s="2"/>
      <c r="AW36" s="2"/>
      <c r="AX36" s="2"/>
      <c r="AY36" s="2"/>
    </row>
    <row r="37" spans="1:110" ht="15" thickBot="1" x14ac:dyDescent="0.35">
      <c r="A37" s="2" t="s">
        <v>182</v>
      </c>
      <c r="B37" s="93">
        <v>36</v>
      </c>
      <c r="C37" s="93">
        <v>0</v>
      </c>
      <c r="D37" s="93">
        <v>5.5290654199999999E-10</v>
      </c>
      <c r="E37" s="93">
        <v>68.073821600000002</v>
      </c>
      <c r="F37" s="93">
        <v>30.211459600000001</v>
      </c>
      <c r="G37" s="93">
        <v>37.832118399999999</v>
      </c>
      <c r="H37" s="93">
        <v>6.67118676E-6</v>
      </c>
      <c r="I37" s="93">
        <v>1.06156569E-6</v>
      </c>
      <c r="J37" s="93">
        <v>1.06267419E-6</v>
      </c>
      <c r="K37" s="93">
        <v>1.74040112E-7</v>
      </c>
      <c r="L37" s="93">
        <v>197.32573099999999</v>
      </c>
      <c r="M37" s="93">
        <v>197.32573099999999</v>
      </c>
      <c r="N37" s="93">
        <v>197.32658699999999</v>
      </c>
      <c r="O37" s="93">
        <v>197.32573099999999</v>
      </c>
      <c r="P37" s="93">
        <v>1061384.57</v>
      </c>
      <c r="Q37" s="93">
        <v>-237450.42499999999</v>
      </c>
      <c r="R37" s="97">
        <v>-272583.34981470241</v>
      </c>
      <c r="S37" s="97">
        <v>-237451.49587073168</v>
      </c>
      <c r="T37" s="93">
        <v>-272583.46500000003</v>
      </c>
      <c r="U37" s="93">
        <v>14.698586799999999</v>
      </c>
      <c r="V37" s="93">
        <v>14.698586799999999</v>
      </c>
      <c r="W37" s="93">
        <v>14.698586799999999</v>
      </c>
      <c r="X37" s="93">
        <v>14.698805699999999</v>
      </c>
      <c r="AU37" s="2"/>
      <c r="AV37" s="2"/>
      <c r="AW37" s="2"/>
      <c r="AX37" s="2"/>
      <c r="AY37" s="2"/>
      <c r="CM37" s="98"/>
    </row>
    <row r="38" spans="1:110" ht="16.8" thickBot="1" x14ac:dyDescent="0.35">
      <c r="AU38" s="2"/>
      <c r="AV38" s="2"/>
      <c r="AW38" s="2"/>
      <c r="AX38" s="2"/>
      <c r="AY38" s="2"/>
      <c r="BH38" s="99" t="s">
        <v>9</v>
      </c>
      <c r="BI38" s="2">
        <f>0.45^2*PI()/4</f>
        <v>0.15904312808798329</v>
      </c>
      <c r="BJ38" s="100" t="s">
        <v>183</v>
      </c>
      <c r="BK38" s="2">
        <v>0.98199999999999998</v>
      </c>
      <c r="BL38" s="99" t="s">
        <v>184</v>
      </c>
      <c r="BM38" s="2">
        <v>353</v>
      </c>
      <c r="BN38" s="100" t="s">
        <v>185</v>
      </c>
      <c r="BO38" s="101">
        <f>PI()/4</f>
        <v>0.78539816339744828</v>
      </c>
      <c r="BP38" s="100" t="s">
        <v>186</v>
      </c>
      <c r="BQ38" s="2">
        <v>9.8066499999999994</v>
      </c>
      <c r="BR38" s="100" t="s">
        <v>187</v>
      </c>
      <c r="BS38" s="2">
        <v>1.1127478753541076E-2</v>
      </c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BH39" s="105" t="s">
        <v>191</v>
      </c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  <c r="DD39" s="106"/>
      <c r="DE39" s="106"/>
      <c r="DF39" s="107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BH40" s="112" t="s">
        <v>202</v>
      </c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4"/>
      <c r="BW40" s="88" t="s">
        <v>203</v>
      </c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112" t="s">
        <v>204</v>
      </c>
      <c r="CL40" s="113"/>
      <c r="CM40" s="113"/>
      <c r="CN40" s="113"/>
      <c r="CO40" s="113"/>
      <c r="CP40" s="114"/>
      <c r="CQ40" s="112" t="s">
        <v>205</v>
      </c>
      <c r="CR40" s="113"/>
      <c r="CS40" s="113"/>
      <c r="CT40" s="113"/>
      <c r="CU40" s="113"/>
      <c r="CV40" s="113"/>
      <c r="CW40" s="113"/>
      <c r="CX40" s="113"/>
      <c r="CY40" s="114"/>
      <c r="CZ40" s="115" t="s">
        <v>206</v>
      </c>
      <c r="DA40" s="3" t="s">
        <v>207</v>
      </c>
      <c r="DB40" s="4"/>
      <c r="DC40" s="4"/>
      <c r="DD40" s="4"/>
      <c r="DE40" s="4"/>
      <c r="DF40" s="5"/>
    </row>
    <row r="41" spans="1:110" ht="16.8" x14ac:dyDescent="0.35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199.1919</v>
      </c>
      <c r="BC41" s="2" t="s">
        <v>332</v>
      </c>
      <c r="BD41" s="2">
        <v>197.32573099999999</v>
      </c>
      <c r="BE41" s="2">
        <v>36</v>
      </c>
      <c r="BF41" s="19">
        <v>10.249700000000001</v>
      </c>
      <c r="BH41" s="26" t="s">
        <v>251</v>
      </c>
      <c r="BI41" s="57" t="s">
        <v>252</v>
      </c>
      <c r="BJ41" s="26" t="s">
        <v>253</v>
      </c>
      <c r="BK41" s="57" t="s">
        <v>254</v>
      </c>
      <c r="BL41" s="26" t="s">
        <v>255</v>
      </c>
      <c r="BM41" s="57" t="s">
        <v>256</v>
      </c>
      <c r="BN41" s="26" t="s">
        <v>257</v>
      </c>
      <c r="BO41" s="57" t="s">
        <v>258</v>
      </c>
      <c r="BP41" s="119" t="s">
        <v>259</v>
      </c>
      <c r="BQ41" s="98" t="s">
        <v>260</v>
      </c>
      <c r="BR41" s="119" t="s">
        <v>261</v>
      </c>
      <c r="BS41" s="98" t="s">
        <v>262</v>
      </c>
      <c r="BT41" s="119" t="s">
        <v>263</v>
      </c>
      <c r="BU41" s="98" t="s">
        <v>264</v>
      </c>
      <c r="BV41" s="98" t="s">
        <v>265</v>
      </c>
      <c r="BW41" s="119" t="s">
        <v>266</v>
      </c>
      <c r="BX41" s="98" t="s">
        <v>267</v>
      </c>
      <c r="BY41" s="119" t="s">
        <v>268</v>
      </c>
      <c r="BZ41" s="98" t="s">
        <v>269</v>
      </c>
      <c r="CA41" s="119" t="s">
        <v>270</v>
      </c>
      <c r="CB41" s="98" t="s">
        <v>271</v>
      </c>
      <c r="CC41" s="119" t="s">
        <v>272</v>
      </c>
      <c r="CD41" s="98" t="s">
        <v>273</v>
      </c>
      <c r="CE41" s="119" t="s">
        <v>274</v>
      </c>
      <c r="CF41" s="98" t="s">
        <v>275</v>
      </c>
      <c r="CG41" s="98" t="s">
        <v>276</v>
      </c>
      <c r="CH41" s="98" t="s">
        <v>277</v>
      </c>
      <c r="CI41" s="98" t="s">
        <v>278</v>
      </c>
      <c r="CJ41" s="98" t="s">
        <v>279</v>
      </c>
      <c r="CK41" s="26" t="s">
        <v>280</v>
      </c>
      <c r="CL41" s="57" t="s">
        <v>281</v>
      </c>
      <c r="CM41" s="26" t="s">
        <v>282</v>
      </c>
      <c r="CN41" s="57" t="s">
        <v>283</v>
      </c>
      <c r="CO41" s="9" t="s">
        <v>284</v>
      </c>
      <c r="CP41" s="9" t="s">
        <v>285</v>
      </c>
      <c r="CQ41" s="119" t="s">
        <v>286</v>
      </c>
      <c r="CR41" s="98" t="s">
        <v>287</v>
      </c>
      <c r="CS41" s="118" t="s">
        <v>231</v>
      </c>
      <c r="CT41" s="117" t="s">
        <v>288</v>
      </c>
      <c r="CU41" s="117" t="s">
        <v>289</v>
      </c>
      <c r="CV41" s="118" t="s">
        <v>290</v>
      </c>
      <c r="CW41" s="118" t="s">
        <v>291</v>
      </c>
      <c r="CX41" s="26" t="s">
        <v>243</v>
      </c>
      <c r="CY41" s="57" t="s">
        <v>245</v>
      </c>
      <c r="CZ41" s="116" t="s">
        <v>292</v>
      </c>
      <c r="DA41" s="9" t="s">
        <v>224</v>
      </c>
      <c r="DB41" s="9" t="s">
        <v>226</v>
      </c>
      <c r="DC41" s="9" t="s">
        <v>241</v>
      </c>
      <c r="DD41" s="116" t="s">
        <v>219</v>
      </c>
      <c r="DE41" s="116" t="s">
        <v>220</v>
      </c>
      <c r="DF41" s="116" t="s">
        <v>237</v>
      </c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9.5304235294117596</v>
      </c>
      <c r="E42" s="94" t="s">
        <v>332</v>
      </c>
      <c r="F42" s="94" t="s">
        <v>332</v>
      </c>
      <c r="G42" s="93">
        <v>36.800407</v>
      </c>
      <c r="H42" s="93">
        <v>24.5511689</v>
      </c>
      <c r="I42" s="93">
        <v>35.790960049999995</v>
      </c>
      <c r="J42" s="93">
        <v>24.5511689</v>
      </c>
      <c r="K42" s="93">
        <v>9.2166901800000005</v>
      </c>
      <c r="L42" s="94" t="s">
        <v>332</v>
      </c>
      <c r="M42" s="94" t="s">
        <v>332</v>
      </c>
      <c r="N42" s="93">
        <v>0.982568204</v>
      </c>
      <c r="O42" s="93">
        <v>0.973527103</v>
      </c>
      <c r="P42" s="93">
        <v>0.99987881499999998</v>
      </c>
      <c r="Q42" s="93">
        <v>0.942076782</v>
      </c>
      <c r="R42" s="93">
        <v>0.95695124200000004</v>
      </c>
      <c r="S42" s="93">
        <v>0.95695124200000004</v>
      </c>
      <c r="T42" s="93">
        <v>4.4137414636637695</v>
      </c>
      <c r="U42" s="93">
        <v>0.14073280957920772</v>
      </c>
      <c r="V42" s="93">
        <v>-2.6126272300000002</v>
      </c>
      <c r="W42" s="93">
        <v>0.59373341099999999</v>
      </c>
      <c r="X42" s="93">
        <v>-2.0188938190000001</v>
      </c>
      <c r="Y42" s="93">
        <v>-0.64717937912432366</v>
      </c>
      <c r="Z42" s="93">
        <v>1.0428642920012277</v>
      </c>
      <c r="AA42" s="93">
        <v>-1.9654478508756765</v>
      </c>
      <c r="AB42" s="93">
        <v>-0.68064428244182684</v>
      </c>
      <c r="AC42" s="93">
        <v>1.0006144037133193</v>
      </c>
      <c r="AD42" s="93">
        <v>-1.9319829475581733</v>
      </c>
      <c r="AE42" s="94" t="s">
        <v>332</v>
      </c>
      <c r="AF42" s="94" t="s">
        <v>332</v>
      </c>
      <c r="AG42" s="93">
        <v>61.3353818</v>
      </c>
      <c r="AH42" s="93">
        <v>68.215924650000005</v>
      </c>
      <c r="AI42" s="93">
        <v>40.563342900000002</v>
      </c>
      <c r="AJ42" s="93">
        <v>40.457010699999998</v>
      </c>
      <c r="AK42" s="93">
        <v>40.457010699999998</v>
      </c>
      <c r="AL42" s="93">
        <v>92.025030959999995</v>
      </c>
      <c r="AM42" s="93">
        <v>3607.4515680000004</v>
      </c>
      <c r="AN42" s="93">
        <v>-2471.7914500000002</v>
      </c>
      <c r="AO42" s="93">
        <v>17618.141299999999</v>
      </c>
      <c r="AP42" s="93">
        <v>-20089.932799999999</v>
      </c>
      <c r="AQ42" s="93">
        <v>3535.41588</v>
      </c>
      <c r="AR42" s="93">
        <v>-6007.2073200000004</v>
      </c>
      <c r="AS42" s="94" t="s">
        <v>332</v>
      </c>
      <c r="AT42" s="94" t="s">
        <v>332</v>
      </c>
      <c r="AU42" s="93">
        <v>-49205.925499999998</v>
      </c>
      <c r="AV42" s="93">
        <v>-75734.128200000006</v>
      </c>
      <c r="AW42" s="94" t="s">
        <v>332</v>
      </c>
      <c r="AX42" s="94" t="s">
        <v>332</v>
      </c>
      <c r="AY42" s="93">
        <v>14.6937395</v>
      </c>
      <c r="BA42" s="7" t="s">
        <v>293</v>
      </c>
      <c r="BB42" s="2">
        <v>197.46530000000001</v>
      </c>
      <c r="BC42" s="2">
        <v>197.3229595</v>
      </c>
      <c r="BD42" s="2">
        <v>197.32110900000001</v>
      </c>
      <c r="BE42" s="2">
        <v>32</v>
      </c>
      <c r="BF42" s="2">
        <v>8.7696000000000005</v>
      </c>
      <c r="BH42" s="2">
        <v>0.57890347799999997</v>
      </c>
      <c r="BI42" s="2">
        <v>35.256719099999998</v>
      </c>
      <c r="BJ42" s="2">
        <v>0.57890349601591495</v>
      </c>
      <c r="BK42" s="2">
        <v>35.256719631828609</v>
      </c>
      <c r="BL42" s="2">
        <v>6.6897214200000001E-3</v>
      </c>
      <c r="BM42" s="2">
        <v>2.2157158464E-5</v>
      </c>
      <c r="BN42" s="2">
        <v>6.6897211392373907E-3</v>
      </c>
      <c r="BO42" s="2">
        <v>2.2157156682575671E-5</v>
      </c>
      <c r="BP42" s="2">
        <v>49.488939240049092</v>
      </c>
      <c r="BQ42" s="2">
        <v>84.113940114109539</v>
      </c>
      <c r="BR42" s="2">
        <v>0.11898699650737354</v>
      </c>
      <c r="BS42" s="2">
        <v>1.6698092401962694</v>
      </c>
      <c r="BT42" s="2">
        <v>4.2033386876502425E-2</v>
      </c>
      <c r="BU42" s="2">
        <v>0.43874835709933951</v>
      </c>
      <c r="BV42" s="2">
        <v>261578.40837870544</v>
      </c>
      <c r="BW42" s="2">
        <v>388.73407999409767</v>
      </c>
      <c r="BX42" s="2">
        <v>4.3784027996479402</v>
      </c>
      <c r="BY42" s="2">
        <v>0.60592518900000003</v>
      </c>
      <c r="BZ42" s="2">
        <v>32.896593299999999</v>
      </c>
      <c r="CA42" s="2">
        <v>0.63633675727940242</v>
      </c>
      <c r="CB42" s="2">
        <v>32.896597354112423</v>
      </c>
      <c r="CC42" s="2">
        <v>1066.972295024</v>
      </c>
      <c r="CD42" s="2">
        <v>66.84164866399999</v>
      </c>
      <c r="CE42" s="2">
        <v>1016.1419130265663</v>
      </c>
      <c r="CF42" s="2">
        <v>66.841698722195318</v>
      </c>
      <c r="CG42" s="2">
        <v>4.9088090303999994E-4</v>
      </c>
      <c r="CH42" s="2">
        <v>4.908816545442507E-4</v>
      </c>
      <c r="CI42" s="2">
        <v>1.3550644653767821E-5</v>
      </c>
      <c r="CJ42" s="2">
        <v>1.3555295043099491E-5</v>
      </c>
      <c r="CK42" s="2">
        <v>4.4137449018655239</v>
      </c>
      <c r="CL42" s="2">
        <v>0.14073290958034335</v>
      </c>
      <c r="CM42" s="2">
        <v>92.025106011763526</v>
      </c>
      <c r="CN42" s="2">
        <v>3607.4543744460343</v>
      </c>
      <c r="CO42" s="2">
        <v>521.25135527783755</v>
      </c>
      <c r="CP42" s="2">
        <v>518.95563631555706</v>
      </c>
      <c r="CQ42" s="2">
        <v>-53205.222941848093</v>
      </c>
      <c r="CR42" s="2">
        <v>-75775.805163857498</v>
      </c>
      <c r="CS42" s="2">
        <v>1.0144346936996729</v>
      </c>
      <c r="CT42" s="2">
        <v>-45384.228412059194</v>
      </c>
      <c r="CU42" s="2">
        <v>-244938.98948872334</v>
      </c>
      <c r="CV42" s="2">
        <v>-65677.193022851847</v>
      </c>
      <c r="CW42" s="2">
        <v>-299294.51871472801</v>
      </c>
      <c r="CX42" s="2">
        <v>-26856.390754147331</v>
      </c>
      <c r="CY42" s="2">
        <v>-6111.1326086300251</v>
      </c>
      <c r="CZ42" s="2">
        <v>1.2432847713174078E-5</v>
      </c>
      <c r="DA42" s="2">
        <v>-2.5533449503577743</v>
      </c>
      <c r="DB42" s="2">
        <v>-1.9880823899672491</v>
      </c>
      <c r="DC42" s="2">
        <v>808.75491314375336</v>
      </c>
      <c r="DD42" s="2">
        <v>0.99988083353538004</v>
      </c>
      <c r="DE42" s="2">
        <v>0.94285966508772412</v>
      </c>
      <c r="DF42" s="2">
        <v>40.52625694141561</v>
      </c>
    </row>
    <row r="43" spans="1:110" x14ac:dyDescent="0.3">
      <c r="A43" s="93" t="s">
        <v>297</v>
      </c>
      <c r="B43" s="93">
        <v>3</v>
      </c>
      <c r="C43" s="93">
        <v>9.5304235294117596</v>
      </c>
      <c r="D43" s="93">
        <v>9.4192470588235295</v>
      </c>
      <c r="E43" s="94" t="s">
        <v>332</v>
      </c>
      <c r="F43" s="94" t="s">
        <v>332</v>
      </c>
      <c r="G43" s="93">
        <v>34.781513099999998</v>
      </c>
      <c r="H43" s="93">
        <v>21.539448499999999</v>
      </c>
      <c r="I43" s="93">
        <v>33.275652950000001</v>
      </c>
      <c r="J43" s="93">
        <v>21.539448499999999</v>
      </c>
      <c r="K43" s="93">
        <v>9.2254898000000001</v>
      </c>
      <c r="L43" s="94" t="s">
        <v>332</v>
      </c>
      <c r="M43" s="94" t="s">
        <v>332</v>
      </c>
      <c r="N43" s="93">
        <v>0.96448600200000001</v>
      </c>
      <c r="O43" s="93">
        <v>0.94568621399999997</v>
      </c>
      <c r="P43" s="93">
        <v>0.99962760799999995</v>
      </c>
      <c r="Q43" s="93">
        <v>0.86834579899999997</v>
      </c>
      <c r="R43" s="93">
        <v>0.90043989199999996</v>
      </c>
      <c r="S43" s="93">
        <v>0.90043989199999996</v>
      </c>
      <c r="T43" s="93">
        <v>4.3326633152981922</v>
      </c>
      <c r="U43" s="93">
        <v>0.1183764612337305</v>
      </c>
      <c r="V43" s="93">
        <v>-4.0992928700000002</v>
      </c>
      <c r="W43" s="93">
        <v>1.0875724899999999</v>
      </c>
      <c r="X43" s="93">
        <v>-3.0117203800000003</v>
      </c>
      <c r="Y43" s="93">
        <v>-1.2511504262111588</v>
      </c>
      <c r="Z43" s="93">
        <v>1.0694304246633968</v>
      </c>
      <c r="AA43" s="93">
        <v>-2.8481424437888414</v>
      </c>
      <c r="AB43" s="93">
        <v>-1.387419696298601</v>
      </c>
      <c r="AC43" s="93">
        <v>1.0830616911530146</v>
      </c>
      <c r="AD43" s="93">
        <v>-2.7118731737013992</v>
      </c>
      <c r="AE43" s="94" t="s">
        <v>332</v>
      </c>
      <c r="AF43" s="94" t="s">
        <v>332</v>
      </c>
      <c r="AG43" s="93">
        <v>75.096467500000003</v>
      </c>
      <c r="AH43" s="93">
        <v>85.705748599999993</v>
      </c>
      <c r="AI43" s="93">
        <v>44.450763999999999</v>
      </c>
      <c r="AJ43" s="93">
        <v>44.210421500000002</v>
      </c>
      <c r="AK43" s="93">
        <v>44.210421500000002</v>
      </c>
      <c r="AL43" s="93">
        <v>82.507088160000009</v>
      </c>
      <c r="AM43" s="93">
        <v>2987.6911128000002</v>
      </c>
      <c r="AN43" s="93">
        <v>-48679.8298</v>
      </c>
      <c r="AO43" s="93">
        <v>23326.538100000002</v>
      </c>
      <c r="AP43" s="93">
        <v>-72006.367899999997</v>
      </c>
      <c r="AQ43" s="93">
        <v>6624.54115</v>
      </c>
      <c r="AR43" s="93">
        <v>-55304.370999999999</v>
      </c>
      <c r="AS43" s="94" t="s">
        <v>332</v>
      </c>
      <c r="AT43" s="94" t="s">
        <v>332</v>
      </c>
      <c r="AU43" s="93">
        <v>-52133.150999999998</v>
      </c>
      <c r="AV43" s="93">
        <v>-88583.567999999999</v>
      </c>
      <c r="AW43" s="94" t="s">
        <v>332</v>
      </c>
      <c r="AX43" s="94" t="s">
        <v>332</v>
      </c>
      <c r="AY43" s="93">
        <v>14.693854399999999</v>
      </c>
      <c r="BA43" s="7" t="s">
        <v>294</v>
      </c>
      <c r="BB43" s="2">
        <v>191.57380000000001</v>
      </c>
      <c r="BC43" s="2">
        <v>196.8174315</v>
      </c>
      <c r="BD43" s="2">
        <v>196.27920599999999</v>
      </c>
      <c r="BE43" s="2">
        <v>24</v>
      </c>
      <c r="BF43" s="2">
        <v>5.5945999999999998</v>
      </c>
      <c r="BH43" s="2">
        <v>0.54261332200000001</v>
      </c>
      <c r="BI43" s="2">
        <v>36.548938499999998</v>
      </c>
      <c r="BJ43" s="2">
        <v>0.54261333436021963</v>
      </c>
      <c r="BK43" s="2">
        <v>36.548939036064844</v>
      </c>
      <c r="BL43" s="2">
        <v>7.4210537879999998E-3</v>
      </c>
      <c r="BM43" s="2">
        <v>2.2442416127999998E-5</v>
      </c>
      <c r="BN43" s="2">
        <v>7.421053545168246E-3</v>
      </c>
      <c r="BO43" s="2">
        <v>2.2442414289921101E-5</v>
      </c>
      <c r="BP43" s="2">
        <v>47.371930176114013</v>
      </c>
      <c r="BQ43" s="2">
        <v>85.517701186574271</v>
      </c>
      <c r="BR43" s="2">
        <v>0.12163660436422227</v>
      </c>
      <c r="BS43" s="2">
        <v>1.6095695288766811</v>
      </c>
      <c r="BT43" s="2">
        <v>4.4464668415769563E-2</v>
      </c>
      <c r="BU43" s="2">
        <v>0.46645148017858395</v>
      </c>
      <c r="BV43" s="2">
        <v>289218.98206205619</v>
      </c>
      <c r="BW43" s="2">
        <v>385.58627341965342</v>
      </c>
      <c r="BX43" s="2">
        <v>3.7054865879749754</v>
      </c>
      <c r="BY43" s="2">
        <v>0.60148394999999999</v>
      </c>
      <c r="BZ43" s="2">
        <v>33.200164200000003</v>
      </c>
      <c r="CA43" s="2">
        <v>0.64635089243473054</v>
      </c>
      <c r="CB43" s="2">
        <v>33.200168505955908</v>
      </c>
      <c r="CC43" s="2">
        <v>967.3003987919999</v>
      </c>
      <c r="CD43" s="2">
        <v>55.3390670816</v>
      </c>
      <c r="CE43" s="2">
        <v>894.50839485102483</v>
      </c>
      <c r="CF43" s="2">
        <v>55.339108210889449</v>
      </c>
      <c r="CG43" s="2">
        <v>3.3071692104400002E-4</v>
      </c>
      <c r="CH43" s="2">
        <v>3.3071742984634505E-4</v>
      </c>
      <c r="CI43" s="2">
        <v>9.7055247708757638E-6</v>
      </c>
      <c r="CJ43" s="2">
        <v>9.7088555697201927E-6</v>
      </c>
      <c r="CK43" s="2">
        <v>4.3326667123184048</v>
      </c>
      <c r="CL43" s="2">
        <v>0.11837654499389495</v>
      </c>
      <c r="CM43" s="2">
        <v>82.507154932424086</v>
      </c>
      <c r="CN43" s="2">
        <v>2987.6934530956987</v>
      </c>
      <c r="CO43" s="2">
        <v>521.74901916387591</v>
      </c>
      <c r="CP43" s="2">
        <v>519.49641533002216</v>
      </c>
      <c r="CQ43" s="2">
        <v>-58076.11178827734</v>
      </c>
      <c r="CR43" s="2">
        <v>-88623.771846307442</v>
      </c>
      <c r="CS43" s="2">
        <v>1.0922893591472065</v>
      </c>
      <c r="CT43" s="2">
        <v>-44563.454986629862</v>
      </c>
      <c r="CU43" s="2">
        <v>-243494.12682508875</v>
      </c>
      <c r="CV43" s="2">
        <v>-65442.902127725109</v>
      </c>
      <c r="CW43" s="2">
        <v>-297872.00402817171</v>
      </c>
      <c r="CX43" s="2">
        <v>-82138.860522279778</v>
      </c>
      <c r="CY43" s="2">
        <v>-55687.775037917367</v>
      </c>
      <c r="CZ43" s="2">
        <v>1.1529260639481981E-5</v>
      </c>
      <c r="DA43" s="2">
        <v>-3.9675699833256006</v>
      </c>
      <c r="DB43" s="2">
        <v>-2.9634439962704073</v>
      </c>
      <c r="DC43" s="2">
        <v>-36327.859082868214</v>
      </c>
      <c r="DD43" s="2">
        <v>0.99963736260625091</v>
      </c>
      <c r="DE43" s="2">
        <v>0.87051195533674264</v>
      </c>
      <c r="DF43" s="2">
        <v>44.324248813337256</v>
      </c>
    </row>
    <row r="44" spans="1:110" x14ac:dyDescent="0.3">
      <c r="A44" s="93" t="s">
        <v>297</v>
      </c>
      <c r="B44" s="93">
        <v>4</v>
      </c>
      <c r="C44" s="93">
        <v>9.4192470588235295</v>
      </c>
      <c r="D44" s="93">
        <v>9.3080705882352905</v>
      </c>
      <c r="E44" s="94" t="s">
        <v>332</v>
      </c>
      <c r="F44" s="94" t="s">
        <v>332</v>
      </c>
      <c r="G44" s="93">
        <v>31.769792800000001</v>
      </c>
      <c r="H44" s="93">
        <v>17.692141599999999</v>
      </c>
      <c r="I44" s="93">
        <v>29.846139350000001</v>
      </c>
      <c r="J44" s="93">
        <v>17.692141599999999</v>
      </c>
      <c r="K44" s="93">
        <v>9.2364826900000008</v>
      </c>
      <c r="L44" s="94" t="s">
        <v>332</v>
      </c>
      <c r="M44" s="94" t="s">
        <v>332</v>
      </c>
      <c r="N44" s="93">
        <v>0.92688642600000004</v>
      </c>
      <c r="O44" s="93">
        <v>0.88749529450000009</v>
      </c>
      <c r="P44" s="93">
        <v>0.99799472199999995</v>
      </c>
      <c r="Q44" s="93">
        <v>0.70934477500000004</v>
      </c>
      <c r="R44" s="93">
        <v>0.77035136999999998</v>
      </c>
      <c r="S44" s="93">
        <v>0.77035136999999998</v>
      </c>
      <c r="T44" s="93">
        <v>4.1892434830940495</v>
      </c>
      <c r="U44" s="93">
        <v>9.4493892816542885E-2</v>
      </c>
      <c r="V44" s="93">
        <v>-5.7658131600000004</v>
      </c>
      <c r="W44" s="93">
        <v>1.9185062799999999</v>
      </c>
      <c r="X44" s="93">
        <v>-3.8473068800000005</v>
      </c>
      <c r="Y44" s="93">
        <v>-2.3513464075025237</v>
      </c>
      <c r="Z44" s="93">
        <v>1.099384802479294</v>
      </c>
      <c r="AA44" s="93">
        <v>-3.4144667524974768</v>
      </c>
      <c r="AB44" s="93">
        <v>-2.8020350341815745</v>
      </c>
      <c r="AC44" s="93">
        <v>1.3384489742732999</v>
      </c>
      <c r="AD44" s="93">
        <v>-2.9637781258184259</v>
      </c>
      <c r="AE44" s="94" t="s">
        <v>332</v>
      </c>
      <c r="AF44" s="94" t="s">
        <v>332</v>
      </c>
      <c r="AG44" s="93">
        <v>96.315029699999997</v>
      </c>
      <c r="AH44" s="93">
        <v>111.08988934999999</v>
      </c>
      <c r="AI44" s="93">
        <v>56.464199600000001</v>
      </c>
      <c r="AJ44" s="93">
        <v>55.7683404</v>
      </c>
      <c r="AK44" s="93">
        <v>55.7683404</v>
      </c>
      <c r="AL44" s="93">
        <v>73.298065319999992</v>
      </c>
      <c r="AM44" s="93">
        <v>2322.6838272</v>
      </c>
      <c r="AN44" s="93">
        <v>-173038.848</v>
      </c>
      <c r="AO44" s="93">
        <v>26979.662100000001</v>
      </c>
      <c r="AP44" s="93">
        <v>-200018.51</v>
      </c>
      <c r="AQ44" s="93">
        <v>14928.5648</v>
      </c>
      <c r="AR44" s="93">
        <v>-187967.413</v>
      </c>
      <c r="AS44" s="94" t="s">
        <v>332</v>
      </c>
      <c r="AT44" s="94" t="s">
        <v>332</v>
      </c>
      <c r="AU44" s="93">
        <v>-58607.549599999998</v>
      </c>
      <c r="AV44" s="93">
        <v>-117627.368</v>
      </c>
      <c r="AW44" s="94" t="s">
        <v>332</v>
      </c>
      <c r="AX44" s="94" t="s">
        <v>332</v>
      </c>
      <c r="AY44" s="93">
        <v>14.6939621</v>
      </c>
      <c r="BA44" s="7" t="s">
        <v>295</v>
      </c>
      <c r="BB44" s="2">
        <v>46.583300000000001</v>
      </c>
      <c r="BC44" s="2">
        <v>171.42173250000002</v>
      </c>
      <c r="BD44" s="2">
        <v>170.62582699999999</v>
      </c>
      <c r="BE44" s="2">
        <v>10</v>
      </c>
      <c r="BF44" s="2">
        <v>3.9245999999999999</v>
      </c>
      <c r="BH44" s="2">
        <v>0.50022412699999996</v>
      </c>
      <c r="BI44" s="2">
        <v>39.317382199999997</v>
      </c>
      <c r="BJ44" s="2">
        <v>0.50022413669665722</v>
      </c>
      <c r="BK44" s="2">
        <v>39.3173827426657</v>
      </c>
      <c r="BL44" s="2">
        <v>8.5536740880000003E-3</v>
      </c>
      <c r="BM44" s="2">
        <v>2.4371964539999999E-5</v>
      </c>
      <c r="BN44" s="2">
        <v>8.5536738167175299E-3</v>
      </c>
      <c r="BO44" s="2">
        <v>2.4371962443427595E-5</v>
      </c>
      <c r="BP44" s="2">
        <v>45.915746839860326</v>
      </c>
      <c r="BQ44" s="2">
        <v>89.134274912089282</v>
      </c>
      <c r="BR44" s="2">
        <v>0.13062458124826765</v>
      </c>
      <c r="BS44" s="2">
        <v>1.5865560369694847</v>
      </c>
      <c r="BT44" s="2">
        <v>4.785096372836728E-2</v>
      </c>
      <c r="BU44" s="2">
        <v>0.51359353081716452</v>
      </c>
      <c r="BV44" s="2">
        <v>345620.51362133748</v>
      </c>
      <c r="BW44" s="2">
        <v>375.15346308484891</v>
      </c>
      <c r="BX44" s="2">
        <v>2.8293146427102012</v>
      </c>
      <c r="BY44" s="2">
        <v>0.59920015599999998</v>
      </c>
      <c r="BZ44" s="2">
        <v>31.058941000000001</v>
      </c>
      <c r="CA44" s="2">
        <v>0.65242177673458679</v>
      </c>
      <c r="CB44" s="2">
        <v>31.058945397399665</v>
      </c>
      <c r="CC44" s="2">
        <v>828.674597264</v>
      </c>
      <c r="CD44" s="2">
        <v>41.591108325599997</v>
      </c>
      <c r="CE44" s="2">
        <v>748.03961831656409</v>
      </c>
      <c r="CF44" s="2">
        <v>41.591139146496722</v>
      </c>
      <c r="CG44" s="2">
        <v>1.7486440847679999E-4</v>
      </c>
      <c r="CH44" s="2">
        <v>1.7486467948570416E-4</v>
      </c>
      <c r="CI44" s="2">
        <v>5.6583658350305505E-6</v>
      </c>
      <c r="CJ44" s="2">
        <v>5.6603077399193781E-6</v>
      </c>
      <c r="CK44" s="2">
        <v>4.1892468020614944</v>
      </c>
      <c r="CL44" s="2">
        <v>9.4493960157899765E-2</v>
      </c>
      <c r="CM44" s="2">
        <v>73.298124604592175</v>
      </c>
      <c r="CN44" s="2">
        <v>2322.6856643927113</v>
      </c>
      <c r="CO44" s="2">
        <v>522.3707237778566</v>
      </c>
      <c r="CP44" s="2">
        <v>520.15297273924489</v>
      </c>
      <c r="CQ44" s="2">
        <v>-68682.019277375162</v>
      </c>
      <c r="CR44" s="2">
        <v>-117664.74101770915</v>
      </c>
      <c r="CS44" s="2">
        <v>1.3135535994047192</v>
      </c>
      <c r="CT44" s="2">
        <v>-43426.204998995963</v>
      </c>
      <c r="CU44" s="2">
        <v>-241803.14000236511</v>
      </c>
      <c r="CV44" s="2">
        <v>-64934.172105712089</v>
      </c>
      <c r="CW44" s="2">
        <v>-294385.55714437796</v>
      </c>
      <c r="CX44" s="2">
        <v>-213513.45834618789</v>
      </c>
      <c r="CY44" s="2">
        <v>-190382.23606196826</v>
      </c>
      <c r="CZ44" s="2">
        <v>1.0162154331607256E-5</v>
      </c>
      <c r="DA44" s="2">
        <v>-5.5259964501905996</v>
      </c>
      <c r="DB44" s="2">
        <v>-3.8253008711564216</v>
      </c>
      <c r="DC44" s="2">
        <v>-134206.60457330302</v>
      </c>
      <c r="DD44" s="2">
        <v>0.99806509998147119</v>
      </c>
      <c r="DE44" s="2">
        <v>0.71288879183620368</v>
      </c>
      <c r="DF44" s="2">
        <v>56.125398846021533</v>
      </c>
    </row>
    <row r="45" spans="1:110" ht="15" thickBot="1" x14ac:dyDescent="0.35">
      <c r="A45" s="93" t="s">
        <v>297</v>
      </c>
      <c r="B45" s="93">
        <v>5</v>
      </c>
      <c r="C45" s="93">
        <v>9.3080705882352905</v>
      </c>
      <c r="D45" s="93">
        <v>9.1968941176470498</v>
      </c>
      <c r="E45" s="94" t="s">
        <v>332</v>
      </c>
      <c r="F45" s="94" t="s">
        <v>332</v>
      </c>
      <c r="G45" s="93">
        <v>27.922485900000002</v>
      </c>
      <c r="H45" s="93">
        <v>14.8650628</v>
      </c>
      <c r="I45" s="93">
        <v>26.5089465</v>
      </c>
      <c r="J45" s="93">
        <v>14.8650628</v>
      </c>
      <c r="K45" s="93">
        <v>9.1446909299999994</v>
      </c>
      <c r="L45" s="94" t="s">
        <v>332</v>
      </c>
      <c r="M45" s="94" t="s">
        <v>332</v>
      </c>
      <c r="N45" s="93">
        <v>0.84810416300000002</v>
      </c>
      <c r="O45" s="93">
        <v>0.78049537550000003</v>
      </c>
      <c r="P45" s="93">
        <v>0.97485666900000001</v>
      </c>
      <c r="Q45" s="93">
        <v>0.45994900100000002</v>
      </c>
      <c r="R45" s="93">
        <v>0.52728792700000005</v>
      </c>
      <c r="S45" s="93">
        <v>0.52728792700000005</v>
      </c>
      <c r="T45" s="93">
        <v>4.0091428131290909</v>
      </c>
      <c r="U45" s="93">
        <v>9.8015304131910938E-2</v>
      </c>
      <c r="V45" s="93">
        <v>-5.7909973600000004</v>
      </c>
      <c r="W45" s="93">
        <v>2.9639185800000001</v>
      </c>
      <c r="X45" s="93">
        <v>-2.8270787800000003</v>
      </c>
      <c r="Y45" s="93">
        <v>-3.5844754460358184</v>
      </c>
      <c r="Z45" s="93">
        <v>1.0830087879209582</v>
      </c>
      <c r="AA45" s="93">
        <v>-2.2065219139641821</v>
      </c>
      <c r="AB45" s="93">
        <v>-4.300312850628111</v>
      </c>
      <c r="AC45" s="93">
        <v>1.6549952357082498</v>
      </c>
      <c r="AD45" s="93">
        <v>-1.4906845093718895</v>
      </c>
      <c r="AE45" s="94" t="s">
        <v>332</v>
      </c>
      <c r="AF45" s="94" t="s">
        <v>332</v>
      </c>
      <c r="AG45" s="93">
        <v>125.864749</v>
      </c>
      <c r="AH45" s="93">
        <v>138.46817350000001</v>
      </c>
      <c r="AI45" s="93">
        <v>90.516740299999995</v>
      </c>
      <c r="AJ45" s="93">
        <v>88.878621499999994</v>
      </c>
      <c r="AK45" s="93">
        <v>88.878621499999994</v>
      </c>
      <c r="AL45" s="93">
        <v>64.488647520000001</v>
      </c>
      <c r="AM45" s="93">
        <v>1895.5346904</v>
      </c>
      <c r="AN45" s="93">
        <v>-437187.94199999998</v>
      </c>
      <c r="AO45" s="93">
        <v>20845.737000000001</v>
      </c>
      <c r="AP45" s="93">
        <v>-458033.679</v>
      </c>
      <c r="AQ45" s="93">
        <v>28395.280200000001</v>
      </c>
      <c r="AR45" s="93">
        <v>-465583.22200000001</v>
      </c>
      <c r="AS45" s="94" t="s">
        <v>332</v>
      </c>
      <c r="AT45" s="94" t="s">
        <v>332</v>
      </c>
      <c r="AU45" s="93">
        <v>-72879.920599999998</v>
      </c>
      <c r="AV45" s="93">
        <v>-169408.5</v>
      </c>
      <c r="AW45" s="94" t="s">
        <v>332</v>
      </c>
      <c r="AX45" s="94" t="s">
        <v>332</v>
      </c>
      <c r="AY45" s="93">
        <v>14.6940613</v>
      </c>
      <c r="BA45" s="12" t="s">
        <v>296</v>
      </c>
      <c r="BB45" s="2">
        <v>94.2881</v>
      </c>
      <c r="BC45" s="2">
        <v>61.3353818</v>
      </c>
      <c r="BD45" s="2" t="s">
        <v>332</v>
      </c>
      <c r="BE45" s="2">
        <v>1</v>
      </c>
      <c r="BF45" s="2">
        <v>0</v>
      </c>
      <c r="BH45" s="2">
        <v>0.46447601199999999</v>
      </c>
      <c r="BI45" s="2">
        <v>43.050103</v>
      </c>
      <c r="BJ45" s="2">
        <v>0.46447602069855154</v>
      </c>
      <c r="BK45" s="2">
        <v>43.050103419782829</v>
      </c>
      <c r="BL45" s="2">
        <v>9.8694286200000005E-3</v>
      </c>
      <c r="BM45" s="2">
        <v>3.4770913631999998E-5</v>
      </c>
      <c r="BN45" s="2">
        <v>9.8694283383543632E-3</v>
      </c>
      <c r="BO45" s="2">
        <v>3.4770910664867294E-5</v>
      </c>
      <c r="BP45" s="2">
        <v>45.48510078056669</v>
      </c>
      <c r="BQ45" s="2">
        <v>90.284451166760178</v>
      </c>
      <c r="BR45" s="2">
        <v>0.13852347962853465</v>
      </c>
      <c r="BS45" s="2">
        <v>1.4999587166879458</v>
      </c>
      <c r="BT45" s="2">
        <v>5.1543583831733339E-2</v>
      </c>
      <c r="BU45" s="2">
        <v>0.51757922405868206</v>
      </c>
      <c r="BV45" s="2">
        <v>424336.00127422868</v>
      </c>
      <c r="BW45" s="2">
        <v>358.85137258508581</v>
      </c>
      <c r="BX45" s="2">
        <v>2.1710908150852744</v>
      </c>
      <c r="BY45" s="2">
        <v>0.61355015499999999</v>
      </c>
      <c r="BZ45" s="2">
        <v>19.762710999999999</v>
      </c>
      <c r="CA45" s="2">
        <v>0.65194812440880523</v>
      </c>
      <c r="CB45" s="2">
        <v>19.762713910321661</v>
      </c>
      <c r="CC45" s="2">
        <v>673.51712033600006</v>
      </c>
      <c r="CD45" s="2">
        <v>35.156998957199995</v>
      </c>
      <c r="CE45" s="2">
        <v>620.59224919288442</v>
      </c>
      <c r="CF45" s="2">
        <v>35.157024760308019</v>
      </c>
      <c r="CG45" s="2">
        <v>9.3101436752799998E-5</v>
      </c>
      <c r="CH45" s="2">
        <v>9.3101581978356676E-5</v>
      </c>
      <c r="CI45" s="2">
        <v>3.3318428462321796E-6</v>
      </c>
      <c r="CJ45" s="2">
        <v>3.3329863055303238E-6</v>
      </c>
      <c r="CK45" s="2">
        <v>4.0091459892084016</v>
      </c>
      <c r="CL45" s="2">
        <v>9.8015375359585433E-2</v>
      </c>
      <c r="CM45" s="2">
        <v>64.488699684960821</v>
      </c>
      <c r="CN45" s="2">
        <v>1895.5362251776189</v>
      </c>
      <c r="CO45" s="2">
        <v>517.17942642826767</v>
      </c>
      <c r="CP45" s="2">
        <v>514.93736133651282</v>
      </c>
      <c r="CQ45" s="2">
        <v>-88863.354141068718</v>
      </c>
      <c r="CR45" s="2">
        <v>-169442.63254107107</v>
      </c>
      <c r="CS45" s="2">
        <v>1.6521528635544036</v>
      </c>
      <c r="CT45" s="2">
        <v>-42231.985275470244</v>
      </c>
      <c r="CU45" s="2">
        <v>-240258.75097297854</v>
      </c>
      <c r="CV45" s="2">
        <v>-64987.857629762388</v>
      </c>
      <c r="CW45" s="2">
        <v>-285884.78074839816</v>
      </c>
      <c r="CX45" s="2">
        <v>-467542.06077859702</v>
      </c>
      <c r="CY45" s="2">
        <v>-470994.70143339375</v>
      </c>
      <c r="CZ45" s="2">
        <v>8.887126393051771E-6</v>
      </c>
      <c r="DA45" s="2">
        <v>-5.6957919769928917</v>
      </c>
      <c r="DB45" s="2">
        <v>-3.0595064755032801</v>
      </c>
      <c r="DC45" s="2">
        <v>-364379.52256140864</v>
      </c>
      <c r="DD45" s="2">
        <v>0.97559223565453868</v>
      </c>
      <c r="DE45" s="2">
        <v>0.46297013075926863</v>
      </c>
      <c r="DF45" s="2">
        <v>89.987442209327426</v>
      </c>
    </row>
    <row r="46" spans="1:110" ht="15" thickBot="1" x14ac:dyDescent="0.35">
      <c r="A46" s="93" t="s">
        <v>297</v>
      </c>
      <c r="B46" s="93">
        <v>6</v>
      </c>
      <c r="C46" s="93">
        <v>9.1968941176470498</v>
      </c>
      <c r="D46" s="93">
        <v>9.0857176470588197</v>
      </c>
      <c r="E46" s="94" t="s">
        <v>332</v>
      </c>
      <c r="F46" s="94" t="s">
        <v>332</v>
      </c>
      <c r="G46" s="93">
        <v>25.095407099999999</v>
      </c>
      <c r="H46" s="93">
        <v>14.149848799999999</v>
      </c>
      <c r="I46" s="93">
        <v>24.737800100000001</v>
      </c>
      <c r="J46" s="93">
        <v>14.149848799999999</v>
      </c>
      <c r="K46" s="93">
        <v>8.9597029900000003</v>
      </c>
      <c r="L46" s="94" t="s">
        <v>332</v>
      </c>
      <c r="M46" s="94" t="s">
        <v>332</v>
      </c>
      <c r="N46" s="93">
        <v>0.71288658800000004</v>
      </c>
      <c r="O46" s="93">
        <v>0.64997635050000002</v>
      </c>
      <c r="P46" s="93">
        <v>0.84424704100000003</v>
      </c>
      <c r="Q46" s="93">
        <v>0.25663866699999999</v>
      </c>
      <c r="R46" s="93">
        <v>0.30111800100000002</v>
      </c>
      <c r="S46" s="93">
        <v>0.30111800100000002</v>
      </c>
      <c r="T46" s="93">
        <v>3.9289077576594846</v>
      </c>
      <c r="U46" s="93">
        <v>0.13277075521964452</v>
      </c>
      <c r="V46" s="93">
        <v>-3.5773939700000001</v>
      </c>
      <c r="W46" s="93">
        <v>2.8621799600000002</v>
      </c>
      <c r="X46" s="93">
        <v>-0.71521400999999996</v>
      </c>
      <c r="Y46" s="93">
        <v>-3.1125217779537295</v>
      </c>
      <c r="Z46" s="93">
        <v>1.0228299163597987</v>
      </c>
      <c r="AA46" s="93">
        <v>-0.4648721920462705</v>
      </c>
      <c r="AB46" s="93">
        <v>-3.3620301570216062</v>
      </c>
      <c r="AC46" s="93">
        <v>1.4056691186553329</v>
      </c>
      <c r="AD46" s="93">
        <v>-0.21536381297839402</v>
      </c>
      <c r="AE46" s="94" t="s">
        <v>332</v>
      </c>
      <c r="AF46" s="94" t="s">
        <v>332</v>
      </c>
      <c r="AG46" s="93">
        <v>151.07159799999999</v>
      </c>
      <c r="AH46" s="93">
        <v>157.241097</v>
      </c>
      <c r="AI46" s="93">
        <v>131.216339</v>
      </c>
      <c r="AJ46" s="93">
        <v>128.87276299999999</v>
      </c>
      <c r="AK46" s="93">
        <v>128.87276299999999</v>
      </c>
      <c r="AL46" s="93">
        <v>59.412636720000009</v>
      </c>
      <c r="AM46" s="93">
        <v>1834.3844207999998</v>
      </c>
      <c r="AN46" s="93">
        <v>-522745.46799999999</v>
      </c>
      <c r="AO46" s="93">
        <v>10569.3429</v>
      </c>
      <c r="AP46" s="93">
        <v>-533314.81099999999</v>
      </c>
      <c r="AQ46" s="93">
        <v>38517.943299999999</v>
      </c>
      <c r="AR46" s="93">
        <v>-561263.41099999996</v>
      </c>
      <c r="AS46" s="94" t="s">
        <v>332</v>
      </c>
      <c r="AT46" s="94" t="s">
        <v>332</v>
      </c>
      <c r="AU46" s="93">
        <v>-98511.113500000007</v>
      </c>
      <c r="AV46" s="93">
        <v>-214914.908</v>
      </c>
      <c r="AW46" s="94" t="s">
        <v>332</v>
      </c>
      <c r="AX46" s="94" t="s">
        <v>332</v>
      </c>
      <c r="AY46" s="93">
        <v>14.6941536</v>
      </c>
      <c r="BH46" s="2">
        <v>0.44497565100000003</v>
      </c>
      <c r="BI46" s="2">
        <v>45.202680200000003</v>
      </c>
      <c r="BJ46" s="2">
        <v>0.44497565737423139</v>
      </c>
      <c r="BK46" s="2">
        <v>45.202680586507277</v>
      </c>
      <c r="BL46" s="2">
        <v>1.0827775188000001E-2</v>
      </c>
      <c r="BM46" s="2">
        <v>5.4377629919999996E-5</v>
      </c>
      <c r="BN46" s="2">
        <v>1.0827774924758378E-2</v>
      </c>
      <c r="BO46" s="2">
        <v>5.4377625962886144E-5</v>
      </c>
      <c r="BP46" s="2">
        <v>45.594918021498003</v>
      </c>
      <c r="BQ46" s="2">
        <v>87.759074928583075</v>
      </c>
      <c r="BR46" s="2">
        <v>0.14135897012886231</v>
      </c>
      <c r="BS46" s="2">
        <v>1.4020841371990158</v>
      </c>
      <c r="BT46" s="2">
        <v>5.4085671198454179E-2</v>
      </c>
      <c r="BU46" s="2">
        <v>0.47124222184921916</v>
      </c>
      <c r="BV46" s="2">
        <v>478424.83493427566</v>
      </c>
      <c r="BW46" s="2">
        <v>349.55077012634916</v>
      </c>
      <c r="BX46" s="2">
        <v>1.9682173242096679</v>
      </c>
      <c r="BY46" s="2">
        <v>0.63081396899999997</v>
      </c>
      <c r="BZ46" s="2">
        <v>10.8199763</v>
      </c>
      <c r="CA46" s="2">
        <v>0.64606476530476942</v>
      </c>
      <c r="CB46" s="2">
        <v>10.819977577534326</v>
      </c>
      <c r="CC46" s="2">
        <v>570.85937061599998</v>
      </c>
      <c r="CD46" s="2">
        <v>37.223987660559999</v>
      </c>
      <c r="CE46" s="2">
        <v>556.02172537286867</v>
      </c>
      <c r="CF46" s="2">
        <v>37.224015469171768</v>
      </c>
      <c r="CG46" s="2">
        <v>7.2164908830399998E-5</v>
      </c>
      <c r="CH46" s="2">
        <v>7.2165022175105865E-5</v>
      </c>
      <c r="CI46" s="2">
        <v>2.738259648676171E-6</v>
      </c>
      <c r="CJ46" s="2">
        <v>2.7391994099083876E-6</v>
      </c>
      <c r="CK46" s="2">
        <v>3.9289108860392723</v>
      </c>
      <c r="CL46" s="2">
        <v>0.13277085424331969</v>
      </c>
      <c r="CM46" s="2">
        <v>59.412684759049782</v>
      </c>
      <c r="CN46" s="2">
        <v>1834.3859422209596</v>
      </c>
      <c r="CO46" s="2">
        <v>506.71740453630395</v>
      </c>
      <c r="CP46" s="2">
        <v>504.44890975343048</v>
      </c>
      <c r="CQ46" s="2">
        <v>-113981.15085120281</v>
      </c>
      <c r="CR46" s="2">
        <v>-214947.4157702385</v>
      </c>
      <c r="CS46" s="2">
        <v>1.436709914120162</v>
      </c>
      <c r="CT46" s="2">
        <v>-41426.547939238975</v>
      </c>
      <c r="CU46" s="2">
        <v>-239277.07998578119</v>
      </c>
      <c r="CV46" s="2">
        <v>-65808.389041179442</v>
      </c>
      <c r="CW46" s="2">
        <v>-279158.45340236212</v>
      </c>
      <c r="CX46" s="2">
        <v>-536654.98042687064</v>
      </c>
      <c r="CY46" s="2">
        <v>-563579.19686150539</v>
      </c>
      <c r="CZ46" s="2">
        <v>8.3789132908044535E-6</v>
      </c>
      <c r="DA46" s="2">
        <v>-3.6146304025185563</v>
      </c>
      <c r="DB46" s="2">
        <v>-0.87349443822854478</v>
      </c>
      <c r="DC46" s="2">
        <v>-492252.31046098605</v>
      </c>
      <c r="DD46" s="2">
        <v>0.84536630976250382</v>
      </c>
      <c r="DE46" s="2">
        <v>0.25753950504753886</v>
      </c>
      <c r="DF46" s="2">
        <v>131.01712472590592</v>
      </c>
    </row>
    <row r="47" spans="1:110" ht="15" thickBot="1" x14ac:dyDescent="0.35">
      <c r="A47" s="93" t="s">
        <v>297</v>
      </c>
      <c r="B47" s="93">
        <v>7</v>
      </c>
      <c r="C47" s="93">
        <v>9.0857176470588197</v>
      </c>
      <c r="D47" s="93">
        <v>8.9745411764705807</v>
      </c>
      <c r="E47" s="94" t="s">
        <v>332</v>
      </c>
      <c r="F47" s="94" t="s">
        <v>332</v>
      </c>
      <c r="G47" s="93">
        <v>24.3801931</v>
      </c>
      <c r="H47" s="93">
        <v>14.1451742</v>
      </c>
      <c r="I47" s="93">
        <v>24.377855799999999</v>
      </c>
      <c r="J47" s="93">
        <v>14.1451742</v>
      </c>
      <c r="K47" s="93">
        <v>8.8736948000000009</v>
      </c>
      <c r="L47" s="94" t="s">
        <v>332</v>
      </c>
      <c r="M47" s="94" t="s">
        <v>332</v>
      </c>
      <c r="N47" s="93">
        <v>0.587066113</v>
      </c>
      <c r="O47" s="93">
        <v>0.55147892399999998</v>
      </c>
      <c r="P47" s="93">
        <v>0.664258393</v>
      </c>
      <c r="Q47" s="93">
        <v>0.15557256799999999</v>
      </c>
      <c r="R47" s="93">
        <v>0.17837302699999999</v>
      </c>
      <c r="S47" s="93">
        <v>0.17837302699999999</v>
      </c>
      <c r="T47" s="93">
        <v>3.9617474277789744</v>
      </c>
      <c r="U47" s="93">
        <v>0.15330934533654297</v>
      </c>
      <c r="V47" s="93">
        <v>-1.7376566499999999</v>
      </c>
      <c r="W47" s="93">
        <v>1.7329820600000001</v>
      </c>
      <c r="X47" s="93">
        <v>-4.674589999999812E-3</v>
      </c>
      <c r="Y47" s="93">
        <v>-1.7350787121366589</v>
      </c>
      <c r="Z47" s="93">
        <v>1.0001519521352251</v>
      </c>
      <c r="AA47" s="93">
        <v>-2.5779378633410564E-3</v>
      </c>
      <c r="AB47" s="93">
        <v>-1.736822829231716</v>
      </c>
      <c r="AC47" s="93">
        <v>1.2149204368073434</v>
      </c>
      <c r="AD47" s="93">
        <v>-8.3382076828389644E-4</v>
      </c>
      <c r="AE47" s="94" t="s">
        <v>332</v>
      </c>
      <c r="AF47" s="94" t="s">
        <v>332</v>
      </c>
      <c r="AG47" s="93">
        <v>163.410596</v>
      </c>
      <c r="AH47" s="93">
        <v>165.95086550000002</v>
      </c>
      <c r="AI47" s="93">
        <v>154.759478</v>
      </c>
      <c r="AJ47" s="93">
        <v>153.24100000000001</v>
      </c>
      <c r="AK47" s="93">
        <v>153.24100000000001</v>
      </c>
      <c r="AL47" s="93">
        <v>57.916003320000002</v>
      </c>
      <c r="AM47" s="93">
        <v>2021.755842</v>
      </c>
      <c r="AN47" s="93">
        <v>-336880.24099999998</v>
      </c>
      <c r="AO47" s="93">
        <v>4446.0596800000003</v>
      </c>
      <c r="AP47" s="93">
        <v>-341326.3</v>
      </c>
      <c r="AQ47" s="93">
        <v>27242.167399999998</v>
      </c>
      <c r="AR47" s="93">
        <v>-364122.408</v>
      </c>
      <c r="AS47" s="94" t="s">
        <v>332</v>
      </c>
      <c r="AT47" s="94" t="s">
        <v>332</v>
      </c>
      <c r="AU47" s="93">
        <v>-122842.42200000001</v>
      </c>
      <c r="AV47" s="93">
        <v>-238801.845</v>
      </c>
      <c r="AW47" s="94" t="s">
        <v>332</v>
      </c>
      <c r="AX47" s="94" t="s">
        <v>332</v>
      </c>
      <c r="AY47" s="93">
        <v>14.6942427</v>
      </c>
      <c r="BC47" s="11" t="s">
        <v>297</v>
      </c>
      <c r="BD47" s="120" t="s">
        <v>298</v>
      </c>
      <c r="BF47" s="121" t="s">
        <v>299</v>
      </c>
      <c r="BH47" s="2">
        <v>0.43755421999999999</v>
      </c>
      <c r="BI47" s="2">
        <v>46.088330300000003</v>
      </c>
      <c r="BJ47" s="2">
        <v>0.43755422781637215</v>
      </c>
      <c r="BK47" s="2">
        <v>46.088330758813534</v>
      </c>
      <c r="BL47" s="2">
        <v>1.1287804608E-2</v>
      </c>
      <c r="BM47" s="2">
        <v>6.6847207679999993E-5</v>
      </c>
      <c r="BN47" s="2">
        <v>1.1287804305737592E-2</v>
      </c>
      <c r="BO47" s="2">
        <v>6.6847203199171226E-5</v>
      </c>
      <c r="BP47" s="2">
        <v>45.805200639227841</v>
      </c>
      <c r="BQ47" s="2">
        <v>85.419292526465426</v>
      </c>
      <c r="BR47" s="2">
        <v>0.14093012800072158</v>
      </c>
      <c r="BS47" s="2">
        <v>1.6134291987772531</v>
      </c>
      <c r="BT47" s="2">
        <v>5.523971943174092E-2</v>
      </c>
      <c r="BU47" s="2">
        <v>0.46529861065926548</v>
      </c>
      <c r="BV47" s="2">
        <v>507619.12521535216</v>
      </c>
      <c r="BW47" s="2">
        <v>350.30719715802417</v>
      </c>
      <c r="BX47" s="2">
        <v>1.9297576092591591</v>
      </c>
      <c r="BY47" s="2">
        <v>0.63478786700000001</v>
      </c>
      <c r="BZ47" s="2">
        <v>8.4658697899999993</v>
      </c>
      <c r="CA47" s="2">
        <v>0.64012063566818744</v>
      </c>
      <c r="CB47" s="2">
        <v>8.4658707010059313</v>
      </c>
      <c r="CC47" s="2">
        <v>541.69511366400002</v>
      </c>
      <c r="CD47" s="2">
        <v>37.944106997120002</v>
      </c>
      <c r="CE47" s="2">
        <v>539.47898838360743</v>
      </c>
      <c r="CF47" s="2">
        <v>37.944135534817434</v>
      </c>
      <c r="CG47" s="2">
        <v>6.7118234463199998E-5</v>
      </c>
      <c r="CH47" s="2">
        <v>6.7118339635181121E-5</v>
      </c>
      <c r="CI47" s="2">
        <v>2.6322919297352339E-6</v>
      </c>
      <c r="CJ47" s="2">
        <v>2.6331953125659946E-6</v>
      </c>
      <c r="CK47" s="2">
        <v>3.9617505565853817</v>
      </c>
      <c r="CL47" s="2">
        <v>0.15330945783758748</v>
      </c>
      <c r="CM47" s="2">
        <v>57.916050165038847</v>
      </c>
      <c r="CN47" s="2">
        <v>2021.7574148879812</v>
      </c>
      <c r="CO47" s="2">
        <v>501.85319789299598</v>
      </c>
      <c r="CP47" s="2">
        <v>499.58972157030911</v>
      </c>
      <c r="CQ47" s="2">
        <v>-133123.15297991989</v>
      </c>
      <c r="CR47" s="2">
        <v>-238833.7279354606</v>
      </c>
      <c r="CS47" s="2">
        <v>1.2277833421612856</v>
      </c>
      <c r="CT47" s="2">
        <v>-41057.784631754424</v>
      </c>
      <c r="CU47" s="2">
        <v>-238834.66804709434</v>
      </c>
      <c r="CV47" s="2">
        <v>-65825.791849393834</v>
      </c>
      <c r="CW47" s="2">
        <v>-276354.48551071843</v>
      </c>
      <c r="CX47" s="2">
        <v>-342551.86253203388</v>
      </c>
      <c r="CY47" s="2">
        <v>-364534.74064199004</v>
      </c>
      <c r="CZ47" s="2">
        <v>8.402497982487537E-6</v>
      </c>
      <c r="DA47" s="2">
        <v>-1.7475789549879068</v>
      </c>
      <c r="DB47" s="2">
        <v>-3.2449356119900449E-2</v>
      </c>
      <c r="DC47" s="2">
        <v>-332145.96236449503</v>
      </c>
      <c r="DD47" s="2">
        <v>0.66443426574202891</v>
      </c>
      <c r="DE47" s="2">
        <v>0.15564438918004378</v>
      </c>
      <c r="DF47" s="2">
        <v>154.74171304899957</v>
      </c>
    </row>
    <row r="48" spans="1:110" ht="15.6" customHeight="1" x14ac:dyDescent="0.3">
      <c r="A48" s="93" t="s">
        <v>297</v>
      </c>
      <c r="B48" s="93">
        <v>8</v>
      </c>
      <c r="C48" s="93">
        <v>8.9745411764705807</v>
      </c>
      <c r="D48" s="93">
        <v>8.8633647058823506</v>
      </c>
      <c r="E48" s="94" t="s">
        <v>332</v>
      </c>
      <c r="F48" s="94" t="s">
        <v>332</v>
      </c>
      <c r="G48" s="93">
        <v>24.375518499999998</v>
      </c>
      <c r="H48" s="93">
        <v>14.1949147</v>
      </c>
      <c r="I48" s="93">
        <v>24.400388749999998</v>
      </c>
      <c r="J48" s="93">
        <v>14.1949147</v>
      </c>
      <c r="K48" s="93">
        <v>8.8752800000000001</v>
      </c>
      <c r="L48" s="94" t="s">
        <v>332</v>
      </c>
      <c r="M48" s="94" t="s">
        <v>332</v>
      </c>
      <c r="N48" s="93">
        <v>0.51589173499999996</v>
      </c>
      <c r="O48" s="97">
        <v>0.50004386499999998</v>
      </c>
      <c r="P48" s="93">
        <v>0.55017188800000005</v>
      </c>
      <c r="Q48" s="93">
        <v>0.11514321</v>
      </c>
      <c r="R48" s="93">
        <v>0.125016713</v>
      </c>
      <c r="S48" s="93">
        <v>0.125016713</v>
      </c>
      <c r="T48" s="93">
        <v>4.0039050484630172</v>
      </c>
      <c r="U48" s="93">
        <v>0.16017234067725722</v>
      </c>
      <c r="V48" s="93">
        <v>-0.748515971</v>
      </c>
      <c r="W48" s="93">
        <v>0.79825643400000001</v>
      </c>
      <c r="X48" s="93">
        <v>4.9740463000000013E-2</v>
      </c>
      <c r="Y48" s="93">
        <v>-0.77338838436540946</v>
      </c>
      <c r="Z48" s="93">
        <v>0.99839060701289939</v>
      </c>
      <c r="AA48" s="93">
        <v>2.4872413365409501E-2</v>
      </c>
      <c r="AB48" s="93">
        <v>-0.75473436018735818</v>
      </c>
      <c r="AC48" s="93">
        <v>1.1556025648265396</v>
      </c>
      <c r="AD48" s="93">
        <v>6.2183891873581207E-3</v>
      </c>
      <c r="AE48" s="94" t="s">
        <v>332</v>
      </c>
      <c r="AF48" s="94" t="s">
        <v>332</v>
      </c>
      <c r="AG48" s="93">
        <v>168.49113500000001</v>
      </c>
      <c r="AH48" s="93">
        <v>169.490059</v>
      </c>
      <c r="AI48" s="93">
        <v>165.07881599999999</v>
      </c>
      <c r="AJ48" s="93">
        <v>164.38789199999999</v>
      </c>
      <c r="AK48" s="93">
        <v>164.38789199999999</v>
      </c>
      <c r="AL48" s="93">
        <v>57.632690879999998</v>
      </c>
      <c r="AM48" s="93">
        <v>2135.2053960000003</v>
      </c>
      <c r="AN48" s="93">
        <v>-157652.405</v>
      </c>
      <c r="AO48" s="93">
        <v>1745.4228000000001</v>
      </c>
      <c r="AP48" s="93">
        <v>-159397.82699999999</v>
      </c>
      <c r="AQ48" s="93">
        <v>13093.383599999999</v>
      </c>
      <c r="AR48" s="93">
        <v>-170745.788</v>
      </c>
      <c r="AS48" s="94" t="s">
        <v>332</v>
      </c>
      <c r="AT48" s="94" t="s">
        <v>332</v>
      </c>
      <c r="AU48" s="93">
        <v>-136686.41399999999</v>
      </c>
      <c r="AV48" s="93">
        <v>-249071.31700000001</v>
      </c>
      <c r="AW48" s="94" t="s">
        <v>332</v>
      </c>
      <c r="AX48" s="94" t="s">
        <v>332</v>
      </c>
      <c r="AY48" s="93">
        <v>14.694330900000001</v>
      </c>
      <c r="BA48" s="122" t="s">
        <v>300</v>
      </c>
      <c r="BB48" s="1" t="s">
        <v>301</v>
      </c>
      <c r="BC48" s="2">
        <v>-24.825114010240004</v>
      </c>
      <c r="BD48" s="2">
        <v>-11.333763653038</v>
      </c>
      <c r="BF48" s="123" t="s">
        <v>302</v>
      </c>
      <c r="BH48" s="2">
        <v>0.43486128899999998</v>
      </c>
      <c r="BI48" s="2">
        <v>46.531256200000001</v>
      </c>
      <c r="BJ48" s="2">
        <v>0.43486129700544757</v>
      </c>
      <c r="BK48" s="2">
        <v>46.531256578274288</v>
      </c>
      <c r="BL48" s="2">
        <v>1.1477481228E-2</v>
      </c>
      <c r="BM48" s="2">
        <v>7.1935414559999998E-5</v>
      </c>
      <c r="BN48" s="2">
        <v>1.1477480919135245E-2</v>
      </c>
      <c r="BO48" s="2">
        <v>7.1935410681341007E-5</v>
      </c>
      <c r="BP48" s="2">
        <v>45.945514383321402</v>
      </c>
      <c r="BQ48" s="2">
        <v>84.038228969609051</v>
      </c>
      <c r="BR48" s="2">
        <v>0.14022561145955337</v>
      </c>
      <c r="BS48" s="2">
        <v>1.7705578395014818</v>
      </c>
      <c r="BT48" s="2">
        <v>5.5691978527417377E-2</v>
      </c>
      <c r="BU48" s="2">
        <v>0.47048948472518004</v>
      </c>
      <c r="BV48" s="2">
        <v>514405.63936224807</v>
      </c>
      <c r="BW48" s="2">
        <v>352.8023177933278</v>
      </c>
      <c r="BX48" s="2">
        <v>1.9181097244433205</v>
      </c>
      <c r="BY48" s="2">
        <v>0.63485569500000005</v>
      </c>
      <c r="BZ48" s="2">
        <v>7.8559602000000002</v>
      </c>
      <c r="CA48" s="2">
        <v>0.63678071621374133</v>
      </c>
      <c r="CB48" s="2">
        <v>7.8559608677997765</v>
      </c>
      <c r="CC48" s="2">
        <v>537.33340747199998</v>
      </c>
      <c r="CD48" s="2">
        <v>37.768335831839998</v>
      </c>
      <c r="CE48" s="2">
        <v>537.14522680161826</v>
      </c>
      <c r="CF48" s="2">
        <v>37.768364782309369</v>
      </c>
      <c r="CG48" s="2">
        <v>6.62590410264E-5</v>
      </c>
      <c r="CH48" s="2">
        <v>6.6259145328651488E-5</v>
      </c>
      <c r="CI48" s="2">
        <v>2.6006111507128309E-6</v>
      </c>
      <c r="CJ48" s="2">
        <v>2.6015036731044884E-6</v>
      </c>
      <c r="CK48" s="2">
        <v>4.0039082189333408</v>
      </c>
      <c r="CL48" s="2">
        <v>0.16017246011401878</v>
      </c>
      <c r="CM48" s="2">
        <v>57.632737317950443</v>
      </c>
      <c r="CN48" s="2">
        <v>2135.207064211339</v>
      </c>
      <c r="CO48" s="2">
        <v>501.94284912707451</v>
      </c>
      <c r="CP48" s="2">
        <v>499.68036436984858</v>
      </c>
      <c r="CQ48" s="2">
        <v>-143153.63046721887</v>
      </c>
      <c r="CR48" s="2">
        <v>-249102.89733269147</v>
      </c>
      <c r="CS48" s="2">
        <v>1.1597831566093357</v>
      </c>
      <c r="CT48" s="2">
        <v>-40907.074733992398</v>
      </c>
      <c r="CU48" s="2">
        <v>-238659.36590942883</v>
      </c>
      <c r="CV48" s="2">
        <v>-65419.957961191321</v>
      </c>
      <c r="CW48" s="2">
        <v>-275311.23544695944</v>
      </c>
      <c r="CX48" s="2">
        <v>-159891.77560627795</v>
      </c>
      <c r="CY48" s="2">
        <v>-170801.08169192396</v>
      </c>
      <c r="CZ48" s="2">
        <v>8.5018069177503933E-6</v>
      </c>
      <c r="DA48" s="2">
        <v>-0.74809310407022522</v>
      </c>
      <c r="DB48" s="2">
        <v>4.6296622554596281E-2</v>
      </c>
      <c r="DC48" s="2">
        <v>-156739.7716314079</v>
      </c>
      <c r="DD48" s="2">
        <v>0.55017838837765609</v>
      </c>
      <c r="DE48" s="2">
        <v>0.11514542954773253</v>
      </c>
      <c r="DF48" s="2">
        <v>165.0782889591531</v>
      </c>
    </row>
    <row r="49" spans="1:110" ht="15.6" x14ac:dyDescent="0.3">
      <c r="A49" s="93" t="s">
        <v>297</v>
      </c>
      <c r="B49" s="93">
        <v>9</v>
      </c>
      <c r="C49" s="93">
        <v>8.8633647058823506</v>
      </c>
      <c r="D49" s="93">
        <v>8.7521882352941098</v>
      </c>
      <c r="E49" s="94" t="s">
        <v>332</v>
      </c>
      <c r="F49" s="94" t="s">
        <v>332</v>
      </c>
      <c r="G49" s="93">
        <v>24.425259</v>
      </c>
      <c r="H49" s="93">
        <v>14.218871</v>
      </c>
      <c r="I49" s="93">
        <v>24.437237100000001</v>
      </c>
      <c r="J49" s="93">
        <v>14.218871</v>
      </c>
      <c r="K49" s="93">
        <v>8.8848576300000008</v>
      </c>
      <c r="L49" s="94" t="s">
        <v>332</v>
      </c>
      <c r="M49" s="94" t="s">
        <v>332</v>
      </c>
      <c r="N49" s="93">
        <v>0.48419599499999999</v>
      </c>
      <c r="O49" s="93">
        <v>0.4778380505</v>
      </c>
      <c r="P49" s="93">
        <v>0.497879289</v>
      </c>
      <c r="Q49" s="93">
        <v>9.9816250499999995E-2</v>
      </c>
      <c r="R49" s="93">
        <v>0.10375701399999999</v>
      </c>
      <c r="S49" s="93">
        <v>0.10375701399999999</v>
      </c>
      <c r="T49" s="93">
        <v>4.0254833686398417</v>
      </c>
      <c r="U49" s="93">
        <v>0.162321100003639</v>
      </c>
      <c r="V49" s="93">
        <v>-0.29929398499999998</v>
      </c>
      <c r="W49" s="93">
        <v>0.32325023899999999</v>
      </c>
      <c r="X49" s="93">
        <v>2.395625400000001E-2</v>
      </c>
      <c r="Y49" s="93">
        <v>-0.31074119470864281</v>
      </c>
      <c r="Z49" s="93">
        <v>0.99922809536364465</v>
      </c>
      <c r="AA49" s="93">
        <v>1.1447209708642832E-2</v>
      </c>
      <c r="AB49" s="93">
        <v>-0.30177961438166556</v>
      </c>
      <c r="AC49" s="93">
        <v>1.1357435655009276</v>
      </c>
      <c r="AD49" s="93">
        <v>2.4856293816655568E-3</v>
      </c>
      <c r="AE49" s="94" t="s">
        <v>332</v>
      </c>
      <c r="AF49" s="94" t="s">
        <v>332</v>
      </c>
      <c r="AG49" s="93">
        <v>170.48898299999999</v>
      </c>
      <c r="AH49" s="93">
        <v>170.87685099999999</v>
      </c>
      <c r="AI49" s="93">
        <v>169.16710800000001</v>
      </c>
      <c r="AJ49" s="93">
        <v>168.89270099999999</v>
      </c>
      <c r="AK49" s="93">
        <v>168.89270099999999</v>
      </c>
      <c r="AL49" s="93">
        <v>57.574789920000001</v>
      </c>
      <c r="AM49" s="93">
        <v>2184.7977071999999</v>
      </c>
      <c r="AN49" s="93">
        <v>-64027.560400000002</v>
      </c>
      <c r="AO49" s="93">
        <v>676.19667400000003</v>
      </c>
      <c r="AP49" s="93">
        <v>-64703.757100000003</v>
      </c>
      <c r="AQ49" s="93">
        <v>5326.6821099999997</v>
      </c>
      <c r="AR49" s="93">
        <v>-69354.242499999993</v>
      </c>
      <c r="AS49" s="94" t="s">
        <v>332</v>
      </c>
      <c r="AT49" s="94" t="s">
        <v>332</v>
      </c>
      <c r="AU49" s="93">
        <v>-142862.54300000001</v>
      </c>
      <c r="AV49" s="93">
        <v>-253154.67600000001</v>
      </c>
      <c r="AW49" s="94" t="s">
        <v>332</v>
      </c>
      <c r="AX49" s="94" t="s">
        <v>332</v>
      </c>
      <c r="AY49" s="93">
        <v>14.694418900000001</v>
      </c>
      <c r="BA49" s="124"/>
      <c r="BB49" s="7" t="s">
        <v>303</v>
      </c>
      <c r="BC49" s="2">
        <v>12.393420191900001</v>
      </c>
      <c r="BD49" s="2">
        <v>17.176510162048</v>
      </c>
      <c r="BF49" s="125" t="s">
        <v>304</v>
      </c>
      <c r="BH49" s="2">
        <v>0.43385152500000002</v>
      </c>
      <c r="BI49" s="2">
        <v>46.752387300000002</v>
      </c>
      <c r="BJ49" s="2">
        <v>0.43385153394047715</v>
      </c>
      <c r="BK49" s="2">
        <v>46.752387745896748</v>
      </c>
      <c r="BL49" s="2">
        <v>1.1552199696E-2</v>
      </c>
      <c r="BM49" s="2">
        <v>7.3840296960000004E-5</v>
      </c>
      <c r="BN49" s="2">
        <v>1.1552199351561822E-2</v>
      </c>
      <c r="BO49" s="2">
        <v>7.384029286453873E-5</v>
      </c>
      <c r="BP49" s="2">
        <v>46.013824773618097</v>
      </c>
      <c r="BQ49" s="2">
        <v>83.422795123425487</v>
      </c>
      <c r="BR49" s="2">
        <v>0.13985288879956698</v>
      </c>
      <c r="BS49" s="2">
        <v>1.8463054428939583</v>
      </c>
      <c r="BT49" s="2">
        <v>5.5864871026018947E-2</v>
      </c>
      <c r="BU49" s="2">
        <v>0.47401955537167473</v>
      </c>
      <c r="BV49" s="2">
        <v>515938.48080161249</v>
      </c>
      <c r="BW49" s="2">
        <v>354.15746967116337</v>
      </c>
      <c r="BX49" s="2">
        <v>1.9122591991857323</v>
      </c>
      <c r="BY49" s="2">
        <v>0.63458115900000001</v>
      </c>
      <c r="BZ49" s="2">
        <v>7.6652806299999998</v>
      </c>
      <c r="CA49" s="2">
        <v>0.63531040719999177</v>
      </c>
      <c r="CB49" s="2">
        <v>7.6652813156908381</v>
      </c>
      <c r="CC49" s="2">
        <v>536.96744356800002</v>
      </c>
      <c r="CD49" s="2">
        <v>37.594272993040001</v>
      </c>
      <c r="CE49" s="2">
        <v>536.96074256852467</v>
      </c>
      <c r="CF49" s="2">
        <v>37.594301836919684</v>
      </c>
      <c r="CG49" s="2">
        <v>6.6049028542399988E-5</v>
      </c>
      <c r="CH49" s="2">
        <v>6.6049132947710611E-5</v>
      </c>
      <c r="CI49" s="2">
        <v>2.5847707993890019E-6</v>
      </c>
      <c r="CJ49" s="2">
        <v>2.585657915323163E-6</v>
      </c>
      <c r="CK49" s="2">
        <v>4.0254865418760062</v>
      </c>
      <c r="CL49" s="2">
        <v>0.16232122067673616</v>
      </c>
      <c r="CM49" s="2">
        <v>57.57483660612025</v>
      </c>
      <c r="CN49" s="2">
        <v>2184.7994142060429</v>
      </c>
      <c r="CO49" s="2">
        <v>502.48451349030103</v>
      </c>
      <c r="CP49" s="2">
        <v>500.2219856755251</v>
      </c>
      <c r="CQ49" s="2">
        <v>-147488.9268399596</v>
      </c>
      <c r="CR49" s="2">
        <v>-253186.10648631857</v>
      </c>
      <c r="CS49" s="2">
        <v>1.1373270953521857</v>
      </c>
      <c r="CT49" s="2">
        <v>-40847.129205798345</v>
      </c>
      <c r="CU49" s="2">
        <v>-238591.96351632543</v>
      </c>
      <c r="CV49" s="2">
        <v>-65170.711207883367</v>
      </c>
      <c r="CW49" s="2">
        <v>-274917.36240415351</v>
      </c>
      <c r="CX49" s="2">
        <v>-64899.609154318197</v>
      </c>
      <c r="CY49" s="2">
        <v>-69361.901239700674</v>
      </c>
      <c r="CZ49" s="2">
        <v>8.5546508858060781E-6</v>
      </c>
      <c r="DA49" s="2">
        <v>-0.29840282439418347</v>
      </c>
      <c r="DB49" s="2">
        <v>2.3405455125126422E-2</v>
      </c>
      <c r="DC49" s="2">
        <v>-63721.288891717311</v>
      </c>
      <c r="DD49" s="2">
        <v>0.49787966753615964</v>
      </c>
      <c r="DE49" s="2">
        <v>9.9816359791577103E-2</v>
      </c>
      <c r="DF49" s="2">
        <v>169.16708581221016</v>
      </c>
    </row>
    <row r="50" spans="1:110" ht="15.6" x14ac:dyDescent="0.3">
      <c r="A50" s="93" t="s">
        <v>297</v>
      </c>
      <c r="B50" s="93">
        <v>10</v>
      </c>
      <c r="C50" s="93">
        <v>8.7521882352941098</v>
      </c>
      <c r="D50" s="93">
        <v>8.6410117647058797</v>
      </c>
      <c r="E50" s="94" t="s">
        <v>332</v>
      </c>
      <c r="F50" s="94" t="s">
        <v>332</v>
      </c>
      <c r="G50" s="93">
        <v>24.449215200000001</v>
      </c>
      <c r="H50" s="93">
        <v>14.227565999999999</v>
      </c>
      <c r="I50" s="93">
        <v>24.453562750000003</v>
      </c>
      <c r="J50" s="93">
        <v>14.227565999999999</v>
      </c>
      <c r="K50" s="93">
        <v>8.8900152800000001</v>
      </c>
      <c r="L50" s="94" t="s">
        <v>332</v>
      </c>
      <c r="M50" s="94" t="s">
        <v>332</v>
      </c>
      <c r="N50" s="93">
        <v>0.47148010600000001</v>
      </c>
      <c r="O50" s="93">
        <v>0.46903376299999999</v>
      </c>
      <c r="P50" s="93">
        <v>0.47673207099999998</v>
      </c>
      <c r="Q50" s="93">
        <v>9.4051680499999998E-2</v>
      </c>
      <c r="R50" s="93">
        <v>9.55709696E-2</v>
      </c>
      <c r="S50" s="93">
        <v>9.55709696E-2</v>
      </c>
      <c r="T50" s="93">
        <v>4.0343236760239058</v>
      </c>
      <c r="U50" s="93">
        <v>0.16301936844151044</v>
      </c>
      <c r="V50" s="93">
        <v>-0.11556530499999999</v>
      </c>
      <c r="W50" s="93">
        <v>0.12426039899999999</v>
      </c>
      <c r="X50" s="93">
        <v>8.6950940000000004E-3</v>
      </c>
      <c r="Y50" s="93">
        <v>-0.11964359765845872</v>
      </c>
      <c r="Z50" s="93">
        <v>0.99972035500413736</v>
      </c>
      <c r="AA50" s="93">
        <v>4.0782926584587223E-3</v>
      </c>
      <c r="AB50" s="93">
        <v>-0.11639630356434313</v>
      </c>
      <c r="AC50" s="93">
        <v>1.1284060218002989</v>
      </c>
      <c r="AD50" s="93">
        <v>8.3099856434314242E-4</v>
      </c>
      <c r="AE50" s="94" t="s">
        <v>332</v>
      </c>
      <c r="AF50" s="94" t="s">
        <v>332</v>
      </c>
      <c r="AG50" s="93">
        <v>171.26471900000001</v>
      </c>
      <c r="AH50" s="93">
        <v>171.42173250000002</v>
      </c>
      <c r="AI50" s="93">
        <v>170.7304</v>
      </c>
      <c r="AJ50" s="93">
        <v>170.62582699999999</v>
      </c>
      <c r="AK50" s="93">
        <v>170.62582699999999</v>
      </c>
      <c r="AL50" s="93">
        <v>57.555754920000005</v>
      </c>
      <c r="AM50" s="93">
        <v>2204.5639968</v>
      </c>
      <c r="AN50" s="93">
        <v>-24573.1495</v>
      </c>
      <c r="AO50" s="93">
        <v>273.39569599999999</v>
      </c>
      <c r="AP50" s="93">
        <v>-24846.5452</v>
      </c>
      <c r="AQ50" s="93">
        <v>2049.4774600000001</v>
      </c>
      <c r="AR50" s="93">
        <v>-26622.626899999999</v>
      </c>
      <c r="AS50" s="94" t="s">
        <v>332</v>
      </c>
      <c r="AT50" s="94" t="s">
        <v>332</v>
      </c>
      <c r="AU50" s="93">
        <v>-145341.359</v>
      </c>
      <c r="AV50" s="93">
        <v>-254727.11199999999</v>
      </c>
      <c r="AW50" s="94" t="s">
        <v>332</v>
      </c>
      <c r="AX50" s="94" t="s">
        <v>332</v>
      </c>
      <c r="AY50" s="93">
        <v>14.694506799999999</v>
      </c>
      <c r="BA50" s="124"/>
      <c r="BB50" s="7" t="s">
        <v>305</v>
      </c>
      <c r="BC50" s="2">
        <v>-12.431693818340001</v>
      </c>
      <c r="BD50" s="2">
        <v>5.8427465090099995</v>
      </c>
      <c r="BH50" s="2">
        <v>0.433453386</v>
      </c>
      <c r="BI50" s="2">
        <v>46.848064999999998</v>
      </c>
      <c r="BJ50" s="2">
        <v>0.43345339531156363</v>
      </c>
      <c r="BK50" s="2">
        <v>46.84806542724327</v>
      </c>
      <c r="BL50" s="2">
        <v>1.1581582392E-2</v>
      </c>
      <c r="BM50" s="2">
        <v>7.4545305119999998E-5</v>
      </c>
      <c r="BN50" s="2">
        <v>1.1581582054153003E-2</v>
      </c>
      <c r="BO50" s="2">
        <v>7.4545300908065445E-5</v>
      </c>
      <c r="BP50" s="2">
        <v>46.041127205092906</v>
      </c>
      <c r="BQ50" s="2">
        <v>83.177303834947665</v>
      </c>
      <c r="BR50" s="2">
        <v>0.13970139567293183</v>
      </c>
      <c r="BS50" s="2">
        <v>1.8780074193210861</v>
      </c>
      <c r="BT50" s="2">
        <v>5.5932204609149168E-2</v>
      </c>
      <c r="BU50" s="2">
        <v>0.47563793040986757</v>
      </c>
      <c r="BV50" s="2">
        <v>516372.95621034759</v>
      </c>
      <c r="BW50" s="2">
        <v>354.71959020259067</v>
      </c>
      <c r="BX50" s="2">
        <v>1.9095207771031617</v>
      </c>
      <c r="BY50" s="2">
        <v>0.63442338200000004</v>
      </c>
      <c r="BZ50" s="2">
        <v>7.5997300399999999</v>
      </c>
      <c r="CA50" s="2">
        <v>0.63473152255940324</v>
      </c>
      <c r="CB50" s="2">
        <v>7.5997306994994709</v>
      </c>
      <c r="CC50" s="2">
        <v>536.95490539199989</v>
      </c>
      <c r="CD50" s="2">
        <v>37.506138768</v>
      </c>
      <c r="CE50" s="2">
        <v>536.9378162618608</v>
      </c>
      <c r="CF50" s="2">
        <v>37.506167315616729</v>
      </c>
      <c r="CG50" s="2">
        <v>6.5968922088799998E-5</v>
      </c>
      <c r="CH50" s="2">
        <v>6.5969025178009747E-5</v>
      </c>
      <c r="CI50" s="2">
        <v>2.5773731670061099E-6</v>
      </c>
      <c r="CJ50" s="2">
        <v>2.5782577125822833E-6</v>
      </c>
      <c r="CK50" s="2">
        <v>4.0343268627446012</v>
      </c>
      <c r="CL50" s="2">
        <v>0.16301948845588005</v>
      </c>
      <c r="CM50" s="2">
        <v>57.555801391999154</v>
      </c>
      <c r="CN50" s="2">
        <v>2204.5657052317861</v>
      </c>
      <c r="CO50" s="2">
        <v>502.77620519312364</v>
      </c>
      <c r="CP50" s="2">
        <v>500.51362347543716</v>
      </c>
      <c r="CQ50" s="2">
        <v>-149207.97834838263</v>
      </c>
      <c r="CR50" s="2">
        <v>-254758.47917275823</v>
      </c>
      <c r="CS50" s="2">
        <v>1.1290241014745139</v>
      </c>
      <c r="CT50" s="2">
        <v>-40823.374616075795</v>
      </c>
      <c r="CU50" s="2">
        <v>-238565.70862354469</v>
      </c>
      <c r="CV50" s="2">
        <v>-65064.098137189278</v>
      </c>
      <c r="CW50" s="2">
        <v>-274768.79397971759</v>
      </c>
      <c r="CX50" s="2">
        <v>-24926.504402643346</v>
      </c>
      <c r="CY50" s="2">
        <v>-26623.727626894291</v>
      </c>
      <c r="CZ50" s="2">
        <v>8.5761590717641758E-6</v>
      </c>
      <c r="DA50" s="2">
        <v>-0.11511170954556629</v>
      </c>
      <c r="DB50" s="2">
        <v>8.5904653269771418E-3</v>
      </c>
      <c r="DC50" s="2">
        <v>-24459.702483278434</v>
      </c>
      <c r="DD50" s="2">
        <v>0.47673222803631554</v>
      </c>
      <c r="DE50" s="2">
        <v>9.4051723125317246E-2</v>
      </c>
      <c r="DF50" s="2">
        <v>170.73039452935774</v>
      </c>
    </row>
    <row r="51" spans="1:110" ht="16.2" x14ac:dyDescent="0.3">
      <c r="A51" s="93" t="s">
        <v>297</v>
      </c>
      <c r="B51" s="93">
        <v>11</v>
      </c>
      <c r="C51" s="93">
        <v>8.6410117647058797</v>
      </c>
      <c r="D51" s="93">
        <v>8.5298352941176407</v>
      </c>
      <c r="E51" s="94" t="s">
        <v>332</v>
      </c>
      <c r="F51" s="94" t="s">
        <v>332</v>
      </c>
      <c r="G51" s="93">
        <v>24.457910300000002</v>
      </c>
      <c r="H51" s="93">
        <v>14.2297776</v>
      </c>
      <c r="I51" s="93">
        <v>24.459016099999999</v>
      </c>
      <c r="J51" s="93">
        <v>14.2297776</v>
      </c>
      <c r="K51" s="93">
        <v>8.8922244599999996</v>
      </c>
      <c r="L51" s="94" t="s">
        <v>332</v>
      </c>
      <c r="M51" s="94" t="s">
        <v>332</v>
      </c>
      <c r="N51" s="93">
        <v>0.46658741999999997</v>
      </c>
      <c r="O51" s="93">
        <v>0.4656663405</v>
      </c>
      <c r="P51" s="93">
        <v>0.46856289600000001</v>
      </c>
      <c r="Q51" s="93">
        <v>9.1884743599999999E-2</v>
      </c>
      <c r="R51" s="93">
        <v>9.2462073199999995E-2</v>
      </c>
      <c r="S51" s="93">
        <v>9.2462073199999995E-2</v>
      </c>
      <c r="T51" s="93">
        <v>4.0378151961067612</v>
      </c>
      <c r="U51" s="93">
        <v>0.16325121852562499</v>
      </c>
      <c r="V51" s="93">
        <v>-4.4027544799999999E-2</v>
      </c>
      <c r="W51" s="93">
        <v>4.6239104599999997E-2</v>
      </c>
      <c r="X51" s="93">
        <v>2.2115597999999986E-3</v>
      </c>
      <c r="Y51" s="93">
        <v>-4.5057393758862911E-2</v>
      </c>
      <c r="Z51" s="93">
        <v>0.99992903467809335</v>
      </c>
      <c r="AA51" s="93">
        <v>1.0298489588629113E-3</v>
      </c>
      <c r="AB51" s="93">
        <v>-4.4232030204113773E-2</v>
      </c>
      <c r="AC51" s="93">
        <v>1.1256438254871384</v>
      </c>
      <c r="AD51" s="93">
        <v>2.0448540411377721E-4</v>
      </c>
      <c r="AE51" s="94" t="s">
        <v>332</v>
      </c>
      <c r="AF51" s="94" t="s">
        <v>332</v>
      </c>
      <c r="AG51" s="93">
        <v>171.578746</v>
      </c>
      <c r="AH51" s="93">
        <v>171.65435650000001</v>
      </c>
      <c r="AI51" s="93">
        <v>171.321754</v>
      </c>
      <c r="AJ51" s="93">
        <v>171.28230099999999</v>
      </c>
      <c r="AK51" s="93">
        <v>171.28230099999999</v>
      </c>
      <c r="AL51" s="93">
        <v>57.546077759999996</v>
      </c>
      <c r="AM51" s="93">
        <v>2212.0181423999998</v>
      </c>
      <c r="AN51" s="93">
        <v>-9063.5066700000007</v>
      </c>
      <c r="AO51" s="93">
        <v>131.50597200000001</v>
      </c>
      <c r="AP51" s="93">
        <v>-9195.0126500000006</v>
      </c>
      <c r="AQ51" s="93">
        <v>776.02962200000002</v>
      </c>
      <c r="AR51" s="93">
        <v>-9839.5362999999998</v>
      </c>
      <c r="AS51" s="94" t="s">
        <v>332</v>
      </c>
      <c r="AT51" s="94" t="s">
        <v>332</v>
      </c>
      <c r="AU51" s="93">
        <v>-146294.39999999999</v>
      </c>
      <c r="AV51" s="93">
        <v>-255324.46299999999</v>
      </c>
      <c r="AW51" s="94" t="s">
        <v>332</v>
      </c>
      <c r="AX51" s="94" t="s">
        <v>332</v>
      </c>
      <c r="AY51" s="93">
        <v>14.6945946</v>
      </c>
      <c r="BA51" s="124"/>
      <c r="BB51" s="7" t="s">
        <v>306</v>
      </c>
      <c r="BC51" s="2">
        <v>-13.922062226202017</v>
      </c>
      <c r="BD51" s="2">
        <v>-13.052731060870133</v>
      </c>
      <c r="BF51" s="121" t="s">
        <v>307</v>
      </c>
      <c r="BH51" s="2">
        <v>0.43326956100000003</v>
      </c>
      <c r="BI51" s="2">
        <v>46.886218499999998</v>
      </c>
      <c r="BJ51" s="2">
        <v>0.43326956779523706</v>
      </c>
      <c r="BK51" s="2">
        <v>46.886218896121129</v>
      </c>
      <c r="BL51" s="2">
        <v>1.1594098404000001E-2</v>
      </c>
      <c r="BM51" s="2">
        <v>7.4807802719999999E-5</v>
      </c>
      <c r="BN51" s="2">
        <v>1.1594098115196759E-2</v>
      </c>
      <c r="BO51" s="2">
        <v>7.4807798522566745E-5</v>
      </c>
      <c r="BP51" s="2">
        <v>46.049324987033167</v>
      </c>
      <c r="BQ51" s="2">
        <v>83.08288743993019</v>
      </c>
      <c r="BR51" s="2">
        <v>0.13965297330423634</v>
      </c>
      <c r="BS51" s="2">
        <v>1.890457343668924</v>
      </c>
      <c r="BT51" s="2">
        <v>5.5961181401060184E-2</v>
      </c>
      <c r="BU51" s="2">
        <v>0.4762948719441128</v>
      </c>
      <c r="BV51" s="2">
        <v>516518.938213235</v>
      </c>
      <c r="BW51" s="2">
        <v>354.94922956431697</v>
      </c>
      <c r="BX51" s="2">
        <v>1.908263495760792</v>
      </c>
      <c r="BY51" s="2">
        <v>0.63435021199999997</v>
      </c>
      <c r="BZ51" s="2">
        <v>7.5760574099999998</v>
      </c>
      <c r="CA51" s="2">
        <v>0.63452408364003432</v>
      </c>
      <c r="CB51" s="2">
        <v>7.5760580622523293</v>
      </c>
      <c r="CC51" s="2">
        <v>536.92011116800006</v>
      </c>
      <c r="CD51" s="2">
        <v>37.466628626480002</v>
      </c>
      <c r="CE51" s="2">
        <v>536.88087019194052</v>
      </c>
      <c r="CF51" s="2">
        <v>37.466657263692582</v>
      </c>
      <c r="CG51" s="2">
        <v>6.59283588112E-5</v>
      </c>
      <c r="CH51" s="2">
        <v>6.5928462245382511E-5</v>
      </c>
      <c r="CI51" s="2">
        <v>2.5739802443991852E-6</v>
      </c>
      <c r="CJ51" s="2">
        <v>2.5748636378189617E-6</v>
      </c>
      <c r="CK51" s="2">
        <v>4.03781840724755</v>
      </c>
      <c r="CL51" s="2">
        <v>0.16325133926729962</v>
      </c>
      <c r="CM51" s="2">
        <v>57.546124175094867</v>
      </c>
      <c r="CN51" s="2">
        <v>2212.019862098186</v>
      </c>
      <c r="CO51" s="2">
        <v>502.90114571365677</v>
      </c>
      <c r="CP51" s="2">
        <v>500.63855789077712</v>
      </c>
      <c r="CQ51" s="2">
        <v>-149864.61381915072</v>
      </c>
      <c r="CR51" s="2">
        <v>-255355.80415102633</v>
      </c>
      <c r="CS51" s="2">
        <v>1.1258882459348138</v>
      </c>
      <c r="CT51" s="2">
        <v>-40813.257029745306</v>
      </c>
      <c r="CU51" s="2">
        <v>-238554.49145580851</v>
      </c>
      <c r="CV51" s="2">
        <v>-65022.413545857584</v>
      </c>
      <c r="CW51" s="2">
        <v>-274712.87828349572</v>
      </c>
      <c r="CX51" s="2">
        <v>-9233.6385809139101</v>
      </c>
      <c r="CY51" s="2">
        <v>-9839.7002885232559</v>
      </c>
      <c r="CZ51" s="2">
        <v>8.5846414226689846E-6</v>
      </c>
      <c r="DA51" s="2">
        <v>-4.3838179701667972E-2</v>
      </c>
      <c r="DB51" s="2">
        <v>2.1925147467368334E-3</v>
      </c>
      <c r="DC51" s="2">
        <v>-9022.2188796524861</v>
      </c>
      <c r="DD51" s="2">
        <v>0.46856297988269935</v>
      </c>
      <c r="DE51" s="2">
        <v>9.1884765645067742E-2</v>
      </c>
      <c r="DF51" s="2">
        <v>171.32175408982522</v>
      </c>
    </row>
    <row r="52" spans="1:110" ht="16.2" x14ac:dyDescent="0.3">
      <c r="A52" s="93" t="s">
        <v>297</v>
      </c>
      <c r="B52" s="93">
        <v>12</v>
      </c>
      <c r="C52" s="93">
        <v>8.5298352941176407</v>
      </c>
      <c r="D52" s="93">
        <v>8.4186588235294106</v>
      </c>
      <c r="E52" s="94" t="s">
        <v>332</v>
      </c>
      <c r="F52" s="94" t="s">
        <v>332</v>
      </c>
      <c r="G52" s="93">
        <v>24.460121900000001</v>
      </c>
      <c r="H52" s="93">
        <v>14.228925500000001</v>
      </c>
      <c r="I52" s="93">
        <v>24.459695850000003</v>
      </c>
      <c r="J52" s="93">
        <v>14.228925500000001</v>
      </c>
      <c r="K52" s="93">
        <v>8.8931595600000009</v>
      </c>
      <c r="L52" s="94" t="s">
        <v>332</v>
      </c>
      <c r="M52" s="94" t="s">
        <v>332</v>
      </c>
      <c r="N52" s="93">
        <v>0.46474526100000002</v>
      </c>
      <c r="O52" s="93">
        <v>0.46441049200000001</v>
      </c>
      <c r="P52" s="93">
        <v>0.46546298000000003</v>
      </c>
      <c r="Q52" s="93">
        <v>9.1070926199999999E-2</v>
      </c>
      <c r="R52" s="93">
        <v>9.1288854000000003E-2</v>
      </c>
      <c r="S52" s="93">
        <v>9.1288854000000003E-2</v>
      </c>
      <c r="T52" s="93">
        <v>4.0393210459570756</v>
      </c>
      <c r="U52" s="93">
        <v>0.1633161574265819</v>
      </c>
      <c r="V52" s="93">
        <v>-1.6772435200000001E-2</v>
      </c>
      <c r="W52" s="93">
        <v>1.5920326700000001E-2</v>
      </c>
      <c r="X52" s="93">
        <v>-8.5210850000000046E-4</v>
      </c>
      <c r="Y52" s="93">
        <v>-1.6376707072277619E-2</v>
      </c>
      <c r="Z52" s="93">
        <v>1.0000279122201752</v>
      </c>
      <c r="AA52" s="93">
        <v>-3.9572812772238223E-4</v>
      </c>
      <c r="AB52" s="93">
        <v>-1.6694647191551341E-2</v>
      </c>
      <c r="AC52" s="93">
        <v>1.1246004362205069</v>
      </c>
      <c r="AD52" s="93">
        <v>-7.7788008448659044E-5</v>
      </c>
      <c r="AE52" s="94" t="s">
        <v>332</v>
      </c>
      <c r="AF52" s="94" t="s">
        <v>332</v>
      </c>
      <c r="AG52" s="93">
        <v>171.72996699999999</v>
      </c>
      <c r="AH52" s="93">
        <v>171.78457750000001</v>
      </c>
      <c r="AI52" s="93">
        <v>171.54451599999999</v>
      </c>
      <c r="AJ52" s="93">
        <v>171.52967200000001</v>
      </c>
      <c r="AK52" s="93">
        <v>171.52967200000001</v>
      </c>
      <c r="AL52" s="93">
        <v>57.538345320000005</v>
      </c>
      <c r="AM52" s="93">
        <v>2214.5853204</v>
      </c>
      <c r="AN52" s="93">
        <v>-2990.49154</v>
      </c>
      <c r="AO52" s="93">
        <v>94.894850500000004</v>
      </c>
      <c r="AP52" s="93">
        <v>-3085.3863900000001</v>
      </c>
      <c r="AQ52" s="93">
        <v>292.34848499999998</v>
      </c>
      <c r="AR52" s="93">
        <v>-3282.8400200000001</v>
      </c>
      <c r="AS52" s="94" t="s">
        <v>332</v>
      </c>
      <c r="AT52" s="94" t="s">
        <v>332</v>
      </c>
      <c r="AU52" s="93">
        <v>-146651.715</v>
      </c>
      <c r="AV52" s="93">
        <v>-255549.92300000001</v>
      </c>
      <c r="AW52" s="94" t="s">
        <v>332</v>
      </c>
      <c r="AX52" s="94" t="s">
        <v>332</v>
      </c>
      <c r="AY52" s="93">
        <v>14.694682500000001</v>
      </c>
      <c r="BA52" s="124"/>
      <c r="BB52" s="7" t="s">
        <v>308</v>
      </c>
      <c r="BC52" s="2">
        <v>-10.903051784037983</v>
      </c>
      <c r="BD52" s="2">
        <v>1.7189674078321346</v>
      </c>
      <c r="BF52" s="121" t="s">
        <v>309</v>
      </c>
      <c r="BH52" s="2">
        <v>0.43314454499999999</v>
      </c>
      <c r="BI52" s="2">
        <v>46.9008945</v>
      </c>
      <c r="BJ52" s="2">
        <v>0.43314455309032773</v>
      </c>
      <c r="BK52" s="2">
        <v>46.900894959234805</v>
      </c>
      <c r="BL52" s="2">
        <v>1.160107722E-2</v>
      </c>
      <c r="BM52" s="2">
        <v>7.4906030160000003E-5</v>
      </c>
      <c r="BN52" s="2">
        <v>1.1601076875093068E-2</v>
      </c>
      <c r="BO52" s="2">
        <v>7.4906026257979343E-5</v>
      </c>
      <c r="BP52" s="2">
        <v>46.048336687867106</v>
      </c>
      <c r="BQ52" s="2">
        <v>83.047088091134185</v>
      </c>
      <c r="BR52" s="2">
        <v>0.13965240027427664</v>
      </c>
      <c r="BS52" s="2">
        <v>1.8952168476767459</v>
      </c>
      <c r="BT52" s="2">
        <v>5.5977908056613748E-2</v>
      </c>
      <c r="BU52" s="2">
        <v>0.47654918040733957</v>
      </c>
      <c r="BV52" s="2">
        <v>516571.60321126395</v>
      </c>
      <c r="BW52" s="2">
        <v>355.06154281913081</v>
      </c>
      <c r="BX52" s="2">
        <v>1.90755213479215</v>
      </c>
      <c r="BY52" s="2">
        <v>0.63431203800000002</v>
      </c>
      <c r="BZ52" s="2">
        <v>7.5673058099999997</v>
      </c>
      <c r="CA52" s="2">
        <v>0.63447031289474831</v>
      </c>
      <c r="CB52" s="2">
        <v>7.5673064389941747</v>
      </c>
      <c r="CC52" s="2">
        <v>536.84079306399997</v>
      </c>
      <c r="CD52" s="2">
        <v>37.446805738800002</v>
      </c>
      <c r="CE52" s="2">
        <v>536.7731685265386</v>
      </c>
      <c r="CF52" s="2">
        <v>37.446834429735183</v>
      </c>
      <c r="CG52" s="2">
        <v>6.5897363748799998E-5</v>
      </c>
      <c r="CH52" s="2">
        <v>6.5897467594393052E-5</v>
      </c>
      <c r="CI52" s="2">
        <v>2.5720615580448068E-6</v>
      </c>
      <c r="CJ52" s="2">
        <v>2.5729442843400872E-6</v>
      </c>
      <c r="CK52" s="2">
        <v>4.0393242593452401</v>
      </c>
      <c r="CL52" s="2">
        <v>0.16331627866332124</v>
      </c>
      <c r="CM52" s="2">
        <v>57.538391833357927</v>
      </c>
      <c r="CN52" s="2">
        <v>2214.5870458138711</v>
      </c>
      <c r="CO52" s="2">
        <v>502.95403044051346</v>
      </c>
      <c r="CP52" s="2">
        <v>500.6914675730751</v>
      </c>
      <c r="CQ52" s="2">
        <v>-150107.95680064979</v>
      </c>
      <c r="CR52" s="2">
        <v>-255581.25467681853</v>
      </c>
      <c r="CS52" s="2">
        <v>1.1247053307678978</v>
      </c>
      <c r="CT52" s="2">
        <v>-40807.686514068911</v>
      </c>
      <c r="CU52" s="2">
        <v>-238548.13917558431</v>
      </c>
      <c r="CV52" s="2">
        <v>-65006.537554420487</v>
      </c>
      <c r="CW52" s="2">
        <v>-274691.8557255292</v>
      </c>
      <c r="CX52" s="2">
        <v>-3113.3200316332363</v>
      </c>
      <c r="CY52" s="2">
        <v>-3282.8661462718064</v>
      </c>
      <c r="CZ52" s="2">
        <v>8.5883936481688624E-6</v>
      </c>
      <c r="DA52" s="2">
        <v>-1.6697411366852846E-2</v>
      </c>
      <c r="DB52" s="2">
        <v>-8.4829139264170771E-4</v>
      </c>
      <c r="DC52" s="2">
        <v>-2977.1100910066912</v>
      </c>
      <c r="DD52" s="2">
        <v>0.46546303650076126</v>
      </c>
      <c r="DE52" s="2">
        <v>9.1070940923802329E-2</v>
      </c>
      <c r="DF52" s="2">
        <v>171.54451808059116</v>
      </c>
    </row>
    <row r="53" spans="1:110" ht="16.2" x14ac:dyDescent="0.3">
      <c r="A53" s="93" t="s">
        <v>297</v>
      </c>
      <c r="B53" s="93">
        <v>13</v>
      </c>
      <c r="C53" s="93">
        <v>8.4186588235294106</v>
      </c>
      <c r="D53" s="93">
        <v>8.3074823529411699</v>
      </c>
      <c r="E53" s="94" t="s">
        <v>332</v>
      </c>
      <c r="F53" s="94" t="s">
        <v>332</v>
      </c>
      <c r="G53" s="93">
        <v>24.459269800000001</v>
      </c>
      <c r="H53" s="93">
        <v>14.225924900000001</v>
      </c>
      <c r="I53" s="93">
        <v>24.457769500000001</v>
      </c>
      <c r="J53" s="93">
        <v>14.225924900000001</v>
      </c>
      <c r="K53" s="93">
        <v>8.8936318599999993</v>
      </c>
      <c r="L53" s="94" t="s">
        <v>332</v>
      </c>
      <c r="M53" s="94" t="s">
        <v>332</v>
      </c>
      <c r="N53" s="93">
        <v>0.464075723</v>
      </c>
      <c r="O53" s="93">
        <v>0.463970628</v>
      </c>
      <c r="P53" s="93">
        <v>0.46430100400000002</v>
      </c>
      <c r="Q53" s="93">
        <v>9.0767141400000001E-2</v>
      </c>
      <c r="R53" s="93">
        <v>9.0848880800000004E-2</v>
      </c>
      <c r="S53" s="93">
        <v>9.0848880800000004E-2</v>
      </c>
      <c r="T53" s="93">
        <v>4.0401982754647072</v>
      </c>
      <c r="U53" s="93">
        <v>0.16330923096447963</v>
      </c>
      <c r="V53" s="93">
        <v>-6.5329469899999999E-3</v>
      </c>
      <c r="W53" s="93">
        <v>3.5323566899999998E-3</v>
      </c>
      <c r="X53" s="93">
        <v>-3.0005903000000001E-3</v>
      </c>
      <c r="Y53" s="93">
        <v>-5.1407612241382919E-3</v>
      </c>
      <c r="Z53" s="93">
        <v>1.0000961809724047</v>
      </c>
      <c r="AA53" s="93">
        <v>-1.3921857658617085E-3</v>
      </c>
      <c r="AB53" s="93">
        <v>-6.2603467195056633E-3</v>
      </c>
      <c r="AC53" s="93">
        <v>1.1242025989293876</v>
      </c>
      <c r="AD53" s="93">
        <v>-2.7260027049433625E-4</v>
      </c>
      <c r="AE53" s="94" t="s">
        <v>332</v>
      </c>
      <c r="AF53" s="94" t="s">
        <v>332</v>
      </c>
      <c r="AG53" s="93">
        <v>171.83918800000001</v>
      </c>
      <c r="AH53" s="93">
        <v>171.9014095</v>
      </c>
      <c r="AI53" s="93">
        <v>171.62791999999999</v>
      </c>
      <c r="AJ53" s="93">
        <v>171.62236100000001</v>
      </c>
      <c r="AK53" s="93">
        <v>171.62236100000001</v>
      </c>
      <c r="AL53" s="93">
        <v>57.529005119999994</v>
      </c>
      <c r="AM53" s="93">
        <v>2215.1325888000001</v>
      </c>
      <c r="AN53" s="93">
        <v>-436.11294700000002</v>
      </c>
      <c r="AO53" s="93">
        <v>108.09321199999999</v>
      </c>
      <c r="AP53" s="93">
        <v>-544.20615899999996</v>
      </c>
      <c r="AQ53" s="93">
        <v>109.518596</v>
      </c>
      <c r="AR53" s="93">
        <v>-545.63154299999997</v>
      </c>
      <c r="AS53" s="94" t="s">
        <v>332</v>
      </c>
      <c r="AT53" s="94" t="s">
        <v>332</v>
      </c>
      <c r="AU53" s="93">
        <v>-146779.08799999999</v>
      </c>
      <c r="AV53" s="93">
        <v>-255634.481</v>
      </c>
      <c r="AW53" s="94" t="s">
        <v>332</v>
      </c>
      <c r="AX53" s="94" t="s">
        <v>332</v>
      </c>
      <c r="AY53" s="93">
        <v>14.6947703</v>
      </c>
      <c r="BA53" s="124"/>
      <c r="BB53" s="7" t="s">
        <v>310</v>
      </c>
      <c r="BC53" s="2">
        <v>-15.512050204749823</v>
      </c>
      <c r="BD53" s="2">
        <v>-11.88636264965778</v>
      </c>
      <c r="BH53" s="2">
        <v>0.433007427</v>
      </c>
      <c r="BI53" s="2">
        <v>46.906440099999998</v>
      </c>
      <c r="BJ53" s="2">
        <v>0.43300743321868901</v>
      </c>
      <c r="BK53" s="2">
        <v>46.906440491967111</v>
      </c>
      <c r="BL53" s="2">
        <v>1.1607333084000001E-2</v>
      </c>
      <c r="BM53" s="2">
        <v>7.4942731799999994E-5</v>
      </c>
      <c r="BN53" s="2">
        <v>1.1607332815982294E-2</v>
      </c>
      <c r="BO53" s="2">
        <v>7.4942727846852154E-5</v>
      </c>
      <c r="BP53" s="2">
        <v>46.041351280781328</v>
      </c>
      <c r="BQ53" s="2">
        <v>83.033636782852852</v>
      </c>
      <c r="BR53" s="2">
        <v>0.13968089731395203</v>
      </c>
      <c r="BS53" s="2">
        <v>1.8970105287148651</v>
      </c>
      <c r="BT53" s="2">
        <v>5.5993484439754979E-2</v>
      </c>
      <c r="BU53" s="2">
        <v>0.47664553341293076</v>
      </c>
      <c r="BV53" s="2">
        <v>516591.07794335601</v>
      </c>
      <c r="BW53" s="2">
        <v>355.14600755846942</v>
      </c>
      <c r="BX53" s="2">
        <v>1.9069243960782434</v>
      </c>
      <c r="BY53" s="2">
        <v>0.63428241100000005</v>
      </c>
      <c r="BZ53" s="2">
        <v>7.5640519399999997</v>
      </c>
      <c r="CA53" s="2">
        <v>0.63449002011637534</v>
      </c>
      <c r="CB53" s="2">
        <v>7.564052579273981</v>
      </c>
      <c r="CC53" s="2">
        <v>536.70468000800008</v>
      </c>
      <c r="CD53" s="2">
        <v>37.432245467680005</v>
      </c>
      <c r="CE53" s="2">
        <v>536.59482255890384</v>
      </c>
      <c r="CF53" s="2">
        <v>37.432274122159868</v>
      </c>
      <c r="CG53" s="2">
        <v>6.5860895411199989E-5</v>
      </c>
      <c r="CH53" s="2">
        <v>6.5860999002859708E-5</v>
      </c>
      <c r="CI53" s="2">
        <v>2.5703690173116087E-6</v>
      </c>
      <c r="CJ53" s="2">
        <v>2.571251150033207E-6</v>
      </c>
      <c r="CK53" s="2">
        <v>4.0402015034028107</v>
      </c>
      <c r="CL53" s="2">
        <v>0.16330935194023644</v>
      </c>
      <c r="CM53" s="2">
        <v>57.529051853977897</v>
      </c>
      <c r="CN53" s="2">
        <v>2215.1343113857624</v>
      </c>
      <c r="CO53" s="2">
        <v>502.98074144086655</v>
      </c>
      <c r="CP53" s="2">
        <v>500.71823132614975</v>
      </c>
      <c r="CQ53" s="2">
        <v>-150190.65835746785</v>
      </c>
      <c r="CR53" s="2">
        <v>-255665.80900371721</v>
      </c>
      <c r="CS53" s="2">
        <v>1.1242616889939683</v>
      </c>
      <c r="CT53" s="2">
        <v>-40802.796702740241</v>
      </c>
      <c r="CU53" s="2">
        <v>-238542.34991357819</v>
      </c>
      <c r="CV53" s="2">
        <v>-65000.567406206246</v>
      </c>
      <c r="CW53" s="2">
        <v>-274683.98498202412</v>
      </c>
      <c r="CX53" s="2">
        <v>-576.05415766279998</v>
      </c>
      <c r="CY53" s="2">
        <v>-545.63655080244519</v>
      </c>
      <c r="CZ53" s="2">
        <v>8.5907326206755079E-6</v>
      </c>
      <c r="DA53" s="2">
        <v>-6.5028171787016959E-3</v>
      </c>
      <c r="DB53" s="2">
        <v>-2.9850553074471978E-3</v>
      </c>
      <c r="DC53" s="2">
        <v>-434.50435227370804</v>
      </c>
      <c r="DD53" s="2">
        <v>0.46430104882542</v>
      </c>
      <c r="DE53" s="2">
        <v>9.0767153011763149E-2</v>
      </c>
      <c r="DF53" s="2">
        <v>171.62792299954199</v>
      </c>
    </row>
    <row r="54" spans="1:110" ht="16.8" thickBot="1" x14ac:dyDescent="0.35">
      <c r="A54" s="93" t="s">
        <v>297</v>
      </c>
      <c r="B54" s="93">
        <v>14</v>
      </c>
      <c r="C54" s="93">
        <v>8.3074823529411699</v>
      </c>
      <c r="D54" s="93">
        <v>8.1963058823529398</v>
      </c>
      <c r="E54" s="94" t="s">
        <v>332</v>
      </c>
      <c r="F54" s="94" t="s">
        <v>332</v>
      </c>
      <c r="G54" s="93">
        <v>24.456269200000001</v>
      </c>
      <c r="H54" s="93">
        <v>14.220519599999999</v>
      </c>
      <c r="I54" s="93">
        <v>24.453566500000001</v>
      </c>
      <c r="J54" s="93">
        <v>14.220519599999999</v>
      </c>
      <c r="K54" s="93">
        <v>8.8939959099999992</v>
      </c>
      <c r="L54" s="94" t="s">
        <v>332</v>
      </c>
      <c r="M54" s="94" t="s">
        <v>332</v>
      </c>
      <c r="N54" s="93">
        <v>0.463865533</v>
      </c>
      <c r="O54" s="93">
        <v>0.46385967</v>
      </c>
      <c r="P54" s="93">
        <v>0.46387810099999999</v>
      </c>
      <c r="Q54" s="93">
        <v>9.0656838899999995E-2</v>
      </c>
      <c r="R54" s="93">
        <v>9.0686931299999995E-2</v>
      </c>
      <c r="S54" s="93">
        <v>9.0686931299999995E-2</v>
      </c>
      <c r="T54" s="93">
        <v>4.0410320095439332</v>
      </c>
      <c r="U54" s="93">
        <v>0.1632570477015875</v>
      </c>
      <c r="V54" s="93">
        <v>-2.7940762900000001E-3</v>
      </c>
      <c r="W54" s="93">
        <v>-2.6112770299999998E-3</v>
      </c>
      <c r="X54" s="93">
        <v>-5.4053533200000004E-3</v>
      </c>
      <c r="Y54" s="93">
        <v>-2.8675088275139553E-4</v>
      </c>
      <c r="Z54" s="93">
        <v>1.0001568197987449</v>
      </c>
      <c r="AA54" s="93">
        <v>-2.5073254072486045E-3</v>
      </c>
      <c r="AB54" s="93">
        <v>-2.3038813848169333E-3</v>
      </c>
      <c r="AC54" s="93">
        <v>1.1240430097240881</v>
      </c>
      <c r="AD54" s="93">
        <v>-4.9019490518306696E-4</v>
      </c>
      <c r="AE54" s="94" t="s">
        <v>332</v>
      </c>
      <c r="AF54" s="94" t="s">
        <v>332</v>
      </c>
      <c r="AG54" s="93">
        <v>171.96363099999999</v>
      </c>
      <c r="AH54" s="93">
        <v>172.05352649999998</v>
      </c>
      <c r="AI54" s="93">
        <v>171.658399</v>
      </c>
      <c r="AJ54" s="93">
        <v>171.65636000000001</v>
      </c>
      <c r="AK54" s="93">
        <v>171.65636000000001</v>
      </c>
      <c r="AL54" s="93">
        <v>57.515256720000004</v>
      </c>
      <c r="AM54" s="93">
        <v>2214.6633468</v>
      </c>
      <c r="AN54" s="93">
        <v>939.04132200000004</v>
      </c>
      <c r="AO54" s="93">
        <v>156.13856200000001</v>
      </c>
      <c r="AP54" s="93">
        <v>782.90276100000005</v>
      </c>
      <c r="AQ54" s="93">
        <v>40.1617994</v>
      </c>
      <c r="AR54" s="93">
        <v>898.87952299999995</v>
      </c>
      <c r="AS54" s="94" t="s">
        <v>332</v>
      </c>
      <c r="AT54" s="94" t="s">
        <v>332</v>
      </c>
      <c r="AU54" s="93">
        <v>-146814.929</v>
      </c>
      <c r="AV54" s="93">
        <v>-255665.61499999999</v>
      </c>
      <c r="AW54" s="94" t="s">
        <v>332</v>
      </c>
      <c r="AX54" s="94" t="s">
        <v>332</v>
      </c>
      <c r="AY54" s="93">
        <v>14.694858200000001</v>
      </c>
      <c r="BA54" s="126"/>
      <c r="BB54" s="23" t="s">
        <v>311</v>
      </c>
      <c r="BC54" s="2">
        <v>-9.3130638054901755</v>
      </c>
      <c r="BD54" s="2">
        <v>0.5525989966197784</v>
      </c>
      <c r="BH54" s="2">
        <v>0.432811257</v>
      </c>
      <c r="BI54" s="2">
        <v>46.908494699999999</v>
      </c>
      <c r="BJ54" s="2">
        <v>0.4328112665724374</v>
      </c>
      <c r="BK54" s="2">
        <v>46.908495070279066</v>
      </c>
      <c r="BL54" s="2">
        <v>1.161550188E-2</v>
      </c>
      <c r="BM54" s="2">
        <v>7.4956152599999997E-5</v>
      </c>
      <c r="BN54" s="2">
        <v>1.1615501536030109E-2</v>
      </c>
      <c r="BO54" s="2">
        <v>7.4956148799479376E-5</v>
      </c>
      <c r="BP54" s="2">
        <v>46.02817081190981</v>
      </c>
      <c r="BQ54" s="2">
        <v>83.028672289512116</v>
      </c>
      <c r="BR54" s="2">
        <v>0.13973750948615968</v>
      </c>
      <c r="BS54" s="2">
        <v>1.8976720389973214</v>
      </c>
      <c r="BT54" s="2">
        <v>5.6014150466859189E-2</v>
      </c>
      <c r="BU54" s="2">
        <v>0.47668146397391542</v>
      </c>
      <c r="BV54" s="2">
        <v>516598.47758797719</v>
      </c>
      <c r="BW54" s="2">
        <v>355.24591481408515</v>
      </c>
      <c r="BX54" s="2">
        <v>1.9061163477355714</v>
      </c>
      <c r="BY54" s="2">
        <v>0.63424713099999996</v>
      </c>
      <c r="BZ54" s="2">
        <v>7.5628691799999999</v>
      </c>
      <c r="CA54" s="2">
        <v>0.63456135112792278</v>
      </c>
      <c r="CB54" s="2">
        <v>7.5628697714786881</v>
      </c>
      <c r="CC54" s="2">
        <v>536.48411495200003</v>
      </c>
      <c r="CD54" s="2">
        <v>37.415534812959997</v>
      </c>
      <c r="CE54" s="2">
        <v>536.30800867813912</v>
      </c>
      <c r="CF54" s="2">
        <v>37.415563728952392</v>
      </c>
      <c r="CG54" s="2">
        <v>6.5807615626399998E-5</v>
      </c>
      <c r="CH54" s="2">
        <v>6.5807719582145974E-5</v>
      </c>
      <c r="CI54" s="2">
        <v>2.5681910896130346E-6</v>
      </c>
      <c r="CJ54" s="2">
        <v>2.5690725056895778E-6</v>
      </c>
      <c r="CK54" s="2">
        <v>4.0410352019463174</v>
      </c>
      <c r="CL54" s="2">
        <v>0.16325717023574657</v>
      </c>
      <c r="CM54" s="2">
        <v>57.515303106371611</v>
      </c>
      <c r="CN54" s="2">
        <v>2214.6650814957675</v>
      </c>
      <c r="CO54" s="2">
        <v>503.00133034562822</v>
      </c>
      <c r="CP54" s="2">
        <v>500.73890796135993</v>
      </c>
      <c r="CQ54" s="2">
        <v>-150207.16267341567</v>
      </c>
      <c r="CR54" s="2">
        <v>-255696.94260052999</v>
      </c>
      <c r="CS54" s="2">
        <v>1.1240984549579269</v>
      </c>
      <c r="CT54" s="2">
        <v>-40796.50149288687</v>
      </c>
      <c r="CU54" s="2">
        <v>-238534.74963079844</v>
      </c>
      <c r="CV54" s="2">
        <v>-64998.381439210942</v>
      </c>
      <c r="CW54" s="2">
        <v>-274681.09807265276</v>
      </c>
      <c r="CX54" s="2">
        <v>736.86885010392973</v>
      </c>
      <c r="CY54" s="2">
        <v>898.87887843997078</v>
      </c>
      <c r="CZ54" s="2">
        <v>8.5931122728925571E-6</v>
      </c>
      <c r="DA54" s="2">
        <v>-2.7805380984516517E-3</v>
      </c>
      <c r="DB54" s="2">
        <v>-5.3777423361061642E-3</v>
      </c>
      <c r="DC54" s="2">
        <v>934.17277904272305</v>
      </c>
      <c r="DD54" s="2">
        <v>0.46387814000048322</v>
      </c>
      <c r="DE54" s="2">
        <v>9.0656849195994801E-2</v>
      </c>
      <c r="DF54" s="2">
        <v>171.65840192895388</v>
      </c>
    </row>
    <row r="55" spans="1:110" ht="14.4" customHeight="1" x14ac:dyDescent="0.3">
      <c r="A55" s="93" t="s">
        <v>297</v>
      </c>
      <c r="B55" s="93">
        <v>15</v>
      </c>
      <c r="C55" s="93">
        <v>8.1963058823529398</v>
      </c>
      <c r="D55" s="93">
        <v>8.0851294117647008</v>
      </c>
      <c r="E55" s="94" t="s">
        <v>332</v>
      </c>
      <c r="F55" s="94" t="s">
        <v>332</v>
      </c>
      <c r="G55" s="93">
        <v>24.4508638</v>
      </c>
      <c r="H55" s="93">
        <v>14.2116603</v>
      </c>
      <c r="I55" s="93">
        <v>24.446434199999999</v>
      </c>
      <c r="J55" s="93">
        <v>14.2116603</v>
      </c>
      <c r="K55" s="93">
        <v>8.8944300500000004</v>
      </c>
      <c r="L55" s="94" t="s">
        <v>332</v>
      </c>
      <c r="M55" s="94" t="s">
        <v>332</v>
      </c>
      <c r="N55" s="93">
        <v>0.46385380700000001</v>
      </c>
      <c r="O55" s="93">
        <v>0.46390545750000001</v>
      </c>
      <c r="P55" s="93">
        <v>0.46374310000000002</v>
      </c>
      <c r="Q55" s="93">
        <v>9.06217562E-2</v>
      </c>
      <c r="R55" s="93">
        <v>9.0631970899999997E-2</v>
      </c>
      <c r="S55" s="93">
        <v>9.0631970899999997E-2</v>
      </c>
      <c r="T55" s="93">
        <v>4.0421576651195448</v>
      </c>
      <c r="U55" s="93">
        <v>0.16315820038245488</v>
      </c>
      <c r="V55" s="93">
        <v>-1.5844938E-3</v>
      </c>
      <c r="W55" s="93">
        <v>-7.2747284600000002E-3</v>
      </c>
      <c r="X55" s="93">
        <v>-8.8592222600000006E-3</v>
      </c>
      <c r="Y55" s="93">
        <v>2.5253477556194839E-3</v>
      </c>
      <c r="Z55" s="93">
        <v>1.0002885605905427</v>
      </c>
      <c r="AA55" s="93">
        <v>-4.1098415556194839E-3</v>
      </c>
      <c r="AB55" s="93">
        <v>-7.8156502593504774E-4</v>
      </c>
      <c r="AC55" s="93">
        <v>1.1239690015382682</v>
      </c>
      <c r="AD55" s="93">
        <v>-8.0292877406495228E-4</v>
      </c>
      <c r="AE55" s="94" t="s">
        <v>332</v>
      </c>
      <c r="AF55" s="94" t="s">
        <v>332</v>
      </c>
      <c r="AG55" s="93">
        <v>172.14342199999999</v>
      </c>
      <c r="AH55" s="93">
        <v>172.28340800000001</v>
      </c>
      <c r="AI55" s="93">
        <v>171.66829200000001</v>
      </c>
      <c r="AJ55" s="93">
        <v>171.66761700000001</v>
      </c>
      <c r="AK55" s="93">
        <v>171.66761700000001</v>
      </c>
      <c r="AL55" s="93">
        <v>57.493778759999998</v>
      </c>
      <c r="AM55" s="93">
        <v>2213.4072527999997</v>
      </c>
      <c r="AN55" s="93">
        <v>2114.50524</v>
      </c>
      <c r="AO55" s="93">
        <v>242.96922499999999</v>
      </c>
      <c r="AP55" s="93">
        <v>1871.53601</v>
      </c>
      <c r="AQ55" s="93">
        <v>13.2935459</v>
      </c>
      <c r="AR55" s="93">
        <v>2101.2116900000001</v>
      </c>
      <c r="AS55" s="94" t="s">
        <v>332</v>
      </c>
      <c r="AT55" s="94" t="s">
        <v>332</v>
      </c>
      <c r="AU55" s="93">
        <v>-146808.981</v>
      </c>
      <c r="AV55" s="93">
        <v>-255676.20499999999</v>
      </c>
      <c r="AW55" s="94" t="s">
        <v>332</v>
      </c>
      <c r="AX55" s="94" t="s">
        <v>332</v>
      </c>
      <c r="AY55" s="93">
        <v>14.6949459</v>
      </c>
      <c r="BA55" s="122" t="s">
        <v>312</v>
      </c>
      <c r="BB55" s="1" t="s">
        <v>241</v>
      </c>
      <c r="BC55" s="2">
        <v>-1757883.3666949999</v>
      </c>
      <c r="BD55" s="2">
        <v>-3605074.8217178998</v>
      </c>
      <c r="BH55" s="2">
        <v>0.43250602399999999</v>
      </c>
      <c r="BI55" s="2">
        <v>46.909211900000003</v>
      </c>
      <c r="BJ55" s="2">
        <v>0.43250603082619499</v>
      </c>
      <c r="BK55" s="2">
        <v>46.909212307205628</v>
      </c>
      <c r="BL55" s="2">
        <v>1.1627887679999999E-2</v>
      </c>
      <c r="BM55" s="2">
        <v>7.4960524080000006E-5</v>
      </c>
      <c r="BN55" s="2">
        <v>1.1627887388111874E-2</v>
      </c>
      <c r="BO55" s="2">
        <v>7.4960520044116291E-5</v>
      </c>
      <c r="BP55" s="2">
        <v>46.0064360490449</v>
      </c>
      <c r="BQ55" s="2">
        <v>83.026962788176078</v>
      </c>
      <c r="BR55" s="2">
        <v>0.13983209147703293</v>
      </c>
      <c r="BS55" s="2">
        <v>1.8978968359339088</v>
      </c>
      <c r="BT55" s="2">
        <v>5.6045560002541087E-2</v>
      </c>
      <c r="BU55" s="2">
        <v>0.47669452602062728</v>
      </c>
      <c r="BV55" s="2">
        <v>516601.68077577028</v>
      </c>
      <c r="BW55" s="2">
        <v>355.39293853766981</v>
      </c>
      <c r="BX55" s="2">
        <v>1.9048997223096087</v>
      </c>
      <c r="BY55" s="2">
        <v>0.63419519899999999</v>
      </c>
      <c r="BZ55" s="2">
        <v>7.5624969000000002</v>
      </c>
      <c r="CA55" s="2">
        <v>0.63469010998075182</v>
      </c>
      <c r="CB55" s="2">
        <v>7.5624975126512481</v>
      </c>
      <c r="CC55" s="2">
        <v>536.13109773600002</v>
      </c>
      <c r="CD55" s="2">
        <v>37.391313743680001</v>
      </c>
      <c r="CE55" s="2">
        <v>535.84973461023128</v>
      </c>
      <c r="CF55" s="2">
        <v>37.391342345315458</v>
      </c>
      <c r="CG55" s="2">
        <v>6.5724432370400004E-5</v>
      </c>
      <c r="CH55" s="2">
        <v>6.5724535443137565E-5</v>
      </c>
      <c r="CI55" s="2">
        <v>2.5649137474541755E-6</v>
      </c>
      <c r="CJ55" s="2">
        <v>2.5657940054655431E-6</v>
      </c>
      <c r="CK55" s="2">
        <v>4.0421608654135008</v>
      </c>
      <c r="CL55" s="2">
        <v>0.16315832136894298</v>
      </c>
      <c r="CM55" s="2">
        <v>57.493825119432017</v>
      </c>
      <c r="CN55" s="2">
        <v>2213.4089736177662</v>
      </c>
      <c r="CO55" s="2">
        <v>503.02588320121856</v>
      </c>
      <c r="CP55" s="2">
        <v>500.76360358715721</v>
      </c>
      <c r="CQ55" s="2">
        <v>-150189.95459511896</v>
      </c>
      <c r="CR55" s="2">
        <v>-255707.53175636131</v>
      </c>
      <c r="CS55" s="2">
        <v>1.1240432575631674</v>
      </c>
      <c r="CT55" s="2">
        <v>-40787.016941230242</v>
      </c>
      <c r="CU55" s="2">
        <v>-238523.23933184514</v>
      </c>
      <c r="CV55" s="2">
        <v>-64997.674965659251</v>
      </c>
      <c r="CW55" s="2">
        <v>-274680.1405186092</v>
      </c>
      <c r="CX55" s="2">
        <v>1799.8185730026396</v>
      </c>
      <c r="CY55" s="2">
        <v>2101.2118486250279</v>
      </c>
      <c r="CZ55" s="2">
        <v>8.5964174002531739E-6</v>
      </c>
      <c r="DA55" s="2">
        <v>-1.5761003005858637E-3</v>
      </c>
      <c r="DB55" s="2">
        <v>-8.8137357103962519E-3</v>
      </c>
      <c r="DC55" s="2">
        <v>2103.7670136218994</v>
      </c>
      <c r="DD55" s="2">
        <v>0.46374314039980963</v>
      </c>
      <c r="DE55" s="2">
        <v>9.0621766798771416E-2</v>
      </c>
      <c r="DF55" s="2">
        <v>171.66829508642661</v>
      </c>
    </row>
    <row r="56" spans="1:110" ht="16.2" x14ac:dyDescent="0.3">
      <c r="A56" s="93" t="s">
        <v>297</v>
      </c>
      <c r="B56" s="93">
        <v>16</v>
      </c>
      <c r="C56" s="93">
        <v>8.0851294117647008</v>
      </c>
      <c r="D56" s="93">
        <v>7.9739529411764698</v>
      </c>
      <c r="E56" s="94" t="s">
        <v>332</v>
      </c>
      <c r="F56" s="94" t="s">
        <v>332</v>
      </c>
      <c r="G56" s="93">
        <v>24.442004600000001</v>
      </c>
      <c r="H56" s="93">
        <v>14.197432900000001</v>
      </c>
      <c r="I56" s="93">
        <v>24.434890899999999</v>
      </c>
      <c r="J56" s="93">
        <v>14.197432900000001</v>
      </c>
      <c r="K56" s="93">
        <v>8.8950685400000005</v>
      </c>
      <c r="L56" s="94" t="s">
        <v>332</v>
      </c>
      <c r="M56" s="94" t="s">
        <v>332</v>
      </c>
      <c r="N56" s="93">
        <v>0.46395710800000001</v>
      </c>
      <c r="O56" s="93">
        <v>0.46406259</v>
      </c>
      <c r="P56" s="93">
        <v>0.46373102700000002</v>
      </c>
      <c r="Q56" s="93">
        <v>9.0618767899999994E-2</v>
      </c>
      <c r="R56" s="93">
        <v>9.0620837699999998E-2</v>
      </c>
      <c r="S56" s="93">
        <v>9.0620837699999998E-2</v>
      </c>
      <c r="T56" s="93">
        <v>4.0438858037676102</v>
      </c>
      <c r="U56" s="93">
        <v>0.16299441805097334</v>
      </c>
      <c r="V56" s="93">
        <v>-1.44752003E-3</v>
      </c>
      <c r="W56" s="93">
        <v>-1.2779884300000001E-2</v>
      </c>
      <c r="X56" s="93">
        <v>-1.422740433E-2</v>
      </c>
      <c r="Y56" s="93">
        <v>5.1548860723570154E-3</v>
      </c>
      <c r="Z56" s="93">
        <v>1.0004595310557705</v>
      </c>
      <c r="AA56" s="93">
        <v>-6.6024061023570151E-3</v>
      </c>
      <c r="AB56" s="93">
        <v>-1.5822073131879278E-4</v>
      </c>
      <c r="AC56" s="93">
        <v>1.1239658444330427</v>
      </c>
      <c r="AD56" s="93">
        <v>-1.2892992986812072E-3</v>
      </c>
      <c r="AE56" s="94" t="s">
        <v>332</v>
      </c>
      <c r="AF56" s="94" t="s">
        <v>332</v>
      </c>
      <c r="AG56" s="93">
        <v>172.423394</v>
      </c>
      <c r="AH56" s="93">
        <v>172.645757</v>
      </c>
      <c r="AI56" s="93">
        <v>171.66940099999999</v>
      </c>
      <c r="AJ56" s="93">
        <v>171.66929999999999</v>
      </c>
      <c r="AK56" s="93">
        <v>171.66929999999999</v>
      </c>
      <c r="AL56" s="93">
        <v>57.459755880000003</v>
      </c>
      <c r="AM56" s="93">
        <v>2211.2105904</v>
      </c>
      <c r="AN56" s="93">
        <v>3606.4511299999999</v>
      </c>
      <c r="AO56" s="93">
        <v>385.37192199999998</v>
      </c>
      <c r="AP56" s="93">
        <v>3221.0792099999999</v>
      </c>
      <c r="AQ56" s="93">
        <v>1.98731843</v>
      </c>
      <c r="AR56" s="93">
        <v>3604.4638100000002</v>
      </c>
      <c r="AS56" s="94" t="s">
        <v>332</v>
      </c>
      <c r="AT56" s="94" t="s">
        <v>332</v>
      </c>
      <c r="AU56" s="93">
        <v>-146775.682</v>
      </c>
      <c r="AV56" s="93">
        <v>-255678.4</v>
      </c>
      <c r="AW56" s="94" t="s">
        <v>332</v>
      </c>
      <c r="AX56" s="94" t="s">
        <v>332</v>
      </c>
      <c r="AY56" s="93">
        <v>14.6950337</v>
      </c>
      <c r="BA56" s="124"/>
      <c r="BB56" s="7" t="s">
        <v>313</v>
      </c>
      <c r="BC56" s="2">
        <v>109193.57209450001</v>
      </c>
      <c r="BD56" s="2">
        <v>19743.892573871104</v>
      </c>
      <c r="BH56" s="2">
        <v>0.432021443</v>
      </c>
      <c r="BI56" s="2">
        <v>46.909398099999997</v>
      </c>
      <c r="BJ56" s="2">
        <v>0.4320214516454382</v>
      </c>
      <c r="BK56" s="2">
        <v>46.909398545397309</v>
      </c>
      <c r="BL56" s="2">
        <v>1.1647464263999999E-2</v>
      </c>
      <c r="BM56" s="2">
        <v>7.4961022679999998E-5</v>
      </c>
      <c r="BN56" s="2">
        <v>1.1647463927364892E-2</v>
      </c>
      <c r="BO56" s="2">
        <v>7.4961018833712601E-5</v>
      </c>
      <c r="BP56" s="2">
        <v>45.971674893272287</v>
      </c>
      <c r="BQ56" s="2">
        <v>83.026565212246766</v>
      </c>
      <c r="BR56" s="2">
        <v>0.13998480767629376</v>
      </c>
      <c r="BS56" s="2">
        <v>1.897942707684982</v>
      </c>
      <c r="BT56" s="2">
        <v>5.6095140989433856E-2</v>
      </c>
      <c r="BU56" s="2">
        <v>0.47669899108257674</v>
      </c>
      <c r="BV56" s="2">
        <v>516603.81600908859</v>
      </c>
      <c r="BW56" s="2">
        <v>355.62356661421211</v>
      </c>
      <c r="BX56" s="2">
        <v>1.9029851576717733</v>
      </c>
      <c r="BY56" s="2">
        <v>0.63411336600000001</v>
      </c>
      <c r="BZ56" s="2">
        <v>7.5624827400000001</v>
      </c>
      <c r="CA56" s="2">
        <v>0.63490081990473723</v>
      </c>
      <c r="CB56" s="2">
        <v>7.5624833777059886</v>
      </c>
      <c r="CC56" s="2">
        <v>535.567681128</v>
      </c>
      <c r="CD56" s="2">
        <v>37.353554036799999</v>
      </c>
      <c r="CE56" s="2">
        <v>535.11859784393016</v>
      </c>
      <c r="CF56" s="2">
        <v>37.353582555586257</v>
      </c>
      <c r="CG56" s="2">
        <v>6.55924122904E-5</v>
      </c>
      <c r="CH56" s="2">
        <v>6.5592515250559996E-5</v>
      </c>
      <c r="CI56" s="2">
        <v>2.5597604887983708E-6</v>
      </c>
      <c r="CJ56" s="2">
        <v>2.5606389731432696E-6</v>
      </c>
      <c r="CK56" s="2">
        <v>4.0438890108999948</v>
      </c>
      <c r="CL56" s="2">
        <v>0.16299453832940536</v>
      </c>
      <c r="CM56" s="2">
        <v>57.459802313293615</v>
      </c>
      <c r="CN56" s="2">
        <v>2211.2123066759191</v>
      </c>
      <c r="CO56" s="2">
        <v>503.06199310311007</v>
      </c>
      <c r="CP56" s="2">
        <v>500.7999411323554</v>
      </c>
      <c r="CQ56" s="2">
        <v>-150146.05942273402</v>
      </c>
      <c r="CR56" s="2">
        <v>-255709.72644291073</v>
      </c>
      <c r="CS56" s="2">
        <v>1.1240325063360068</v>
      </c>
      <c r="CT56" s="2">
        <v>-40772.069061684626</v>
      </c>
      <c r="CU56" s="2">
        <v>-238505.10489251034</v>
      </c>
      <c r="CV56" s="2">
        <v>-64997.607823448241</v>
      </c>
      <c r="CW56" s="2">
        <v>-274679.99346378696</v>
      </c>
      <c r="CX56" s="2">
        <v>3107.086032116978</v>
      </c>
      <c r="CY56" s="2">
        <v>3604.4638752184801</v>
      </c>
      <c r="CZ56" s="2">
        <v>8.601523110692014E-6</v>
      </c>
      <c r="DA56" s="2">
        <v>-1.4389143411356745E-3</v>
      </c>
      <c r="DB56" s="2">
        <v>-1.4152036931121095E-2</v>
      </c>
      <c r="DC56" s="2">
        <v>3587.5908607049378</v>
      </c>
      <c r="DD56" s="2">
        <v>0.46373108085542897</v>
      </c>
      <c r="DE56" s="2">
        <v>9.0618782008646689E-2</v>
      </c>
      <c r="DF56" s="2">
        <v>171.66940339104289</v>
      </c>
    </row>
    <row r="57" spans="1:110" ht="16.2" x14ac:dyDescent="0.3">
      <c r="A57" s="93" t="s">
        <v>297</v>
      </c>
      <c r="B57" s="93">
        <v>17</v>
      </c>
      <c r="C57" s="93">
        <v>7.9739529411764698</v>
      </c>
      <c r="D57" s="93">
        <v>7.8627764705882299</v>
      </c>
      <c r="E57" s="94" t="s">
        <v>332</v>
      </c>
      <c r="F57" s="94" t="s">
        <v>332</v>
      </c>
      <c r="G57" s="93">
        <v>24.427777200000001</v>
      </c>
      <c r="H57" s="93">
        <v>14.174690200000001</v>
      </c>
      <c r="I57" s="93">
        <v>24.4164058</v>
      </c>
      <c r="J57" s="93">
        <v>14.174690200000001</v>
      </c>
      <c r="K57" s="93">
        <v>8.8960688900000005</v>
      </c>
      <c r="L57" s="94" t="s">
        <v>332</v>
      </c>
      <c r="M57" s="94" t="s">
        <v>332</v>
      </c>
      <c r="N57" s="93">
        <v>0.46416807199999999</v>
      </c>
      <c r="O57" s="93">
        <v>0.4643453125</v>
      </c>
      <c r="P57" s="93">
        <v>0.46378820900000001</v>
      </c>
      <c r="Q57" s="93">
        <v>9.0633858600000006E-2</v>
      </c>
      <c r="R57" s="93">
        <v>9.0631816300000001E-2</v>
      </c>
      <c r="S57" s="93">
        <v>9.0631816300000001E-2</v>
      </c>
      <c r="T57" s="93">
        <v>4.0466288819850593</v>
      </c>
      <c r="U57" s="93">
        <v>0.16273056474501865</v>
      </c>
      <c r="V57" s="93">
        <v>-1.90534954E-3</v>
      </c>
      <c r="W57" s="93">
        <v>-2.0837404E-2</v>
      </c>
      <c r="X57" s="93">
        <v>-2.2742753540000001E-2</v>
      </c>
      <c r="Y57" s="93">
        <v>8.6551414596417811E-3</v>
      </c>
      <c r="Z57" s="93">
        <v>1.0007332733615653</v>
      </c>
      <c r="AA57" s="93">
        <v>-1.0560490999641781E-2</v>
      </c>
      <c r="AB57" s="93">
        <v>1.5586752099345483E-4</v>
      </c>
      <c r="AC57" s="93">
        <v>1.1238529214758124</v>
      </c>
      <c r="AD57" s="93">
        <v>-2.0612170609934548E-3</v>
      </c>
      <c r="AE57" s="94" t="s">
        <v>332</v>
      </c>
      <c r="AF57" s="94" t="s">
        <v>332</v>
      </c>
      <c r="AG57" s="93">
        <v>172.86812</v>
      </c>
      <c r="AH57" s="93">
        <v>173.22341399999999</v>
      </c>
      <c r="AI57" s="93">
        <v>171.66556199999999</v>
      </c>
      <c r="AJ57" s="93">
        <v>171.665773</v>
      </c>
      <c r="AK57" s="93">
        <v>171.665773</v>
      </c>
      <c r="AL57" s="93">
        <v>57.40576884</v>
      </c>
      <c r="AM57" s="93">
        <v>2207.6313948000002</v>
      </c>
      <c r="AN57" s="93">
        <v>5843.31095</v>
      </c>
      <c r="AO57" s="93">
        <v>614.12916199999995</v>
      </c>
      <c r="AP57" s="93">
        <v>5229.1817799999999</v>
      </c>
      <c r="AQ57" s="93">
        <v>-4.1570521600000001</v>
      </c>
      <c r="AR57" s="93">
        <v>5847.4679999999998</v>
      </c>
      <c r="AS57" s="94" t="s">
        <v>332</v>
      </c>
      <c r="AT57" s="94" t="s">
        <v>332</v>
      </c>
      <c r="AU57" s="93">
        <v>-146713.53</v>
      </c>
      <c r="AV57" s="93">
        <v>-255676.39</v>
      </c>
      <c r="AW57" s="94" t="s">
        <v>332</v>
      </c>
      <c r="AX57" s="94" t="s">
        <v>332</v>
      </c>
      <c r="AY57" s="93">
        <v>14.6951213</v>
      </c>
      <c r="BA57" s="124"/>
      <c r="BB57" s="7" t="s">
        <v>314</v>
      </c>
      <c r="BC57" s="2">
        <v>-1867076.937408</v>
      </c>
      <c r="BD57" s="2">
        <v>-3624818.7188785002</v>
      </c>
      <c r="BH57" s="2">
        <v>0.43124932599999999</v>
      </c>
      <c r="BI57" s="2">
        <v>46.909342199999998</v>
      </c>
      <c r="BJ57" s="2">
        <v>0.43124933440558127</v>
      </c>
      <c r="BK57" s="2">
        <v>46.909342599711231</v>
      </c>
      <c r="BL57" s="2">
        <v>1.1678749128E-2</v>
      </c>
      <c r="BM57" s="2">
        <v>7.4959322400000006E-5</v>
      </c>
      <c r="BN57" s="2">
        <v>1.1678748798077846E-2</v>
      </c>
      <c r="BO57" s="2">
        <v>7.4959318330260154E-5</v>
      </c>
      <c r="BP57" s="2">
        <v>45.916663342290192</v>
      </c>
      <c r="BQ57" s="2">
        <v>83.026797477283665</v>
      </c>
      <c r="BR57" s="2">
        <v>0.14022975980397129</v>
      </c>
      <c r="BS57" s="2">
        <v>1.8978984917911421</v>
      </c>
      <c r="BT57" s="2">
        <v>5.6174212371845271E-2</v>
      </c>
      <c r="BU57" s="2">
        <v>0.47670027299878925</v>
      </c>
      <c r="BV57" s="2">
        <v>516606.35871538933</v>
      </c>
      <c r="BW57" s="2">
        <v>355.99076956609451</v>
      </c>
      <c r="BX57" s="2">
        <v>1.8999390541637111</v>
      </c>
      <c r="BY57" s="2">
        <v>0.63398147900000001</v>
      </c>
      <c r="BZ57" s="2">
        <v>7.5626882100000001</v>
      </c>
      <c r="CA57" s="2">
        <v>0.63523797553375949</v>
      </c>
      <c r="CB57" s="2">
        <v>7.5626888553649998</v>
      </c>
      <c r="CC57" s="2">
        <v>534.66911970399997</v>
      </c>
      <c r="CD57" s="2">
        <v>37.293594884400001</v>
      </c>
      <c r="CE57" s="2">
        <v>533.95264344382065</v>
      </c>
      <c r="CF57" s="2">
        <v>37.293623513709782</v>
      </c>
      <c r="CG57" s="2">
        <v>6.53821535208E-5</v>
      </c>
      <c r="CH57" s="2">
        <v>6.5382256550973735E-5</v>
      </c>
      <c r="CI57" s="2">
        <v>2.5515721995926684E-6</v>
      </c>
      <c r="CJ57" s="2">
        <v>2.5524479174953766E-6</v>
      </c>
      <c r="CK57" s="2">
        <v>4.0466320921700323</v>
      </c>
      <c r="CL57" s="2">
        <v>0.16273068573260108</v>
      </c>
      <c r="CM57" s="2">
        <v>57.405815358454426</v>
      </c>
      <c r="CN57" s="2">
        <v>2207.633117226922</v>
      </c>
      <c r="CO57" s="2">
        <v>503.11856805384599</v>
      </c>
      <c r="CP57" s="2">
        <v>500.85687949898499</v>
      </c>
      <c r="CQ57" s="2">
        <v>-150069.73545223186</v>
      </c>
      <c r="CR57" s="2">
        <v>-255707.71744202715</v>
      </c>
      <c r="CS57" s="2">
        <v>1.1240444551915352</v>
      </c>
      <c r="CT57" s="2">
        <v>-40748.217485604466</v>
      </c>
      <c r="CU57" s="2">
        <v>-238476.25164555782</v>
      </c>
      <c r="CV57" s="2">
        <v>-64997.91153805684</v>
      </c>
      <c r="CW57" s="2">
        <v>-274680.28516944527</v>
      </c>
      <c r="CX57" s="2">
        <v>5046.8655973861696</v>
      </c>
      <c r="CY57" s="2">
        <v>5847.4678137609371</v>
      </c>
      <c r="CZ57" s="2">
        <v>8.6096267519602777E-6</v>
      </c>
      <c r="DA57" s="2">
        <v>-1.8927286741615527E-3</v>
      </c>
      <c r="DB57" s="2">
        <v>-2.2615263499186772E-2</v>
      </c>
      <c r="DC57" s="2">
        <v>5810.9544850219409</v>
      </c>
      <c r="DD57" s="2">
        <v>0.46378829682906708</v>
      </c>
      <c r="DE57" s="2">
        <v>9.063388150387372E-2</v>
      </c>
      <c r="DF57" s="2">
        <v>171.66556120978379</v>
      </c>
    </row>
    <row r="58" spans="1:110" ht="16.2" x14ac:dyDescent="0.3">
      <c r="A58" s="93" t="s">
        <v>297</v>
      </c>
      <c r="B58" s="93">
        <v>18</v>
      </c>
      <c r="C58" s="93">
        <v>7.8627764705882299</v>
      </c>
      <c r="D58" s="93">
        <v>7.7515999999999998</v>
      </c>
      <c r="E58" s="94" t="s">
        <v>332</v>
      </c>
      <c r="F58" s="94" t="s">
        <v>332</v>
      </c>
      <c r="G58" s="93">
        <v>24.405034400000002</v>
      </c>
      <c r="H58" s="93">
        <v>14.1383689</v>
      </c>
      <c r="I58" s="93">
        <v>24.386873749999999</v>
      </c>
      <c r="J58" s="93">
        <v>14.1383689</v>
      </c>
      <c r="K58" s="93">
        <v>8.89766236</v>
      </c>
      <c r="L58" s="94" t="s">
        <v>332</v>
      </c>
      <c r="M58" s="94" t="s">
        <v>332</v>
      </c>
      <c r="N58" s="93">
        <v>0.464522553</v>
      </c>
      <c r="O58" s="93">
        <v>0.464809374</v>
      </c>
      <c r="P58" s="93">
        <v>0.46390788500000002</v>
      </c>
      <c r="Q58" s="93">
        <v>9.0665268500000007E-2</v>
      </c>
      <c r="R58" s="93">
        <v>9.0660017800000006E-2</v>
      </c>
      <c r="S58" s="93">
        <v>9.0660017800000006E-2</v>
      </c>
      <c r="T58" s="93">
        <v>4.0510168051419422</v>
      </c>
      <c r="U58" s="93">
        <v>0.16230827329157718</v>
      </c>
      <c r="V58" s="93">
        <v>-2.8931425899999998E-3</v>
      </c>
      <c r="W58" s="93">
        <v>-3.3428155299999998E-2</v>
      </c>
      <c r="X58" s="93">
        <v>-3.632129789E-2</v>
      </c>
      <c r="Y58" s="93">
        <v>1.398933714511842E-2</v>
      </c>
      <c r="Z58" s="93">
        <v>1.0011717783064233</v>
      </c>
      <c r="AA58" s="93">
        <v>-1.688247973511842E-2</v>
      </c>
      <c r="AB58" s="93">
        <v>3.9974692322650293E-4</v>
      </c>
      <c r="AC58" s="93">
        <v>1.1238128213047534</v>
      </c>
      <c r="AD58" s="93">
        <v>-3.2928895132265028E-3</v>
      </c>
      <c r="AE58" s="94" t="s">
        <v>332</v>
      </c>
      <c r="AF58" s="94" t="s">
        <v>332</v>
      </c>
      <c r="AG58" s="93">
        <v>173.57870800000001</v>
      </c>
      <c r="AH58" s="93">
        <v>174.14812699999999</v>
      </c>
      <c r="AI58" s="93">
        <v>171.65725499999999</v>
      </c>
      <c r="AJ58" s="93">
        <v>171.65773799999999</v>
      </c>
      <c r="AK58" s="93">
        <v>171.65773799999999</v>
      </c>
      <c r="AL58" s="93">
        <v>57.320278200000004</v>
      </c>
      <c r="AM58" s="93">
        <v>2201.88951</v>
      </c>
      <c r="AN58" s="93">
        <v>9360.6709699999992</v>
      </c>
      <c r="AO58" s="93">
        <v>979.972939</v>
      </c>
      <c r="AP58" s="93">
        <v>8380.6980299999996</v>
      </c>
      <c r="AQ58" s="93">
        <v>-9.4574525499999993</v>
      </c>
      <c r="AR58" s="93">
        <v>9370.1284199999991</v>
      </c>
      <c r="AS58" s="94" t="s">
        <v>332</v>
      </c>
      <c r="AT58" s="94" t="s">
        <v>332</v>
      </c>
      <c r="AU58" s="93">
        <v>-146610.82</v>
      </c>
      <c r="AV58" s="93">
        <v>-255671.144</v>
      </c>
      <c r="AW58" s="94" t="s">
        <v>332</v>
      </c>
      <c r="AX58" s="94" t="s">
        <v>332</v>
      </c>
      <c r="AY58" s="93">
        <v>14.6952088</v>
      </c>
      <c r="BA58" s="124"/>
      <c r="BB58" s="7" t="s">
        <v>315</v>
      </c>
      <c r="BC58" s="2">
        <v>140933.18076202</v>
      </c>
      <c r="BD58" s="2">
        <v>377216.22945700004</v>
      </c>
      <c r="BH58" s="2">
        <v>0.43001949</v>
      </c>
      <c r="BI58" s="2">
        <v>46.909128299999999</v>
      </c>
      <c r="BJ58" s="2">
        <v>0.43001949866743489</v>
      </c>
      <c r="BK58" s="2">
        <v>46.909128661768442</v>
      </c>
      <c r="BL58" s="2">
        <v>1.1728960308000001E-2</v>
      </c>
      <c r="BM58" s="2">
        <v>7.4955617279999999E-5</v>
      </c>
      <c r="BN58" s="2">
        <v>1.1728959932722879E-2</v>
      </c>
      <c r="BO58" s="2">
        <v>7.4955613414141804E-5</v>
      </c>
      <c r="BP58" s="2">
        <v>45.830289910991695</v>
      </c>
      <c r="BQ58" s="2">
        <v>83.027482257643868</v>
      </c>
      <c r="BR58" s="2">
        <v>0.14062272346047827</v>
      </c>
      <c r="BS58" s="2">
        <v>1.89778436499931</v>
      </c>
      <c r="BT58" s="2">
        <v>5.6300805600792744E-2</v>
      </c>
      <c r="BU58" s="2">
        <v>0.47670044712204784</v>
      </c>
      <c r="BV58" s="2">
        <v>516610.33769114112</v>
      </c>
      <c r="BW58" s="2">
        <v>356.5770783848248</v>
      </c>
      <c r="BX58" s="2">
        <v>1.895079283262785</v>
      </c>
      <c r="BY58" s="2">
        <v>0.63376610099999997</v>
      </c>
      <c r="BZ58" s="2">
        <v>7.5631110399999999</v>
      </c>
      <c r="CA58" s="2">
        <v>0.63577358108198434</v>
      </c>
      <c r="CB58" s="2">
        <v>7.5631116368878741</v>
      </c>
      <c r="CC58" s="2">
        <v>533.23652703999994</v>
      </c>
      <c r="CD58" s="2">
        <v>37.197962264479997</v>
      </c>
      <c r="CE58" s="2">
        <v>532.09382142053687</v>
      </c>
      <c r="CF58" s="2">
        <v>37.197990924992212</v>
      </c>
      <c r="CG58" s="2">
        <v>6.5047206283199997E-5</v>
      </c>
      <c r="CH58" s="2">
        <v>6.504730906381362E-5</v>
      </c>
      <c r="CI58" s="2">
        <v>2.5385357942973521E-6</v>
      </c>
      <c r="CJ58" s="2">
        <v>2.539407027720454E-6</v>
      </c>
      <c r="CK58" s="2">
        <v>4.0510200262792759</v>
      </c>
      <c r="CL58" s="2">
        <v>0.16230839501228092</v>
      </c>
      <c r="CM58" s="2">
        <v>57.320324783330697</v>
      </c>
      <c r="CN58" s="2">
        <v>2201.891234315121</v>
      </c>
      <c r="CO58" s="2">
        <v>503.2086869990726</v>
      </c>
      <c r="CP58" s="2">
        <v>500.94758013425081</v>
      </c>
      <c r="CQ58" s="2">
        <v>-149945.33453022019</v>
      </c>
      <c r="CR58" s="2">
        <v>-255702.47152800069</v>
      </c>
      <c r="CS58" s="2">
        <v>1.1240744122681496</v>
      </c>
      <c r="CT58" s="2">
        <v>-40709.972984002779</v>
      </c>
      <c r="CU58" s="2">
        <v>-238430.22619563469</v>
      </c>
      <c r="CV58" s="2">
        <v>-64998.561220253912</v>
      </c>
      <c r="CW58" s="2">
        <v>-274680.95402140811</v>
      </c>
      <c r="CX58" s="2">
        <v>8088.0623861595723</v>
      </c>
      <c r="CY58" s="2">
        <v>9370.1276947348288</v>
      </c>
      <c r="CZ58" s="2">
        <v>8.6225682470786453E-6</v>
      </c>
      <c r="DA58" s="2">
        <v>-2.8711310733455712E-3</v>
      </c>
      <c r="DB58" s="2">
        <v>-3.6097836852081837E-2</v>
      </c>
      <c r="DC58" s="2">
        <v>9303.8154080088098</v>
      </c>
      <c r="DD58" s="2">
        <v>0.46390805974672633</v>
      </c>
      <c r="DE58" s="2">
        <v>9.0665314090858554E-2</v>
      </c>
      <c r="DF58" s="2">
        <v>171.65724849009393</v>
      </c>
    </row>
    <row r="59" spans="1:110" ht="16.8" thickBot="1" x14ac:dyDescent="0.35">
      <c r="A59" s="93" t="s">
        <v>298</v>
      </c>
      <c r="B59" s="93">
        <v>19</v>
      </c>
      <c r="C59" s="93">
        <v>6.8705999999999996</v>
      </c>
      <c r="D59" s="93">
        <v>6.6358941176470498</v>
      </c>
      <c r="E59" s="94" t="s">
        <v>332</v>
      </c>
      <c r="F59" s="93">
        <v>48.062464499999997</v>
      </c>
      <c r="G59" s="93">
        <v>24.368713100000001</v>
      </c>
      <c r="H59" s="93">
        <v>65.969989600000005</v>
      </c>
      <c r="I59" s="93">
        <v>26.2532912</v>
      </c>
      <c r="J59" s="93">
        <v>65.969989600000005</v>
      </c>
      <c r="K59" s="93">
        <v>14.981639599999999</v>
      </c>
      <c r="L59" s="94" t="s">
        <v>332</v>
      </c>
      <c r="M59" s="93">
        <v>0.20914556200000001</v>
      </c>
      <c r="N59" s="93">
        <v>0.46509619499999999</v>
      </c>
      <c r="O59" s="93">
        <v>0.37602536450000001</v>
      </c>
      <c r="P59" s="93">
        <v>0.55335716899999998</v>
      </c>
      <c r="Q59" s="93">
        <v>0.116133841</v>
      </c>
      <c r="R59" s="93">
        <v>0.12239399500000001</v>
      </c>
      <c r="S59" s="93">
        <v>0.12239399500000001</v>
      </c>
      <c r="T59" s="93">
        <v>4.4318185594726858</v>
      </c>
      <c r="U59" s="93">
        <v>0.73381120927029375</v>
      </c>
      <c r="V59" s="93">
        <v>-3.2595052999999998</v>
      </c>
      <c r="W59" s="93">
        <v>7.0286614900000002</v>
      </c>
      <c r="X59" s="93">
        <v>3.7691561900000004</v>
      </c>
      <c r="Y59" s="93">
        <v>-4.6768036302021816</v>
      </c>
      <c r="Z59" s="93">
        <v>0.93330745671798787</v>
      </c>
      <c r="AA59" s="93">
        <v>1.4172983302021815</v>
      </c>
      <c r="AB59" s="93">
        <v>-3.720827383873079</v>
      </c>
      <c r="AC59" s="93">
        <v>1.1588324284515925</v>
      </c>
      <c r="AD59" s="93">
        <v>0.4613220838730791</v>
      </c>
      <c r="AE59" s="94" t="s">
        <v>332</v>
      </c>
      <c r="AF59" s="93">
        <v>113.651577</v>
      </c>
      <c r="AG59" s="93">
        <v>174.717546</v>
      </c>
      <c r="AH59" s="93">
        <v>179.80551500000001</v>
      </c>
      <c r="AI59" s="93">
        <v>164.821214</v>
      </c>
      <c r="AJ59" s="93">
        <v>163.52662900000001</v>
      </c>
      <c r="AK59" s="93">
        <v>163.52662900000001</v>
      </c>
      <c r="AL59" s="93">
        <v>61.06485636</v>
      </c>
      <c r="AM59" s="93">
        <v>9881.3755440000004</v>
      </c>
      <c r="AN59" s="93">
        <v>-1529837.91</v>
      </c>
      <c r="AO59" s="93">
        <v>9053.6758399999999</v>
      </c>
      <c r="AP59" s="93">
        <v>-1538891.59</v>
      </c>
      <c r="AQ59" s="93">
        <v>191649.44200000001</v>
      </c>
      <c r="AR59" s="93">
        <v>-1721487.3600000001</v>
      </c>
      <c r="AS59" s="94" t="s">
        <v>332</v>
      </c>
      <c r="AT59" s="93">
        <v>-235687.022</v>
      </c>
      <c r="AU59" s="93">
        <v>-146445.21599999999</v>
      </c>
      <c r="AV59" s="93">
        <v>-249693.99100000001</v>
      </c>
      <c r="AW59" s="94" t="s">
        <v>332</v>
      </c>
      <c r="AX59" s="93">
        <v>18.612558700000001</v>
      </c>
      <c r="AY59" s="93">
        <v>14.695296000000001</v>
      </c>
      <c r="BA59" s="126"/>
      <c r="BB59" s="12" t="s">
        <v>316</v>
      </c>
      <c r="BC59" s="2">
        <v>-1898816.5461400002</v>
      </c>
      <c r="BD59" s="2">
        <v>-3982291.0563970003</v>
      </c>
      <c r="BH59" s="2">
        <v>0.42559493300000001</v>
      </c>
      <c r="BI59" s="2">
        <v>46.654139000000001</v>
      </c>
      <c r="BJ59" s="2">
        <v>0.42559494075475079</v>
      </c>
      <c r="BK59" s="2">
        <v>46.654139380656915</v>
      </c>
      <c r="BL59" s="2">
        <v>1.2038889707999999E-2</v>
      </c>
      <c r="BM59" s="2">
        <v>7.1241549839999992E-5</v>
      </c>
      <c r="BN59" s="2">
        <v>1.2038889360447766E-2</v>
      </c>
      <c r="BO59" s="2">
        <v>7.1241545953102311E-5</v>
      </c>
      <c r="BP59" s="2">
        <v>46.058524591273766</v>
      </c>
      <c r="BQ59" s="2">
        <v>83.846691378889844</v>
      </c>
      <c r="BR59" s="2">
        <v>0.13907442367139999</v>
      </c>
      <c r="BS59" s="2">
        <v>1.7798970717429612</v>
      </c>
      <c r="BT59" s="2">
        <v>5.6984808885226099E-2</v>
      </c>
      <c r="BU59" s="2">
        <v>0.47550552283255287</v>
      </c>
      <c r="BV59" s="2">
        <v>517992.0236425724</v>
      </c>
      <c r="BW59" s="2">
        <v>387.85798774110856</v>
      </c>
      <c r="BX59" s="2">
        <v>8.8908170558640531</v>
      </c>
      <c r="BY59" s="2">
        <v>0.62135941500000003</v>
      </c>
      <c r="BZ59" s="2">
        <v>7.9947746300000002</v>
      </c>
      <c r="CA59" s="2">
        <v>0.63031050606824113</v>
      </c>
      <c r="CB59" s="2">
        <v>7.9947753048056374</v>
      </c>
      <c r="CC59" s="2">
        <v>530.95339275200001</v>
      </c>
      <c r="CD59" s="2">
        <v>173.69947994559999</v>
      </c>
      <c r="CE59" s="2">
        <v>568.75934370024891</v>
      </c>
      <c r="CF59" s="2">
        <v>173.69961275878003</v>
      </c>
      <c r="CG59" s="2">
        <v>1.417660808008E-3</v>
      </c>
      <c r="CH59" s="2">
        <v>1.4176630414569661E-3</v>
      </c>
      <c r="CI59" s="2">
        <v>5.5874271384928717E-5</v>
      </c>
      <c r="CJ59" s="2">
        <v>5.5893447426865477E-5</v>
      </c>
      <c r="CK59" s="2">
        <v>4.4318222001364012</v>
      </c>
      <c r="CL59" s="2">
        <v>0.73381193720373861</v>
      </c>
      <c r="CM59" s="2">
        <v>61.064909616026313</v>
      </c>
      <c r="CN59" s="2">
        <v>9881.3855620500253</v>
      </c>
      <c r="CO59" s="2">
        <v>401.34740768306318</v>
      </c>
      <c r="CP59" s="2">
        <v>399.36694874899604</v>
      </c>
      <c r="CQ59" s="2">
        <v>-167274.61914119025</v>
      </c>
      <c r="CR59" s="2">
        <v>-249725.4900107678</v>
      </c>
      <c r="CS59" s="2">
        <v>1.1585906238969832</v>
      </c>
      <c r="CT59" s="2">
        <v>-40456.663140810604</v>
      </c>
      <c r="CU59" s="2">
        <v>-238165.1369006779</v>
      </c>
      <c r="CV59" s="2">
        <v>-65567.533678446984</v>
      </c>
      <c r="CW59" s="2">
        <v>-275372.90979006421</v>
      </c>
      <c r="CX59" s="2">
        <v>-1542113.4180665859</v>
      </c>
      <c r="CY59" s="2">
        <v>-1721785.2428978418</v>
      </c>
      <c r="CZ59" s="2">
        <v>3.0715684152961463E-5</v>
      </c>
      <c r="DA59" s="2">
        <v>-3.4320165148947992</v>
      </c>
      <c r="DB59" s="2">
        <v>4.0418712349429642</v>
      </c>
      <c r="DC59" s="2">
        <v>-1627621.9564749016</v>
      </c>
      <c r="DD59" s="2">
        <v>0.55213339025329544</v>
      </c>
      <c r="DE59" s="2">
        <v>0.11575329263248016</v>
      </c>
      <c r="DF59" s="2">
        <v>164.92135554290448</v>
      </c>
    </row>
    <row r="60" spans="1:110" ht="15" thickBot="1" x14ac:dyDescent="0.35">
      <c r="A60" s="93" t="s">
        <v>298</v>
      </c>
      <c r="B60" s="93">
        <v>20</v>
      </c>
      <c r="C60" s="93">
        <v>6.6358941176470498</v>
      </c>
      <c r="D60" s="93">
        <v>6.4011882352941099</v>
      </c>
      <c r="E60" s="94" t="s">
        <v>332</v>
      </c>
      <c r="F60" s="94" t="s">
        <v>332</v>
      </c>
      <c r="G60" s="93">
        <v>28.137869299999998</v>
      </c>
      <c r="H60" s="93">
        <v>66.9447598</v>
      </c>
      <c r="I60" s="93">
        <v>28.62525445</v>
      </c>
      <c r="J60" s="93">
        <v>66.9447598</v>
      </c>
      <c r="K60" s="93">
        <v>15.223278199999999</v>
      </c>
      <c r="L60" s="94" t="s">
        <v>332</v>
      </c>
      <c r="M60" s="94" t="s">
        <v>332</v>
      </c>
      <c r="N60" s="93">
        <v>0.28695453399999998</v>
      </c>
      <c r="O60" s="93">
        <v>0.2212163385</v>
      </c>
      <c r="P60" s="93">
        <v>0.34202956899999998</v>
      </c>
      <c r="Q60" s="93">
        <v>6.1827035900000001E-2</v>
      </c>
      <c r="R60" s="93">
        <v>6.7614266399999998E-2</v>
      </c>
      <c r="S60" s="93">
        <v>6.7614266399999998E-2</v>
      </c>
      <c r="T60" s="93">
        <v>4.9552460749292031</v>
      </c>
      <c r="U60" s="93">
        <v>0.79478909571009126</v>
      </c>
      <c r="V60" s="93">
        <v>-3.54790954</v>
      </c>
      <c r="W60" s="93">
        <v>4.5226797699999999</v>
      </c>
      <c r="X60" s="93">
        <v>0.97477022999999985</v>
      </c>
      <c r="Y60" s="93">
        <v>-3.7635446411594029</v>
      </c>
      <c r="Z60" s="93">
        <v>0.98459550005986851</v>
      </c>
      <c r="AA60" s="93">
        <v>0.21563510115940282</v>
      </c>
      <c r="AB60" s="93">
        <v>-3.6138179140100091</v>
      </c>
      <c r="AC60" s="93">
        <v>1.0969214468259885</v>
      </c>
      <c r="AD60" s="93">
        <v>6.5908374010009263E-2</v>
      </c>
      <c r="AE60" s="94" t="s">
        <v>332</v>
      </c>
      <c r="AF60" s="94" t="s">
        <v>332</v>
      </c>
      <c r="AG60" s="93">
        <v>184.893484</v>
      </c>
      <c r="AH60" s="93">
        <v>188.003311</v>
      </c>
      <c r="AI60" s="93">
        <v>179.70310499999999</v>
      </c>
      <c r="AJ60" s="93">
        <v>179.18146300000001</v>
      </c>
      <c r="AK60" s="93">
        <v>179.18146300000001</v>
      </c>
      <c r="AL60" s="93">
        <v>65.55251088</v>
      </c>
      <c r="AM60" s="93">
        <v>10805.062968</v>
      </c>
      <c r="AN60" s="93">
        <v>-925365.95</v>
      </c>
      <c r="AO60" s="93">
        <v>5179.6045400000003</v>
      </c>
      <c r="AP60" s="93">
        <v>-930545.55500000005</v>
      </c>
      <c r="AQ60" s="93">
        <v>85804.172600000005</v>
      </c>
      <c r="AR60" s="93">
        <v>-1011170.12</v>
      </c>
      <c r="AS60" s="94" t="s">
        <v>332</v>
      </c>
      <c r="AT60" s="94" t="s">
        <v>332</v>
      </c>
      <c r="AU60" s="93">
        <v>-181197.78599999999</v>
      </c>
      <c r="AV60" s="93">
        <v>-259881.073</v>
      </c>
      <c r="AW60" s="94" t="s">
        <v>332</v>
      </c>
      <c r="AX60" s="94" t="s">
        <v>332</v>
      </c>
      <c r="AY60" s="93">
        <v>14.695487200000001</v>
      </c>
      <c r="BH60" s="2">
        <v>0.41942210699999999</v>
      </c>
      <c r="BI60" s="2">
        <v>47.050026699999997</v>
      </c>
      <c r="BJ60" s="2">
        <v>0.41942211480606767</v>
      </c>
      <c r="BK60" s="2">
        <v>47.050027058211505</v>
      </c>
      <c r="BL60" s="2">
        <v>1.249518726E-2</v>
      </c>
      <c r="BM60" s="2">
        <v>7.8513280559999995E-5</v>
      </c>
      <c r="BN60" s="2">
        <v>1.2495186921933549E-2</v>
      </c>
      <c r="BO60" s="2">
        <v>7.8513276791360962E-5</v>
      </c>
      <c r="BP60" s="2">
        <v>46.937939177995112</v>
      </c>
      <c r="BQ60" s="2">
        <v>82.542186287919733</v>
      </c>
      <c r="BR60" s="2">
        <v>0.13550064535985357</v>
      </c>
      <c r="BS60" s="2">
        <v>1.9970473073149231</v>
      </c>
      <c r="BT60" s="2">
        <v>5.7869195952878955E-2</v>
      </c>
      <c r="BU60" s="2">
        <v>0.47467038123825833</v>
      </c>
      <c r="BV60" s="2">
        <v>510387.42437305063</v>
      </c>
      <c r="BW60" s="2">
        <v>429.12465862647349</v>
      </c>
      <c r="BX60" s="2">
        <v>8.9462730867124982</v>
      </c>
      <c r="BY60" s="2">
        <v>0.61607557000000002</v>
      </c>
      <c r="BZ60" s="2">
        <v>7.1590624299999996</v>
      </c>
      <c r="CA60" s="2">
        <v>0.62043420645815628</v>
      </c>
      <c r="CB60" s="2">
        <v>7.1590629442077676</v>
      </c>
      <c r="CC60" s="2">
        <v>606.52129374399999</v>
      </c>
      <c r="CD60" s="2">
        <v>177.10845955759999</v>
      </c>
      <c r="CE60" s="2">
        <v>615.94474384452337</v>
      </c>
      <c r="CF60" s="2">
        <v>177.10859613303765</v>
      </c>
      <c r="CG60" s="2">
        <v>1.4735785001280001E-3</v>
      </c>
      <c r="CH60" s="2">
        <v>1.4735808183267505E-3</v>
      </c>
      <c r="CI60" s="2">
        <v>5.6573471232179229E-5</v>
      </c>
      <c r="CJ60" s="2">
        <v>5.6592887223129E-5</v>
      </c>
      <c r="CK60" s="2">
        <v>4.9552503530506851</v>
      </c>
      <c r="CL60" s="2">
        <v>0.79478922416658215</v>
      </c>
      <c r="CM60" s="2">
        <v>65.552579599655061</v>
      </c>
      <c r="CN60" s="2">
        <v>10805.065861690469</v>
      </c>
      <c r="CO60" s="2">
        <v>407.82073291953589</v>
      </c>
      <c r="CP60" s="2">
        <v>405.86419704710607</v>
      </c>
      <c r="CQ60" s="2">
        <v>-197558.17172842467</v>
      </c>
      <c r="CR60" s="2">
        <v>-259912.30726639146</v>
      </c>
      <c r="CS60" s="2">
        <v>1.098974635312181</v>
      </c>
      <c r="CT60" s="2">
        <v>-39990.52014534374</v>
      </c>
      <c r="CU60" s="2">
        <v>-237816.8393285973</v>
      </c>
      <c r="CV60" s="2">
        <v>-64324.108382590421</v>
      </c>
      <c r="CW60" s="2">
        <v>-274062.37237347587</v>
      </c>
      <c r="CX60" s="2">
        <v>-933686.66026356013</v>
      </c>
      <c r="CY60" s="2">
        <v>-1011280.2294691396</v>
      </c>
      <c r="CZ60" s="2">
        <v>3.6254410177842926E-5</v>
      </c>
      <c r="DA60" s="2">
        <v>-3.568486670850854</v>
      </c>
      <c r="DB60" s="2">
        <v>1.0280629526941214</v>
      </c>
      <c r="DC60" s="2">
        <v>-942203.83154366608</v>
      </c>
      <c r="DD60" s="2">
        <v>0.34176983694714952</v>
      </c>
      <c r="DE60" s="2">
        <v>6.1771161129981031E-2</v>
      </c>
      <c r="DF60" s="2">
        <v>179.71902037280512</v>
      </c>
    </row>
    <row r="61" spans="1:110" ht="15" thickBot="1" x14ac:dyDescent="0.35">
      <c r="A61" s="93" t="s">
        <v>298</v>
      </c>
      <c r="B61" s="93">
        <v>21</v>
      </c>
      <c r="C61" s="93">
        <v>6.4011882352941099</v>
      </c>
      <c r="D61" s="93">
        <v>6.1664823529411699</v>
      </c>
      <c r="E61" s="94" t="s">
        <v>332</v>
      </c>
      <c r="F61" s="94" t="s">
        <v>332</v>
      </c>
      <c r="G61" s="93">
        <v>29.112639600000001</v>
      </c>
      <c r="H61" s="93">
        <v>67.491120600000002</v>
      </c>
      <c r="I61" s="93">
        <v>29.385819949999998</v>
      </c>
      <c r="J61" s="93">
        <v>67.491120600000002</v>
      </c>
      <c r="K61" s="93">
        <v>15.353456599999999</v>
      </c>
      <c r="L61" s="94" t="s">
        <v>332</v>
      </c>
      <c r="M61" s="94" t="s">
        <v>332</v>
      </c>
      <c r="N61" s="93">
        <v>0.15547814300000001</v>
      </c>
      <c r="O61" s="93">
        <v>0.11721134350000001</v>
      </c>
      <c r="P61" s="93">
        <v>0.18591907499999999</v>
      </c>
      <c r="Q61" s="93">
        <v>3.1200217499999999E-2</v>
      </c>
      <c r="R61" s="93">
        <v>3.4692833700000002E-2</v>
      </c>
      <c r="S61" s="93">
        <v>3.4692833700000002E-2</v>
      </c>
      <c r="T61" s="93">
        <v>5.1676035546548524</v>
      </c>
      <c r="U61" s="93">
        <v>0.81869152007081425</v>
      </c>
      <c r="V61" s="93">
        <v>-2.1849623600000001</v>
      </c>
      <c r="W61" s="93">
        <v>2.7313231099999999</v>
      </c>
      <c r="X61" s="93">
        <v>0.54636074999999984</v>
      </c>
      <c r="Y61" s="93">
        <v>-2.2490020375431676</v>
      </c>
      <c r="Z61" s="93">
        <v>0.99172297674987342</v>
      </c>
      <c r="AA61" s="93">
        <v>6.4039677543167611E-2</v>
      </c>
      <c r="AB61" s="93">
        <v>-2.2039171626399572</v>
      </c>
      <c r="AC61" s="93">
        <v>1.057043381454728</v>
      </c>
      <c r="AD61" s="93">
        <v>1.8954802639957271E-2</v>
      </c>
      <c r="AE61" s="94" t="s">
        <v>332</v>
      </c>
      <c r="AF61" s="94" t="s">
        <v>332</v>
      </c>
      <c r="AG61" s="93">
        <v>191.11313799999999</v>
      </c>
      <c r="AH61" s="93">
        <v>192.72375049999999</v>
      </c>
      <c r="AI61" s="93">
        <v>188.46957800000001</v>
      </c>
      <c r="AJ61" s="93">
        <v>188.1867</v>
      </c>
      <c r="AK61" s="93">
        <v>188.1867</v>
      </c>
      <c r="AL61" s="93">
        <v>66.967620479999994</v>
      </c>
      <c r="AM61" s="93">
        <v>11403.109367999999</v>
      </c>
      <c r="AN61" s="93">
        <v>-558140.95900000003</v>
      </c>
      <c r="AO61" s="93">
        <v>2718.0677599999999</v>
      </c>
      <c r="AP61" s="93">
        <v>-560859.02599999995</v>
      </c>
      <c r="AQ61" s="93">
        <v>49525.404799999997</v>
      </c>
      <c r="AR61" s="93">
        <v>-607666.36300000001</v>
      </c>
      <c r="AS61" s="94" t="s">
        <v>332</v>
      </c>
      <c r="AT61" s="94" t="s">
        <v>332</v>
      </c>
      <c r="AU61" s="93">
        <v>-206916.508</v>
      </c>
      <c r="AV61" s="93">
        <v>-266047.10200000001</v>
      </c>
      <c r="AW61" s="94" t="s">
        <v>332</v>
      </c>
      <c r="AX61" s="94" t="s">
        <v>332</v>
      </c>
      <c r="AY61" s="93">
        <v>14.695679800000001</v>
      </c>
      <c r="BA61" s="11" t="s">
        <v>119</v>
      </c>
      <c r="BB61" s="11" t="s">
        <v>317</v>
      </c>
      <c r="BC61" s="2">
        <f>V37-V36</f>
        <v>4.8472999999997768E-3</v>
      </c>
      <c r="BH61" s="2">
        <v>0.41600496100000001</v>
      </c>
      <c r="BI61" s="2">
        <v>47.492511200000003</v>
      </c>
      <c r="BJ61" s="2">
        <v>0.41600496834998851</v>
      </c>
      <c r="BK61" s="2">
        <v>47.492511572871869</v>
      </c>
      <c r="BL61" s="2">
        <v>1.2761742131999999E-2</v>
      </c>
      <c r="BM61" s="2">
        <v>8.2169290799999998E-5</v>
      </c>
      <c r="BN61" s="2">
        <v>1.2761741800560236E-2</v>
      </c>
      <c r="BO61" s="2">
        <v>8.2169287038598489E-5</v>
      </c>
      <c r="BP61" s="2">
        <v>48.406758061584362</v>
      </c>
      <c r="BQ61" s="2">
        <v>81.680071438241583</v>
      </c>
      <c r="BR61" s="2">
        <v>0.13266962101539806</v>
      </c>
      <c r="BS61" s="2">
        <v>2.1686702541969765</v>
      </c>
      <c r="BT61" s="2">
        <v>5.8294793257947168E-2</v>
      </c>
      <c r="BU61" s="2">
        <v>0.47962543051897222</v>
      </c>
      <c r="BV61" s="2">
        <v>504159.72564028413</v>
      </c>
      <c r="BW61" s="2">
        <v>444.14495842326983</v>
      </c>
      <c r="BX61" s="2">
        <v>8.9352548254126027</v>
      </c>
      <c r="BY61" s="2">
        <v>0.61169527099999998</v>
      </c>
      <c r="BZ61" s="2">
        <v>6.8351939499999999</v>
      </c>
      <c r="CA61" s="2">
        <v>0.61343940466864133</v>
      </c>
      <c r="CB61" s="2">
        <v>6.8351944268232803</v>
      </c>
      <c r="CC61" s="2">
        <v>625.55120856799999</v>
      </c>
      <c r="CD61" s="2">
        <v>177.02841830879998</v>
      </c>
      <c r="CE61" s="2">
        <v>631.30595666539159</v>
      </c>
      <c r="CF61" s="2">
        <v>177.02855528548176</v>
      </c>
      <c r="CG61" s="2">
        <v>1.504816823568E-3</v>
      </c>
      <c r="CH61" s="2">
        <v>1.504819188358885E-3</v>
      </c>
      <c r="CI61" s="2">
        <v>5.6434204938900203E-5</v>
      </c>
      <c r="CJ61" s="2">
        <v>5.6453573069245544E-5</v>
      </c>
      <c r="CK61" s="2">
        <v>5.1676081712757762</v>
      </c>
      <c r="CL61" s="2">
        <v>0.8186915367340577</v>
      </c>
      <c r="CM61" s="2">
        <v>66.967708414310962</v>
      </c>
      <c r="CN61" s="2">
        <v>11403.111884641436</v>
      </c>
      <c r="CO61" s="2">
        <v>411.30811913167855</v>
      </c>
      <c r="CP61" s="2">
        <v>409.38324286336939</v>
      </c>
      <c r="CQ61" s="2">
        <v>-217950.04554922073</v>
      </c>
      <c r="CR61" s="2">
        <v>-266078.04566324211</v>
      </c>
      <c r="CS61" s="2">
        <v>1.058969642299648</v>
      </c>
      <c r="CT61" s="2">
        <v>-39525.736740686516</v>
      </c>
      <c r="CU61" s="2">
        <v>-237638.540268813</v>
      </c>
      <c r="CV61" s="2">
        <v>-63541.0679015313</v>
      </c>
      <c r="CW61" s="2">
        <v>-273325.10523176973</v>
      </c>
      <c r="CX61" s="2">
        <v>-562705.38983320538</v>
      </c>
      <c r="CY61" s="2">
        <v>-607704.33478366444</v>
      </c>
      <c r="CZ61" s="2">
        <v>3.8344519239742298E-5</v>
      </c>
      <c r="DA61" s="2">
        <v>-2.1881246774696117</v>
      </c>
      <c r="DB61" s="2">
        <v>0.56541522626702578</v>
      </c>
      <c r="DC61" s="2">
        <v>-563510.88663197902</v>
      </c>
      <c r="DD61" s="2">
        <v>0.18583499989867508</v>
      </c>
      <c r="DE61" s="2">
        <v>3.1184099357653948E-2</v>
      </c>
      <c r="DF61" s="2">
        <v>188.47400390809813</v>
      </c>
    </row>
    <row r="62" spans="1:110" x14ac:dyDescent="0.3">
      <c r="A62" s="93" t="s">
        <v>298</v>
      </c>
      <c r="B62" s="93">
        <v>22</v>
      </c>
      <c r="C62" s="93">
        <v>6.1664823529411699</v>
      </c>
      <c r="D62" s="93">
        <v>5.9317764705882299</v>
      </c>
      <c r="E62" s="94" t="s">
        <v>332</v>
      </c>
      <c r="F62" s="94" t="s">
        <v>332</v>
      </c>
      <c r="G62" s="93">
        <v>29.659000299999999</v>
      </c>
      <c r="H62" s="93">
        <v>67.775156800000005</v>
      </c>
      <c r="I62" s="93">
        <v>29.8010184</v>
      </c>
      <c r="J62" s="93">
        <v>67.775156800000005</v>
      </c>
      <c r="K62" s="93">
        <v>15.4360423</v>
      </c>
      <c r="L62" s="94" t="s">
        <v>332</v>
      </c>
      <c r="M62" s="94" t="s">
        <v>332</v>
      </c>
      <c r="N62" s="93">
        <v>7.8944544000000005E-2</v>
      </c>
      <c r="O62" s="93">
        <v>5.8954512550000004E-2</v>
      </c>
      <c r="P62" s="93">
        <v>9.4346276899999998E-2</v>
      </c>
      <c r="Q62" s="93">
        <v>1.5341348100000001E-2</v>
      </c>
      <c r="R62" s="93">
        <v>1.72151018E-2</v>
      </c>
      <c r="S62" s="93">
        <v>1.72151018E-2</v>
      </c>
      <c r="T62" s="93">
        <v>5.2848806321471917</v>
      </c>
      <c r="U62" s="93">
        <v>0.82765471274501745</v>
      </c>
      <c r="V62" s="93">
        <v>-1.1747020800000001</v>
      </c>
      <c r="W62" s="93">
        <v>1.45873831</v>
      </c>
      <c r="X62" s="93">
        <v>0.28403622999999989</v>
      </c>
      <c r="Y62" s="93">
        <v>-1.1914472974861898</v>
      </c>
      <c r="Z62" s="93">
        <v>0.99579926112307382</v>
      </c>
      <c r="AA62" s="93">
        <v>1.6745217486189682E-2</v>
      </c>
      <c r="AB62" s="93">
        <v>-1.1795917926143382</v>
      </c>
      <c r="AC62" s="93">
        <v>1.030828900705147</v>
      </c>
      <c r="AD62" s="93">
        <v>4.8897126143382123E-3</v>
      </c>
      <c r="AE62" s="94" t="s">
        <v>332</v>
      </c>
      <c r="AF62" s="94" t="s">
        <v>332</v>
      </c>
      <c r="AG62" s="93">
        <v>194.334363</v>
      </c>
      <c r="AH62" s="93">
        <v>195.115959</v>
      </c>
      <c r="AI62" s="93">
        <v>193.007058</v>
      </c>
      <c r="AJ62" s="93">
        <v>192.86525</v>
      </c>
      <c r="AK62" s="93">
        <v>192.86525</v>
      </c>
      <c r="AL62" s="93">
        <v>68.073005880000011</v>
      </c>
      <c r="AM62" s="93">
        <v>11751.625332000001</v>
      </c>
      <c r="AN62" s="93">
        <v>-298254.95699999999</v>
      </c>
      <c r="AO62" s="93">
        <v>1394.70235</v>
      </c>
      <c r="AP62" s="93">
        <v>-299649.65999999997</v>
      </c>
      <c r="AQ62" s="93">
        <v>25723.737499999999</v>
      </c>
      <c r="AR62" s="93">
        <v>-323978.69500000001</v>
      </c>
      <c r="AS62" s="94" t="s">
        <v>332</v>
      </c>
      <c r="AT62" s="94" t="s">
        <v>332</v>
      </c>
      <c r="AU62" s="93">
        <v>-221923.42</v>
      </c>
      <c r="AV62" s="93">
        <v>-269332.78899999999</v>
      </c>
      <c r="AW62" s="94" t="s">
        <v>332</v>
      </c>
      <c r="AX62" s="94" t="s">
        <v>332</v>
      </c>
      <c r="AY62" s="93">
        <v>14.695872899999999</v>
      </c>
      <c r="BH62" s="2">
        <v>0.41440947900000003</v>
      </c>
      <c r="BI62" s="2">
        <v>47.802157700000002</v>
      </c>
      <c r="BJ62" s="2">
        <v>0.41440948712278786</v>
      </c>
      <c r="BK62" s="2">
        <v>47.80215811948564</v>
      </c>
      <c r="BL62" s="2">
        <v>1.2897821988E-2</v>
      </c>
      <c r="BM62" s="2">
        <v>8.3897459639999998E-5</v>
      </c>
      <c r="BN62" s="2">
        <v>1.2897821626916241E-2</v>
      </c>
      <c r="BO62" s="2">
        <v>8.3897455564930262E-5</v>
      </c>
      <c r="BP62" s="2">
        <v>50.026396416141523</v>
      </c>
      <c r="BQ62" s="2">
        <v>81.211990677744623</v>
      </c>
      <c r="BR62" s="2">
        <v>0.13095191031681719</v>
      </c>
      <c r="BS62" s="2">
        <v>2.2781808649937521</v>
      </c>
      <c r="BT62" s="2">
        <v>5.8476472439118E-2</v>
      </c>
      <c r="BU62" s="2">
        <v>0.48371346069375748</v>
      </c>
      <c r="BV62" s="2">
        <v>500322.97986654897</v>
      </c>
      <c r="BW62" s="2">
        <v>452.15449980704318</v>
      </c>
      <c r="BX62" s="2">
        <v>8.9147356140445897</v>
      </c>
      <c r="BY62" s="2">
        <v>0.60862034600000003</v>
      </c>
      <c r="BZ62" s="2">
        <v>6.7013096699999997</v>
      </c>
      <c r="CA62" s="2">
        <v>0.60925044412935514</v>
      </c>
      <c r="CB62" s="2">
        <v>6.7013101492969422</v>
      </c>
      <c r="CC62" s="2">
        <v>637.13224880799999</v>
      </c>
      <c r="CD62" s="2">
        <v>176.43973523359998</v>
      </c>
      <c r="CE62" s="2">
        <v>640.282172822338</v>
      </c>
      <c r="CF62" s="2">
        <v>176.43987170866029</v>
      </c>
      <c r="CG62" s="2">
        <v>1.5206954375439998E-3</v>
      </c>
      <c r="CH62" s="2">
        <v>1.520697820806565E-3</v>
      </c>
      <c r="CI62" s="2">
        <v>5.617530779022403E-5</v>
      </c>
      <c r="CJ62" s="2">
        <v>5.6194587120478229E-5</v>
      </c>
      <c r="CK62" s="2">
        <v>5.2848853926941866</v>
      </c>
      <c r="CL62" s="2">
        <v>0.82765484564887415</v>
      </c>
      <c r="CM62" s="2">
        <v>68.073099399789598</v>
      </c>
      <c r="CN62" s="2">
        <v>11751.629446687855</v>
      </c>
      <c r="CO62" s="2">
        <v>413.52053095652934</v>
      </c>
      <c r="CP62" s="2">
        <v>411.61355656842466</v>
      </c>
      <c r="CQ62" s="2">
        <v>-229396.23922484199</v>
      </c>
      <c r="CR62" s="2">
        <v>-269363.53222951503</v>
      </c>
      <c r="CS62" s="2">
        <v>1.032165491488382</v>
      </c>
      <c r="CT62" s="2">
        <v>-39109.165893902871</v>
      </c>
      <c r="CU62" s="2">
        <v>-237548.93913733275</v>
      </c>
      <c r="CV62" s="2">
        <v>-63134.974330526369</v>
      </c>
      <c r="CW62" s="2">
        <v>-272944.68463508075</v>
      </c>
      <c r="CX62" s="2">
        <v>-300580.11949685286</v>
      </c>
      <c r="CY62" s="2">
        <v>-323990.0823212447</v>
      </c>
      <c r="CZ62" s="2">
        <v>3.9460219420299765E-5</v>
      </c>
      <c r="DA62" s="2">
        <v>-1.1730911602913821</v>
      </c>
      <c r="DB62" s="2">
        <v>0.29004839707434432</v>
      </c>
      <c r="DC62" s="2">
        <v>-299484.04557602154</v>
      </c>
      <c r="DD62" s="2">
        <v>9.4323541030661179E-2</v>
      </c>
      <c r="DE62" s="2">
        <v>1.5337506063009739E-2</v>
      </c>
      <c r="DF62" s="2">
        <v>193.00818729036382</v>
      </c>
    </row>
    <row r="63" spans="1:110" x14ac:dyDescent="0.3">
      <c r="A63" s="93" t="s">
        <v>298</v>
      </c>
      <c r="B63" s="93">
        <v>23</v>
      </c>
      <c r="C63" s="93">
        <v>5.9317764705882299</v>
      </c>
      <c r="D63" s="93">
        <v>5.6970705882352899</v>
      </c>
      <c r="E63" s="94" t="s">
        <v>332</v>
      </c>
      <c r="F63" s="94" t="s">
        <v>332</v>
      </c>
      <c r="G63" s="93">
        <v>29.943036500000002</v>
      </c>
      <c r="H63" s="93">
        <v>67.913787900000003</v>
      </c>
      <c r="I63" s="93">
        <v>30.012352100000001</v>
      </c>
      <c r="J63" s="93">
        <v>67.913787900000003</v>
      </c>
      <c r="K63" s="93">
        <v>15.4810351</v>
      </c>
      <c r="L63" s="94" t="s">
        <v>332</v>
      </c>
      <c r="M63" s="94" t="s">
        <v>332</v>
      </c>
      <c r="N63" s="93">
        <v>3.8964481099999997E-2</v>
      </c>
      <c r="O63" s="93">
        <v>2.898658565E-2</v>
      </c>
      <c r="P63" s="93">
        <v>4.6518341400000003E-2</v>
      </c>
      <c r="Q63" s="93">
        <v>7.46958802E-3</v>
      </c>
      <c r="R63" s="93">
        <v>8.4202905999999998E-3</v>
      </c>
      <c r="S63" s="93">
        <v>8.4202905999999998E-3</v>
      </c>
      <c r="T63" s="93">
        <v>5.3445740395814694</v>
      </c>
      <c r="U63" s="93">
        <v>0.83096907257052655</v>
      </c>
      <c r="V63" s="93">
        <v>-0.59490257400000002</v>
      </c>
      <c r="W63" s="93">
        <v>0.73353369400000001</v>
      </c>
      <c r="X63" s="93">
        <v>0.13863112</v>
      </c>
      <c r="Y63" s="93">
        <v>-0.59892101683363541</v>
      </c>
      <c r="Z63" s="93">
        <v>0.99797575466856003</v>
      </c>
      <c r="AA63" s="93">
        <v>4.0184428336354277E-3</v>
      </c>
      <c r="AB63" s="93">
        <v>-0.59606988831660346</v>
      </c>
      <c r="AC63" s="93">
        <v>1.0157743057584179</v>
      </c>
      <c r="AD63" s="93">
        <v>1.167314316603472E-3</v>
      </c>
      <c r="AE63" s="94" t="s">
        <v>332</v>
      </c>
      <c r="AF63" s="94" t="s">
        <v>332</v>
      </c>
      <c r="AG63" s="93">
        <v>195.89755500000001</v>
      </c>
      <c r="AH63" s="93">
        <v>196.26909950000001</v>
      </c>
      <c r="AI63" s="93">
        <v>195.23384100000001</v>
      </c>
      <c r="AJ63" s="93">
        <v>195.16542799999999</v>
      </c>
      <c r="AK63" s="93">
        <v>195.16542799999999</v>
      </c>
      <c r="AL63" s="93">
        <v>68.835362759999995</v>
      </c>
      <c r="AM63" s="93">
        <v>11937.192840000002</v>
      </c>
      <c r="AN63" s="93">
        <v>-149988.505</v>
      </c>
      <c r="AO63" s="93">
        <v>707.28281500000003</v>
      </c>
      <c r="AP63" s="93">
        <v>-150695.788</v>
      </c>
      <c r="AQ63" s="93">
        <v>12642.6119</v>
      </c>
      <c r="AR63" s="93">
        <v>-162631.117</v>
      </c>
      <c r="AS63" s="94" t="s">
        <v>332</v>
      </c>
      <c r="AT63" s="94" t="s">
        <v>332</v>
      </c>
      <c r="AU63" s="93">
        <v>-229779.02</v>
      </c>
      <c r="AV63" s="93">
        <v>-270991.51699999999</v>
      </c>
      <c r="AW63" s="94" t="s">
        <v>332</v>
      </c>
      <c r="AX63" s="94" t="s">
        <v>332</v>
      </c>
      <c r="AY63" s="93">
        <v>14.6960663</v>
      </c>
      <c r="BH63" s="2">
        <v>0.413724327</v>
      </c>
      <c r="BI63" s="2">
        <v>47.981125599999999</v>
      </c>
      <c r="BJ63" s="2">
        <v>0.41372433468427444</v>
      </c>
      <c r="BK63" s="2">
        <v>47.9811259999695</v>
      </c>
      <c r="BL63" s="2">
        <v>1.296358794E-2</v>
      </c>
      <c r="BM63" s="2">
        <v>8.4694386239999998E-5</v>
      </c>
      <c r="BN63" s="2">
        <v>1.2963587606053132E-2</v>
      </c>
      <c r="BO63" s="2">
        <v>8.4694382370010125E-5</v>
      </c>
      <c r="BP63" s="2">
        <v>51.326785746061532</v>
      </c>
      <c r="BQ63" s="2">
        <v>80.972304028917947</v>
      </c>
      <c r="BR63" s="2">
        <v>0.13003060096742663</v>
      </c>
      <c r="BS63" s="2">
        <v>2.3395225952886105</v>
      </c>
      <c r="BT63" s="2">
        <v>5.8552974225947033E-2</v>
      </c>
      <c r="BU63" s="2">
        <v>0.48620448275870937</v>
      </c>
      <c r="BV63" s="2">
        <v>498333.94883033645</v>
      </c>
      <c r="BW63" s="2">
        <v>456.11505525794212</v>
      </c>
      <c r="BX63" s="2">
        <v>8.8996506542078517</v>
      </c>
      <c r="BY63" s="2">
        <v>0.60674333499999999</v>
      </c>
      <c r="BZ63" s="2">
        <v>6.6443546199999997</v>
      </c>
      <c r="CA63" s="2">
        <v>0.60696034608441829</v>
      </c>
      <c r="CB63" s="2">
        <v>6.6443550834218073</v>
      </c>
      <c r="CC63" s="2">
        <v>643.45251471999995</v>
      </c>
      <c r="CD63" s="2">
        <v>175.9794510152</v>
      </c>
      <c r="CE63" s="2">
        <v>645.0385278291252</v>
      </c>
      <c r="CF63" s="2">
        <v>175.97958693688031</v>
      </c>
      <c r="CG63" s="2">
        <v>1.5280341395839999E-3</v>
      </c>
      <c r="CH63" s="2">
        <v>1.5280365325713993E-3</v>
      </c>
      <c r="CI63" s="2">
        <v>5.5985355906313644E-5</v>
      </c>
      <c r="CJ63" s="2">
        <v>5.6004570070119339E-5</v>
      </c>
      <c r="CK63" s="2">
        <v>5.3445787561997227</v>
      </c>
      <c r="CL63" s="2">
        <v>0.83096935899570845</v>
      </c>
      <c r="CM63" s="2">
        <v>68.835441317051348</v>
      </c>
      <c r="CN63" s="2">
        <v>11937.198436115323</v>
      </c>
      <c r="CO63" s="2">
        <v>414.72585588267447</v>
      </c>
      <c r="CP63" s="2">
        <v>412.8281210879253</v>
      </c>
      <c r="CQ63" s="2">
        <v>-235294.28853110288</v>
      </c>
      <c r="CR63" s="2">
        <v>-271022.14671056921</v>
      </c>
      <c r="CS63" s="2">
        <v>1.0165480202703512</v>
      </c>
      <c r="CT63" s="2">
        <v>-38802.772807767033</v>
      </c>
      <c r="CU63" s="2">
        <v>-237501.753874235</v>
      </c>
      <c r="CV63" s="2">
        <v>-62939.953123931191</v>
      </c>
      <c r="CW63" s="2">
        <v>-272758.24888577062</v>
      </c>
      <c r="CX63" s="2">
        <v>-151131.6694291686</v>
      </c>
      <c r="CY63" s="2">
        <v>-162634.2257532847</v>
      </c>
      <c r="CZ63" s="2">
        <v>4.0012808128213303E-5</v>
      </c>
      <c r="DA63" s="2">
        <v>-0.59314301412461723</v>
      </c>
      <c r="DB63" s="2">
        <v>0.14021669577572268</v>
      </c>
      <c r="DC63" s="2">
        <v>-150060.75509569386</v>
      </c>
      <c r="DD63" s="2">
        <v>4.6512990495593938E-2</v>
      </c>
      <c r="DE63" s="2">
        <v>7.4687400093749294E-3</v>
      </c>
      <c r="DF63" s="2">
        <v>195.23412307075074</v>
      </c>
    </row>
    <row r="64" spans="1:110" x14ac:dyDescent="0.3">
      <c r="A64" s="93" t="s">
        <v>298</v>
      </c>
      <c r="B64" s="93">
        <v>24</v>
      </c>
      <c r="C64" s="93">
        <v>5.6970705882352899</v>
      </c>
      <c r="D64" s="93">
        <v>5.4623647058823499</v>
      </c>
      <c r="E64" s="94" t="s">
        <v>332</v>
      </c>
      <c r="F64" s="94" t="s">
        <v>332</v>
      </c>
      <c r="G64" s="93">
        <v>30.081667700000001</v>
      </c>
      <c r="H64" s="93">
        <v>67.980555699999996</v>
      </c>
      <c r="I64" s="93">
        <v>30.11505155</v>
      </c>
      <c r="J64" s="93">
        <v>67.980555699999996</v>
      </c>
      <c r="K64" s="93">
        <v>15.503839299999999</v>
      </c>
      <c r="L64" s="94" t="s">
        <v>332</v>
      </c>
      <c r="M64" s="94" t="s">
        <v>332</v>
      </c>
      <c r="N64" s="93">
        <v>1.9008690200000001E-2</v>
      </c>
      <c r="O64" s="93">
        <v>1.4118296835E-2</v>
      </c>
      <c r="P64" s="93">
        <v>2.26781239E-2</v>
      </c>
      <c r="Q64" s="93">
        <v>3.6229861099999999E-3</v>
      </c>
      <c r="R64" s="93">
        <v>4.0930416299999996E-3</v>
      </c>
      <c r="S64" s="93">
        <v>4.0930416299999996E-3</v>
      </c>
      <c r="T64" s="93">
        <v>5.3736169656027943</v>
      </c>
      <c r="U64" s="93">
        <v>0.83227325507617456</v>
      </c>
      <c r="V64" s="93">
        <v>-0.29360670999999999</v>
      </c>
      <c r="W64" s="93">
        <v>0.360374468</v>
      </c>
      <c r="X64" s="93">
        <v>6.676775800000001E-2</v>
      </c>
      <c r="Y64" s="93">
        <v>-0.29454935702645146</v>
      </c>
      <c r="Z64" s="93">
        <v>0.99903141130994844</v>
      </c>
      <c r="AA64" s="93">
        <v>9.4264702645144608E-4</v>
      </c>
      <c r="AB64" s="93">
        <v>-0.29387999321303576</v>
      </c>
      <c r="AC64" s="93">
        <v>1.0078431481293646</v>
      </c>
      <c r="AD64" s="93">
        <v>2.7328321303576555E-4</v>
      </c>
      <c r="AE64" s="94" t="s">
        <v>332</v>
      </c>
      <c r="AF64" s="94" t="s">
        <v>332</v>
      </c>
      <c r="AG64" s="93">
        <v>196.64064400000001</v>
      </c>
      <c r="AH64" s="93">
        <v>196.8174315</v>
      </c>
      <c r="AI64" s="93">
        <v>196.31201799999999</v>
      </c>
      <c r="AJ64" s="93">
        <v>196.27920599999999</v>
      </c>
      <c r="AK64" s="93">
        <v>196.27920599999999</v>
      </c>
      <c r="AL64" s="93">
        <v>69.28914420000001</v>
      </c>
      <c r="AM64" s="93">
        <v>12031.364916</v>
      </c>
      <c r="AN64" s="93">
        <v>-73688.8943</v>
      </c>
      <c r="AO64" s="93">
        <v>353.026162</v>
      </c>
      <c r="AP64" s="93">
        <v>-74041.920400000003</v>
      </c>
      <c r="AQ64" s="93">
        <v>6120.5303100000001</v>
      </c>
      <c r="AR64" s="93">
        <v>-79809.424599999998</v>
      </c>
      <c r="AS64" s="94" t="s">
        <v>332</v>
      </c>
      <c r="AT64" s="94" t="s">
        <v>332</v>
      </c>
      <c r="AU64" s="93">
        <v>-233706.12299999999</v>
      </c>
      <c r="AV64" s="93">
        <v>-271809.33</v>
      </c>
      <c r="AW64" s="94" t="s">
        <v>332</v>
      </c>
      <c r="AX64" s="94" t="s">
        <v>332</v>
      </c>
      <c r="AY64" s="93">
        <v>14.696260000000001</v>
      </c>
      <c r="BH64" s="2">
        <v>0.41343570499999999</v>
      </c>
      <c r="BI64" s="2">
        <v>48.075379300000002</v>
      </c>
      <c r="BJ64" s="2">
        <v>0.41343571433530674</v>
      </c>
      <c r="BK64" s="2">
        <v>48.07537967503977</v>
      </c>
      <c r="BL64" s="2">
        <v>1.2994829172E-2</v>
      </c>
      <c r="BM64" s="2">
        <v>8.5065948000000006E-5</v>
      </c>
      <c r="BN64" s="2">
        <v>1.299482880137366E-2</v>
      </c>
      <c r="BO64" s="2">
        <v>8.506594458167667E-5</v>
      </c>
      <c r="BP64" s="2">
        <v>52.163669128156876</v>
      </c>
      <c r="BQ64" s="2">
        <v>80.85298744559951</v>
      </c>
      <c r="BR64" s="2">
        <v>0.1295627843613803</v>
      </c>
      <c r="BS64" s="2">
        <v>2.3714819352391143</v>
      </c>
      <c r="BT64" s="2">
        <v>5.8586047831453013E-2</v>
      </c>
      <c r="BU64" s="2">
        <v>0.4875454622965355</v>
      </c>
      <c r="BV64" s="2">
        <v>497355.56063762977</v>
      </c>
      <c r="BW64" s="2">
        <v>457.99534261000787</v>
      </c>
      <c r="BX64" s="2">
        <v>8.8909348614914219</v>
      </c>
      <c r="BY64" s="2">
        <v>0.60569621799999995</v>
      </c>
      <c r="BZ64" s="2">
        <v>6.6190063400000003</v>
      </c>
      <c r="CA64" s="2">
        <v>0.60577299891292125</v>
      </c>
      <c r="CB64" s="2">
        <v>6.6190067627281959</v>
      </c>
      <c r="CC64" s="2">
        <v>646.62906867999993</v>
      </c>
      <c r="CD64" s="2">
        <v>175.7095278896</v>
      </c>
      <c r="CE64" s="2">
        <v>647.40695613319929</v>
      </c>
      <c r="CF64" s="2">
        <v>175.70966410711367</v>
      </c>
      <c r="CG64" s="2">
        <v>1.5314066771760001E-3</v>
      </c>
      <c r="CH64" s="2">
        <v>1.5314090800673109E-3</v>
      </c>
      <c r="CI64" s="2">
        <v>5.5875752036659877E-5</v>
      </c>
      <c r="CJ64" s="2">
        <v>5.5894928641971389E-5</v>
      </c>
      <c r="CK64" s="2">
        <v>5.3736215045435145</v>
      </c>
      <c r="CL64" s="2">
        <v>0.83227366304165185</v>
      </c>
      <c r="CM64" s="2">
        <v>69.289206427618552</v>
      </c>
      <c r="CN64" s="2">
        <v>12031.37170670233</v>
      </c>
      <c r="CO64" s="2">
        <v>415.3367640875606</v>
      </c>
      <c r="CP64" s="2">
        <v>413.44364399138038</v>
      </c>
      <c r="CQ64" s="2">
        <v>-238223.97221144583</v>
      </c>
      <c r="CR64" s="2">
        <v>-271839.89976599044</v>
      </c>
      <c r="CS64" s="2">
        <v>1.0082512090416678</v>
      </c>
      <c r="CT64" s="2">
        <v>-38613.274728964614</v>
      </c>
      <c r="CU64" s="2">
        <v>-237476.92191443301</v>
      </c>
      <c r="CV64" s="2">
        <v>-62847.278694272536</v>
      </c>
      <c r="CW64" s="2">
        <v>-272668.13606790727</v>
      </c>
      <c r="CX64" s="2">
        <v>-74243.502841693902</v>
      </c>
      <c r="CY64" s="2">
        <v>-79810.251746145237</v>
      </c>
      <c r="CZ64" s="2">
        <v>4.0275888445001856E-5</v>
      </c>
      <c r="DA64" s="2">
        <v>-0.29250078883569558</v>
      </c>
      <c r="DB64" s="2">
        <v>6.7147894813231759E-2</v>
      </c>
      <c r="DC64" s="2">
        <v>-73573.475302428138</v>
      </c>
      <c r="DD64" s="2">
        <v>2.2676890842913879E-2</v>
      </c>
      <c r="DE64" s="2">
        <v>3.622798518982747E-3</v>
      </c>
      <c r="DF64" s="2">
        <v>196.31210299382636</v>
      </c>
    </row>
    <row r="65" spans="1:110" x14ac:dyDescent="0.3">
      <c r="A65" s="93" t="s">
        <v>298</v>
      </c>
      <c r="B65" s="93">
        <v>25</v>
      </c>
      <c r="C65" s="93">
        <v>5.4623647058823499</v>
      </c>
      <c r="D65" s="93">
        <v>5.2276588235294099</v>
      </c>
      <c r="E65" s="94" t="s">
        <v>332</v>
      </c>
      <c r="F65" s="94" t="s">
        <v>332</v>
      </c>
      <c r="G65" s="93">
        <v>30.1484354</v>
      </c>
      <c r="H65" s="93">
        <v>68.012742700000004</v>
      </c>
      <c r="I65" s="93">
        <v>30.164528900000001</v>
      </c>
      <c r="J65" s="93">
        <v>68.012742700000004</v>
      </c>
      <c r="K65" s="93">
        <v>15.515084</v>
      </c>
      <c r="L65" s="94" t="s">
        <v>332</v>
      </c>
      <c r="M65" s="94" t="s">
        <v>332</v>
      </c>
      <c r="N65" s="93">
        <v>9.2279034699999998E-3</v>
      </c>
      <c r="O65" s="93">
        <v>6.8488177600000005E-3</v>
      </c>
      <c r="P65" s="93">
        <v>1.10051727E-2</v>
      </c>
      <c r="Q65" s="93">
        <v>1.75434669E-3</v>
      </c>
      <c r="R65" s="93">
        <v>1.9840332000000001E-3</v>
      </c>
      <c r="S65" s="93">
        <v>1.9840332000000001E-3</v>
      </c>
      <c r="T65" s="93">
        <v>5.3875904667570005</v>
      </c>
      <c r="U65" s="93">
        <v>0.83282875317607896</v>
      </c>
      <c r="V65" s="93">
        <v>-0.143307767</v>
      </c>
      <c r="W65" s="93">
        <v>0.17549474300000001</v>
      </c>
      <c r="X65" s="93">
        <v>3.2186976000000006E-2</v>
      </c>
      <c r="Y65" s="93">
        <v>-0.14352820973286951</v>
      </c>
      <c r="Z65" s="93">
        <v>0.99953427545775853</v>
      </c>
      <c r="AA65" s="93">
        <v>2.2044273286949383E-4</v>
      </c>
      <c r="AB65" s="93">
        <v>-0.14337162702899162</v>
      </c>
      <c r="AC65" s="93">
        <v>1.0038447796745034</v>
      </c>
      <c r="AD65" s="93">
        <v>6.3860028991603214E-5</v>
      </c>
      <c r="AE65" s="94" t="s">
        <v>332</v>
      </c>
      <c r="AF65" s="94" t="s">
        <v>332</v>
      </c>
      <c r="AG65" s="93">
        <v>196.99421899999999</v>
      </c>
      <c r="AH65" s="93">
        <v>197.07892249999998</v>
      </c>
      <c r="AI65" s="93">
        <v>196.83311499999999</v>
      </c>
      <c r="AJ65" s="93">
        <v>196.81733600000001</v>
      </c>
      <c r="AK65" s="93">
        <v>196.81733600000001</v>
      </c>
      <c r="AL65" s="93">
        <v>69.534693000000004</v>
      </c>
      <c r="AM65" s="93">
        <v>12078.016379999999</v>
      </c>
      <c r="AN65" s="93">
        <v>-35886.912199999999</v>
      </c>
      <c r="AO65" s="93">
        <v>173.80484799999999</v>
      </c>
      <c r="AP65" s="93">
        <v>-36060.716999999997</v>
      </c>
      <c r="AQ65" s="93">
        <v>2956.89536</v>
      </c>
      <c r="AR65" s="93">
        <v>-38843.8076</v>
      </c>
      <c r="AS65" s="94" t="s">
        <v>332</v>
      </c>
      <c r="AT65" s="94" t="s">
        <v>332</v>
      </c>
      <c r="AU65" s="93">
        <v>-235632.74900000001</v>
      </c>
      <c r="AV65" s="93">
        <v>-272208.34600000002</v>
      </c>
      <c r="AW65" s="94" t="s">
        <v>332</v>
      </c>
      <c r="AX65" s="94" t="s">
        <v>332</v>
      </c>
      <c r="AY65" s="93">
        <v>14.6964538</v>
      </c>
      <c r="BH65" s="2">
        <v>0.41331221600000001</v>
      </c>
      <c r="BI65" s="2">
        <v>48.1228476</v>
      </c>
      <c r="BJ65" s="2">
        <v>0.41331222579143134</v>
      </c>
      <c r="BK65" s="2">
        <v>48.12284803185139</v>
      </c>
      <c r="BL65" s="2">
        <v>1.3009650984000001E-2</v>
      </c>
      <c r="BM65" s="2">
        <v>8.5241914919999997E-5</v>
      </c>
      <c r="BN65" s="2">
        <v>1.3009650610806502E-2</v>
      </c>
      <c r="BO65" s="2">
        <v>8.5241911124118324E-5</v>
      </c>
      <c r="BP65" s="2">
        <v>52.634075750633961</v>
      </c>
      <c r="BQ65" s="2">
        <v>80.794469462144534</v>
      </c>
      <c r="BR65" s="2">
        <v>0.12933123732391219</v>
      </c>
      <c r="BS65" s="2">
        <v>2.3875176335266852</v>
      </c>
      <c r="BT65" s="2">
        <v>5.8600918618541629E-2</v>
      </c>
      <c r="BU65" s="2">
        <v>0.48822721863270629</v>
      </c>
      <c r="BV65" s="2">
        <v>496880.1674839094</v>
      </c>
      <c r="BW65" s="2">
        <v>458.88486710146947</v>
      </c>
      <c r="BX65" s="2">
        <v>8.886370317899269</v>
      </c>
      <c r="BY65" s="2">
        <v>0.60514694000000002</v>
      </c>
      <c r="BZ65" s="2">
        <v>6.6072926499999998</v>
      </c>
      <c r="CA65" s="2">
        <v>0.60517661036750026</v>
      </c>
      <c r="CB65" s="2">
        <v>6.6072930896053119</v>
      </c>
      <c r="CC65" s="2">
        <v>648.18515373599996</v>
      </c>
      <c r="CD65" s="2">
        <v>175.56748787439997</v>
      </c>
      <c r="CE65" s="2">
        <v>648.56385577500362</v>
      </c>
      <c r="CF65" s="2">
        <v>175.56762379501964</v>
      </c>
      <c r="CG65" s="2">
        <v>1.5329870372719999E-3</v>
      </c>
      <c r="CH65" s="2">
        <v>1.5329894417430991E-3</v>
      </c>
      <c r="CI65" s="2">
        <v>5.5818394348268836E-5</v>
      </c>
      <c r="CJ65" s="2">
        <v>5.5837551245753316E-5</v>
      </c>
      <c r="CK65" s="2">
        <v>5.3875948902852988</v>
      </c>
      <c r="CL65" s="2">
        <v>0.83282924297435734</v>
      </c>
      <c r="CM65" s="2">
        <v>69.534747653426649</v>
      </c>
      <c r="CN65" s="2">
        <v>12078.024080076621</v>
      </c>
      <c r="CO65" s="2">
        <v>415.63800155660061</v>
      </c>
      <c r="CP65" s="2">
        <v>413.74714565080228</v>
      </c>
      <c r="CQ65" s="2">
        <v>-239657.36738792699</v>
      </c>
      <c r="CR65" s="2">
        <v>-272238.88604890741</v>
      </c>
      <c r="CS65" s="2">
        <v>1.0040500751890089</v>
      </c>
      <c r="CT65" s="2">
        <v>-38508.712246827672</v>
      </c>
      <c r="CU65" s="2">
        <v>-237464.20203709012</v>
      </c>
      <c r="CV65" s="2">
        <v>-62802.990983459342</v>
      </c>
      <c r="CW65" s="2">
        <v>-272624.63971464173</v>
      </c>
      <c r="CX65" s="2">
        <v>-36155.121546060778</v>
      </c>
      <c r="CY65" s="2">
        <v>-38844.034683427955</v>
      </c>
      <c r="CZ65" s="2">
        <v>4.0400761721613925E-5</v>
      </c>
      <c r="DA65" s="2">
        <v>-0.14271076770399635</v>
      </c>
      <c r="DB65" s="2">
        <v>3.2290190813732814E-2</v>
      </c>
      <c r="DC65" s="2">
        <v>-35796.913359868508</v>
      </c>
      <c r="DD65" s="2">
        <v>1.1004884290045334E-2</v>
      </c>
      <c r="DE65" s="2">
        <v>1.7543043946844205E-3</v>
      </c>
      <c r="DF65" s="2">
        <v>196.83315037805454</v>
      </c>
    </row>
    <row r="66" spans="1:110" x14ac:dyDescent="0.3">
      <c r="A66" s="93" t="s">
        <v>298</v>
      </c>
      <c r="B66" s="93">
        <v>26</v>
      </c>
      <c r="C66" s="93">
        <v>5.2276588235294099</v>
      </c>
      <c r="D66" s="93">
        <v>4.9929529411764699</v>
      </c>
      <c r="E66" s="94" t="s">
        <v>332</v>
      </c>
      <c r="F66" s="94" t="s">
        <v>332</v>
      </c>
      <c r="G66" s="93">
        <v>30.180622400000001</v>
      </c>
      <c r="H66" s="93">
        <v>68.028312600000007</v>
      </c>
      <c r="I66" s="93">
        <v>30.188407400000003</v>
      </c>
      <c r="J66" s="93">
        <v>68.028312600000007</v>
      </c>
      <c r="K66" s="93">
        <v>15.5205693</v>
      </c>
      <c r="L66" s="94" t="s">
        <v>332</v>
      </c>
      <c r="M66" s="94" t="s">
        <v>332</v>
      </c>
      <c r="N66" s="93">
        <v>4.4697320500000004E-3</v>
      </c>
      <c r="O66" s="93">
        <v>3.3160544150000002E-3</v>
      </c>
      <c r="P66" s="93">
        <v>5.3297244000000002E-3</v>
      </c>
      <c r="Q66" s="93">
        <v>8.48795884E-4</v>
      </c>
      <c r="R66" s="93">
        <v>9.6041969400000005E-4</v>
      </c>
      <c r="S66" s="93">
        <v>9.6041969400000005E-4</v>
      </c>
      <c r="T66" s="93">
        <v>5.3942992565716432</v>
      </c>
      <c r="U66" s="93">
        <v>0.83308111980490185</v>
      </c>
      <c r="V66" s="93">
        <v>-6.9603834899999995E-2</v>
      </c>
      <c r="W66" s="93">
        <v>8.5173823199999998E-2</v>
      </c>
      <c r="X66" s="93">
        <v>1.5569988300000004E-2</v>
      </c>
      <c r="Y66" s="93">
        <v>-6.9655465828443702E-2</v>
      </c>
      <c r="Z66" s="93">
        <v>0.99977425221501481</v>
      </c>
      <c r="AA66" s="93">
        <v>5.1630928443713362E-5</v>
      </c>
      <c r="AB66" s="93">
        <v>-6.9618788623398667E-2</v>
      </c>
      <c r="AC66" s="93">
        <v>1.0018721483042901</v>
      </c>
      <c r="AD66" s="93">
        <v>1.4953723398669586E-5</v>
      </c>
      <c r="AE66" s="94" t="s">
        <v>332</v>
      </c>
      <c r="AF66" s="94" t="s">
        <v>332</v>
      </c>
      <c r="AG66" s="93">
        <v>197.16362599999999</v>
      </c>
      <c r="AH66" s="93">
        <v>197.20449500000001</v>
      </c>
      <c r="AI66" s="93">
        <v>197.08519000000001</v>
      </c>
      <c r="AJ66" s="93">
        <v>197.07757699999999</v>
      </c>
      <c r="AK66" s="93">
        <v>197.07757699999999</v>
      </c>
      <c r="AL66" s="93">
        <v>69.660593280000001</v>
      </c>
      <c r="AM66" s="93">
        <v>12100.859280000001</v>
      </c>
      <c r="AN66" s="93">
        <v>-17418.882399999999</v>
      </c>
      <c r="AO66" s="93">
        <v>84.802689700000002</v>
      </c>
      <c r="AP66" s="93">
        <v>-17503.685099999999</v>
      </c>
      <c r="AQ66" s="93">
        <v>1429.8957</v>
      </c>
      <c r="AR66" s="93">
        <v>-18848.7781</v>
      </c>
      <c r="AS66" s="94" t="s">
        <v>332</v>
      </c>
      <c r="AT66" s="94" t="s">
        <v>332</v>
      </c>
      <c r="AU66" s="93">
        <v>-236570.52100000001</v>
      </c>
      <c r="AV66" s="93">
        <v>-272402.098</v>
      </c>
      <c r="AW66" s="94" t="s">
        <v>332</v>
      </c>
      <c r="AX66" s="94" t="s">
        <v>332</v>
      </c>
      <c r="AY66" s="93">
        <v>14.6966476</v>
      </c>
      <c r="BH66" s="2">
        <v>0.41325895499999998</v>
      </c>
      <c r="BI66" s="2">
        <v>48.1462401</v>
      </c>
      <c r="BJ66" s="2">
        <v>0.41325896296347603</v>
      </c>
      <c r="BK66" s="2">
        <v>48.146240499944511</v>
      </c>
      <c r="BL66" s="2">
        <v>1.301668236E-2</v>
      </c>
      <c r="BM66" s="2">
        <v>8.5326216120000005E-5</v>
      </c>
      <c r="BN66" s="2">
        <v>1.3016682027177075E-2</v>
      </c>
      <c r="BO66" s="2">
        <v>8.5326212484100792E-5</v>
      </c>
      <c r="BP66" s="2">
        <v>52.879573661034549</v>
      </c>
      <c r="BQ66" s="2">
        <v>80.765996418601148</v>
      </c>
      <c r="BR66" s="2">
        <v>0.12921809962398334</v>
      </c>
      <c r="BS66" s="2">
        <v>2.3954129952994836</v>
      </c>
      <c r="BT66" s="2">
        <v>5.8607845431245281E-2</v>
      </c>
      <c r="BU66" s="2">
        <v>0.48856432019154855</v>
      </c>
      <c r="BV66" s="2">
        <v>496649.32691750495</v>
      </c>
      <c r="BW66" s="2">
        <v>459.30731443625143</v>
      </c>
      <c r="BX66" s="2">
        <v>8.8840860957249905</v>
      </c>
      <c r="BY66" s="2">
        <v>0.60486946600000002</v>
      </c>
      <c r="BZ66" s="2">
        <v>6.6017436199999997</v>
      </c>
      <c r="CA66" s="2">
        <v>0.60488231576876095</v>
      </c>
      <c r="CB66" s="2">
        <v>6.6017440287215932</v>
      </c>
      <c r="CC66" s="2">
        <v>648.9418200880001</v>
      </c>
      <c r="CD66" s="2">
        <v>175.49633294</v>
      </c>
      <c r="CE66" s="2">
        <v>649.12592068403308</v>
      </c>
      <c r="CF66" s="2">
        <v>175.49646896196327</v>
      </c>
      <c r="CG66" s="2">
        <v>1.5337421638479999E-3</v>
      </c>
      <c r="CH66" s="2">
        <v>1.5337445675477417E-3</v>
      </c>
      <c r="CI66" s="2">
        <v>5.5789702138492873E-5</v>
      </c>
      <c r="CJ66" s="2">
        <v>5.5808849092788645E-5</v>
      </c>
      <c r="CK66" s="2">
        <v>5.3943036442443288</v>
      </c>
      <c r="CL66" s="2">
        <v>0.83308166752780877</v>
      </c>
      <c r="CM66" s="2">
        <v>69.660646463929496</v>
      </c>
      <c r="CN66" s="2">
        <v>12100.86767117459</v>
      </c>
      <c r="CO66" s="2">
        <v>415.78494881966014</v>
      </c>
      <c r="CP66" s="2">
        <v>413.89519465972359</v>
      </c>
      <c r="CQ66" s="2">
        <v>-240354.21870848487</v>
      </c>
      <c r="CR66" s="2">
        <v>-272432.62314751319</v>
      </c>
      <c r="CS66" s="2">
        <v>1.0019725549476266</v>
      </c>
      <c r="CT66" s="2">
        <v>-38454.620918302149</v>
      </c>
      <c r="CU66" s="2">
        <v>-237457.84380039375</v>
      </c>
      <c r="CV66" s="2">
        <v>-62781.68621922264</v>
      </c>
      <c r="CW66" s="2">
        <v>-272603.61524441536</v>
      </c>
      <c r="CX66" s="2">
        <v>-17548.603319768365</v>
      </c>
      <c r="CY66" s="2">
        <v>-18848.846006162279</v>
      </c>
      <c r="CZ66" s="2">
        <v>4.0460324917569963E-5</v>
      </c>
      <c r="DA66" s="2">
        <v>-6.930036864872921E-2</v>
      </c>
      <c r="DB66" s="2">
        <v>1.5615562489523971E-2</v>
      </c>
      <c r="DC66" s="2">
        <v>-17370.652421354444</v>
      </c>
      <c r="DD66" s="2">
        <v>5.3296550767792158E-3</v>
      </c>
      <c r="DE66" s="2">
        <v>8.4878612247975401E-4</v>
      </c>
      <c r="DF66" s="2">
        <v>197.08520940341944</v>
      </c>
    </row>
    <row r="67" spans="1:110" x14ac:dyDescent="0.3">
      <c r="A67" s="93" t="s">
        <v>298</v>
      </c>
      <c r="B67" s="93">
        <v>27</v>
      </c>
      <c r="C67" s="93">
        <v>4.9929529411764699</v>
      </c>
      <c r="D67" s="93">
        <v>4.7582470588235202</v>
      </c>
      <c r="E67" s="94" t="s">
        <v>332</v>
      </c>
      <c r="F67" s="94" t="s">
        <v>332</v>
      </c>
      <c r="G67" s="93">
        <v>30.196192400000001</v>
      </c>
      <c r="H67" s="93">
        <v>68.035878699999998</v>
      </c>
      <c r="I67" s="93">
        <v>30.19997545</v>
      </c>
      <c r="J67" s="93">
        <v>68.035878699999998</v>
      </c>
      <c r="K67" s="93">
        <v>15.523232999999999</v>
      </c>
      <c r="L67" s="94" t="s">
        <v>332</v>
      </c>
      <c r="M67" s="94" t="s">
        <v>332</v>
      </c>
      <c r="N67" s="93">
        <v>2.1623767800000001E-3</v>
      </c>
      <c r="O67" s="93">
        <v>1.603736955E-3</v>
      </c>
      <c r="P67" s="93">
        <v>2.5783726700000001E-3</v>
      </c>
      <c r="Q67" s="93">
        <v>4.1044085599999998E-4</v>
      </c>
      <c r="R67" s="93">
        <v>4.6454939400000003E-4</v>
      </c>
      <c r="S67" s="93">
        <v>4.6454939400000003E-4</v>
      </c>
      <c r="T67" s="93">
        <v>5.3975111732529113</v>
      </c>
      <c r="U67" s="93">
        <v>0.8332014385693558</v>
      </c>
      <c r="V67" s="93">
        <v>-3.3729715299999997E-2</v>
      </c>
      <c r="W67" s="93">
        <v>4.1295810600000003E-2</v>
      </c>
      <c r="X67" s="93">
        <v>7.5660953000000059E-3</v>
      </c>
      <c r="Y67" s="93">
        <v>-3.3741849326637659E-2</v>
      </c>
      <c r="Z67" s="93">
        <v>0.99988895082641904</v>
      </c>
      <c r="AA67" s="93">
        <v>1.2134026637661821E-5</v>
      </c>
      <c r="AB67" s="93">
        <v>-3.3733230124986559E-2</v>
      </c>
      <c r="AC67" s="93">
        <v>1.0009093419101289</v>
      </c>
      <c r="AD67" s="93">
        <v>3.5148249865612512E-6</v>
      </c>
      <c r="AE67" s="94" t="s">
        <v>332</v>
      </c>
      <c r="AF67" s="94" t="s">
        <v>332</v>
      </c>
      <c r="AG67" s="93">
        <v>197.245364</v>
      </c>
      <c r="AH67" s="93">
        <v>197.26522649999998</v>
      </c>
      <c r="AI67" s="93">
        <v>197.207346</v>
      </c>
      <c r="AJ67" s="93">
        <v>197.20366100000001</v>
      </c>
      <c r="AK67" s="93">
        <v>197.20366100000001</v>
      </c>
      <c r="AL67" s="93">
        <v>69.723399599999993</v>
      </c>
      <c r="AM67" s="93">
        <v>12111.988428000001</v>
      </c>
      <c r="AN67" s="93">
        <v>-8446.9199599999993</v>
      </c>
      <c r="AO67" s="93">
        <v>41.148650099999998</v>
      </c>
      <c r="AP67" s="93">
        <v>-8488.0686100000003</v>
      </c>
      <c r="AQ67" s="93">
        <v>692.76313400000004</v>
      </c>
      <c r="AR67" s="93">
        <v>-9139.6830900000004</v>
      </c>
      <c r="AS67" s="94" t="s">
        <v>332</v>
      </c>
      <c r="AT67" s="94" t="s">
        <v>332</v>
      </c>
      <c r="AU67" s="93">
        <v>-237025.39499999999</v>
      </c>
      <c r="AV67" s="93">
        <v>-272495.95799999998</v>
      </c>
      <c r="AW67" s="94" t="s">
        <v>332</v>
      </c>
      <c r="AX67" s="94" t="s">
        <v>332</v>
      </c>
      <c r="AY67" s="93">
        <v>14.6968415</v>
      </c>
      <c r="BH67" s="2">
        <v>0.41323687100000001</v>
      </c>
      <c r="BI67" s="2">
        <v>48.157640399999998</v>
      </c>
      <c r="BJ67" s="2">
        <v>0.41323687891176775</v>
      </c>
      <c r="BK67" s="2">
        <v>48.157640782599707</v>
      </c>
      <c r="BL67" s="2">
        <v>1.3019994936E-2</v>
      </c>
      <c r="BM67" s="2">
        <v>8.5366937880000004E-5</v>
      </c>
      <c r="BN67" s="2">
        <v>1.301999458897592E-2</v>
      </c>
      <c r="BO67" s="2">
        <v>8.5366934117634733E-5</v>
      </c>
      <c r="BP67" s="2">
        <v>53.002914530185144</v>
      </c>
      <c r="BQ67" s="2">
        <v>80.752207729258117</v>
      </c>
      <c r="BR67" s="2">
        <v>0.12916322580276546</v>
      </c>
      <c r="BS67" s="2">
        <v>2.3992641239998855</v>
      </c>
      <c r="BT67" s="2">
        <v>5.8611162916231072E-2</v>
      </c>
      <c r="BU67" s="2">
        <v>0.48872850725350192</v>
      </c>
      <c r="BV67" s="2">
        <v>496536.80474080826</v>
      </c>
      <c r="BW67" s="2">
        <v>459.50787428845405</v>
      </c>
      <c r="BX67" s="2">
        <v>8.8829708329603498</v>
      </c>
      <c r="BY67" s="2">
        <v>0.60473209699999997</v>
      </c>
      <c r="BZ67" s="2">
        <v>6.59907047</v>
      </c>
      <c r="CA67" s="2">
        <v>0.60473835976351864</v>
      </c>
      <c r="CB67" s="2">
        <v>6.5990709250459947</v>
      </c>
      <c r="CC67" s="2">
        <v>649.30903309600001</v>
      </c>
      <c r="CD67" s="2">
        <v>175.4616435936</v>
      </c>
      <c r="CE67" s="2">
        <v>649.39869319458478</v>
      </c>
      <c r="CF67" s="2">
        <v>175.46177942733411</v>
      </c>
      <c r="CG67" s="2">
        <v>1.5341093375759998E-3</v>
      </c>
      <c r="CH67" s="2">
        <v>1.5341117357521267E-3</v>
      </c>
      <c r="CI67" s="2">
        <v>5.5775696028513234E-5</v>
      </c>
      <c r="CJ67" s="2">
        <v>5.5794838056894092E-5</v>
      </c>
      <c r="CK67" s="2">
        <v>5.3975155100006562</v>
      </c>
      <c r="CL67" s="2">
        <v>0.83320201573090258</v>
      </c>
      <c r="CM67" s="2">
        <v>69.723453958710081</v>
      </c>
      <c r="CN67" s="2">
        <v>12111.997288239823</v>
      </c>
      <c r="CO67" s="2">
        <v>415.85630743714989</v>
      </c>
      <c r="CP67" s="2">
        <v>413.9670881329701</v>
      </c>
      <c r="CQ67" s="2">
        <v>-240692.04281264948</v>
      </c>
      <c r="CR67" s="2">
        <v>-272526.47707052168</v>
      </c>
      <c r="CS67" s="2">
        <v>1.0009569472836493</v>
      </c>
      <c r="CT67" s="2">
        <v>-38427.562007978311</v>
      </c>
      <c r="CU67" s="2">
        <v>-237454.71260953229</v>
      </c>
      <c r="CV67" s="2">
        <v>-62771.379749670064</v>
      </c>
      <c r="CW67" s="2">
        <v>-272593.43158508599</v>
      </c>
      <c r="CX67" s="2">
        <v>-8509.7341117984743</v>
      </c>
      <c r="CY67" s="2">
        <v>-9139.7059535972148</v>
      </c>
      <c r="CZ67" s="2">
        <v>4.0488811121810983E-5</v>
      </c>
      <c r="DA67" s="2">
        <v>-3.3579494847449765E-2</v>
      </c>
      <c r="DB67" s="2">
        <v>7.6062260061792696E-3</v>
      </c>
      <c r="DC67" s="2">
        <v>-8427.0179222847219</v>
      </c>
      <c r="DD67" s="2">
        <v>2.5783552868121544E-3</v>
      </c>
      <c r="DE67" s="2">
        <v>4.1043851428618542E-4</v>
      </c>
      <c r="DF67" s="2">
        <v>197.20735888714225</v>
      </c>
    </row>
    <row r="68" spans="1:110" x14ac:dyDescent="0.3">
      <c r="A68" s="93" t="s">
        <v>298</v>
      </c>
      <c r="B68" s="93">
        <v>28</v>
      </c>
      <c r="C68" s="93">
        <v>4.7582470588235202</v>
      </c>
      <c r="D68" s="93">
        <v>4.5235411764705802</v>
      </c>
      <c r="E68" s="94" t="s">
        <v>332</v>
      </c>
      <c r="F68" s="94" t="s">
        <v>332</v>
      </c>
      <c r="G68" s="93">
        <v>30.203758499999999</v>
      </c>
      <c r="H68" s="93">
        <v>68.0395824</v>
      </c>
      <c r="I68" s="93">
        <v>30.2056103</v>
      </c>
      <c r="J68" s="93">
        <v>68.0395824</v>
      </c>
      <c r="K68" s="93">
        <v>15.524524100000001</v>
      </c>
      <c r="L68" s="94" t="s">
        <v>332</v>
      </c>
      <c r="M68" s="94" t="s">
        <v>332</v>
      </c>
      <c r="N68" s="93">
        <v>1.04509713E-3</v>
      </c>
      <c r="O68" s="93">
        <v>7.74771096E-4</v>
      </c>
      <c r="P68" s="93">
        <v>1.2462961000000001E-3</v>
      </c>
      <c r="Q68" s="93">
        <v>1.98351545E-4</v>
      </c>
      <c r="R68" s="93">
        <v>2.24548158E-4</v>
      </c>
      <c r="S68" s="93">
        <v>2.24548158E-4</v>
      </c>
      <c r="T68" s="93">
        <v>5.3990371317768577</v>
      </c>
      <c r="U68" s="93">
        <v>0.83326138687555507</v>
      </c>
      <c r="V68" s="93">
        <v>-1.6327866999999999E-2</v>
      </c>
      <c r="W68" s="93">
        <v>2.0031527399999999E-2</v>
      </c>
      <c r="X68" s="93">
        <v>3.7036603999999994E-3</v>
      </c>
      <c r="Y68" s="93">
        <v>-1.6330736489027321E-2</v>
      </c>
      <c r="Z68" s="93">
        <v>0.99994356981599497</v>
      </c>
      <c r="AA68" s="93">
        <v>2.869489027319798E-6</v>
      </c>
      <c r="AB68" s="93">
        <v>-1.6328698650120679E-2</v>
      </c>
      <c r="AC68" s="93">
        <v>1.0004420045566649</v>
      </c>
      <c r="AD68" s="93">
        <v>8.3165012067754306E-7</v>
      </c>
      <c r="AE68" s="94" t="s">
        <v>332</v>
      </c>
      <c r="AF68" s="94" t="s">
        <v>332</v>
      </c>
      <c r="AG68" s="93">
        <v>197.285089</v>
      </c>
      <c r="AH68" s="93">
        <v>197.29483999999999</v>
      </c>
      <c r="AI68" s="93">
        <v>197.26672500000001</v>
      </c>
      <c r="AJ68" s="93">
        <v>197.26493500000001</v>
      </c>
      <c r="AK68" s="93">
        <v>197.26493500000001</v>
      </c>
      <c r="AL68" s="93">
        <v>69.754364639999991</v>
      </c>
      <c r="AM68" s="93">
        <v>12117.405384</v>
      </c>
      <c r="AN68" s="93">
        <v>-4098.8457600000002</v>
      </c>
      <c r="AO68" s="93">
        <v>19.885736900000001</v>
      </c>
      <c r="AP68" s="93">
        <v>-4118.7314900000001</v>
      </c>
      <c r="AQ68" s="93">
        <v>336.66825899999998</v>
      </c>
      <c r="AR68" s="93">
        <v>-4435.5140199999996</v>
      </c>
      <c r="AS68" s="94" t="s">
        <v>332</v>
      </c>
      <c r="AT68" s="94" t="s">
        <v>332</v>
      </c>
      <c r="AU68" s="93">
        <v>-237245.68400000001</v>
      </c>
      <c r="AV68" s="93">
        <v>-272541.36700000003</v>
      </c>
      <c r="AW68" s="94" t="s">
        <v>332</v>
      </c>
      <c r="AX68" s="94" t="s">
        <v>332</v>
      </c>
      <c r="AY68" s="93">
        <v>14.697035400000001</v>
      </c>
      <c r="BH68" s="2">
        <v>0.41322914199999999</v>
      </c>
      <c r="BI68" s="2">
        <v>48.1631584</v>
      </c>
      <c r="BJ68" s="2">
        <v>0.41322914925120674</v>
      </c>
      <c r="BK68" s="2">
        <v>48.163158813592297</v>
      </c>
      <c r="BL68" s="2">
        <v>1.3021522272000001E-2</v>
      </c>
      <c r="BM68" s="2">
        <v>8.5386768120000004E-5</v>
      </c>
      <c r="BN68" s="2">
        <v>1.3021521951113666E-2</v>
      </c>
      <c r="BO68" s="2">
        <v>8.5386764152270105E-5</v>
      </c>
      <c r="BP68" s="2">
        <v>53.06374984326029</v>
      </c>
      <c r="BQ68" s="2">
        <v>80.745557176072452</v>
      </c>
      <c r="BR68" s="2">
        <v>0.12913676671405727</v>
      </c>
      <c r="BS68" s="2">
        <v>2.4011337419334691</v>
      </c>
      <c r="BT68" s="2">
        <v>5.8612793411177207E-2</v>
      </c>
      <c r="BU68" s="2">
        <v>0.48880758871079366</v>
      </c>
      <c r="BV68" s="2">
        <v>496481.48063632625</v>
      </c>
      <c r="BW68" s="2">
        <v>459.60220830752297</v>
      </c>
      <c r="BX68" s="2">
        <v>8.8824366259822725</v>
      </c>
      <c r="BY68" s="2">
        <v>0.60466469899999997</v>
      </c>
      <c r="BZ68" s="2">
        <v>6.5977629100000001</v>
      </c>
      <c r="CA68" s="2">
        <v>0.6046681581068859</v>
      </c>
      <c r="CB68" s="2">
        <v>6.5977633685882786</v>
      </c>
      <c r="CC68" s="2">
        <v>649.48730930400006</v>
      </c>
      <c r="CD68" s="2">
        <v>175.44510867759999</v>
      </c>
      <c r="CE68" s="2">
        <v>649.53122506898387</v>
      </c>
      <c r="CF68" s="2">
        <v>175.44524420268999</v>
      </c>
      <c r="CG68" s="2">
        <v>1.5342916596240001E-3</v>
      </c>
      <c r="CH68" s="2">
        <v>1.5342940616101771E-3</v>
      </c>
      <c r="CI68" s="2">
        <v>5.5768987525458249E-5</v>
      </c>
      <c r="CJ68" s="2">
        <v>5.5788127442584997E-5</v>
      </c>
      <c r="CK68" s="2">
        <v>5.3990414288089177</v>
      </c>
      <c r="CL68" s="2">
        <v>0.83326198173878496</v>
      </c>
      <c r="CM68" s="2">
        <v>69.754419587477841</v>
      </c>
      <c r="CN68" s="2">
        <v>12117.414481441467</v>
      </c>
      <c r="CO68" s="2">
        <v>415.89089508257155</v>
      </c>
      <c r="CP68" s="2">
        <v>414.0019343195674</v>
      </c>
      <c r="CQ68" s="2">
        <v>-240855.6029212655</v>
      </c>
      <c r="CR68" s="2">
        <v>-272571.88301443832</v>
      </c>
      <c r="CS68" s="2">
        <v>1.000463222057262</v>
      </c>
      <c r="CT68" s="2">
        <v>-38414.246645538471</v>
      </c>
      <c r="CU68" s="2">
        <v>-237453.18168595099</v>
      </c>
      <c r="CV68" s="2">
        <v>-62766.362442734979</v>
      </c>
      <c r="CW68" s="2">
        <v>-272588.48308653827</v>
      </c>
      <c r="CX68" s="2">
        <v>-4129.3272050257565</v>
      </c>
      <c r="CY68" s="2">
        <v>-4435.5228498336564</v>
      </c>
      <c r="CZ68" s="2">
        <v>4.05024052871151E-5</v>
      </c>
      <c r="DA68" s="2">
        <v>-1.6254417687086596E-2</v>
      </c>
      <c r="DB68" s="2">
        <v>3.7429441003037803E-3</v>
      </c>
      <c r="DC68" s="2">
        <v>-4093.7392554451312</v>
      </c>
      <c r="DD68" s="2">
        <v>1.2462913773049471E-3</v>
      </c>
      <c r="DE68" s="2">
        <v>1.9835093184358376E-4</v>
      </c>
      <c r="DF68" s="2">
        <v>197.26673504298358</v>
      </c>
    </row>
    <row r="69" spans="1:110" x14ac:dyDescent="0.3">
      <c r="A69" s="93" t="s">
        <v>298</v>
      </c>
      <c r="B69" s="93">
        <v>29</v>
      </c>
      <c r="C69" s="93">
        <v>4.5235411764705802</v>
      </c>
      <c r="D69" s="93">
        <v>4.2888352941176402</v>
      </c>
      <c r="E69" s="94" t="s">
        <v>332</v>
      </c>
      <c r="F69" s="94" t="s">
        <v>332</v>
      </c>
      <c r="G69" s="93">
        <v>30.207462100000001</v>
      </c>
      <c r="H69" s="93">
        <v>68.041420200000005</v>
      </c>
      <c r="I69" s="93">
        <v>30.208381000000003</v>
      </c>
      <c r="J69" s="93">
        <v>68.041420200000005</v>
      </c>
      <c r="K69" s="93">
        <v>15.525149600000001</v>
      </c>
      <c r="L69" s="94" t="s">
        <v>332</v>
      </c>
      <c r="M69" s="94" t="s">
        <v>332</v>
      </c>
      <c r="N69" s="93">
        <v>5.0444506200000004E-4</v>
      </c>
      <c r="O69" s="93">
        <v>3.7367568400000005E-4</v>
      </c>
      <c r="P69" s="93">
        <v>6.0175071400000004E-4</v>
      </c>
      <c r="Q69" s="93">
        <v>9.5761006900000001E-5</v>
      </c>
      <c r="R69" s="93">
        <v>1.0843667E-4</v>
      </c>
      <c r="S69" s="93">
        <v>1.0843667E-4</v>
      </c>
      <c r="T69" s="93">
        <v>5.3997490828783938</v>
      </c>
      <c r="U69" s="93">
        <v>0.83329296016968057</v>
      </c>
      <c r="V69" s="93">
        <v>-7.8999790999999993E-3</v>
      </c>
      <c r="W69" s="93">
        <v>9.7377463299999998E-3</v>
      </c>
      <c r="X69" s="93">
        <v>1.8377672300000005E-3</v>
      </c>
      <c r="Y69" s="93">
        <v>-7.9006658289267027E-3</v>
      </c>
      <c r="Z69" s="93">
        <v>0.99996926545318998</v>
      </c>
      <c r="AA69" s="93">
        <v>6.8672892670303558E-7</v>
      </c>
      <c r="AB69" s="93">
        <v>-7.9001783813586555E-3</v>
      </c>
      <c r="AC69" s="93">
        <v>1.0002160386705146</v>
      </c>
      <c r="AD69" s="93">
        <v>1.9928135865632414E-7</v>
      </c>
      <c r="AE69" s="94" t="s">
        <v>332</v>
      </c>
      <c r="AF69" s="94" t="s">
        <v>332</v>
      </c>
      <c r="AG69" s="93">
        <v>197.30459099999999</v>
      </c>
      <c r="AH69" s="93">
        <v>197.30946399999999</v>
      </c>
      <c r="AI69" s="93">
        <v>197.295759</v>
      </c>
      <c r="AJ69" s="93">
        <v>197.294884</v>
      </c>
      <c r="AK69" s="93">
        <v>197.294884</v>
      </c>
      <c r="AL69" s="93">
        <v>69.769605960000007</v>
      </c>
      <c r="AM69" s="93">
        <v>12120.048504</v>
      </c>
      <c r="AN69" s="93">
        <v>-1993.9793500000001</v>
      </c>
      <c r="AO69" s="93">
        <v>9.5665411900000006</v>
      </c>
      <c r="AP69" s="93">
        <v>-2003.5458900000001</v>
      </c>
      <c r="AQ69" s="93">
        <v>164.55732</v>
      </c>
      <c r="AR69" s="93">
        <v>-2158.53667</v>
      </c>
      <c r="AS69" s="94" t="s">
        <v>332</v>
      </c>
      <c r="AT69" s="94" t="s">
        <v>332</v>
      </c>
      <c r="AU69" s="93">
        <v>-237352.28599999999</v>
      </c>
      <c r="AV69" s="93">
        <v>-272563.31199999998</v>
      </c>
      <c r="AW69" s="94" t="s">
        <v>332</v>
      </c>
      <c r="AX69" s="94" t="s">
        <v>332</v>
      </c>
      <c r="AY69" s="93">
        <v>14.6972293</v>
      </c>
      <c r="BH69" s="2">
        <v>0.41322817699999997</v>
      </c>
      <c r="BI69" s="2">
        <v>48.165812299999999</v>
      </c>
      <c r="BJ69" s="2">
        <v>0.41322818458612226</v>
      </c>
      <c r="BK69" s="2">
        <v>48.165812698482924</v>
      </c>
      <c r="BL69" s="2">
        <v>1.3022189603999999E-2</v>
      </c>
      <c r="BM69" s="2">
        <v>8.5396538520000003E-5</v>
      </c>
      <c r="BN69" s="2">
        <v>1.3022189271343685E-2</v>
      </c>
      <c r="BO69" s="2">
        <v>8.5396534608550334E-5</v>
      </c>
      <c r="BP69" s="2">
        <v>53.093518771941618</v>
      </c>
      <c r="BQ69" s="2">
        <v>80.742367271750993</v>
      </c>
      <c r="BR69" s="2">
        <v>0.12912410510933689</v>
      </c>
      <c r="BS69" s="2">
        <v>2.4020390199908963</v>
      </c>
      <c r="BT69" s="2">
        <v>5.8613622182129885E-2</v>
      </c>
      <c r="BU69" s="2">
        <v>0.48884516393473071</v>
      </c>
      <c r="BV69" s="2">
        <v>496453.81028134126</v>
      </c>
      <c r="BW69" s="2">
        <v>459.64543971736663</v>
      </c>
      <c r="BX69" s="2">
        <v>8.8821871212370951</v>
      </c>
      <c r="BY69" s="2">
        <v>0.60463168199999995</v>
      </c>
      <c r="BZ69" s="2">
        <v>6.5971097800000003</v>
      </c>
      <c r="CA69" s="2">
        <v>0.6046338763774447</v>
      </c>
      <c r="CB69" s="2">
        <v>6.5971102336030167</v>
      </c>
      <c r="CC69" s="2">
        <v>649.57408275199998</v>
      </c>
      <c r="CD69" s="2">
        <v>175.4374746096</v>
      </c>
      <c r="CE69" s="2">
        <v>649.5958623537573</v>
      </c>
      <c r="CF69" s="2">
        <v>175.43761055040881</v>
      </c>
      <c r="CG69" s="2">
        <v>1.534385256008E-3</v>
      </c>
      <c r="CH69" s="2">
        <v>1.5343876587275199E-3</v>
      </c>
      <c r="CI69" s="2">
        <v>5.5765854633401224E-5</v>
      </c>
      <c r="CJ69" s="2">
        <v>5.5784993346027524E-5</v>
      </c>
      <c r="CK69" s="2">
        <v>5.3997533720622863</v>
      </c>
      <c r="CL69" s="2">
        <v>0.83329357029463746</v>
      </c>
      <c r="CM69" s="2">
        <v>69.769662163601268</v>
      </c>
      <c r="CN69" s="2">
        <v>12120.057908258083</v>
      </c>
      <c r="CO69" s="2">
        <v>415.90765178011662</v>
      </c>
      <c r="CP69" s="2">
        <v>414.01881438615175</v>
      </c>
      <c r="CQ69" s="2">
        <v>-240934.74243014306</v>
      </c>
      <c r="CR69" s="2">
        <v>-272593.82587205403</v>
      </c>
      <c r="CS69" s="2">
        <v>1.0002238501194913</v>
      </c>
      <c r="CT69" s="2">
        <v>-38407.741476376963</v>
      </c>
      <c r="CU69" s="2">
        <v>-237452.43451675578</v>
      </c>
      <c r="CV69" s="2">
        <v>-62763.895761239306</v>
      </c>
      <c r="CW69" s="2">
        <v>-272586.0644695044</v>
      </c>
      <c r="CX69" s="2">
        <v>-2008.8312178235228</v>
      </c>
      <c r="CY69" s="2">
        <v>-2158.5404841486911</v>
      </c>
      <c r="CZ69" s="2">
        <v>4.0508831637724383E-5</v>
      </c>
      <c r="DA69" s="2">
        <v>-7.8642754530600986E-3</v>
      </c>
      <c r="DB69" s="2">
        <v>1.8752970539963525E-3</v>
      </c>
      <c r="DC69" s="2">
        <v>-1995.8672520226776</v>
      </c>
      <c r="DD69" s="2">
        <v>6.0174924459252771E-4</v>
      </c>
      <c r="DE69" s="2">
        <v>9.576081664797062E-5</v>
      </c>
      <c r="DF69" s="2">
        <v>197.29576708702467</v>
      </c>
    </row>
    <row r="70" spans="1:110" x14ac:dyDescent="0.3">
      <c r="A70" s="93" t="s">
        <v>298</v>
      </c>
      <c r="B70" s="93">
        <v>30</v>
      </c>
      <c r="C70" s="93">
        <v>4.2888352941176402</v>
      </c>
      <c r="D70" s="93">
        <v>4.0541294117647002</v>
      </c>
      <c r="E70" s="94" t="s">
        <v>332</v>
      </c>
      <c r="F70" s="94" t="s">
        <v>332</v>
      </c>
      <c r="G70" s="93">
        <v>30.209299900000001</v>
      </c>
      <c r="H70" s="93">
        <v>68.042355999999998</v>
      </c>
      <c r="I70" s="93">
        <v>30.209767849999999</v>
      </c>
      <c r="J70" s="93">
        <v>68.042355999999998</v>
      </c>
      <c r="K70" s="93">
        <v>15.525452700000001</v>
      </c>
      <c r="L70" s="94" t="s">
        <v>332</v>
      </c>
      <c r="M70" s="94" t="s">
        <v>332</v>
      </c>
      <c r="N70" s="93">
        <v>2.4290630600000001E-4</v>
      </c>
      <c r="O70" s="93">
        <v>1.796565805E-4</v>
      </c>
      <c r="P70" s="93">
        <v>2.8996498799999999E-4</v>
      </c>
      <c r="Q70" s="93">
        <v>4.61422062E-5</v>
      </c>
      <c r="R70" s="93">
        <v>5.2273813800000003E-5</v>
      </c>
      <c r="S70" s="93">
        <v>5.2273813800000003E-5</v>
      </c>
      <c r="T70" s="93">
        <v>5.4000677418469962</v>
      </c>
      <c r="U70" s="93">
        <v>0.83331101199255897</v>
      </c>
      <c r="V70" s="93">
        <v>-3.82135192E-3</v>
      </c>
      <c r="W70" s="93">
        <v>4.7572108900000003E-3</v>
      </c>
      <c r="X70" s="93">
        <v>9.3585897000000038E-4</v>
      </c>
      <c r="Y70" s="93">
        <v>-3.8215200532223806E-3</v>
      </c>
      <c r="Z70" s="93">
        <v>0.9999809830467693</v>
      </c>
      <c r="AA70" s="93">
        <v>1.6813322238045215E-7</v>
      </c>
      <c r="AB70" s="93">
        <v>-3.8214008409175409E-3</v>
      </c>
      <c r="AC70" s="93">
        <v>1.0001072140656535</v>
      </c>
      <c r="AD70" s="93">
        <v>4.892091754083981E-8</v>
      </c>
      <c r="AE70" s="94" t="s">
        <v>332</v>
      </c>
      <c r="AF70" s="94" t="s">
        <v>332</v>
      </c>
      <c r="AG70" s="93">
        <v>197.31433699999999</v>
      </c>
      <c r="AH70" s="93">
        <v>197.31685449999998</v>
      </c>
      <c r="AI70" s="93">
        <v>197.31012100000001</v>
      </c>
      <c r="AJ70" s="93">
        <v>197.30968799999999</v>
      </c>
      <c r="AK70" s="93">
        <v>197.30968799999999</v>
      </c>
      <c r="AL70" s="93">
        <v>69.777165959999991</v>
      </c>
      <c r="AM70" s="93">
        <v>12121.347959999999</v>
      </c>
      <c r="AN70" s="93">
        <v>-975.55662400000006</v>
      </c>
      <c r="AO70" s="93">
        <v>4.5678862100000002</v>
      </c>
      <c r="AP70" s="93">
        <v>-980.12450999999999</v>
      </c>
      <c r="AQ70" s="93">
        <v>81.3481709</v>
      </c>
      <c r="AR70" s="93">
        <v>-1056.90479</v>
      </c>
      <c r="AS70" s="94" t="s">
        <v>332</v>
      </c>
      <c r="AT70" s="94" t="s">
        <v>332</v>
      </c>
      <c r="AU70" s="93">
        <v>-237403.85200000001</v>
      </c>
      <c r="AV70" s="93">
        <v>-272573.90000000002</v>
      </c>
      <c r="AW70" s="94" t="s">
        <v>332</v>
      </c>
      <c r="AX70" s="94" t="s">
        <v>332</v>
      </c>
      <c r="AY70" s="93">
        <v>14.697423300000001</v>
      </c>
      <c r="BH70" s="2">
        <v>0.413230441</v>
      </c>
      <c r="BI70" s="2">
        <v>48.1670765</v>
      </c>
      <c r="BJ70" s="2">
        <v>0.41323045069112663</v>
      </c>
      <c r="BK70" s="2">
        <v>48.167076925630099</v>
      </c>
      <c r="BL70" s="2">
        <v>1.3022441856000001E-2</v>
      </c>
      <c r="BM70" s="2">
        <v>8.5401454320000001E-5</v>
      </c>
      <c r="BN70" s="2">
        <v>1.3022441449086338E-2</v>
      </c>
      <c r="BO70" s="2">
        <v>8.5401450334510409E-5</v>
      </c>
      <c r="BP70" s="2">
        <v>53.108062997332453</v>
      </c>
      <c r="BQ70" s="2">
        <v>80.740852939538982</v>
      </c>
      <c r="BR70" s="2">
        <v>0.12911812962874814</v>
      </c>
      <c r="BS70" s="2">
        <v>2.402476512719248</v>
      </c>
      <c r="BT70" s="2">
        <v>5.8614066757094463E-2</v>
      </c>
      <c r="BU70" s="2">
        <v>0.48886258542063638</v>
      </c>
      <c r="BV70" s="2">
        <v>496439.51227732166</v>
      </c>
      <c r="BW70" s="2">
        <v>459.6640210294878</v>
      </c>
      <c r="BX70" s="2">
        <v>8.8820761500283343</v>
      </c>
      <c r="BY70" s="2">
        <v>0.60461542099999999</v>
      </c>
      <c r="BZ70" s="2">
        <v>6.5967717400000003</v>
      </c>
      <c r="CA70" s="2">
        <v>0.60461702581480126</v>
      </c>
      <c r="CB70" s="2">
        <v>6.596772197069293</v>
      </c>
      <c r="CC70" s="2">
        <v>649.61657978400001</v>
      </c>
      <c r="CD70" s="2">
        <v>175.43417430399998</v>
      </c>
      <c r="CE70" s="2">
        <v>649.62764712652768</v>
      </c>
      <c r="CF70" s="2">
        <v>175.43430985841596</v>
      </c>
      <c r="CG70" s="2">
        <v>1.534436096112E-3</v>
      </c>
      <c r="CH70" s="2">
        <v>1.5344384940006045E-3</v>
      </c>
      <c r="CI70" s="2">
        <v>5.5764461303462324E-5</v>
      </c>
      <c r="CJ70" s="2">
        <v>5.5783599434958855E-5</v>
      </c>
      <c r="CK70" s="2">
        <v>5.4000719891277713</v>
      </c>
      <c r="CL70" s="2">
        <v>0.8333116256101526</v>
      </c>
      <c r="CM70" s="2">
        <v>69.777223474492089</v>
      </c>
      <c r="CN70" s="2">
        <v>12121.35726498119</v>
      </c>
      <c r="CO70" s="2">
        <v>415.91577161229219</v>
      </c>
      <c r="CP70" s="2">
        <v>414.02699433580989</v>
      </c>
      <c r="CQ70" s="2">
        <v>-240973.02202237624</v>
      </c>
      <c r="CR70" s="2">
        <v>-272604.4141050367</v>
      </c>
      <c r="CS70" s="2">
        <v>1.0001079470208634</v>
      </c>
      <c r="CT70" s="2">
        <v>-38404.568916451164</v>
      </c>
      <c r="CU70" s="2">
        <v>-237452.06869759809</v>
      </c>
      <c r="CV70" s="2">
        <v>-62762.661220294751</v>
      </c>
      <c r="CW70" s="2">
        <v>-272584.86889035755</v>
      </c>
      <c r="CX70" s="2">
        <v>-982.85219389558893</v>
      </c>
      <c r="CY70" s="2">
        <v>-1056.9054907759485</v>
      </c>
      <c r="CZ70" s="2">
        <v>4.0511799701258494E-5</v>
      </c>
      <c r="DA70" s="2">
        <v>-3.8040441266593132E-3</v>
      </c>
      <c r="DB70" s="2">
        <v>9.7388180185292684E-4</v>
      </c>
      <c r="DC70" s="2">
        <v>-981.18201401355782</v>
      </c>
      <c r="DD70" s="2">
        <v>2.8996444145288806E-4</v>
      </c>
      <c r="DE70" s="2">
        <v>4.6142132747739504E-5</v>
      </c>
      <c r="DF70" s="2">
        <v>197.31012815510942</v>
      </c>
    </row>
    <row r="71" spans="1:110" x14ac:dyDescent="0.3">
      <c r="A71" s="93" t="s">
        <v>298</v>
      </c>
      <c r="B71" s="93">
        <v>31</v>
      </c>
      <c r="C71" s="93">
        <v>4.0541294117647002</v>
      </c>
      <c r="D71" s="93">
        <v>3.8194235294117602</v>
      </c>
      <c r="E71" s="94" t="s">
        <v>332</v>
      </c>
      <c r="F71" s="94" t="s">
        <v>332</v>
      </c>
      <c r="G71" s="93">
        <v>30.2102358</v>
      </c>
      <c r="H71" s="93">
        <v>68.042855799999998</v>
      </c>
      <c r="I71" s="93">
        <v>30.210485649999999</v>
      </c>
      <c r="J71" s="93">
        <v>68.042855799999998</v>
      </c>
      <c r="K71" s="93">
        <v>15.5255999</v>
      </c>
      <c r="L71" s="94" t="s">
        <v>332</v>
      </c>
      <c r="M71" s="94" t="s">
        <v>332</v>
      </c>
      <c r="N71" s="93">
        <v>1.16406855E-4</v>
      </c>
      <c r="O71" s="93">
        <v>8.5816814349999997E-5</v>
      </c>
      <c r="P71" s="93">
        <v>1.39165003E-4</v>
      </c>
      <c r="Q71" s="93">
        <v>2.21449418E-5</v>
      </c>
      <c r="R71" s="93">
        <v>2.5110589599999999E-5</v>
      </c>
      <c r="S71" s="93">
        <v>2.5110589599999999E-5</v>
      </c>
      <c r="T71" s="93">
        <v>5.400196233354154</v>
      </c>
      <c r="U71" s="93">
        <v>0.8333225616686748</v>
      </c>
      <c r="V71" s="93">
        <v>-1.84823731E-3</v>
      </c>
      <c r="W71" s="93">
        <v>2.3479934100000001E-3</v>
      </c>
      <c r="X71" s="93">
        <v>4.9975610000000011E-4</v>
      </c>
      <c r="Y71" s="93">
        <v>-1.8482801974764539E-3</v>
      </c>
      <c r="Z71" s="93">
        <v>0.99998592088496618</v>
      </c>
      <c r="AA71" s="93">
        <v>4.2887476453980045E-8</v>
      </c>
      <c r="AB71" s="93">
        <v>-1.8482498591703273E-3</v>
      </c>
      <c r="AC71" s="93">
        <v>1.0000551744927193</v>
      </c>
      <c r="AD71" s="93">
        <v>1.2549170327196562E-8</v>
      </c>
      <c r="AE71" s="94" t="s">
        <v>332</v>
      </c>
      <c r="AF71" s="94" t="s">
        <v>332</v>
      </c>
      <c r="AG71" s="93">
        <v>197.31937199999999</v>
      </c>
      <c r="AH71" s="93">
        <v>197.32075099999997</v>
      </c>
      <c r="AI71" s="93">
        <v>197.31738799999999</v>
      </c>
      <c r="AJ71" s="93">
        <v>197.31716900000001</v>
      </c>
      <c r="AK71" s="93">
        <v>197.31716900000001</v>
      </c>
      <c r="AL71" s="93">
        <v>69.780993840000008</v>
      </c>
      <c r="AM71" s="93">
        <v>12121.996607999999</v>
      </c>
      <c r="AN71" s="93">
        <v>-482.91447199999999</v>
      </c>
      <c r="AO71" s="93">
        <v>2.1494085900000002</v>
      </c>
      <c r="AP71" s="93">
        <v>-485.06387999999998</v>
      </c>
      <c r="AQ71" s="93">
        <v>41.112411999999999</v>
      </c>
      <c r="AR71" s="93">
        <v>-524.026884</v>
      </c>
      <c r="AS71" s="94" t="s">
        <v>332</v>
      </c>
      <c r="AT71" s="94" t="s">
        <v>332</v>
      </c>
      <c r="AU71" s="93">
        <v>-237428.79</v>
      </c>
      <c r="AV71" s="93">
        <v>-272578.995</v>
      </c>
      <c r="AW71" s="94" t="s">
        <v>332</v>
      </c>
      <c r="AX71" s="94" t="s">
        <v>332</v>
      </c>
      <c r="AY71" s="93">
        <v>14.6976172</v>
      </c>
      <c r="BH71" s="2">
        <v>0.41323425499999999</v>
      </c>
      <c r="BI71" s="2">
        <v>48.167667600000001</v>
      </c>
      <c r="BJ71" s="2">
        <v>0.41323426348187664</v>
      </c>
      <c r="BK71" s="2">
        <v>48.167668023876097</v>
      </c>
      <c r="BL71" s="2">
        <v>1.3022493587999999E-2</v>
      </c>
      <c r="BM71" s="2">
        <v>8.5404024719999997E-5</v>
      </c>
      <c r="BN71" s="2">
        <v>1.3022493229227178E-2</v>
      </c>
      <c r="BO71" s="2">
        <v>8.540402083343392E-5</v>
      </c>
      <c r="BP71" s="2">
        <v>53.115196207013973</v>
      </c>
      <c r="BQ71" s="2">
        <v>80.740149415629219</v>
      </c>
      <c r="BR71" s="2">
        <v>0.12911539087644031</v>
      </c>
      <c r="BS71" s="2">
        <v>2.4026874473657998</v>
      </c>
      <c r="BT71" s="2">
        <v>5.8614326429919185E-2</v>
      </c>
      <c r="BU71" s="2">
        <v>0.48887024076798519</v>
      </c>
      <c r="BV71" s="2">
        <v>496431.68018168997</v>
      </c>
      <c r="BW71" s="2">
        <v>459.67070160358872</v>
      </c>
      <c r="BX71" s="2">
        <v>8.88203239384573</v>
      </c>
      <c r="BY71" s="2">
        <v>0.60460729300000005</v>
      </c>
      <c r="BZ71" s="2">
        <v>6.59658575</v>
      </c>
      <c r="CA71" s="2">
        <v>0.60460862042453523</v>
      </c>
      <c r="CB71" s="2">
        <v>6.5965861992253245</v>
      </c>
      <c r="CC71" s="2">
        <v>649.63764957600006</v>
      </c>
      <c r="CD71" s="2">
        <v>175.4329758712</v>
      </c>
      <c r="CE71" s="2">
        <v>649.643536813438</v>
      </c>
      <c r="CF71" s="2">
        <v>175.43311178036868</v>
      </c>
      <c r="CG71" s="2">
        <v>1.534466290648E-3</v>
      </c>
      <c r="CH71" s="2">
        <v>1.5344686927401825E-3</v>
      </c>
      <c r="CI71" s="2">
        <v>5.5763911659877799E-5</v>
      </c>
      <c r="CJ71" s="2">
        <v>5.5783049817659998E-5</v>
      </c>
      <c r="CK71" s="2">
        <v>5.4002005208272088</v>
      </c>
      <c r="CL71" s="2">
        <v>0.83332318435623032</v>
      </c>
      <c r="CM71" s="2">
        <v>69.781051142081878</v>
      </c>
      <c r="CN71" s="2">
        <v>12122.00603152628</v>
      </c>
      <c r="CO71" s="2">
        <v>415.91971499499186</v>
      </c>
      <c r="CP71" s="2">
        <v>414.03096403587949</v>
      </c>
      <c r="CQ71" s="2">
        <v>-240991.53368751568</v>
      </c>
      <c r="CR71" s="2">
        <v>-272609.50934629655</v>
      </c>
      <c r="CS71" s="2">
        <v>1.0000518624642118</v>
      </c>
      <c r="CT71" s="2">
        <v>-38403.017295878526</v>
      </c>
      <c r="CU71" s="2">
        <v>-237451.88780374709</v>
      </c>
      <c r="CV71" s="2">
        <v>-62762.022069704246</v>
      </c>
      <c r="CW71" s="2">
        <v>-272584.26465672388</v>
      </c>
      <c r="CX71" s="2">
        <v>-486.55757837243948</v>
      </c>
      <c r="CY71" s="2">
        <v>-524.02694624341279</v>
      </c>
      <c r="CZ71" s="2">
        <v>4.0513097651607086E-5</v>
      </c>
      <c r="DA71" s="2">
        <v>-1.8398584840048722E-3</v>
      </c>
      <c r="DB71" s="2">
        <v>5.3562346313544779E-4</v>
      </c>
      <c r="DC71" s="2">
        <v>-489.78673561103335</v>
      </c>
      <c r="DD71" s="2">
        <v>1.3916476048220729E-4</v>
      </c>
      <c r="DE71" s="2">
        <v>2.2144907263670133E-5</v>
      </c>
      <c r="DF71" s="2">
        <v>197.31739456599348</v>
      </c>
    </row>
    <row r="72" spans="1:110" x14ac:dyDescent="0.3">
      <c r="A72" s="93" t="s">
        <v>298</v>
      </c>
      <c r="B72" s="93">
        <v>32</v>
      </c>
      <c r="C72" s="93">
        <v>3.8194235294117602</v>
      </c>
      <c r="D72" s="93">
        <v>3.5847176470588198</v>
      </c>
      <c r="E72" s="94" t="s">
        <v>332</v>
      </c>
      <c r="F72" s="94" t="s">
        <v>332</v>
      </c>
      <c r="G72" s="93">
        <v>30.210735499999998</v>
      </c>
      <c r="H72" s="93">
        <v>68.043144600000005</v>
      </c>
      <c r="I72" s="93">
        <v>30.210879899999998</v>
      </c>
      <c r="J72" s="93">
        <v>68.043144600000005</v>
      </c>
      <c r="K72" s="93">
        <v>15.5256715</v>
      </c>
      <c r="L72" s="94" t="s">
        <v>332</v>
      </c>
      <c r="M72" s="94" t="s">
        <v>332</v>
      </c>
      <c r="N72" s="93">
        <v>5.5226773699999999E-5</v>
      </c>
      <c r="O72" s="93">
        <v>4.0432733749999997E-5</v>
      </c>
      <c r="P72" s="93">
        <v>6.6232845700000005E-5</v>
      </c>
      <c r="Q72" s="93">
        <v>1.0539377E-5</v>
      </c>
      <c r="R72" s="93">
        <v>1.1973667E-5</v>
      </c>
      <c r="S72" s="93">
        <v>1.1973667E-5</v>
      </c>
      <c r="T72" s="93">
        <v>5.4002328751987001</v>
      </c>
      <c r="U72" s="93">
        <v>0.83333098675202166</v>
      </c>
      <c r="V72" s="93">
        <v>-8.93870287E-4</v>
      </c>
      <c r="W72" s="93">
        <v>1.1826482200000001E-3</v>
      </c>
      <c r="X72" s="93">
        <v>2.8877793300000011E-4</v>
      </c>
      <c r="Y72" s="93">
        <v>-8.9388196308127783E-4</v>
      </c>
      <c r="Z72" s="93">
        <v>0.99998755674943129</v>
      </c>
      <c r="AA72" s="93">
        <v>1.1676081277864342E-8</v>
      </c>
      <c r="AB72" s="93">
        <v>-8.9387374473080664E-4</v>
      </c>
      <c r="AC72" s="93">
        <v>1.0000305731558534</v>
      </c>
      <c r="AD72" s="93">
        <v>3.4577308066903121E-9</v>
      </c>
      <c r="AE72" s="94" t="s">
        <v>332</v>
      </c>
      <c r="AF72" s="94" t="s">
        <v>332</v>
      </c>
      <c r="AG72" s="93">
        <v>197.32212999999999</v>
      </c>
      <c r="AH72" s="93">
        <v>197.3229595</v>
      </c>
      <c r="AI72" s="93">
        <v>197.321224</v>
      </c>
      <c r="AJ72" s="93">
        <v>197.32110900000001</v>
      </c>
      <c r="AK72" s="93">
        <v>197.32110900000001</v>
      </c>
      <c r="AL72" s="93">
        <v>69.783011279999997</v>
      </c>
      <c r="AM72" s="93">
        <v>12122.330472</v>
      </c>
      <c r="AN72" s="93">
        <v>-244.61506299999999</v>
      </c>
      <c r="AO72" s="93">
        <v>0.98129218900000004</v>
      </c>
      <c r="AP72" s="93">
        <v>-245.59635499999999</v>
      </c>
      <c r="AQ72" s="93">
        <v>21.655078199999998</v>
      </c>
      <c r="AR72" s="93">
        <v>-266.27014100000002</v>
      </c>
      <c r="AS72" s="94" t="s">
        <v>332</v>
      </c>
      <c r="AT72" s="94" t="s">
        <v>332</v>
      </c>
      <c r="AU72" s="93">
        <v>-237440.84700000001</v>
      </c>
      <c r="AV72" s="93">
        <v>-272581.43400000001</v>
      </c>
      <c r="AW72" s="94" t="s">
        <v>332</v>
      </c>
      <c r="AX72" s="94" t="s">
        <v>332</v>
      </c>
      <c r="AY72" s="93">
        <v>14.697811099999999</v>
      </c>
      <c r="BH72" s="2">
        <v>0.41323881400000001</v>
      </c>
      <c r="BI72" s="2">
        <v>48.167932899999997</v>
      </c>
      <c r="BJ72" s="2">
        <v>0.41323882217489166</v>
      </c>
      <c r="BK72" s="2">
        <v>48.167933328966804</v>
      </c>
      <c r="BL72" s="2">
        <v>1.3022448480000001E-2</v>
      </c>
      <c r="BM72" s="2">
        <v>8.5405461479999992E-5</v>
      </c>
      <c r="BN72" s="2">
        <v>1.3022448153118793E-2</v>
      </c>
      <c r="BO72" s="2">
        <v>8.5405457864669098E-5</v>
      </c>
      <c r="BP72" s="2">
        <v>53.118733831138478</v>
      </c>
      <c r="BQ72" s="2">
        <v>80.739838133090174</v>
      </c>
      <c r="BR72" s="2">
        <v>0.12911421848251536</v>
      </c>
      <c r="BS72" s="2">
        <v>2.402788738588888</v>
      </c>
      <c r="BT72" s="2">
        <v>5.8614496996176074E-2</v>
      </c>
      <c r="BU72" s="2">
        <v>0.48887316813449899</v>
      </c>
      <c r="BV72" s="2">
        <v>496426.97434341861</v>
      </c>
      <c r="BW72" s="2">
        <v>459.67162937639182</v>
      </c>
      <c r="BX72" s="2">
        <v>8.8820211708753192</v>
      </c>
      <c r="BY72" s="2">
        <v>0.604603106</v>
      </c>
      <c r="BZ72" s="2">
        <v>6.59647322</v>
      </c>
      <c r="CA72" s="2">
        <v>0.60460430292216749</v>
      </c>
      <c r="CB72" s="2">
        <v>6.5964736352000877</v>
      </c>
      <c r="CC72" s="2">
        <v>649.648357304</v>
      </c>
      <c r="CD72" s="2">
        <v>175.43279557600002</v>
      </c>
      <c r="CE72" s="2">
        <v>649.65173586208834</v>
      </c>
      <c r="CF72" s="2">
        <v>175.4329318628686</v>
      </c>
      <c r="CG72" s="2">
        <v>1.5344865041359999E-3</v>
      </c>
      <c r="CH72" s="2">
        <v>1.5344889144941803E-3</v>
      </c>
      <c r="CI72" s="2">
        <v>5.5763770621181262E-5</v>
      </c>
      <c r="CJ72" s="2">
        <v>5.578290884741935E-5</v>
      </c>
      <c r="CK72" s="2">
        <v>5.4002371289932363</v>
      </c>
      <c r="CL72" s="2">
        <v>0.83333161140049306</v>
      </c>
      <c r="CM72" s="2">
        <v>69.783068581019648</v>
      </c>
      <c r="CN72" s="2">
        <v>12122.340001604831</v>
      </c>
      <c r="CO72" s="2">
        <v>415.92163310777164</v>
      </c>
      <c r="CP72" s="2">
        <v>414.03289702259087</v>
      </c>
      <c r="CQ72" s="2">
        <v>-241000.48362312178</v>
      </c>
      <c r="CR72" s="2">
        <v>-272611.94770162727</v>
      </c>
      <c r="CS72" s="2">
        <v>1.0000247318587796</v>
      </c>
      <c r="CT72" s="2">
        <v>-38402.251844880331</v>
      </c>
      <c r="CU72" s="2">
        <v>-237451.79643106827</v>
      </c>
      <c r="CV72" s="2">
        <v>-62761.670346018182</v>
      </c>
      <c r="CW72" s="2">
        <v>-272583.94635940983</v>
      </c>
      <c r="CX72" s="2">
        <v>-246.49531250697584</v>
      </c>
      <c r="CY72" s="2">
        <v>-266.27012667773693</v>
      </c>
      <c r="CZ72" s="2">
        <v>4.0513588233580623E-5</v>
      </c>
      <c r="DA72" s="2">
        <v>-8.8981669597949136E-4</v>
      </c>
      <c r="DB72" s="2">
        <v>3.2091270011653909E-4</v>
      </c>
      <c r="DC72" s="2">
        <v>-251.4539442441978</v>
      </c>
      <c r="DD72" s="2">
        <v>6.6232724771082369E-5</v>
      </c>
      <c r="DE72" s="2">
        <v>1.0539358961288155E-5</v>
      </c>
      <c r="DF72" s="2">
        <v>197.32123029569667</v>
      </c>
    </row>
    <row r="73" spans="1:110" x14ac:dyDescent="0.3">
      <c r="A73" s="93" t="s">
        <v>298</v>
      </c>
      <c r="B73" s="93">
        <v>33</v>
      </c>
      <c r="C73" s="93">
        <v>3.5847176470588198</v>
      </c>
      <c r="D73" s="93">
        <v>3.3500117647058798</v>
      </c>
      <c r="E73" s="94" t="s">
        <v>332</v>
      </c>
      <c r="F73" s="94" t="s">
        <v>332</v>
      </c>
      <c r="G73" s="93">
        <v>30.211024299999998</v>
      </c>
      <c r="H73" s="93">
        <v>68.043331100000003</v>
      </c>
      <c r="I73" s="93">
        <v>30.211117600000001</v>
      </c>
      <c r="J73" s="93">
        <v>68.043331100000003</v>
      </c>
      <c r="K73" s="93">
        <v>15.525706700000001</v>
      </c>
      <c r="L73" s="94" t="s">
        <v>332</v>
      </c>
      <c r="M73" s="94" t="s">
        <v>332</v>
      </c>
      <c r="N73" s="93">
        <v>2.5638693799999999E-5</v>
      </c>
      <c r="O73" s="93">
        <v>1.848406995E-5</v>
      </c>
      <c r="P73" s="93">
        <v>3.0961336999999999E-5</v>
      </c>
      <c r="Q73" s="93">
        <v>4.9267531600000003E-6</v>
      </c>
      <c r="R73" s="93">
        <v>5.6204045699999999E-6</v>
      </c>
      <c r="S73" s="93">
        <v>5.6204045699999999E-6</v>
      </c>
      <c r="T73" s="93">
        <v>5.4002250164091121</v>
      </c>
      <c r="U73" s="93">
        <v>0.83333789108457712</v>
      </c>
      <c r="V73" s="93">
        <v>-4.3229490199999998E-4</v>
      </c>
      <c r="W73" s="93">
        <v>6.1887081399999999E-4</v>
      </c>
      <c r="X73" s="93">
        <v>1.8657591200000001E-4</v>
      </c>
      <c r="Y73" s="93">
        <v>-4.3229835068220838E-4</v>
      </c>
      <c r="Z73" s="93">
        <v>0.99998756943578671</v>
      </c>
      <c r="AA73" s="93">
        <v>3.4486822083930448E-9</v>
      </c>
      <c r="AB73" s="93">
        <v>-4.3229595063210843E-4</v>
      </c>
      <c r="AC73" s="93">
        <v>1.000019355991131</v>
      </c>
      <c r="AD73" s="93">
        <v>1.0486321084567178E-9</v>
      </c>
      <c r="AE73" s="94" t="s">
        <v>332</v>
      </c>
      <c r="AF73" s="94" t="s">
        <v>332</v>
      </c>
      <c r="AG73" s="93">
        <v>197.323789</v>
      </c>
      <c r="AH73" s="93">
        <v>197.324355</v>
      </c>
      <c r="AI73" s="93">
        <v>197.32340099999999</v>
      </c>
      <c r="AJ73" s="93">
        <v>197.32333600000001</v>
      </c>
      <c r="AK73" s="93">
        <v>197.32333600000001</v>
      </c>
      <c r="AL73" s="93">
        <v>69.784151039999998</v>
      </c>
      <c r="AM73" s="93">
        <v>12122.512128</v>
      </c>
      <c r="AN73" s="93">
        <v>-129.31714600000001</v>
      </c>
      <c r="AO73" s="93">
        <v>0.42055428700000003</v>
      </c>
      <c r="AP73" s="93">
        <v>-129.73770099999999</v>
      </c>
      <c r="AQ73" s="93">
        <v>12.2455398</v>
      </c>
      <c r="AR73" s="93">
        <v>-141.56268600000001</v>
      </c>
      <c r="AS73" s="94" t="s">
        <v>332</v>
      </c>
      <c r="AT73" s="94" t="s">
        <v>332</v>
      </c>
      <c r="AU73" s="93">
        <v>-237446.67499999999</v>
      </c>
      <c r="AV73" s="93">
        <v>-272582.587</v>
      </c>
      <c r="AW73" s="94" t="s">
        <v>332</v>
      </c>
      <c r="AX73" s="94" t="s">
        <v>332</v>
      </c>
      <c r="AY73" s="93">
        <v>14.698005</v>
      </c>
      <c r="BH73" s="2">
        <v>0.41324372999999998</v>
      </c>
      <c r="BI73" s="2">
        <v>48.168040699999999</v>
      </c>
      <c r="BJ73" s="2">
        <v>0.41324373675522341</v>
      </c>
      <c r="BK73" s="2">
        <v>48.168041058995804</v>
      </c>
      <c r="BL73" s="2">
        <v>1.3022356751999999E-2</v>
      </c>
      <c r="BM73" s="2">
        <v>8.540634996E-5</v>
      </c>
      <c r="BN73" s="2">
        <v>1.302235642969864E-2</v>
      </c>
      <c r="BO73" s="2">
        <v>8.5406346514793721E-5</v>
      </c>
      <c r="BP73" s="2">
        <v>53.120528078168547</v>
      </c>
      <c r="BQ73" s="2">
        <v>80.739716510900806</v>
      </c>
      <c r="BR73" s="2">
        <v>0.12911380484851162</v>
      </c>
      <c r="BS73" s="2">
        <v>2.402836988696524</v>
      </c>
      <c r="BT73" s="2">
        <v>5.8614624949365236E-2</v>
      </c>
      <c r="BU73" s="2">
        <v>0.48887380941086561</v>
      </c>
      <c r="BV73" s="2">
        <v>496423.78209039877</v>
      </c>
      <c r="BW73" s="2">
        <v>459.66977930894325</v>
      </c>
      <c r="BX73" s="2">
        <v>8.8820256505768587</v>
      </c>
      <c r="BY73" s="2">
        <v>0.60460082400000004</v>
      </c>
      <c r="BZ73" s="2">
        <v>6.5963962</v>
      </c>
      <c r="CA73" s="2">
        <v>0.60460196551735701</v>
      </c>
      <c r="CB73" s="2">
        <v>6.5963966079903864</v>
      </c>
      <c r="CC73" s="2">
        <v>649.65404897600001</v>
      </c>
      <c r="CD73" s="2">
        <v>175.43310745919999</v>
      </c>
      <c r="CE73" s="2">
        <v>649.65620857251361</v>
      </c>
      <c r="CF73" s="2">
        <v>175.43324350789948</v>
      </c>
      <c r="CG73" s="2">
        <v>1.5345018861840001E-3</v>
      </c>
      <c r="CH73" s="2">
        <v>1.5345042947697721E-3</v>
      </c>
      <c r="CI73" s="2">
        <v>5.5763826883910384E-5</v>
      </c>
      <c r="CJ73" s="2">
        <v>5.5782965116334028E-5</v>
      </c>
      <c r="CK73" s="2">
        <v>5.4002293125684027</v>
      </c>
      <c r="CL73" s="2">
        <v>0.83333851898734357</v>
      </c>
      <c r="CM73" s="2">
        <v>69.784208560015188</v>
      </c>
      <c r="CN73" s="2">
        <v>12122.521631073267</v>
      </c>
      <c r="CO73" s="2">
        <v>415.92257609059192</v>
      </c>
      <c r="CP73" s="2">
        <v>414.03384479045968</v>
      </c>
      <c r="CQ73" s="2">
        <v>-241004.80889536301</v>
      </c>
      <c r="CR73" s="2">
        <v>-272613.10111811006</v>
      </c>
      <c r="CS73" s="2">
        <v>1.0000116094811367</v>
      </c>
      <c r="CT73" s="2">
        <v>-38401.86728983849</v>
      </c>
      <c r="CU73" s="2">
        <v>-237451.74821568775</v>
      </c>
      <c r="CV73" s="2">
        <v>-62761.456630302942</v>
      </c>
      <c r="CW73" s="2">
        <v>-272583.76638579532</v>
      </c>
      <c r="CX73" s="2">
        <v>-130.35102524728799</v>
      </c>
      <c r="CY73" s="2">
        <v>-141.56267964298891</v>
      </c>
      <c r="CZ73" s="2">
        <v>4.0513688751111472E-5</v>
      </c>
      <c r="DA73" s="2">
        <v>-4.3033438967530124E-4</v>
      </c>
      <c r="DB73" s="2">
        <v>2.173961339625564E-4</v>
      </c>
      <c r="DC73" s="2">
        <v>-136.25661901450829</v>
      </c>
      <c r="DD73" s="2">
        <v>3.0961273211084341E-5</v>
      </c>
      <c r="DE73" s="2">
        <v>4.9267433315796174E-6</v>
      </c>
      <c r="DF73" s="2">
        <v>197.32340696544321</v>
      </c>
    </row>
    <row r="74" spans="1:110" x14ac:dyDescent="0.3">
      <c r="A74" s="93" t="s">
        <v>298</v>
      </c>
      <c r="B74" s="93">
        <v>34</v>
      </c>
      <c r="C74" s="93">
        <v>3.3500117647058798</v>
      </c>
      <c r="D74" s="93">
        <v>3.1153058823529398</v>
      </c>
      <c r="E74" s="94" t="s">
        <v>332</v>
      </c>
      <c r="F74" s="94" t="s">
        <v>332</v>
      </c>
      <c r="G74" s="93">
        <v>30.211210900000001</v>
      </c>
      <c r="H74" s="93">
        <v>68.043467899999996</v>
      </c>
      <c r="I74" s="93">
        <v>30.211279300000001</v>
      </c>
      <c r="J74" s="93">
        <v>68.043467899999996</v>
      </c>
      <c r="K74" s="93">
        <v>15.525724200000001</v>
      </c>
      <c r="L74" s="94" t="s">
        <v>332</v>
      </c>
      <c r="M74" s="94" t="s">
        <v>332</v>
      </c>
      <c r="N74" s="93">
        <v>1.1329446099999999E-5</v>
      </c>
      <c r="O74" s="93">
        <v>7.8693837899999994E-6</v>
      </c>
      <c r="P74" s="93">
        <v>1.3903529099999999E-5</v>
      </c>
      <c r="Q74" s="93">
        <v>2.2124168199999998E-6</v>
      </c>
      <c r="R74" s="93">
        <v>2.5478759900000001E-6</v>
      </c>
      <c r="S74" s="93">
        <v>2.5478759900000001E-6</v>
      </c>
      <c r="T74" s="93">
        <v>5.4001957475328215</v>
      </c>
      <c r="U74" s="93">
        <v>0.83334406080956702</v>
      </c>
      <c r="V74" s="93">
        <v>-2.0906472499999999E-4</v>
      </c>
      <c r="W74" s="93">
        <v>3.4585517899999999E-4</v>
      </c>
      <c r="X74" s="93">
        <v>1.36790454E-4</v>
      </c>
      <c r="Y74" s="93">
        <v>-2.0906580145658134E-4</v>
      </c>
      <c r="Z74" s="93">
        <v>0.99998676747656157</v>
      </c>
      <c r="AA74" s="93">
        <v>1.0764565813343406E-9</v>
      </c>
      <c r="AB74" s="93">
        <v>-2.0906507352511341E-4</v>
      </c>
      <c r="AC74" s="93">
        <v>1.0000145998718541</v>
      </c>
      <c r="AD74" s="93">
        <v>3.4852511340779947E-10</v>
      </c>
      <c r="AE74" s="94" t="s">
        <v>332</v>
      </c>
      <c r="AF74" s="94" t="s">
        <v>332</v>
      </c>
      <c r="AG74" s="93">
        <v>197.32492099999999</v>
      </c>
      <c r="AH74" s="93">
        <v>197.32536349999998</v>
      </c>
      <c r="AI74" s="93">
        <v>197.32477499999999</v>
      </c>
      <c r="AJ74" s="93">
        <v>197.32473400000001</v>
      </c>
      <c r="AK74" s="93">
        <v>197.32473400000001</v>
      </c>
      <c r="AL74" s="93">
        <v>69.784864200000001</v>
      </c>
      <c r="AM74" s="93">
        <v>12122.62002</v>
      </c>
      <c r="AN74" s="93">
        <v>-73.458263900000006</v>
      </c>
      <c r="AO74" s="93">
        <v>0.157796772</v>
      </c>
      <c r="AP74" s="93">
        <v>-73.616060599999997</v>
      </c>
      <c r="AQ74" s="93">
        <v>7.6950239199999997</v>
      </c>
      <c r="AR74" s="93">
        <v>-81.153287800000001</v>
      </c>
      <c r="AS74" s="94" t="s">
        <v>332</v>
      </c>
      <c r="AT74" s="94" t="s">
        <v>332</v>
      </c>
      <c r="AU74" s="93">
        <v>-237449.489</v>
      </c>
      <c r="AV74" s="93">
        <v>-272583.11800000002</v>
      </c>
      <c r="AW74" s="94" t="s">
        <v>332</v>
      </c>
      <c r="AX74" s="94" t="s">
        <v>332</v>
      </c>
      <c r="AY74" s="93">
        <v>14.698199000000001</v>
      </c>
      <c r="BH74" s="2">
        <v>0.41324880899999999</v>
      </c>
      <c r="BI74" s="2">
        <v>48.168072199999997</v>
      </c>
      <c r="BJ74" s="2">
        <v>0.41324881810802788</v>
      </c>
      <c r="BK74" s="2">
        <v>48.168072609864048</v>
      </c>
      <c r="BL74" s="2">
        <v>1.3022242776E-2</v>
      </c>
      <c r="BM74" s="2">
        <v>8.5406973480000009E-5</v>
      </c>
      <c r="BN74" s="2">
        <v>1.3022242414932295E-2</v>
      </c>
      <c r="BO74" s="2">
        <v>8.5406969638819502E-5</v>
      </c>
      <c r="BP74" s="2">
        <v>53.12147515648811</v>
      </c>
      <c r="BQ74" s="2">
        <v>80.739686559888199</v>
      </c>
      <c r="BR74" s="2">
        <v>0.12911376036418301</v>
      </c>
      <c r="BS74" s="2">
        <v>2.4028595848572731</v>
      </c>
      <c r="BT74" s="2">
        <v>5.8614733155747736E-2</v>
      </c>
      <c r="BU74" s="2">
        <v>0.48887334629665524</v>
      </c>
      <c r="BV74" s="2">
        <v>496421.32350907812</v>
      </c>
      <c r="BW74" s="2">
        <v>459.66658743496646</v>
      </c>
      <c r="BX74" s="2">
        <v>8.8820376898611446</v>
      </c>
      <c r="BY74" s="2">
        <v>0.60459946200000003</v>
      </c>
      <c r="BZ74" s="2">
        <v>6.5963363399999997</v>
      </c>
      <c r="CA74" s="2">
        <v>0.60460059006384792</v>
      </c>
      <c r="CB74" s="2">
        <v>6.5963368037739789</v>
      </c>
      <c r="CC74" s="2">
        <v>649.65730136000002</v>
      </c>
      <c r="CD74" s="2">
        <v>175.43365620079999</v>
      </c>
      <c r="CE74" s="2">
        <v>649.65886337144036</v>
      </c>
      <c r="CF74" s="2">
        <v>175.43379186668452</v>
      </c>
      <c r="CG74" s="2">
        <v>1.534514919288E-3</v>
      </c>
      <c r="CH74" s="2">
        <v>1.5345173173802638E-3</v>
      </c>
      <c r="CI74" s="2">
        <v>5.5763978360488796E-5</v>
      </c>
      <c r="CJ74" s="2">
        <v>5.5783116340268044E-5</v>
      </c>
      <c r="CK74" s="2">
        <v>5.4002000044447147</v>
      </c>
      <c r="CL74" s="2">
        <v>0.83334468540051487</v>
      </c>
      <c r="CM74" s="2">
        <v>69.784921871434406</v>
      </c>
      <c r="CN74" s="2">
        <v>12122.629517179606</v>
      </c>
      <c r="CO74" s="2">
        <v>415.92304490307322</v>
      </c>
      <c r="CP74" s="2">
        <v>414.03431540470802</v>
      </c>
      <c r="CQ74" s="2">
        <v>-241006.89730783805</v>
      </c>
      <c r="CR74" s="2">
        <v>-272613.63315307983</v>
      </c>
      <c r="CS74" s="2">
        <v>1.0000052629642708</v>
      </c>
      <c r="CT74" s="2">
        <v>-38401.666734001141</v>
      </c>
      <c r="CU74" s="2">
        <v>-237451.72056648883</v>
      </c>
      <c r="CV74" s="2">
        <v>-62761.315585095675</v>
      </c>
      <c r="CW74" s="2">
        <v>-272583.65335302375</v>
      </c>
      <c r="CX74" s="2">
        <v>-74.095473425095378</v>
      </c>
      <c r="CY74" s="2">
        <v>-81.153291039447737</v>
      </c>
      <c r="CZ74" s="2">
        <v>4.0513600713871173E-5</v>
      </c>
      <c r="DA74" s="2">
        <v>-2.0811663829319816E-4</v>
      </c>
      <c r="DB74" s="2">
        <v>1.7233046817679898E-4</v>
      </c>
      <c r="DC74" s="2">
        <v>-81.718223362815664</v>
      </c>
      <c r="DD74" s="2">
        <v>1.3903494810245947E-5</v>
      </c>
      <c r="DE74" s="2">
        <v>2.2124114477451276E-6</v>
      </c>
      <c r="DF74" s="2">
        <v>197.32478162954277</v>
      </c>
    </row>
    <row r="75" spans="1:110" x14ac:dyDescent="0.3">
      <c r="A75" s="93" t="s">
        <v>298</v>
      </c>
      <c r="B75" s="93">
        <v>35</v>
      </c>
      <c r="C75" s="93">
        <v>3.1153058823529398</v>
      </c>
      <c r="D75" s="93">
        <v>2.8805999999999998</v>
      </c>
      <c r="E75" s="93">
        <v>30.211459600000001</v>
      </c>
      <c r="F75" s="94" t="s">
        <v>332</v>
      </c>
      <c r="G75" s="93">
        <v>30.211347700000001</v>
      </c>
      <c r="H75" s="93">
        <v>68.043579899999997</v>
      </c>
      <c r="I75" s="93">
        <v>20.140935766850969</v>
      </c>
      <c r="J75" s="93">
        <v>68.043579899999997</v>
      </c>
      <c r="K75" s="93">
        <v>15.5257331</v>
      </c>
      <c r="L75" s="93">
        <v>1.06267419E-6</v>
      </c>
      <c r="M75" s="94" t="s">
        <v>332</v>
      </c>
      <c r="N75" s="93">
        <v>4.4093214800000003E-6</v>
      </c>
      <c r="O75" s="93">
        <v>4.047727476666667E-6</v>
      </c>
      <c r="P75" s="93">
        <v>5.6541747799999996E-6</v>
      </c>
      <c r="Q75" s="93">
        <v>8.9973067900000005E-7</v>
      </c>
      <c r="R75" s="93">
        <v>1.0619623399999999E-6</v>
      </c>
      <c r="S75" s="93">
        <v>1.0619623399999999E-6</v>
      </c>
      <c r="T75" s="93">
        <v>5.400156163022503</v>
      </c>
      <c r="U75" s="93">
        <v>0.83334986898931418</v>
      </c>
      <c r="V75" s="93">
        <v>-1.01106594E-4</v>
      </c>
      <c r="W75" s="93">
        <v>2.13091005E-4</v>
      </c>
      <c r="X75" s="93">
        <v>1.11984411E-4</v>
      </c>
      <c r="Y75" s="93">
        <v>-1.0110704728237736E-4</v>
      </c>
      <c r="Z75" s="93">
        <v>1.8165171152861552</v>
      </c>
      <c r="AA75" s="93">
        <v>4.5328237736303296E-10</v>
      </c>
      <c r="AB75" s="93">
        <v>-1.0110671292322716E-4</v>
      </c>
      <c r="AC75" s="93">
        <v>1.0000130617274734</v>
      </c>
      <c r="AD75" s="93">
        <v>1.1892322714908172E-10</v>
      </c>
      <c r="AE75" s="93">
        <v>197.32658699999999</v>
      </c>
      <c r="AF75" s="94" t="s">
        <v>332</v>
      </c>
      <c r="AG75" s="93">
        <v>197.325806</v>
      </c>
      <c r="AH75" s="93">
        <v>197.32604133333334</v>
      </c>
      <c r="AI75" s="93">
        <v>197.325762</v>
      </c>
      <c r="AJ75" s="93">
        <v>197.32573300000001</v>
      </c>
      <c r="AK75" s="93">
        <v>197.32573300000001</v>
      </c>
      <c r="AL75" s="93">
        <v>69.785366400000001</v>
      </c>
      <c r="AM75" s="93">
        <v>12122.692127999999</v>
      </c>
      <c r="AN75" s="93">
        <v>-46.245179</v>
      </c>
      <c r="AO75" s="93">
        <v>4.7702933099999997E-2</v>
      </c>
      <c r="AP75" s="93">
        <v>-46.292881899999998</v>
      </c>
      <c r="AQ75" s="93">
        <v>5.4943491800000004</v>
      </c>
      <c r="AR75" s="93">
        <v>-51.739528200000002</v>
      </c>
      <c r="AS75" s="93">
        <v>-237451.49587073168</v>
      </c>
      <c r="AT75" s="94" t="s">
        <v>332</v>
      </c>
      <c r="AU75" s="93">
        <v>-237450.845</v>
      </c>
      <c r="AV75" s="93">
        <v>-272583.34899999999</v>
      </c>
      <c r="AW75" s="93">
        <v>14.698586799999999</v>
      </c>
      <c r="AX75" s="94" t="s">
        <v>332</v>
      </c>
      <c r="AY75" s="93">
        <v>14.6983929</v>
      </c>
      <c r="BH75" s="2">
        <v>0.41325395100000001</v>
      </c>
      <c r="BI75" s="2">
        <v>48.168066799999998</v>
      </c>
      <c r="BJ75" s="2">
        <v>0.41325412896143704</v>
      </c>
      <c r="BK75" s="2">
        <v>48.168067191265884</v>
      </c>
      <c r="BL75" s="2">
        <v>1.3022118756E-2</v>
      </c>
      <c r="BM75" s="2">
        <v>8.5407468840000003E-5</v>
      </c>
      <c r="BN75" s="2">
        <v>1.3022109519020492E-2</v>
      </c>
      <c r="BO75" s="2">
        <v>8.5407465509883168E-5</v>
      </c>
      <c r="BP75" s="2">
        <v>53.12197378669623</v>
      </c>
      <c r="BQ75" s="2">
        <v>80.739701122662893</v>
      </c>
      <c r="BR75" s="2">
        <v>0.12911390276883108</v>
      </c>
      <c r="BS75" s="2">
        <v>2.4028697691821042</v>
      </c>
      <c r="BT75" s="2">
        <v>5.8614815819414648E-2</v>
      </c>
      <c r="BU75" s="2">
        <v>0.48887234443608191</v>
      </c>
      <c r="BV75" s="2">
        <v>496419.21430070605</v>
      </c>
      <c r="BW75" s="2">
        <v>306.44171472954798</v>
      </c>
      <c r="BX75" s="2">
        <v>8.8820533089279969</v>
      </c>
      <c r="BY75" s="2">
        <v>0.60459854099999999</v>
      </c>
      <c r="BZ75" s="2">
        <v>6.5962847900000003</v>
      </c>
      <c r="CA75" s="2">
        <v>0.60459971663671208</v>
      </c>
      <c r="CB75" s="2">
        <v>6.5962851941283196</v>
      </c>
      <c r="CC75" s="2">
        <v>649.65935963200002</v>
      </c>
      <c r="CD75" s="2">
        <v>175.4343180688</v>
      </c>
      <c r="CE75" s="2">
        <v>433.1071712547058</v>
      </c>
      <c r="CF75" s="2">
        <v>175.43445440299138</v>
      </c>
      <c r="CG75" s="2">
        <v>1.5345267779199999E-3</v>
      </c>
      <c r="CH75" s="2">
        <v>1.534529186243518E-3</v>
      </c>
      <c r="CI75" s="2">
        <v>5.5764174134419547E-5</v>
      </c>
      <c r="CJ75" s="2">
        <v>5.5783312529705611E-5</v>
      </c>
      <c r="CK75" s="2">
        <v>3.6001053551596076</v>
      </c>
      <c r="CL75" s="2">
        <v>0.83335049759146862</v>
      </c>
      <c r="CM75" s="2">
        <v>46.523615250112883</v>
      </c>
      <c r="CN75" s="2">
        <v>12122.701672489617</v>
      </c>
      <c r="CO75" s="2">
        <v>415.92328332770654</v>
      </c>
      <c r="CP75" s="2">
        <v>390.39419655339111</v>
      </c>
      <c r="CQ75" s="2">
        <v>-241007.64912388101</v>
      </c>
      <c r="CR75" s="2">
        <v>-272613.86452301388</v>
      </c>
      <c r="CS75" s="2">
        <v>1.0000021936270624</v>
      </c>
      <c r="CT75" s="2">
        <v>-38401.572745540987</v>
      </c>
      <c r="CU75" s="2">
        <v>-237451.71047047363</v>
      </c>
      <c r="CV75" s="2">
        <v>-62761.213838388423</v>
      </c>
      <c r="CW75" s="2">
        <v>-272583.57253912278</v>
      </c>
      <c r="CX75" s="2">
        <v>-46.716171398577373</v>
      </c>
      <c r="CY75" s="2">
        <v>-51.739534852346956</v>
      </c>
      <c r="CZ75" s="2">
        <v>2.1363481671480901E-5</v>
      </c>
      <c r="DA75" s="2">
        <v>-4.6177168508667464E-5</v>
      </c>
      <c r="DB75" s="2">
        <v>3.9988323569304512E-5</v>
      </c>
      <c r="DC75" s="2">
        <v>-18.485896251042508</v>
      </c>
      <c r="DD75" s="2">
        <v>6.177604474938509E-6</v>
      </c>
      <c r="DE75" s="2">
        <v>9.8302219123327571E-7</v>
      </c>
      <c r="DF75" s="2">
        <v>197.32574490564562</v>
      </c>
    </row>
    <row r="76" spans="1:11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1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1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1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1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71">
    <mergeCell ref="BA48:BA54"/>
    <mergeCell ref="BA55:BA59"/>
    <mergeCell ref="AW40:AY40"/>
    <mergeCell ref="BH40:BV40"/>
    <mergeCell ref="BW40:CJ40"/>
    <mergeCell ref="CK40:CP40"/>
    <mergeCell ref="CQ40:CY40"/>
    <mergeCell ref="DA40:DF40"/>
    <mergeCell ref="AL36:AR36"/>
    <mergeCell ref="A39:AY39"/>
    <mergeCell ref="BB39:BB40"/>
    <mergeCell ref="BC39:BD39"/>
    <mergeCell ref="BE39:BF39"/>
    <mergeCell ref="BH39:DF39"/>
    <mergeCell ref="A40:D40"/>
    <mergeCell ref="E40:J40"/>
    <mergeCell ref="L40:AD40"/>
    <mergeCell ref="AE40:AV40"/>
    <mergeCell ref="BS30:CC32"/>
    <mergeCell ref="A33:X33"/>
    <mergeCell ref="A34:C34"/>
    <mergeCell ref="D34:G34"/>
    <mergeCell ref="H34:K34"/>
    <mergeCell ref="L34:T34"/>
    <mergeCell ref="U34:X34"/>
    <mergeCell ref="Z34:AD34"/>
    <mergeCell ref="AF34:AJ34"/>
    <mergeCell ref="AL34:AR35"/>
    <mergeCell ref="BS25:BW25"/>
    <mergeCell ref="A28:V28"/>
    <mergeCell ref="B29:E29"/>
    <mergeCell ref="F29:I29"/>
    <mergeCell ref="J29:R29"/>
    <mergeCell ref="S29:V29"/>
    <mergeCell ref="BY15:CC15"/>
    <mergeCell ref="W21:AD21"/>
    <mergeCell ref="AM21:AT21"/>
    <mergeCell ref="BC21:BJ21"/>
    <mergeCell ref="BY21:CC21"/>
    <mergeCell ref="W22:X22"/>
    <mergeCell ref="Y22:Z22"/>
    <mergeCell ref="AM22:AN22"/>
    <mergeCell ref="AO22:AP22"/>
    <mergeCell ref="BC22:BD22"/>
    <mergeCell ref="BY9:CC9"/>
    <mergeCell ref="I11:L11"/>
    <mergeCell ref="R11:U11"/>
    <mergeCell ref="AE13:AJ13"/>
    <mergeCell ref="AU13:AZ13"/>
    <mergeCell ref="BK13:BQ13"/>
    <mergeCell ref="BY3:CC3"/>
    <mergeCell ref="I7:L7"/>
    <mergeCell ref="R7:U7"/>
    <mergeCell ref="AE7:AJ7"/>
    <mergeCell ref="AU7:AZ7"/>
    <mergeCell ref="BK7:BQ7"/>
    <mergeCell ref="D2:D26"/>
    <mergeCell ref="I3:L3"/>
    <mergeCell ref="R3:U3"/>
    <mergeCell ref="AE3:AJ3"/>
    <mergeCell ref="AU3:AZ3"/>
    <mergeCell ref="BK3:BQ3"/>
    <mergeCell ref="R15:U15"/>
    <mergeCell ref="BE22:BF22"/>
    <mergeCell ref="N25:U26"/>
    <mergeCell ref="E1:L1"/>
    <mergeCell ref="N1:U1"/>
    <mergeCell ref="W1:AJ1"/>
    <mergeCell ref="AL1:AZ1"/>
    <mergeCell ref="BB1:BQ1"/>
    <mergeCell ref="BS1:CC1"/>
  </mergeCells>
  <conditionalFormatting sqref="V42:Y300">
    <cfRule type="cellIs" dxfId="19" priority="5" operator="greaterThan">
      <formula>0</formula>
    </cfRule>
    <cfRule type="cellIs" dxfId="18" priority="6" operator="lessThan">
      <formula>0</formula>
    </cfRule>
  </conditionalFormatting>
  <conditionalFormatting sqref="AA42:AB300">
    <cfRule type="cellIs" dxfId="17" priority="3" operator="greaterThan">
      <formula>0</formula>
    </cfRule>
    <cfRule type="cellIs" dxfId="16" priority="4" operator="lessThan">
      <formula>0</formula>
    </cfRule>
  </conditionalFormatting>
  <conditionalFormatting sqref="AD42:AD300">
    <cfRule type="cellIs" dxfId="15" priority="1" operator="greaterThan">
      <formula>0</formula>
    </cfRule>
    <cfRule type="cellIs" dxfId="14" priority="2" operator="lessThan">
      <formula>0</formula>
    </cfRule>
  </conditionalFormatting>
  <conditionalFormatting sqref="AN42:AR300">
    <cfRule type="cellIs" dxfId="13" priority="7" operator="greaterThan">
      <formula>0</formula>
    </cfRule>
    <cfRule type="cellIs" dxfId="12" priority="8" operator="lessThan">
      <formula>0</formula>
    </cfRule>
  </conditionalFormatting>
  <conditionalFormatting sqref="BC48:BD300">
    <cfRule type="cellIs" dxfId="11" priority="9" operator="greaterThan">
      <formula>0</formula>
    </cfRule>
    <cfRule type="cellIs" dxfId="10" priority="10" operator="lessThan">
      <formula>0</formula>
    </cfRule>
  </conditionalFormatting>
  <dataValidations count="1">
    <dataValidation type="whole" allowBlank="1" showInputMessage="1" showErrorMessage="1" sqref="AM2" xr:uid="{7F174DF3-399C-4CD4-8E3C-3724E175A97B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FD3B1-54CE-4310-B6D5-1AA3D4A7F785}">
  <dimension ref="A1:DF300"/>
  <sheetViews>
    <sheetView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9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9.4414062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5.44140625" style="2" bestFit="1" customWidth="1"/>
    <col min="30" max="30" width="13.21875" style="2" bestFit="1" customWidth="1"/>
    <col min="31" max="31" width="25.6640625" style="2" bestFit="1" customWidth="1"/>
    <col min="32" max="32" width="18" style="2" bestFit="1" customWidth="1"/>
    <col min="33" max="33" width="18.109375" style="2" bestFit="1" customWidth="1"/>
    <col min="34" max="34" width="13.88671875" style="2" bestFit="1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33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19</v>
      </c>
      <c r="D2" s="8" t="s">
        <v>8</v>
      </c>
      <c r="M2" s="9"/>
      <c r="W2" s="10" t="s">
        <v>9</v>
      </c>
      <c r="X2" s="2">
        <v>0.15904299999999999</v>
      </c>
      <c r="AL2" s="11" t="s">
        <v>10</v>
      </c>
      <c r="AN2" s="12" t="s">
        <v>9</v>
      </c>
      <c r="AO2" s="2">
        <v>0.15904299999999999</v>
      </c>
      <c r="AT2"/>
      <c r="BB2" s="10" t="s">
        <v>9</v>
      </c>
      <c r="BC2" s="2">
        <v>0.15904299999999999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19</v>
      </c>
      <c r="D3" s="13"/>
      <c r="E3" s="14" t="s">
        <v>12</v>
      </c>
      <c r="F3" s="15">
        <f>E31</f>
        <v>37.824667653130078</v>
      </c>
      <c r="G3" s="16" t="s">
        <v>13</v>
      </c>
      <c r="H3" s="17">
        <f>B31</f>
        <v>48.062545973171318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36.82750835154075</v>
      </c>
      <c r="P3" s="16" t="s">
        <v>318</v>
      </c>
      <c r="Q3" s="17">
        <f>AA36</f>
        <v>6339.9340781113424</v>
      </c>
      <c r="R3" s="18" t="s">
        <v>14</v>
      </c>
      <c r="S3" s="18"/>
      <c r="T3" s="18"/>
      <c r="U3" s="18"/>
      <c r="X3" s="14" t="s">
        <v>15</v>
      </c>
      <c r="Y3" s="15">
        <f>G42</f>
        <v>36.82750835154075</v>
      </c>
      <c r="AB3" s="16" t="s">
        <v>16</v>
      </c>
      <c r="AC3" s="17">
        <f>O19</f>
        <v>26.589630031499517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29.770978714373783</v>
      </c>
      <c r="BF3" s="2"/>
      <c r="BG3" s="2"/>
      <c r="BH3" s="16" t="s">
        <v>20</v>
      </c>
      <c r="BI3" s="17" cm="1">
        <f t="array" ref="BI3">INDEX(H42:H300,B2+B3-5,1)</f>
        <v>67.595646367503861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67.590293316819242</v>
      </c>
      <c r="BU3" s="14"/>
      <c r="BV3" s="15"/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60.978205649836731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61.305792039046516</v>
      </c>
      <c r="P4" s="16" t="s">
        <v>24</v>
      </c>
      <c r="Q4" s="17">
        <f>AE36</f>
        <v>31.597229348330529</v>
      </c>
      <c r="R4" s="21"/>
      <c r="X4" s="14" t="s">
        <v>24</v>
      </c>
      <c r="Y4" s="15">
        <f>AG42</f>
        <v>61.305792039046516</v>
      </c>
      <c r="AB4" s="16" t="s">
        <v>24</v>
      </c>
      <c r="AC4" s="17">
        <f>O20</f>
        <v>38.762402978641937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197.27831948771146</v>
      </c>
      <c r="BF4" s="2"/>
      <c r="BG4" s="2"/>
      <c r="BH4" s="16" t="s">
        <v>24</v>
      </c>
      <c r="BI4" s="17" cm="1">
        <f t="array" ref="BI4">INDEX(AK42:AK300,B2+B3-5,1)</f>
        <v>197.31272064178324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197.31325134295847</v>
      </c>
      <c r="BU4" s="14"/>
      <c r="BV4" s="15"/>
      <c r="BW4" s="14" t="s">
        <v>25</v>
      </c>
      <c r="BX4" s="15">
        <f>F37</f>
        <v>29.765625663689161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14.817099127520125</v>
      </c>
      <c r="G5" s="16" t="s">
        <v>27</v>
      </c>
      <c r="H5" s="17">
        <f>S31</f>
        <v>18.6326</v>
      </c>
      <c r="I5" s="21"/>
      <c r="J5" s="2">
        <f>H3+F14</f>
        <v>85.887213626301389</v>
      </c>
      <c r="K5" s="22" t="s">
        <v>28</v>
      </c>
      <c r="L5" s="2">
        <f>H14+F3</f>
        <v>85.887213626301389</v>
      </c>
      <c r="N5" s="14" t="s">
        <v>27</v>
      </c>
      <c r="O5" s="15">
        <f>AY42</f>
        <v>14.6937395</v>
      </c>
      <c r="P5" s="16" t="s">
        <v>27</v>
      </c>
      <c r="Q5" s="17">
        <f>AI36</f>
        <v>3.4323299999999999</v>
      </c>
      <c r="R5" s="21"/>
      <c r="X5" s="14" t="s">
        <v>27</v>
      </c>
      <c r="Y5" s="15">
        <f>AY42</f>
        <v>14.6937395</v>
      </c>
      <c r="AB5" s="16" t="s">
        <v>27</v>
      </c>
      <c r="AC5" s="17">
        <f>O21</f>
        <v>14.6937395</v>
      </c>
      <c r="AE5" s="21"/>
      <c r="AF5" s="2">
        <f>AA13</f>
        <v>-1.9347838864318234</v>
      </c>
      <c r="AG5" s="22" t="s">
        <v>28</v>
      </c>
      <c r="AH5" s="2">
        <f>Y15-Y3</f>
        <v>-1.9347838864318234</v>
      </c>
      <c r="AI5" s="22" t="s">
        <v>28</v>
      </c>
      <c r="AJ5" s="2">
        <f>AC15-AC3</f>
        <v>-1.9347838864318199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14.694509050924163</v>
      </c>
      <c r="BF5" s="2"/>
      <c r="BG5" s="2"/>
      <c r="BH5" s="16" t="s">
        <v>27</v>
      </c>
      <c r="BI5" s="17" cm="1">
        <f t="array" ref="BI5">INDEX(AY42:AY300,B2+B3-5,1)</f>
        <v>14.694469564114055</v>
      </c>
      <c r="BJ5" s="2"/>
      <c r="BK5" s="21"/>
      <c r="BM5" s="2">
        <f>BG13</f>
        <v>-5.3530506846248523E-3</v>
      </c>
      <c r="BN5" s="22" t="s">
        <v>28</v>
      </c>
      <c r="BO5" s="2">
        <f>-BE3+BG15</f>
        <v>-5.3530506846222181E-3</v>
      </c>
      <c r="BP5" s="22" t="s">
        <v>28</v>
      </c>
      <c r="BQ5" s="2">
        <f>IF(BB8="NO APLICA",BI15-BI3,-BC9+BI15-BI3)</f>
        <v>-5.3530506846186654E-3</v>
      </c>
      <c r="BS5" s="16" t="s">
        <v>27</v>
      </c>
      <c r="BT5" s="17" cm="1">
        <f t="array" ref="BT5">INDEX(AY42:AY300,B2+B3-4,1)</f>
        <v>14.694509050924163</v>
      </c>
      <c r="BU5" s="14"/>
      <c r="BV5" s="15"/>
      <c r="BW5" s="14" t="s">
        <v>24</v>
      </c>
      <c r="BX5" s="15">
        <f>N37</f>
        <v>197.70614346350976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1.1543182511234637E-6</v>
      </c>
      <c r="G6" s="16" t="s">
        <v>31</v>
      </c>
      <c r="H6" s="17">
        <f>F31</f>
        <v>0.209146</v>
      </c>
      <c r="I6" s="21"/>
      <c r="N6" s="14" t="s">
        <v>32</v>
      </c>
      <c r="O6" s="15">
        <f>N42</f>
        <v>0.98184851042068078</v>
      </c>
      <c r="P6" s="16" t="s">
        <v>31</v>
      </c>
      <c r="Q6" s="17">
        <f>AC36</f>
        <v>0</v>
      </c>
      <c r="S6" s="2">
        <f>O3</f>
        <v>36.82750835154075</v>
      </c>
      <c r="T6" s="22" t="s">
        <v>28</v>
      </c>
      <c r="U6" s="2">
        <f>O13</f>
        <v>36.82750835154075</v>
      </c>
      <c r="W6" s="24" t="s">
        <v>33</v>
      </c>
      <c r="X6" s="14" t="s">
        <v>32</v>
      </c>
      <c r="Y6" s="15">
        <f>N42</f>
        <v>0.98184851042068078</v>
      </c>
      <c r="AB6" s="16" t="s">
        <v>31</v>
      </c>
      <c r="AC6" s="17">
        <f>O22</f>
        <v>0.98184851042068078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4.7832609049032963E-6</v>
      </c>
      <c r="BF6" s="2"/>
      <c r="BG6" s="2"/>
      <c r="BH6" s="16" t="s">
        <v>31</v>
      </c>
      <c r="BI6" s="17" cm="1">
        <f t="array" ref="BI6">INDEX(S42:S300,B2+B3-5,1)</f>
        <v>2.7526042400462741E-6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1.1543182511234635E-6</v>
      </c>
      <c r="BU6" s="14"/>
      <c r="BV6" s="15"/>
      <c r="BW6" s="14" t="s">
        <v>27</v>
      </c>
      <c r="BX6" s="15">
        <f>W37</f>
        <v>14.817099127520125</v>
      </c>
      <c r="CA6" s="2">
        <f>BT3</f>
        <v>67.590293316819242</v>
      </c>
      <c r="CB6" s="22" t="s">
        <v>28</v>
      </c>
      <c r="CC6" s="2">
        <f>BX4+BT19</f>
        <v>67.590293316819242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-283099.44521395682</v>
      </c>
      <c r="G7" s="16" t="s">
        <v>35</v>
      </c>
      <c r="H7" s="17">
        <f>O31</f>
        <v>-243616.70253591126</v>
      </c>
      <c r="I7" s="18" t="s">
        <v>36</v>
      </c>
      <c r="J7" s="18"/>
      <c r="K7" s="18"/>
      <c r="L7" s="18"/>
      <c r="N7" s="14" t="s">
        <v>35</v>
      </c>
      <c r="O7" s="15">
        <f>AU42</f>
        <v>-49351.287561912599</v>
      </c>
      <c r="P7" s="16" t="s">
        <v>35</v>
      </c>
      <c r="Q7" s="17">
        <f>AG36</f>
        <v>-285329.62085138611</v>
      </c>
      <c r="S7" s="2">
        <f>Q13</f>
        <v>6339.9340781113424</v>
      </c>
      <c r="T7" s="22" t="s">
        <v>28</v>
      </c>
      <c r="U7" s="2">
        <f>Q3</f>
        <v>6339.9340781113424</v>
      </c>
      <c r="W7" s="25">
        <f>C42</f>
        <v>9.6416000000000004</v>
      </c>
      <c r="X7" s="14" t="s">
        <v>35</v>
      </c>
      <c r="Y7" s="15">
        <f>AU42</f>
        <v>-49351.287561912599</v>
      </c>
      <c r="AB7" s="16" t="s">
        <v>35</v>
      </c>
      <c r="AC7" s="17">
        <f>O23</f>
        <v>-70052.488640492738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3.1153058823529438</v>
      </c>
      <c r="BD7" s="14" t="s">
        <v>35</v>
      </c>
      <c r="BE7" s="15" cm="1">
        <f t="array" ref="BE7">INDEX(AU42:AU300,B2+B3-4,1)</f>
        <v>-237452.77497496881</v>
      </c>
      <c r="BF7" s="2"/>
      <c r="BG7" s="2"/>
      <c r="BH7" s="16" t="s">
        <v>35</v>
      </c>
      <c r="BI7" s="17" cm="1">
        <f t="array" ref="BI7">INDEX(AV42:AV300,B2+B3-5,1)</f>
        <v>-272584.04865798086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-272584.34113044309</v>
      </c>
      <c r="BU7" s="14"/>
      <c r="BV7" s="15"/>
      <c r="BW7" s="14" t="s">
        <v>32</v>
      </c>
      <c r="BX7" s="15">
        <f>J37</f>
        <v>1.1543182511234637E-6</v>
      </c>
      <c r="BZ7" s="21"/>
      <c r="CA7" s="2">
        <f>BV19*B12</f>
        <v>29.765625663689164</v>
      </c>
      <c r="CB7" s="22" t="s">
        <v>28</v>
      </c>
      <c r="CC7" s="2">
        <f>BX4</f>
        <v>29.765625663689161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W8" s="25"/>
      <c r="X8" s="28"/>
      <c r="Y8" s="29"/>
      <c r="Z8" s="30" t="s">
        <v>38</v>
      </c>
      <c r="AA8" s="31">
        <f>AI42</f>
        <v>40.533173381958477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197.3132669360341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-237447.12109787471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10.052132901809102</v>
      </c>
      <c r="K9" s="22" t="s">
        <v>28</v>
      </c>
      <c r="L9" s="2">
        <f>H14*H17+F3*F6</f>
        <v>10.052132901809102</v>
      </c>
      <c r="R9" s="18" t="s">
        <v>36</v>
      </c>
      <c r="S9" s="18"/>
      <c r="T9" s="18"/>
      <c r="U9" s="18"/>
      <c r="W9" s="25"/>
      <c r="X9" s="35" t="s">
        <v>40</v>
      </c>
      <c r="Y9" s="36">
        <f>I42</f>
        <v>35.860116408324835</v>
      </c>
      <c r="Z9" s="37" t="s">
        <v>41</v>
      </c>
      <c r="AA9" s="38">
        <f>P42</f>
        <v>0.99988041350668788</v>
      </c>
      <c r="AB9" s="39" t="s">
        <v>42</v>
      </c>
      <c r="AC9" s="40">
        <f>J42</f>
        <v>24.654846145067697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29.76830218903147</v>
      </c>
      <c r="BF9" s="37" t="s">
        <v>41</v>
      </c>
      <c r="BG9" s="38" cm="1">
        <f t="array" ref="BG9">INDEX(P42:P300,B2+B3-4,1)</f>
        <v>6.1515834023723398E-6</v>
      </c>
      <c r="BH9" s="39" t="s">
        <v>47</v>
      </c>
      <c r="BI9" s="40" cm="1">
        <f t="array" ref="BI9">INDEX(J42:J300,B2+B3-4,1)</f>
        <v>67.590293316819242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67.787373587265776</v>
      </c>
      <c r="Z10" s="37" t="s">
        <v>51</v>
      </c>
      <c r="AA10" s="38">
        <f>Q42</f>
        <v>0.9427134310427342</v>
      </c>
      <c r="AB10" s="39" t="s">
        <v>52</v>
      </c>
      <c r="AC10" s="40">
        <f>AJ42</f>
        <v>40.427286895309614</v>
      </c>
      <c r="AF10" s="2">
        <f>AA11</f>
        <v>-2.5127891030785299</v>
      </c>
      <c r="AG10" s="22" t="s">
        <v>28</v>
      </c>
      <c r="AH10" s="2">
        <f>Y15*Y18-Y3*Y6</f>
        <v>-2.5127891030785179</v>
      </c>
      <c r="AI10" s="22" t="s">
        <v>28</v>
      </c>
      <c r="AJ10" s="2">
        <f>AC15*AC18-AC3*AC6</f>
        <v>-2.5127891030785285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197.49223147561059</v>
      </c>
      <c r="BF10" s="37" t="s">
        <v>51</v>
      </c>
      <c r="BG10" s="38" cm="1">
        <f t="array" ref="BG10">INDEX(Q42:Q300,B2+B3-4,1)</f>
        <v>9.7879369243745487E-7</v>
      </c>
      <c r="BH10" s="39" t="s">
        <v>52</v>
      </c>
      <c r="BI10" s="40" cm="1">
        <f t="array" ref="BI10">INDEX(AJ42:AJ300,B2+B3-4,1)</f>
        <v>197.31325134295847</v>
      </c>
      <c r="BJ10" s="2"/>
      <c r="BK10" s="2"/>
      <c r="BM10" s="2">
        <f>BG11</f>
        <v>-1.0804335362546694E-4</v>
      </c>
      <c r="BN10" s="22" t="s">
        <v>28</v>
      </c>
      <c r="BO10" s="2">
        <f>-BE3*BE6+BG15*BG18</f>
        <v>-1.0804335362546696E-4</v>
      </c>
      <c r="BP10" s="22" t="s">
        <v>28</v>
      </c>
      <c r="BQ10" s="2">
        <f>IF(BB8="NO APLICA",BI15*BI18-BI3*BI6,-BC9*BC12+BI15*BI18-BI3*BI6)</f>
        <v>-1.0804335362546696E-4</v>
      </c>
      <c r="BZ10" s="21"/>
      <c r="CB10" s="2"/>
      <c r="CI10" s="2"/>
    </row>
    <row r="11" spans="1:88" ht="15.6" x14ac:dyDescent="0.3">
      <c r="A11" s="1" t="s">
        <v>53</v>
      </c>
      <c r="B11" s="2">
        <v>2.5971816816233106</v>
      </c>
      <c r="D11" s="13"/>
      <c r="E11" s="25">
        <f>N31</f>
        <v>397730.31729697785</v>
      </c>
      <c r="F11" s="26"/>
      <c r="G11" s="27"/>
      <c r="I11" s="18" t="s">
        <v>54</v>
      </c>
      <c r="J11" s="18"/>
      <c r="K11" s="18"/>
      <c r="L11" s="18"/>
      <c r="N11" s="25">
        <f>-P36</f>
        <v>762373.65560797229</v>
      </c>
      <c r="R11" s="21"/>
      <c r="W11" s="25"/>
      <c r="X11" s="35" t="s">
        <v>27</v>
      </c>
      <c r="Y11" s="36">
        <f>AY42</f>
        <v>14.6937395</v>
      </c>
      <c r="Z11" s="43" t="s">
        <v>55</v>
      </c>
      <c r="AA11" s="38">
        <f>V42</f>
        <v>-2.5127891030785299</v>
      </c>
      <c r="AB11" s="39" t="s">
        <v>27</v>
      </c>
      <c r="AC11" s="40">
        <f>AY42</f>
        <v>14.6937395</v>
      </c>
      <c r="AF11" s="2">
        <f>AA11</f>
        <v>-2.5127891030785299</v>
      </c>
      <c r="AG11" s="22" t="s">
        <v>28</v>
      </c>
      <c r="AH11" s="2">
        <f>X23+Z23</f>
        <v>-2.5127891030785285</v>
      </c>
      <c r="AI11" s="22" t="s">
        <v>28</v>
      </c>
      <c r="AJ11" s="2">
        <f>X24+Z24</f>
        <v>-2.5127891030785281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14.694509050924163</v>
      </c>
      <c r="BF11" s="43" t="s">
        <v>55</v>
      </c>
      <c r="BG11" s="38" cm="1">
        <f t="array" ref="BG11">INDEX(V42:V300,B2+B3-4,1)</f>
        <v>-1.0804335362546694E-4</v>
      </c>
      <c r="BH11" s="39" t="s">
        <v>27</v>
      </c>
      <c r="BI11" s="40" cm="1">
        <f t="array" ref="BI11">INDEX(AY42:AY300,B2+B3-4,1)</f>
        <v>14.694509050924163</v>
      </c>
      <c r="BJ11" s="2"/>
      <c r="BK11" s="2"/>
      <c r="BM11" s="2">
        <f>BG11</f>
        <v>-1.0804335362546694E-4</v>
      </c>
      <c r="BN11" s="22" t="s">
        <v>28</v>
      </c>
      <c r="BO11" s="2">
        <f>BD23+BF23</f>
        <v>-1.0804335362546696E-4</v>
      </c>
      <c r="BP11" s="22" t="s">
        <v>28</v>
      </c>
      <c r="BQ11" s="2">
        <f>BD24+BF24</f>
        <v>-1.080433536254669E-4</v>
      </c>
      <c r="BU11" s="16"/>
      <c r="BV11" s="17"/>
      <c r="BZ11" s="21"/>
      <c r="CI11" s="2"/>
    </row>
    <row r="12" spans="1:88" ht="16.8" thickBot="1" x14ac:dyDescent="0.35">
      <c r="A12" s="12" t="s">
        <v>62</v>
      </c>
      <c r="B12" s="2">
        <v>1</v>
      </c>
      <c r="D12" s="13"/>
      <c r="F12" s="26"/>
      <c r="G12" s="27"/>
      <c r="R12" s="21"/>
      <c r="S12" s="2">
        <f>O3*O6</f>
        <v>36.159034217465468</v>
      </c>
      <c r="T12" s="22" t="s">
        <v>28</v>
      </c>
      <c r="U12" s="2">
        <f>O13*O16</f>
        <v>36.159034217465468</v>
      </c>
      <c r="W12" s="25"/>
      <c r="X12" s="35" t="s">
        <v>58</v>
      </c>
      <c r="Y12" s="36">
        <f>O42</f>
        <v>0.97306266128452934</v>
      </c>
      <c r="Z12" s="43" t="s">
        <v>59</v>
      </c>
      <c r="AA12" s="38">
        <f>W42</f>
        <v>0.57800521664670645</v>
      </c>
      <c r="AB12" s="39" t="s">
        <v>60</v>
      </c>
      <c r="AC12" s="40">
        <f>R42</f>
        <v>0.95698019761142927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2.9687895780133801E-6</v>
      </c>
      <c r="BF12" s="43" t="s">
        <v>59</v>
      </c>
      <c r="BG12" s="38" cm="1">
        <f t="array" ref="BG12">INDEX(W42:W300,B2+B3-4,1)</f>
        <v>-5.2450073309993853E-3</v>
      </c>
      <c r="BH12" s="39" t="s">
        <v>60</v>
      </c>
      <c r="BI12" s="40" cm="1">
        <f t="array" ref="BI12">INDEX(R42:R300,B2+B3-4,1)</f>
        <v>1.1543182511234635E-6</v>
      </c>
      <c r="BJ12" s="2"/>
      <c r="BK12" s="2"/>
      <c r="BL12" s="2"/>
      <c r="BM12" s="2"/>
      <c r="BN12" s="2"/>
      <c r="BO12" s="2"/>
      <c r="BP12" s="2"/>
      <c r="BU12" s="16"/>
      <c r="BV12" s="17"/>
      <c r="BZ12" s="21"/>
      <c r="CA12" s="2">
        <f>BT3*BT6</f>
        <v>7.8020709174392701E-5</v>
      </c>
      <c r="CB12" s="22" t="s">
        <v>28</v>
      </c>
      <c r="CC12" s="2">
        <f>BT19*BT22+BX4*BX7</f>
        <v>7.8020709174392715E-5</v>
      </c>
      <c r="CH12" s="2"/>
      <c r="CI12" s="2"/>
    </row>
    <row r="13" spans="1:88" ht="16.2" x14ac:dyDescent="0.3">
      <c r="A13" s="7" t="s">
        <v>65</v>
      </c>
      <c r="B13" s="2">
        <v>0.98081906420768594</v>
      </c>
      <c r="D13" s="13"/>
      <c r="F13" s="26"/>
      <c r="G13" s="27"/>
      <c r="N13" s="14" t="s">
        <v>319</v>
      </c>
      <c r="O13" s="15">
        <f>E36</f>
        <v>36.82750835154075</v>
      </c>
      <c r="P13" s="16" t="s">
        <v>320</v>
      </c>
      <c r="Q13" s="17">
        <f>Z36</f>
        <v>6339.9340781113424</v>
      </c>
      <c r="S13" s="2">
        <f>Q13*Q16</f>
        <v>0</v>
      </c>
      <c r="T13" s="22" t="s">
        <v>28</v>
      </c>
      <c r="U13" s="2">
        <f>Q3*Q6</f>
        <v>0</v>
      </c>
      <c r="W13" s="25"/>
      <c r="X13" s="44"/>
      <c r="Y13" s="45"/>
      <c r="Z13" s="43" t="s">
        <v>64</v>
      </c>
      <c r="AA13" s="38">
        <f>X42</f>
        <v>-1.9347838864318234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-5.3530506846248523E-3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/>
      <c r="BV13" s="17"/>
      <c r="CA13" s="2">
        <f>BV19*BV22</f>
        <v>3.4359004959705363E-5</v>
      </c>
      <c r="CB13" s="22" t="s">
        <v>28</v>
      </c>
      <c r="CC13" s="2">
        <f>BX4*BX7</f>
        <v>3.4359004959705356E-5</v>
      </c>
      <c r="CH13" s="2"/>
      <c r="CI13" s="2"/>
    </row>
    <row r="14" spans="1:88" ht="16.8" thickBot="1" x14ac:dyDescent="0.35">
      <c r="A14" s="12" t="s">
        <v>69</v>
      </c>
      <c r="B14" s="2">
        <v>1.0912204141452293E-6</v>
      </c>
      <c r="D14" s="13"/>
      <c r="E14" s="14" t="s">
        <v>66</v>
      </c>
      <c r="F14" s="15">
        <f>D31</f>
        <v>37.824667653130078</v>
      </c>
      <c r="G14" s="16" t="s">
        <v>67</v>
      </c>
      <c r="H14" s="17">
        <f>C31</f>
        <v>48.062545973171318</v>
      </c>
      <c r="N14" s="14" t="s">
        <v>24</v>
      </c>
      <c r="O14" s="15">
        <f>M36</f>
        <v>38.762402978641937</v>
      </c>
      <c r="P14" s="16" t="s">
        <v>24</v>
      </c>
      <c r="Q14" s="17">
        <f>AD36</f>
        <v>30</v>
      </c>
      <c r="W14" s="25"/>
      <c r="X14" s="48"/>
      <c r="Y14" s="49"/>
      <c r="Z14" s="50" t="s">
        <v>68</v>
      </c>
      <c r="AA14" s="51">
        <f>AN42</f>
        <v>-4438.3878937378822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1439.3879287776272</v>
      </c>
      <c r="BH14" s="52"/>
      <c r="BI14" s="53"/>
      <c r="BJ14" s="2"/>
      <c r="BK14" s="2"/>
      <c r="BL14" s="2"/>
      <c r="BM14" s="2"/>
      <c r="BN14" s="2"/>
      <c r="BO14" s="2"/>
      <c r="BP14" s="2"/>
      <c r="BU14" s="16"/>
      <c r="BV14" s="17"/>
      <c r="CB14" s="2"/>
    </row>
    <row r="15" spans="1:88" ht="16.2" x14ac:dyDescent="0.3">
      <c r="D15" s="13"/>
      <c r="E15" s="14" t="s">
        <v>24</v>
      </c>
      <c r="F15" s="15">
        <f>L31</f>
        <v>197.31211027603783</v>
      </c>
      <c r="G15" s="16" t="s">
        <v>24</v>
      </c>
      <c r="H15" s="17">
        <f>K31</f>
        <v>117.73393756806013</v>
      </c>
      <c r="J15" s="2">
        <f>E11</f>
        <v>397730.31729697785</v>
      </c>
      <c r="K15" s="22" t="s">
        <v>28</v>
      </c>
      <c r="L15" s="2">
        <f>H14*H18-H3*H7</f>
        <v>397730.31729697809</v>
      </c>
      <c r="N15" s="14" t="s">
        <v>27</v>
      </c>
      <c r="O15" s="15">
        <f>V36</f>
        <v>14.6937395</v>
      </c>
      <c r="P15" s="16" t="s">
        <v>27</v>
      </c>
      <c r="Q15" s="17">
        <f>AH36</f>
        <v>3.4323299999999999</v>
      </c>
      <c r="R15" s="127" t="s">
        <v>54</v>
      </c>
      <c r="S15" s="127"/>
      <c r="T15" s="127"/>
      <c r="U15" s="127"/>
      <c r="W15" s="24" t="s">
        <v>71</v>
      </c>
      <c r="X15" s="14" t="s">
        <v>72</v>
      </c>
      <c r="Y15" s="15">
        <f>G43</f>
        <v>34.892724465108927</v>
      </c>
      <c r="AB15" s="16" t="s">
        <v>73</v>
      </c>
      <c r="AC15" s="17">
        <f>H42</f>
        <v>24.654846145067697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/>
      <c r="BE15" s="15"/>
      <c r="BF15" s="41" t="s">
        <v>76</v>
      </c>
      <c r="BG15" s="42">
        <f>BX4</f>
        <v>29.765625663689161</v>
      </c>
      <c r="BH15" s="16" t="s">
        <v>21</v>
      </c>
      <c r="BI15" s="17" cm="1">
        <f t="array" ref="BI15">INDEX(H42:H300,B2+B3-4,1)</f>
        <v>67.590293316819242</v>
      </c>
      <c r="BJ15" s="2"/>
      <c r="BK15" s="2"/>
      <c r="BL15" s="2"/>
      <c r="BM15" s="2"/>
      <c r="BN15" s="2"/>
      <c r="BO15" s="2"/>
      <c r="BP15" s="2"/>
      <c r="BU15" s="16"/>
      <c r="BV15" s="17"/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14.817099127520125</v>
      </c>
      <c r="G16" s="16" t="s">
        <v>27</v>
      </c>
      <c r="H16" s="17">
        <f>T31</f>
        <v>18.6326</v>
      </c>
      <c r="J16" s="2">
        <f>E11</f>
        <v>397730.31729697785</v>
      </c>
      <c r="K16" s="2" t="s">
        <v>28</v>
      </c>
      <c r="L16" s="2">
        <f>F14*F18-F3*F7</f>
        <v>397730.31729697809</v>
      </c>
      <c r="N16" s="14" t="s">
        <v>30</v>
      </c>
      <c r="O16" s="15">
        <f>I36</f>
        <v>0.98184851042068078</v>
      </c>
      <c r="P16" s="16" t="s">
        <v>31</v>
      </c>
      <c r="Q16" s="17">
        <f>AB36</f>
        <v>0</v>
      </c>
      <c r="W16" s="25">
        <f>D42</f>
        <v>9.530423529411765</v>
      </c>
      <c r="X16" s="14" t="s">
        <v>24</v>
      </c>
      <c r="Y16" s="15">
        <f>AG43</f>
        <v>74.268955135485029</v>
      </c>
      <c r="AB16" s="16" t="s">
        <v>24</v>
      </c>
      <c r="AC16" s="17">
        <f>AK42</f>
        <v>40.427286895309614</v>
      </c>
      <c r="AF16" s="2">
        <f>AA14</f>
        <v>-4438.3878937378822</v>
      </c>
      <c r="AG16" s="22" t="s">
        <v>28</v>
      </c>
      <c r="AH16" s="2">
        <f>Y15*Y19-Y3*Y7</f>
        <v>-4438.3878937379923</v>
      </c>
      <c r="AI16" s="22" t="s">
        <v>28</v>
      </c>
      <c r="AJ16" s="2">
        <f>AC15*AC19-AC3*AC7</f>
        <v>-4438.3878937377594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2.8806000000000025</v>
      </c>
      <c r="BD16" s="14"/>
      <c r="BE16" s="15"/>
      <c r="BF16" s="41" t="s">
        <v>24</v>
      </c>
      <c r="BG16" s="42">
        <f>BX5</f>
        <v>197.70614346350976</v>
      </c>
      <c r="BH16" s="16" t="s">
        <v>24</v>
      </c>
      <c r="BI16" s="17" cm="1">
        <f t="array" ref="BI16">INDEX(AK42:AK300,B2+B3-4,1)</f>
        <v>197.31325134295847</v>
      </c>
      <c r="BJ16" s="2"/>
      <c r="BK16" s="2"/>
      <c r="BM16" s="2">
        <f>BG14</f>
        <v>1439.3879287776272</v>
      </c>
      <c r="BN16" s="22" t="s">
        <v>28</v>
      </c>
      <c r="BO16" s="2">
        <f>-BE3*BE7+BG15*BG19</f>
        <v>1439.3879287773743</v>
      </c>
      <c r="BP16" s="22" t="s">
        <v>28</v>
      </c>
      <c r="BQ16" s="2">
        <f>IF(BB8="NO APLICA",BI15*BI19-BI3*BI7,-BC9*BC13+BI15*BI19-BI3*BI7)</f>
        <v>1439.387928776443</v>
      </c>
      <c r="BX16" s="25">
        <f>P37</f>
        <v>1045881.3383521104</v>
      </c>
    </row>
    <row r="17" spans="1:82" ht="15.6" x14ac:dyDescent="0.3">
      <c r="D17" s="13"/>
      <c r="E17" s="14" t="s">
        <v>30</v>
      </c>
      <c r="F17" s="15">
        <f>H31</f>
        <v>1.1543182511234637E-6</v>
      </c>
      <c r="G17" s="16" t="s">
        <v>31</v>
      </c>
      <c r="H17" s="17">
        <f>G31</f>
        <v>0.209146</v>
      </c>
      <c r="K17" s="22" t="s">
        <v>28</v>
      </c>
      <c r="L17" s="2">
        <f>E11</f>
        <v>397730.31729697785</v>
      </c>
      <c r="N17" s="14" t="s">
        <v>35</v>
      </c>
      <c r="O17" s="15">
        <f>R36</f>
        <v>-70052.488640492738</v>
      </c>
      <c r="P17" s="16" t="s">
        <v>35</v>
      </c>
      <c r="Q17" s="17">
        <f>AF36</f>
        <v>-285449.87031237665</v>
      </c>
      <c r="W17" s="25"/>
      <c r="X17" s="14" t="s">
        <v>27</v>
      </c>
      <c r="Y17" s="15">
        <f>AY43</f>
        <v>14.693751954527814</v>
      </c>
      <c r="AB17" s="16" t="s">
        <v>27</v>
      </c>
      <c r="AC17" s="17">
        <f>AY42</f>
        <v>14.6937395</v>
      </c>
      <c r="AF17" s="2">
        <f>AA14</f>
        <v>-4438.3878937378822</v>
      </c>
      <c r="AG17" s="22" t="s">
        <v>28</v>
      </c>
      <c r="AH17" s="2">
        <f>X25+Z25</f>
        <v>-4438.3878937379304</v>
      </c>
      <c r="AI17" s="22" t="s">
        <v>28</v>
      </c>
      <c r="AJ17" s="2">
        <f>X26+Z26</f>
        <v>-4438.3878937377831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/>
      <c r="BE17" s="15"/>
      <c r="BF17" s="41" t="s">
        <v>27</v>
      </c>
      <c r="BG17" s="42">
        <f>BX6</f>
        <v>14.817099127520125</v>
      </c>
      <c r="BH17" s="16" t="s">
        <v>27</v>
      </c>
      <c r="BI17" s="17" cm="1">
        <f t="array" ref="BI17">INDEX(AY42:AY300,B2+B3-4,1)</f>
        <v>14.694509050924163</v>
      </c>
      <c r="BJ17" s="2"/>
      <c r="BK17" s="2"/>
      <c r="BM17" s="2">
        <f>BG14</f>
        <v>1439.3879287776272</v>
      </c>
      <c r="BN17" s="22" t="s">
        <v>28</v>
      </c>
      <c r="BO17" s="2">
        <f>BD25+BF25</f>
        <v>1439.3879287776167</v>
      </c>
      <c r="BP17" s="22" t="s">
        <v>28</v>
      </c>
      <c r="BQ17" s="2">
        <f>BD26+BF26</f>
        <v>1439.3879287761238</v>
      </c>
    </row>
    <row r="18" spans="1:82" ht="16.2" thickBot="1" x14ac:dyDescent="0.35">
      <c r="D18" s="13"/>
      <c r="E18" s="14" t="s">
        <v>35</v>
      </c>
      <c r="F18" s="15">
        <f>Q31</f>
        <v>-272584.34113044309</v>
      </c>
      <c r="G18" s="16" t="s">
        <v>35</v>
      </c>
      <c r="H18" s="17">
        <f>P31</f>
        <v>-235341.43726971018</v>
      </c>
      <c r="S18" s="2">
        <f>N11</f>
        <v>762373.65560797229</v>
      </c>
      <c r="T18" s="22" t="s">
        <v>28</v>
      </c>
      <c r="U18" s="2">
        <f>O3*O7-O13*O17</f>
        <v>762373.65560833458</v>
      </c>
      <c r="W18" s="24" t="s">
        <v>77</v>
      </c>
      <c r="X18" s="14" t="s">
        <v>32</v>
      </c>
      <c r="Y18" s="15">
        <f>N43</f>
        <v>0.96427681214837779</v>
      </c>
      <c r="AB18" s="16" t="s">
        <v>31</v>
      </c>
      <c r="AC18" s="17">
        <f>S42</f>
        <v>0.95698019761142927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/>
      <c r="BE18" s="15"/>
      <c r="BF18" s="41" t="s">
        <v>78</v>
      </c>
      <c r="BG18" s="42">
        <f>BX7</f>
        <v>1.1543182511234637E-6</v>
      </c>
      <c r="BH18" s="16" t="s">
        <v>31</v>
      </c>
      <c r="BI18" s="17" cm="1">
        <f t="array" ref="BI18">INDEX(S42:S300,B2+B3-4,1)</f>
        <v>1.1543182511234635E-6</v>
      </c>
      <c r="BJ18" s="2"/>
      <c r="BK18" s="2"/>
      <c r="BL18" s="2"/>
      <c r="BM18" s="2"/>
      <c r="BN18" s="2"/>
      <c r="BO18" s="2"/>
      <c r="BP18" s="2"/>
      <c r="CA18" s="54">
        <f>BT3*BT7</f>
        <v>-18424055.570578564</v>
      </c>
      <c r="CB18" s="55" t="s">
        <v>28</v>
      </c>
      <c r="CC18" s="54">
        <f>BT19*BT23+BX4*BX8-BX16</f>
        <v>-18424055.570578564</v>
      </c>
    </row>
    <row r="19" spans="1:82" ht="16.8" thickBot="1" x14ac:dyDescent="0.35">
      <c r="D19" s="13"/>
      <c r="E19" s="56"/>
      <c r="F19" s="26" t="s">
        <v>79</v>
      </c>
      <c r="G19" s="57" t="s">
        <v>80</v>
      </c>
      <c r="H19" s="58"/>
      <c r="I19" s="102" t="s">
        <v>321</v>
      </c>
      <c r="J19" s="11" t="s">
        <v>322</v>
      </c>
      <c r="K19" s="2">
        <v>0.148148</v>
      </c>
      <c r="N19" s="14" t="s">
        <v>323</v>
      </c>
      <c r="O19" s="15">
        <f>O13-Q19</f>
        <v>26.589630031499517</v>
      </c>
      <c r="P19" s="14" t="s">
        <v>12</v>
      </c>
      <c r="Q19" s="15">
        <f>G36</f>
        <v>10.237878320041233</v>
      </c>
      <c r="S19" s="2">
        <f>N11</f>
        <v>762373.65560797229</v>
      </c>
      <c r="T19" s="22" t="s">
        <v>28</v>
      </c>
      <c r="U19" s="2">
        <f>Q3*Q7-Q13*Q17</f>
        <v>762373.6556084156</v>
      </c>
      <c r="W19" s="25">
        <f>W7-W16</f>
        <v>0.11117647058823543</v>
      </c>
      <c r="X19" s="14" t="s">
        <v>35</v>
      </c>
      <c r="Y19" s="15">
        <f>AU43</f>
        <v>-52214.992399381154</v>
      </c>
      <c r="AB19" s="16" t="s">
        <v>35</v>
      </c>
      <c r="AC19" s="17">
        <f>AV42</f>
        <v>-75729.863923883575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0.23470588235294132</v>
      </c>
      <c r="BD19" s="14"/>
      <c r="BE19" s="15"/>
      <c r="BF19" s="41" t="s">
        <v>35</v>
      </c>
      <c r="BG19" s="42">
        <f>BX8</f>
        <v>-237447.12109787471</v>
      </c>
      <c r="BH19" s="16" t="s">
        <v>35</v>
      </c>
      <c r="BI19" s="17" cm="1">
        <f t="array" ref="BI19">INDEX(AV42:AV300,B2+B3-4,1)</f>
        <v>-272584.34113044309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37.824667653130078</v>
      </c>
      <c r="BU19" s="16" t="s">
        <v>83</v>
      </c>
      <c r="BV19" s="17">
        <f>E37-G37</f>
        <v>29.765625663689164</v>
      </c>
      <c r="CA19" s="54">
        <f>BX16</f>
        <v>1045881.3383521104</v>
      </c>
      <c r="CB19" s="55" t="s">
        <v>28</v>
      </c>
      <c r="CC19" s="54">
        <f>BX4*BX8-BV19*BV23</f>
        <v>1045881.3383521121</v>
      </c>
    </row>
    <row r="20" spans="1:82" ht="16.8" thickBot="1" x14ac:dyDescent="0.35">
      <c r="A20" s="9"/>
      <c r="D20" s="13"/>
      <c r="F20" s="26"/>
      <c r="G20" s="27"/>
      <c r="I20" s="108"/>
      <c r="J20" s="11" t="s">
        <v>324</v>
      </c>
      <c r="K20" s="2">
        <v>0.6929997953566841</v>
      </c>
      <c r="N20" s="14" t="s">
        <v>24</v>
      </c>
      <c r="O20" s="15">
        <f>AVERAGE(O14,Q20)</f>
        <v>38.762402978641937</v>
      </c>
      <c r="P20" s="14" t="s">
        <v>24</v>
      </c>
      <c r="Q20" s="15">
        <f>O36</f>
        <v>38.762402978641937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197.31211027603783</v>
      </c>
      <c r="BU20" s="16" t="s">
        <v>24</v>
      </c>
      <c r="BV20" s="17">
        <f>M37</f>
        <v>197.31211027603783</v>
      </c>
    </row>
    <row r="21" spans="1:82" ht="15" thickBot="1" x14ac:dyDescent="0.35">
      <c r="A21" s="9"/>
      <c r="D21" s="13"/>
      <c r="F21" s="11" t="s">
        <v>325</v>
      </c>
      <c r="G21" s="2">
        <v>0.80443480139656387</v>
      </c>
      <c r="N21" s="14" t="s">
        <v>27</v>
      </c>
      <c r="O21" s="15">
        <f>AVERAGE(O15,Q21)</f>
        <v>14.6937395</v>
      </c>
      <c r="P21" s="14" t="s">
        <v>27</v>
      </c>
      <c r="Q21" s="15">
        <f>X36</f>
        <v>14.6937395</v>
      </c>
      <c r="R21" s="127" t="s">
        <v>70</v>
      </c>
      <c r="S21" s="127"/>
      <c r="T21" s="127"/>
      <c r="U21" s="127"/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14.817099127520125</v>
      </c>
      <c r="BU21" s="16" t="s">
        <v>27</v>
      </c>
      <c r="BV21" s="17">
        <f>V37</f>
        <v>14.817099127520125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11" t="s">
        <v>326</v>
      </c>
      <c r="G22" s="2">
        <v>9543.5912086914668</v>
      </c>
      <c r="N22" s="14" t="s">
        <v>30</v>
      </c>
      <c r="O22" s="15">
        <f>AVERAGE(O16,Q22)</f>
        <v>0.98184851042068078</v>
      </c>
      <c r="P22" s="14" t="s">
        <v>30</v>
      </c>
      <c r="Q22" s="15">
        <f>K36</f>
        <v>0.98184851042068078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518.76216216320961</v>
      </c>
      <c r="AC22" s="10" t="s">
        <v>90</v>
      </c>
      <c r="AD22" s="65">
        <f>AL42</f>
        <v>92.288414182699555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413.5710284543361</v>
      </c>
      <c r="BI22" s="10" t="s">
        <v>90</v>
      </c>
      <c r="BJ22" s="65" cm="1">
        <f t="array" ref="BJ22">INDEX(AL42:AL300,B2+B3-4,1)</f>
        <v>68.715921549393471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1.1543182511234637E-6</v>
      </c>
      <c r="BU22" s="16" t="s">
        <v>31</v>
      </c>
      <c r="BV22" s="17">
        <f>I37</f>
        <v>1.1543182511234637E-6</v>
      </c>
    </row>
    <row r="23" spans="1:82" ht="16.8" thickBot="1" x14ac:dyDescent="0.35">
      <c r="A23" s="9"/>
      <c r="D23" s="13"/>
      <c r="F23" s="11" t="s">
        <v>327</v>
      </c>
      <c r="G23" s="2">
        <v>1338.3010360673427</v>
      </c>
      <c r="N23" s="14" t="s">
        <v>35</v>
      </c>
      <c r="O23" s="15">
        <f>AVERAGE(O17,Q23)</f>
        <v>-70052.488640492738</v>
      </c>
      <c r="P23" s="14" t="s">
        <v>35</v>
      </c>
      <c r="Q23" s="15">
        <f>T36</f>
        <v>-70052.488640492738</v>
      </c>
      <c r="S23" s="2">
        <f>B11</f>
        <v>2.5971816816233106</v>
      </c>
      <c r="T23" s="22" t="s">
        <v>28</v>
      </c>
      <c r="U23" s="2">
        <f>O19/Q19</f>
        <v>2.5971816816233102</v>
      </c>
      <c r="W23" s="68" t="s">
        <v>91</v>
      </c>
      <c r="X23" s="69">
        <f>Y42</f>
        <v>-0.63012314553675419</v>
      </c>
      <c r="Y23" s="68" t="s">
        <v>92</v>
      </c>
      <c r="Z23" s="69">
        <f>AA42</f>
        <v>-1.8826659575417746</v>
      </c>
      <c r="AA23" s="10" t="s">
        <v>93</v>
      </c>
      <c r="AB23" s="70">
        <f>T42</f>
        <v>4.4157715696596584</v>
      </c>
      <c r="AC23" s="10" t="s">
        <v>94</v>
      </c>
      <c r="AD23" s="71">
        <f>AM42</f>
        <v>3622.3357862820599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-1.0802746154438386E-4</v>
      </c>
      <c r="BE23" s="68" t="s">
        <v>92</v>
      </c>
      <c r="BF23" s="69" cm="1">
        <f t="array" ref="BF23">INDEX(AA42:AA300,B2+B3-4,1)</f>
        <v>-1.5892081083091649E-8</v>
      </c>
      <c r="BG23" s="10" t="s">
        <v>93</v>
      </c>
      <c r="BH23" s="70" cm="1">
        <f t="array" ref="BH23">INDEX(T42:T300,B2+B3-4,1)</f>
        <v>5.3245922702670292</v>
      </c>
      <c r="BI23" s="10" t="s">
        <v>94</v>
      </c>
      <c r="BJ23" s="71" cm="1">
        <f t="array" ref="BJ23">INDEX(AM42:AM300,B2+B3-4,1)</f>
        <v>12041.489219605952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-272584.34113044309</v>
      </c>
      <c r="BU23" s="16" t="s">
        <v>35</v>
      </c>
      <c r="BV23" s="17">
        <f>R37</f>
        <v>-272584.34113044309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-0.66123923710559274</v>
      </c>
      <c r="Y24" s="72" t="s">
        <v>96</v>
      </c>
      <c r="Z24" s="73">
        <f>AD42</f>
        <v>-1.8515498659729355</v>
      </c>
      <c r="AA24" s="10" t="s">
        <v>97</v>
      </c>
      <c r="AB24" s="71">
        <f>U42</f>
        <v>0.14126890565961966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-1.0803717450136245E-4</v>
      </c>
      <c r="BE24" s="74" t="s">
        <v>99</v>
      </c>
      <c r="BF24" s="75" cm="1">
        <f t="array" ref="BF24">INDEX(AD42:AD300,B2+B3-4,1)</f>
        <v>-6.179124104451418E-9</v>
      </c>
      <c r="BG24" s="10" t="s">
        <v>97</v>
      </c>
      <c r="BH24" s="71" cm="1">
        <f t="array" ref="BH24">INDEX(U42:U300,B2+B3-4,1)</f>
        <v>0.82771201301979247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</v>
      </c>
      <c r="CB24" s="22" t="s">
        <v>28</v>
      </c>
      <c r="CC24" s="2">
        <f>BX4/BV19</f>
        <v>0.99999999999999989</v>
      </c>
    </row>
    <row r="25" spans="1:82" ht="16.8" customHeight="1" thickBot="1" x14ac:dyDescent="0.35">
      <c r="A25" s="9"/>
      <c r="D25" s="13"/>
      <c r="F25" s="26"/>
      <c r="G25" s="27"/>
      <c r="O25" s="11" t="s">
        <v>328</v>
      </c>
      <c r="P25" s="128">
        <v>0.97760763490157343</v>
      </c>
      <c r="Q25" s="129"/>
      <c r="R25" s="102" t="s">
        <v>329</v>
      </c>
      <c r="S25" s="11" t="s">
        <v>322</v>
      </c>
      <c r="T25" s="128">
        <v>0.24077399999999993</v>
      </c>
      <c r="U25" s="129"/>
      <c r="W25" s="77" t="s">
        <v>101</v>
      </c>
      <c r="X25" s="78">
        <f>AO42</f>
        <v>23071.528035160205</v>
      </c>
      <c r="Y25" s="77" t="s">
        <v>102</v>
      </c>
      <c r="Z25" s="78">
        <f>AP42</f>
        <v>-27509.915928898135</v>
      </c>
      <c r="AA25" s="10" t="s">
        <v>103</v>
      </c>
      <c r="AB25" s="71">
        <f>Z42</f>
        <v>1.0000000000000018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189.85105025057737</v>
      </c>
      <c r="BE25" s="77" t="s">
        <v>102</v>
      </c>
      <c r="BF25" s="78" cm="1">
        <f t="array" ref="BF25">INDEX(AP42:AP300,B2+B3-4,1)</f>
        <v>1249.5368785270393</v>
      </c>
      <c r="BG25" s="10" t="s">
        <v>103</v>
      </c>
      <c r="BH25" s="71" cm="1">
        <f t="array" ref="BH25">INDEX(Z42:Z300,B2+B3-4,1)</f>
        <v>0.99999999999999989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1098528.7077728952</v>
      </c>
    </row>
    <row r="26" spans="1:82" ht="16.8" thickBot="1" x14ac:dyDescent="0.35">
      <c r="A26" s="9"/>
      <c r="D26" s="80"/>
      <c r="F26" s="26"/>
      <c r="G26" s="27"/>
      <c r="M26" s="81"/>
      <c r="N26" s="129"/>
      <c r="O26" s="129"/>
      <c r="P26" s="129"/>
      <c r="Q26" s="129"/>
      <c r="R26" s="108"/>
      <c r="S26" s="11" t="s">
        <v>324</v>
      </c>
      <c r="T26" s="128">
        <v>114.75917366244265</v>
      </c>
      <c r="U26" s="129"/>
      <c r="W26" s="82" t="s">
        <v>105</v>
      </c>
      <c r="X26" s="83">
        <f>AQ42</f>
        <v>3518.2360842740786</v>
      </c>
      <c r="Y26" s="82" t="s">
        <v>106</v>
      </c>
      <c r="Z26" s="83">
        <f>AR42</f>
        <v>-7956.6239780118622</v>
      </c>
      <c r="AA26" s="10" t="s">
        <v>107</v>
      </c>
      <c r="AB26" s="71">
        <f>AC42</f>
        <v>1.0144374949017025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2.8986823617734543</v>
      </c>
      <c r="BE26" s="84" t="s">
        <v>109</v>
      </c>
      <c r="BF26" s="85" cm="1">
        <f t="array" ref="BF26">INDEX(AR42:AR300,B2+B3-4,1)</f>
        <v>1436.4892464143504</v>
      </c>
      <c r="BG26" s="10" t="s">
        <v>107</v>
      </c>
      <c r="BH26" s="71" cm="1">
        <f t="array" ref="BH26">INDEX(AC42:AC300,B2+B3-4,1)</f>
        <v>1.000002384505646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230.02809999999999</v>
      </c>
      <c r="BU27" s="41" t="s">
        <v>111</v>
      </c>
      <c r="BV27" s="42">
        <v>84.199700000000007</v>
      </c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223.48259999999999</v>
      </c>
      <c r="BU28" s="41" t="s">
        <v>114</v>
      </c>
      <c r="BV28" s="42">
        <v>289.82640140038581</v>
      </c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</row>
    <row r="31" spans="1:82" x14ac:dyDescent="0.3">
      <c r="A31" s="2" t="s">
        <v>1</v>
      </c>
      <c r="B31" s="2">
        <v>48.062545973171318</v>
      </c>
      <c r="C31" s="2">
        <v>48.062545973171318</v>
      </c>
      <c r="D31" s="2">
        <v>37.824667653130078</v>
      </c>
      <c r="E31" s="2">
        <v>37.824667653130078</v>
      </c>
      <c r="F31" s="2">
        <v>0.209146</v>
      </c>
      <c r="G31" s="2">
        <v>0.209146</v>
      </c>
      <c r="H31" s="2">
        <v>1.1543182511234637E-6</v>
      </c>
      <c r="I31" s="2">
        <v>1.1543182511234637E-6</v>
      </c>
      <c r="J31" s="2">
        <v>20</v>
      </c>
      <c r="K31" s="2">
        <v>117.73393756806013</v>
      </c>
      <c r="L31" s="2">
        <v>197.31211027603783</v>
      </c>
      <c r="M31" s="2">
        <v>60.978205649836731</v>
      </c>
      <c r="N31" s="2">
        <v>397730.31729697785</v>
      </c>
      <c r="O31" s="2">
        <v>-243616.70253591126</v>
      </c>
      <c r="P31" s="2">
        <v>-235341.43726971018</v>
      </c>
      <c r="Q31" s="2">
        <v>-272584.34113044309</v>
      </c>
      <c r="R31" s="2">
        <v>-283099.44521395682</v>
      </c>
      <c r="S31" s="2">
        <v>18.6326</v>
      </c>
      <c r="T31" s="2">
        <v>18.6326</v>
      </c>
      <c r="U31" s="2">
        <v>14.817099127520125</v>
      </c>
      <c r="V31" s="2">
        <v>14.817099127520125</v>
      </c>
      <c r="AU31" s="2"/>
      <c r="AV31" s="2"/>
      <c r="AW31" s="2"/>
      <c r="AX31" s="2"/>
      <c r="AY31" s="2"/>
    </row>
    <row r="32" spans="1:82" ht="15" thickBot="1" x14ac:dyDescent="0.35">
      <c r="A32" s="9"/>
      <c r="D32" s="9"/>
      <c r="AU32" s="2"/>
      <c r="AV32" s="2"/>
      <c r="AW32" s="2"/>
      <c r="AX32" s="2"/>
      <c r="AY32" s="2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Z33" s="3" t="s">
        <v>330</v>
      </c>
      <c r="AA33" s="4"/>
      <c r="AB33" s="4"/>
      <c r="AC33" s="4"/>
      <c r="AD33" s="4"/>
      <c r="AE33" s="4"/>
      <c r="AF33" s="4"/>
      <c r="AG33" s="4"/>
      <c r="AH33" s="4"/>
      <c r="AI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116</v>
      </c>
      <c r="AA34" s="5"/>
      <c r="AB34" s="3" t="s">
        <v>117</v>
      </c>
      <c r="AC34" s="5"/>
      <c r="AD34" s="3" t="s">
        <v>118</v>
      </c>
      <c r="AE34" s="4"/>
      <c r="AF34" s="4"/>
      <c r="AG34" s="5"/>
      <c r="AH34" s="3" t="s">
        <v>119</v>
      </c>
      <c r="AI34" s="5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121</v>
      </c>
      <c r="AA35" s="57" t="s">
        <v>122</v>
      </c>
      <c r="AB35" s="57" t="s">
        <v>125</v>
      </c>
      <c r="AC35" s="57" t="s">
        <v>126</v>
      </c>
      <c r="AD35" s="57" t="s">
        <v>129</v>
      </c>
      <c r="AE35" s="57" t="s">
        <v>130</v>
      </c>
      <c r="AF35" s="57" t="s">
        <v>134</v>
      </c>
      <c r="AG35" s="57" t="s">
        <v>135</v>
      </c>
      <c r="AH35" s="57" t="s">
        <v>138</v>
      </c>
      <c r="AI35" s="57" t="s">
        <v>139</v>
      </c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36.82750835154075</v>
      </c>
      <c r="F36" s="94" t="s">
        <v>332</v>
      </c>
      <c r="G36" s="93">
        <v>10.237878320041233</v>
      </c>
      <c r="H36" s="94" t="s">
        <v>332</v>
      </c>
      <c r="I36" s="93">
        <v>0.98184851042068078</v>
      </c>
      <c r="J36" s="93" t="s">
        <v>332</v>
      </c>
      <c r="K36" s="93">
        <v>0.98184851042068078</v>
      </c>
      <c r="L36" s="2" t="s">
        <v>332</v>
      </c>
      <c r="M36" s="93">
        <v>38.762402978641937</v>
      </c>
      <c r="N36" s="93" t="s">
        <v>332</v>
      </c>
      <c r="O36" s="93">
        <v>38.762402978641937</v>
      </c>
      <c r="P36" s="93">
        <v>-762373.65560797229</v>
      </c>
      <c r="Q36" s="93" t="s">
        <v>332</v>
      </c>
      <c r="R36" s="93">
        <v>-70052.488640492738</v>
      </c>
      <c r="S36" s="93" t="s">
        <v>332</v>
      </c>
      <c r="T36" s="93">
        <v>-70052.488640492738</v>
      </c>
      <c r="U36" s="93" t="s">
        <v>332</v>
      </c>
      <c r="V36" s="93">
        <v>14.6937395</v>
      </c>
      <c r="W36" s="93" t="s">
        <v>332</v>
      </c>
      <c r="X36" s="93">
        <v>14.6937395</v>
      </c>
      <c r="Z36" s="2">
        <v>6339.9340781113424</v>
      </c>
      <c r="AA36" s="2">
        <v>6339.9340781113424</v>
      </c>
      <c r="AB36" s="2">
        <v>0</v>
      </c>
      <c r="AC36" s="2">
        <v>0</v>
      </c>
      <c r="AD36" s="2">
        <v>30</v>
      </c>
      <c r="AE36" s="2">
        <v>31.597229348330529</v>
      </c>
      <c r="AF36" s="2">
        <v>-285449.87031237665</v>
      </c>
      <c r="AG36" s="2">
        <v>-285329.62085138611</v>
      </c>
      <c r="AH36" s="2">
        <v>3.4323299999999999</v>
      </c>
      <c r="AI36" s="2">
        <v>3.4323299999999999</v>
      </c>
      <c r="AU36" s="2"/>
      <c r="AV36" s="2"/>
      <c r="AW36" s="2"/>
      <c r="AX36" s="2"/>
      <c r="AY36" s="2"/>
      <c r="CW36"/>
      <c r="CX36"/>
      <c r="CY36"/>
      <c r="CZ36"/>
      <c r="DA36"/>
      <c r="DB36"/>
      <c r="DC36"/>
      <c r="DD36"/>
      <c r="DE36"/>
      <c r="DF36"/>
    </row>
    <row r="37" spans="1:110" x14ac:dyDescent="0.3">
      <c r="A37" s="2" t="s">
        <v>182</v>
      </c>
      <c r="B37" s="93">
        <v>36</v>
      </c>
      <c r="C37" s="93">
        <v>0</v>
      </c>
      <c r="D37" s="93" t="s">
        <v>332</v>
      </c>
      <c r="E37" s="93">
        <v>67.590293316819242</v>
      </c>
      <c r="F37" s="93">
        <v>29.765625663689161</v>
      </c>
      <c r="G37" s="93">
        <v>37.824667653130078</v>
      </c>
      <c r="H37" s="93" t="s">
        <v>332</v>
      </c>
      <c r="I37" s="93">
        <v>1.1543182511234637E-6</v>
      </c>
      <c r="J37" s="93">
        <v>1.1543182511234637E-6</v>
      </c>
      <c r="K37" s="93">
        <v>1.1543182511234637E-6</v>
      </c>
      <c r="L37" s="93" t="s">
        <v>332</v>
      </c>
      <c r="M37" s="93">
        <v>197.31211027603783</v>
      </c>
      <c r="N37" s="93">
        <v>197.70614346350976</v>
      </c>
      <c r="O37" s="93">
        <v>197.31211027603783</v>
      </c>
      <c r="P37" s="93">
        <v>1045881.3383521104</v>
      </c>
      <c r="Q37" s="93" t="s">
        <v>332</v>
      </c>
      <c r="R37" s="97">
        <v>-272584.34113044309</v>
      </c>
      <c r="S37" s="97">
        <v>-237447.12109787471</v>
      </c>
      <c r="T37" s="93">
        <v>-272584.34113044309</v>
      </c>
      <c r="U37" s="93" t="s">
        <v>332</v>
      </c>
      <c r="V37" s="93">
        <v>14.817099127520125</v>
      </c>
      <c r="W37" s="93">
        <v>14.817099127520125</v>
      </c>
      <c r="X37" s="93">
        <v>14.817099127520125</v>
      </c>
      <c r="AU37" s="2"/>
      <c r="AV37" s="2"/>
      <c r="AW37" s="2"/>
      <c r="AX37" s="2"/>
      <c r="AY37" s="2"/>
      <c r="CW37"/>
      <c r="CX37"/>
      <c r="CY37"/>
      <c r="CZ37"/>
      <c r="DA37"/>
      <c r="DB37"/>
      <c r="DC37"/>
      <c r="DD37"/>
      <c r="DE37"/>
      <c r="DF37"/>
    </row>
    <row r="38" spans="1:110" ht="15" thickBot="1" x14ac:dyDescent="0.35">
      <c r="AU38" s="2"/>
      <c r="AV38" s="2"/>
      <c r="AW38" s="2"/>
      <c r="AX38" s="2"/>
      <c r="AY38" s="2"/>
      <c r="CW38"/>
      <c r="CX38"/>
      <c r="CY38"/>
      <c r="CZ38"/>
      <c r="DA38"/>
      <c r="DB38"/>
      <c r="DC38"/>
      <c r="DD38"/>
      <c r="DE38"/>
      <c r="DF38"/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CW39"/>
      <c r="CX39"/>
      <c r="CY39"/>
      <c r="CZ39"/>
      <c r="DA39"/>
      <c r="DB39"/>
      <c r="DC39"/>
      <c r="DD39"/>
      <c r="DE39"/>
      <c r="DF39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CW40"/>
      <c r="CX40"/>
      <c r="CY40"/>
      <c r="CZ40"/>
      <c r="DA40"/>
      <c r="DB40"/>
      <c r="DC40"/>
      <c r="DD40"/>
      <c r="DE40"/>
      <c r="DF40"/>
    </row>
    <row r="41" spans="1:110" ht="16.2" x14ac:dyDescent="0.3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199.1919</v>
      </c>
      <c r="BC41" s="2" t="s">
        <v>332</v>
      </c>
      <c r="BD41" s="2">
        <v>197.31211027603783</v>
      </c>
      <c r="BE41" s="2">
        <v>36</v>
      </c>
      <c r="BF41" s="19">
        <v>10.249700000000001</v>
      </c>
      <c r="CW41"/>
      <c r="CX41"/>
      <c r="CY41"/>
      <c r="CZ41"/>
      <c r="DA41"/>
      <c r="DB41"/>
      <c r="DC41"/>
      <c r="DD41"/>
      <c r="DE41"/>
      <c r="DF41"/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9.530423529411765</v>
      </c>
      <c r="E42" s="93" t="s">
        <v>332</v>
      </c>
      <c r="F42" s="93" t="s">
        <v>332</v>
      </c>
      <c r="G42" s="93">
        <v>36.82750835154075</v>
      </c>
      <c r="H42" s="93">
        <v>24.654846145067697</v>
      </c>
      <c r="I42" s="93">
        <v>35.860116408324835</v>
      </c>
      <c r="J42" s="93">
        <v>24.654846145067697</v>
      </c>
      <c r="K42" s="93">
        <v>9.1726692442697235</v>
      </c>
      <c r="L42" s="93" t="s">
        <v>332</v>
      </c>
      <c r="M42" s="93" t="s">
        <v>332</v>
      </c>
      <c r="N42" s="93">
        <v>0.98184851042068078</v>
      </c>
      <c r="O42" s="93">
        <v>0.97306266128452934</v>
      </c>
      <c r="P42" s="93">
        <v>0.99988041350668788</v>
      </c>
      <c r="Q42" s="93">
        <v>0.9427134310427342</v>
      </c>
      <c r="R42" s="93">
        <v>0.95698019761142927</v>
      </c>
      <c r="S42" s="93">
        <v>0.95698019761142927</v>
      </c>
      <c r="T42" s="93">
        <v>4.4157715696596584</v>
      </c>
      <c r="U42" s="93">
        <v>0.14126890565961966</v>
      </c>
      <c r="V42" s="93">
        <v>-2.5127891030785299</v>
      </c>
      <c r="W42" s="93">
        <v>0.57800521664670645</v>
      </c>
      <c r="X42" s="93">
        <v>-1.9347838864318234</v>
      </c>
      <c r="Y42" s="93">
        <v>-0.63012314553675419</v>
      </c>
      <c r="Z42" s="93">
        <v>1.0000000000000018</v>
      </c>
      <c r="AA42" s="93">
        <v>-1.8826659575417746</v>
      </c>
      <c r="AB42" s="93">
        <v>-0.66123923710559274</v>
      </c>
      <c r="AC42" s="93">
        <v>1.0144374949017025</v>
      </c>
      <c r="AD42" s="93">
        <v>-1.8515498659729355</v>
      </c>
      <c r="AE42" s="93" t="s">
        <v>332</v>
      </c>
      <c r="AF42" s="93" t="s">
        <v>332</v>
      </c>
      <c r="AG42" s="93">
        <v>61.305792039046516</v>
      </c>
      <c r="AH42" s="93">
        <v>67.787373587265776</v>
      </c>
      <c r="AI42" s="93">
        <v>40.533173381958477</v>
      </c>
      <c r="AJ42" s="93">
        <v>40.427286895309614</v>
      </c>
      <c r="AK42" s="93">
        <v>40.427286895309614</v>
      </c>
      <c r="AL42" s="93">
        <v>92.288414182699555</v>
      </c>
      <c r="AM42" s="93">
        <v>3622.3357862820599</v>
      </c>
      <c r="AN42" s="93">
        <v>-4438.3878937378822</v>
      </c>
      <c r="AO42" s="93">
        <v>23071.528035160205</v>
      </c>
      <c r="AP42" s="93">
        <v>-27509.915928898135</v>
      </c>
      <c r="AQ42" s="93">
        <v>3518.2360842740786</v>
      </c>
      <c r="AR42" s="93">
        <v>-7956.6239780118622</v>
      </c>
      <c r="AS42" s="93" t="s">
        <v>332</v>
      </c>
      <c r="AT42" s="93" t="s">
        <v>332</v>
      </c>
      <c r="AU42" s="93">
        <v>-49351.287561912599</v>
      </c>
      <c r="AV42" s="93">
        <v>-75729.863923883575</v>
      </c>
      <c r="AW42" s="93" t="s">
        <v>332</v>
      </c>
      <c r="AX42" s="93" t="s">
        <v>332</v>
      </c>
      <c r="AY42" s="93">
        <v>14.6937395</v>
      </c>
      <c r="BA42" s="7" t="s">
        <v>293</v>
      </c>
      <c r="BB42" s="2">
        <v>197.46530000000001</v>
      </c>
      <c r="BC42" s="2">
        <v>197.3052180523857</v>
      </c>
      <c r="BD42" s="2">
        <v>197.30993811465382</v>
      </c>
      <c r="BE42" s="2">
        <v>32</v>
      </c>
      <c r="BF42" s="2">
        <v>8.7696000000000005</v>
      </c>
      <c r="CW42"/>
      <c r="CX42"/>
      <c r="CY42"/>
      <c r="CZ42"/>
      <c r="DA42"/>
      <c r="DB42"/>
      <c r="DC42"/>
      <c r="DD42"/>
      <c r="DE42"/>
      <c r="DF42"/>
    </row>
    <row r="43" spans="1:110" x14ac:dyDescent="0.3">
      <c r="A43" s="93" t="s">
        <v>297</v>
      </c>
      <c r="B43" s="93">
        <v>3</v>
      </c>
      <c r="C43" s="93">
        <v>9.530423529411765</v>
      </c>
      <c r="D43" s="93">
        <v>9.4192470588235295</v>
      </c>
      <c r="E43" s="93" t="s">
        <v>332</v>
      </c>
      <c r="F43" s="93" t="s">
        <v>332</v>
      </c>
      <c r="G43" s="93">
        <v>34.892724465108927</v>
      </c>
      <c r="H43" s="93">
        <v>21.888030617200076</v>
      </c>
      <c r="I43" s="93">
        <v>33.509316701175116</v>
      </c>
      <c r="J43" s="93">
        <v>21.888030617200076</v>
      </c>
      <c r="K43" s="93">
        <v>9.1787130186571275</v>
      </c>
      <c r="L43" s="93" t="s">
        <v>332</v>
      </c>
      <c r="M43" s="93" t="s">
        <v>332</v>
      </c>
      <c r="N43" s="93">
        <v>0.96427681214837779</v>
      </c>
      <c r="O43" s="93">
        <v>0.94726734126400136</v>
      </c>
      <c r="P43" s="93">
        <v>0.9996672746931724</v>
      </c>
      <c r="Q43" s="93">
        <v>0.8774126198315938</v>
      </c>
      <c r="R43" s="93">
        <v>0.90612693304539393</v>
      </c>
      <c r="S43" s="93">
        <v>0.90612693304539393</v>
      </c>
      <c r="T43" s="93">
        <v>4.3370039540639587</v>
      </c>
      <c r="U43" s="93">
        <v>0.12051969147949866</v>
      </c>
      <c r="V43" s="93">
        <v>-3.7608654824190877</v>
      </c>
      <c r="W43" s="93">
        <v>0.99404995455146627</v>
      </c>
      <c r="X43" s="93">
        <v>-2.7668155278676214</v>
      </c>
      <c r="Y43" s="93">
        <v>-1.1399514935679704</v>
      </c>
      <c r="Z43" s="93">
        <v>1.0000000000000009</v>
      </c>
      <c r="AA43" s="93">
        <v>-2.6209139888511164</v>
      </c>
      <c r="AB43" s="93">
        <v>-1.2537794138500264</v>
      </c>
      <c r="AC43" s="93">
        <v>1.083492243466883</v>
      </c>
      <c r="AD43" s="93">
        <v>-2.5070860685690604</v>
      </c>
      <c r="AE43" s="93" t="s">
        <v>332</v>
      </c>
      <c r="AF43" s="93" t="s">
        <v>332</v>
      </c>
      <c r="AG43" s="93">
        <v>74.268955135485029</v>
      </c>
      <c r="AH43" s="93">
        <v>83.8102422401588</v>
      </c>
      <c r="AI43" s="93">
        <v>43.92629103150059</v>
      </c>
      <c r="AJ43" s="93">
        <v>43.704910983503829</v>
      </c>
      <c r="AK43" s="93">
        <v>43.704910983503829</v>
      </c>
      <c r="AL43" s="93">
        <v>83.1870573887104</v>
      </c>
      <c r="AM43" s="93">
        <v>3044.5160288374218</v>
      </c>
      <c r="AN43" s="93">
        <v>-43817.332009893718</v>
      </c>
      <c r="AO43" s="93">
        <v>30453.39599617619</v>
      </c>
      <c r="AP43" s="93">
        <v>-74270.728006069956</v>
      </c>
      <c r="AQ43" s="93">
        <v>6186.4076410199796</v>
      </c>
      <c r="AR43" s="93">
        <v>-50003.739650913703</v>
      </c>
      <c r="AS43" s="93" t="s">
        <v>332</v>
      </c>
      <c r="AT43" s="93" t="s">
        <v>332</v>
      </c>
      <c r="AU43" s="93">
        <v>-52214.992399381154</v>
      </c>
      <c r="AV43" s="93">
        <v>-87304.587107919637</v>
      </c>
      <c r="AW43" s="93" t="s">
        <v>332</v>
      </c>
      <c r="AX43" s="93" t="s">
        <v>332</v>
      </c>
      <c r="AY43" s="93">
        <v>14.693751954527814</v>
      </c>
      <c r="BA43" s="7" t="s">
        <v>294</v>
      </c>
      <c r="BB43" s="2">
        <v>191.57380000000001</v>
      </c>
      <c r="BC43" s="2">
        <v>196.81115207710971</v>
      </c>
      <c r="BD43" s="2">
        <v>196.26830698460023</v>
      </c>
      <c r="BE43" s="2">
        <v>24</v>
      </c>
      <c r="BF43" s="2">
        <v>5.5945999999999998</v>
      </c>
      <c r="CW43"/>
      <c r="CX43"/>
      <c r="CY43"/>
      <c r="CZ43"/>
      <c r="DA43"/>
      <c r="DB43"/>
      <c r="DC43"/>
      <c r="DD43"/>
      <c r="DE43"/>
      <c r="DF43"/>
    </row>
    <row r="44" spans="1:110" x14ac:dyDescent="0.3">
      <c r="A44" s="93" t="s">
        <v>297</v>
      </c>
      <c r="B44" s="93">
        <v>4</v>
      </c>
      <c r="C44" s="93">
        <v>9.4192470588235295</v>
      </c>
      <c r="D44" s="93">
        <v>9.3080705882352941</v>
      </c>
      <c r="E44" s="93" t="s">
        <v>332</v>
      </c>
      <c r="F44" s="93" t="s">
        <v>332</v>
      </c>
      <c r="G44" s="93">
        <v>32.125908937241306</v>
      </c>
      <c r="H44" s="93">
        <v>18.410814599690525</v>
      </c>
      <c r="I44" s="93">
        <v>30.387300928486532</v>
      </c>
      <c r="J44" s="93">
        <v>18.410814599690525</v>
      </c>
      <c r="K44" s="93">
        <v>9.1872929995908557</v>
      </c>
      <c r="L44" s="93" t="s">
        <v>332</v>
      </c>
      <c r="M44" s="93" t="s">
        <v>332</v>
      </c>
      <c r="N44" s="93">
        <v>0.93025787037962482</v>
      </c>
      <c r="O44" s="93">
        <v>0.89765431506825344</v>
      </c>
      <c r="P44" s="93">
        <v>0.9986293138860024</v>
      </c>
      <c r="Q44" s="93">
        <v>0.74708840123793485</v>
      </c>
      <c r="R44" s="93">
        <v>0.80010191391001784</v>
      </c>
      <c r="S44" s="93">
        <v>0.80010191391001784</v>
      </c>
      <c r="T44" s="93">
        <v>4.2083858375902459</v>
      </c>
      <c r="U44" s="93">
        <v>9.7556338672747281E-2</v>
      </c>
      <c r="V44" s="93">
        <v>-5.1028060557122972</v>
      </c>
      <c r="W44" s="93">
        <v>1.6255900382027444</v>
      </c>
      <c r="X44" s="93">
        <v>-3.4772160175095528</v>
      </c>
      <c r="Y44" s="93">
        <v>-1.9814680931703994</v>
      </c>
      <c r="Z44" s="93">
        <v>1</v>
      </c>
      <c r="AA44" s="93">
        <v>-3.1213379625418978</v>
      </c>
      <c r="AB44" s="93">
        <v>-2.3206788650243313</v>
      </c>
      <c r="AC44" s="93">
        <v>1.2605955068794128</v>
      </c>
      <c r="AD44" s="93">
        <v>-2.7821271906879632</v>
      </c>
      <c r="AE44" s="93" t="s">
        <v>332</v>
      </c>
      <c r="AF44" s="93" t="s">
        <v>332</v>
      </c>
      <c r="AG44" s="93">
        <v>93.351529344832571</v>
      </c>
      <c r="AH44" s="93">
        <v>106.42389480037428</v>
      </c>
      <c r="AI44" s="93">
        <v>53.044695201935269</v>
      </c>
      <c r="AJ44" s="93">
        <v>52.426836232026965</v>
      </c>
      <c r="AK44" s="93">
        <v>52.426836232026965</v>
      </c>
      <c r="AL44" s="93">
        <v>74.73763736991387</v>
      </c>
      <c r="AM44" s="93">
        <v>2437.897230452425</v>
      </c>
      <c r="AN44" s="93">
        <v>-134249.72907443097</v>
      </c>
      <c r="AO44" s="93">
        <v>36652.110661181177</v>
      </c>
      <c r="AP44" s="93">
        <v>-170901.83973561219</v>
      </c>
      <c r="AQ44" s="93">
        <v>13838.605119975064</v>
      </c>
      <c r="AR44" s="93">
        <v>-148088.33419440602</v>
      </c>
      <c r="AS44" s="93" t="s">
        <v>332</v>
      </c>
      <c r="AT44" s="93" t="s">
        <v>332</v>
      </c>
      <c r="AU44" s="93">
        <v>-58075.887545906451</v>
      </c>
      <c r="AV44" s="93">
        <v>-111085.53582137346</v>
      </c>
      <c r="AW44" s="93" t="s">
        <v>332</v>
      </c>
      <c r="AX44" s="93" t="s">
        <v>332</v>
      </c>
      <c r="AY44" s="93">
        <v>14.693763563236626</v>
      </c>
      <c r="BA44" s="7" t="s">
        <v>295</v>
      </c>
      <c r="BB44" s="2">
        <v>46.583300000000001</v>
      </c>
      <c r="BC44" s="2">
        <v>171.35987723695712</v>
      </c>
      <c r="BD44" s="2">
        <v>170.33421747228883</v>
      </c>
      <c r="BE44" s="2">
        <v>10</v>
      </c>
      <c r="BF44" s="2">
        <v>3.9245999999999999</v>
      </c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</row>
    <row r="45" spans="1:110" ht="15" thickBot="1" x14ac:dyDescent="0.35">
      <c r="A45" s="93" t="s">
        <v>297</v>
      </c>
      <c r="B45" s="93">
        <v>5</v>
      </c>
      <c r="C45" s="93">
        <v>9.3080705882352941</v>
      </c>
      <c r="D45" s="93">
        <v>9.1968941176470587</v>
      </c>
      <c r="E45" s="93" t="s">
        <v>332</v>
      </c>
      <c r="F45" s="93" t="s">
        <v>332</v>
      </c>
      <c r="G45" s="93">
        <v>28.648692919731754</v>
      </c>
      <c r="H45" s="93">
        <v>15.348781901854547</v>
      </c>
      <c r="I45" s="93">
        <v>27.117676570813764</v>
      </c>
      <c r="J45" s="93">
        <v>15.348781901854547</v>
      </c>
      <c r="K45" s="93">
        <v>9.1399026179278202</v>
      </c>
      <c r="L45" s="93" t="s">
        <v>332</v>
      </c>
      <c r="M45" s="93" t="s">
        <v>332</v>
      </c>
      <c r="N45" s="93">
        <v>0.86505075975688206</v>
      </c>
      <c r="O45" s="93">
        <v>0.8072829239530801</v>
      </c>
      <c r="P45" s="93">
        <v>0.98732308437452343</v>
      </c>
      <c r="Q45" s="93">
        <v>0.52842399906835669</v>
      </c>
      <c r="R45" s="93">
        <v>0.59454505065034247</v>
      </c>
      <c r="S45" s="93">
        <v>0.59454505065034247</v>
      </c>
      <c r="T45" s="93">
        <v>4.0375816166941698</v>
      </c>
      <c r="U45" s="93">
        <v>9.1497622821426983E-2</v>
      </c>
      <c r="V45" s="93">
        <v>-5.6049856845957162</v>
      </c>
      <c r="W45" s="93">
        <v>2.542952986759738</v>
      </c>
      <c r="X45" s="93">
        <v>-3.0620326978359782</v>
      </c>
      <c r="Y45" s="93">
        <v>-3.133058975046747</v>
      </c>
      <c r="Z45" s="93">
        <v>1.0000000000000009</v>
      </c>
      <c r="AA45" s="93">
        <v>-2.4719267095489665</v>
      </c>
      <c r="AB45" s="93">
        <v>-3.7844692991678199</v>
      </c>
      <c r="AC45" s="93">
        <v>1.6191553846759539</v>
      </c>
      <c r="AD45" s="93">
        <v>-1.8205163854278965</v>
      </c>
      <c r="AE45" s="93" t="s">
        <v>332</v>
      </c>
      <c r="AF45" s="93" t="s">
        <v>332</v>
      </c>
      <c r="AG45" s="93">
        <v>119.496260255916</v>
      </c>
      <c r="AH45" s="93">
        <v>132.57933086981967</v>
      </c>
      <c r="AI45" s="93">
        <v>79.176099002513823</v>
      </c>
      <c r="AJ45" s="93">
        <v>77.609034624329368</v>
      </c>
      <c r="AK45" s="93">
        <v>77.609034624329368</v>
      </c>
      <c r="AL45" s="93">
        <v>66.12950851344327</v>
      </c>
      <c r="AM45" s="93">
        <v>1950.3067207988936</v>
      </c>
      <c r="AN45" s="93">
        <v>-341361.89475105837</v>
      </c>
      <c r="AO45" s="93">
        <v>32277.835506769123</v>
      </c>
      <c r="AP45" s="93">
        <v>-373639.73025782738</v>
      </c>
      <c r="AQ45" s="93">
        <v>27933.883940136035</v>
      </c>
      <c r="AR45" s="93">
        <v>-369295.77869119437</v>
      </c>
      <c r="AS45" s="93" t="s">
        <v>332</v>
      </c>
      <c r="AT45" s="93" t="s">
        <v>332</v>
      </c>
      <c r="AU45" s="93">
        <v>-69810.877914300843</v>
      </c>
      <c r="AV45" s="93">
        <v>-155487.06827199674</v>
      </c>
      <c r="AW45" s="93" t="s">
        <v>332</v>
      </c>
      <c r="AX45" s="93" t="s">
        <v>332</v>
      </c>
      <c r="AY45" s="93">
        <v>14.693773938265672</v>
      </c>
      <c r="BA45" s="12" t="s">
        <v>296</v>
      </c>
      <c r="BB45" s="2">
        <v>94.2881</v>
      </c>
      <c r="BC45" s="2">
        <v>61.305792039046516</v>
      </c>
      <c r="BD45" s="2" t="s">
        <v>332</v>
      </c>
      <c r="BE45" s="2">
        <v>1</v>
      </c>
      <c r="BF45" s="2">
        <v>0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</row>
    <row r="46" spans="1:110" ht="15" thickBot="1" x14ac:dyDescent="0.35">
      <c r="A46" s="93" t="s">
        <v>297</v>
      </c>
      <c r="B46" s="93">
        <v>6</v>
      </c>
      <c r="C46" s="93">
        <v>9.1968941176470587</v>
      </c>
      <c r="D46" s="93">
        <v>9.0857176470588232</v>
      </c>
      <c r="E46" s="93" t="s">
        <v>332</v>
      </c>
      <c r="F46" s="93" t="s">
        <v>332</v>
      </c>
      <c r="G46" s="93">
        <v>25.586660221895777</v>
      </c>
      <c r="H46" s="93">
        <v>14.228359834422131</v>
      </c>
      <c r="I46" s="93">
        <v>25.026449188179566</v>
      </c>
      <c r="J46" s="93">
        <v>14.228359834422131</v>
      </c>
      <c r="K46" s="93">
        <v>8.9602183200376206</v>
      </c>
      <c r="L46" s="93" t="s">
        <v>332</v>
      </c>
      <c r="M46" s="93" t="s">
        <v>332</v>
      </c>
      <c r="N46" s="93">
        <v>0.74951508814927825</v>
      </c>
      <c r="O46" s="93">
        <v>0.68279636584704761</v>
      </c>
      <c r="P46" s="93">
        <v>0.89388131937977333</v>
      </c>
      <c r="Q46" s="93">
        <v>0.3032647346834505</v>
      </c>
      <c r="R46" s="93">
        <v>0.35289076384335999</v>
      </c>
      <c r="S46" s="93">
        <v>0.35289076384335999</v>
      </c>
      <c r="T46" s="93">
        <v>3.9343156559139825</v>
      </c>
      <c r="U46" s="93">
        <v>0.12209665486390973</v>
      </c>
      <c r="V46" s="93">
        <v>-4.1044855430517631</v>
      </c>
      <c r="W46" s="93">
        <v>2.9840634756193474</v>
      </c>
      <c r="X46" s="93">
        <v>-1.1204220674324159</v>
      </c>
      <c r="Y46" s="93">
        <v>-3.3394654271940727</v>
      </c>
      <c r="Z46" s="93">
        <v>1.0000000000000002</v>
      </c>
      <c r="AA46" s="93">
        <v>-0.76502011585768925</v>
      </c>
      <c r="AB46" s="93">
        <v>-3.7090989438485824</v>
      </c>
      <c r="AC46" s="93">
        <v>1.5242721029801458</v>
      </c>
      <c r="AD46" s="93">
        <v>-0.39538659920318187</v>
      </c>
      <c r="AE46" s="93" t="s">
        <v>332</v>
      </c>
      <c r="AF46" s="93" t="s">
        <v>332</v>
      </c>
      <c r="AG46" s="93">
        <v>145.66240148372333</v>
      </c>
      <c r="AH46" s="93">
        <v>153.2971301693905</v>
      </c>
      <c r="AI46" s="93">
        <v>121.10640496313131</v>
      </c>
      <c r="AJ46" s="93">
        <v>118.60619530518666</v>
      </c>
      <c r="AK46" s="93">
        <v>118.60619530518666</v>
      </c>
      <c r="AL46" s="93">
        <v>60.314836191498316</v>
      </c>
      <c r="AM46" s="93">
        <v>1836.6763523292739</v>
      </c>
      <c r="AN46" s="93">
        <v>-526503.63898740639</v>
      </c>
      <c r="AO46" s="93">
        <v>17396.965612052849</v>
      </c>
      <c r="AP46" s="93">
        <v>-543900.60459945933</v>
      </c>
      <c r="AQ46" s="93">
        <v>41146.003095520515</v>
      </c>
      <c r="AR46" s="93">
        <v>-567649.64208292717</v>
      </c>
      <c r="AS46" s="93" t="s">
        <v>332</v>
      </c>
      <c r="AT46" s="93" t="s">
        <v>332</v>
      </c>
      <c r="AU46" s="93">
        <v>-91506.75696905276</v>
      </c>
      <c r="AV46" s="93">
        <v>-204734.82343380459</v>
      </c>
      <c r="AW46" s="93" t="s">
        <v>332</v>
      </c>
      <c r="AX46" s="93" t="s">
        <v>332</v>
      </c>
      <c r="AY46" s="93">
        <v>14.693783032036409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</row>
    <row r="47" spans="1:110" ht="15" thickBot="1" x14ac:dyDescent="0.35">
      <c r="A47" s="93" t="s">
        <v>297</v>
      </c>
      <c r="B47" s="93">
        <v>7</v>
      </c>
      <c r="C47" s="93">
        <v>9.0857176470588232</v>
      </c>
      <c r="D47" s="93">
        <v>8.9745411764705878</v>
      </c>
      <c r="E47" s="93" t="s">
        <v>332</v>
      </c>
      <c r="F47" s="93" t="s">
        <v>332</v>
      </c>
      <c r="G47" s="93">
        <v>24.466238154463362</v>
      </c>
      <c r="H47" s="93">
        <v>14.150146670400947</v>
      </c>
      <c r="I47" s="93">
        <v>24.427131572452769</v>
      </c>
      <c r="J47" s="93">
        <v>14.150146670400947</v>
      </c>
      <c r="K47" s="93">
        <v>8.8419622716926494</v>
      </c>
      <c r="L47" s="93" t="s">
        <v>332</v>
      </c>
      <c r="M47" s="93" t="s">
        <v>332</v>
      </c>
      <c r="N47" s="93">
        <v>0.61607764354481698</v>
      </c>
      <c r="O47" s="93">
        <v>0.57308590398103987</v>
      </c>
      <c r="P47" s="93">
        <v>0.71003123024372705</v>
      </c>
      <c r="Q47" s="93">
        <v>0.17554626722215058</v>
      </c>
      <c r="R47" s="93">
        <v>0.20324200290523306</v>
      </c>
      <c r="S47" s="93">
        <v>0.20324200290523306</v>
      </c>
      <c r="T47" s="93">
        <v>3.9516986708443467</v>
      </c>
      <c r="U47" s="93">
        <v>0.14950176889451003</v>
      </c>
      <c r="V47" s="93">
        <v>-2.1451526195123054</v>
      </c>
      <c r="W47" s="93">
        <v>2.0669394554911222</v>
      </c>
      <c r="X47" s="93">
        <v>-7.8213164021183293E-2</v>
      </c>
      <c r="Y47" s="93">
        <v>-2.100329757706008</v>
      </c>
      <c r="Z47" s="93">
        <v>1</v>
      </c>
      <c r="AA47" s="93">
        <v>-4.4822861806297173E-2</v>
      </c>
      <c r="AB47" s="93">
        <v>-2.1292564194030841</v>
      </c>
      <c r="AC47" s="93">
        <v>1.266559165515531</v>
      </c>
      <c r="AD47" s="93">
        <v>-1.5896200109220805E-2</v>
      </c>
      <c r="AE47" s="93" t="s">
        <v>332</v>
      </c>
      <c r="AF47" s="93" t="s">
        <v>332</v>
      </c>
      <c r="AG47" s="93">
        <v>160.93185885505767</v>
      </c>
      <c r="AH47" s="93">
        <v>164.23507153400337</v>
      </c>
      <c r="AI47" s="93">
        <v>149.88400469554381</v>
      </c>
      <c r="AJ47" s="93">
        <v>148.01293034129162</v>
      </c>
      <c r="AK47" s="93">
        <v>148.01293034129162</v>
      </c>
      <c r="AL47" s="93">
        <v>58.175029072640029</v>
      </c>
      <c r="AM47" s="93">
        <v>1974.264907942809</v>
      </c>
      <c r="AN47" s="93">
        <v>-398222.12652671471</v>
      </c>
      <c r="AO47" s="93">
        <v>7381.9220271573358</v>
      </c>
      <c r="AP47" s="93">
        <v>-405604.04855387204</v>
      </c>
      <c r="AQ47" s="93">
        <v>32662.177134368852</v>
      </c>
      <c r="AR47" s="93">
        <v>-430884.30366108398</v>
      </c>
      <c r="AS47" s="93" t="s">
        <v>332</v>
      </c>
      <c r="AT47" s="93" t="s">
        <v>332</v>
      </c>
      <c r="AU47" s="93">
        <v>-117216.87328703501</v>
      </c>
      <c r="AV47" s="93">
        <v>-234009.08429495036</v>
      </c>
      <c r="AW47" s="93" t="s">
        <v>332</v>
      </c>
      <c r="AX47" s="93" t="s">
        <v>332</v>
      </c>
      <c r="AY47" s="93">
        <v>14.69379146821422</v>
      </c>
      <c r="BC47" s="11" t="s">
        <v>297</v>
      </c>
      <c r="BD47" s="120" t="s">
        <v>298</v>
      </c>
      <c r="BF47" s="121" t="s">
        <v>299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</row>
    <row r="48" spans="1:110" ht="15.6" customHeight="1" x14ac:dyDescent="0.3">
      <c r="A48" s="93" t="s">
        <v>297</v>
      </c>
      <c r="B48" s="93">
        <v>8</v>
      </c>
      <c r="C48" s="93">
        <v>8.9745411764705878</v>
      </c>
      <c r="D48" s="93">
        <v>8.8633647058823524</v>
      </c>
      <c r="E48" s="93" t="s">
        <v>332</v>
      </c>
      <c r="F48" s="93" t="s">
        <v>332</v>
      </c>
      <c r="G48" s="93">
        <v>24.388024990442176</v>
      </c>
      <c r="H48" s="93">
        <v>14.20723220344553</v>
      </c>
      <c r="I48" s="93">
        <v>24.416567756964465</v>
      </c>
      <c r="J48" s="93">
        <v>14.20723220344553</v>
      </c>
      <c r="K48" s="93">
        <v>8.8318610814021827</v>
      </c>
      <c r="L48" s="93" t="s">
        <v>332</v>
      </c>
      <c r="M48" s="93" t="s">
        <v>332</v>
      </c>
      <c r="N48" s="93">
        <v>0.53009416441726298</v>
      </c>
      <c r="O48" s="97">
        <v>0.50995511687956363</v>
      </c>
      <c r="P48" s="93">
        <v>0.57391018402504801</v>
      </c>
      <c r="Q48" s="93">
        <v>0.12267606906870447</v>
      </c>
      <c r="R48" s="93">
        <v>0.13525240844413267</v>
      </c>
      <c r="S48" s="93">
        <v>0.13525240844413267</v>
      </c>
      <c r="T48" s="93">
        <v>3.9995606043432859</v>
      </c>
      <c r="U48" s="93">
        <v>0.15923269153092953</v>
      </c>
      <c r="V48" s="93">
        <v>-0.95434177785405361</v>
      </c>
      <c r="W48" s="93">
        <v>1.0114273108986354</v>
      </c>
      <c r="X48" s="93">
        <v>5.7085533044581666E-2</v>
      </c>
      <c r="Y48" s="93">
        <v>-0.98345283752993495</v>
      </c>
      <c r="Z48" s="93">
        <v>1.0000000000000004</v>
      </c>
      <c r="AA48" s="93">
        <v>2.9111059675881835E-2</v>
      </c>
      <c r="AB48" s="93">
        <v>-0.96206273368564987</v>
      </c>
      <c r="AC48" s="93">
        <v>1.1713788989832001</v>
      </c>
      <c r="AD48" s="93">
        <v>7.7209558315967913E-3</v>
      </c>
      <c r="AE48" s="93" t="s">
        <v>332</v>
      </c>
      <c r="AF48" s="93" t="s">
        <v>332</v>
      </c>
      <c r="AG48" s="93">
        <v>167.53828421294912</v>
      </c>
      <c r="AH48" s="93">
        <v>168.84365410384032</v>
      </c>
      <c r="AI48" s="93">
        <v>163.10425820065322</v>
      </c>
      <c r="AJ48" s="93">
        <v>162.21075378412928</v>
      </c>
      <c r="AK48" s="93">
        <v>162.21075378412928</v>
      </c>
      <c r="AL48" s="93">
        <v>57.735667208138437</v>
      </c>
      <c r="AM48" s="93">
        <v>2115.6047959443658</v>
      </c>
      <c r="AN48" s="93">
        <v>-199426.23420843328</v>
      </c>
      <c r="AO48" s="93">
        <v>2926.5948343126497</v>
      </c>
      <c r="AP48" s="93">
        <v>-202352.82904274593</v>
      </c>
      <c r="AQ48" s="93">
        <v>16694.886686586942</v>
      </c>
      <c r="AR48" s="93">
        <v>-216121.12089502017</v>
      </c>
      <c r="AS48" s="93" t="s">
        <v>332</v>
      </c>
      <c r="AT48" s="93" t="s">
        <v>332</v>
      </c>
      <c r="AU48" s="93">
        <v>-133921.38417804902</v>
      </c>
      <c r="AV48" s="93">
        <v>-247105.77323687222</v>
      </c>
      <c r="AW48" s="93" t="s">
        <v>332</v>
      </c>
      <c r="AX48" s="93" t="s">
        <v>332</v>
      </c>
      <c r="AY48" s="93">
        <v>14.693799855805937</v>
      </c>
      <c r="BA48" s="122" t="s">
        <v>300</v>
      </c>
      <c r="BB48" s="1" t="s">
        <v>301</v>
      </c>
      <c r="BC48" s="2">
        <v>-24.824669062068672</v>
      </c>
      <c r="BD48" s="2">
        <v>-11.33433079639185</v>
      </c>
      <c r="BF48" s="123" t="s">
        <v>302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</row>
    <row r="49" spans="1:100" ht="15.6" x14ac:dyDescent="0.3">
      <c r="A49" s="93" t="s">
        <v>297</v>
      </c>
      <c r="B49" s="93">
        <v>9</v>
      </c>
      <c r="C49" s="93">
        <v>8.8633647058823524</v>
      </c>
      <c r="D49" s="93">
        <v>8.7521882352941169</v>
      </c>
      <c r="E49" s="93" t="s">
        <v>332</v>
      </c>
      <c r="F49" s="93" t="s">
        <v>332</v>
      </c>
      <c r="G49" s="93">
        <v>24.445110523486758</v>
      </c>
      <c r="H49" s="93">
        <v>14.238502991521727</v>
      </c>
      <c r="I49" s="93">
        <v>24.460745917524857</v>
      </c>
      <c r="J49" s="93">
        <v>14.238502991521727</v>
      </c>
      <c r="K49" s="93">
        <v>8.842045208095815</v>
      </c>
      <c r="L49" s="93" t="s">
        <v>332</v>
      </c>
      <c r="M49" s="93" t="s">
        <v>332</v>
      </c>
      <c r="N49" s="93">
        <v>0.48981606934186406</v>
      </c>
      <c r="O49" s="93">
        <v>0.48157141681815679</v>
      </c>
      <c r="P49" s="93">
        <v>0.50767245110839143</v>
      </c>
      <c r="Q49" s="93">
        <v>0.10256432611928182</v>
      </c>
      <c r="R49" s="93">
        <v>0.1076855333985282</v>
      </c>
      <c r="S49" s="93">
        <v>0.1076855333985282</v>
      </c>
      <c r="T49" s="93">
        <v>4.0270050329892255</v>
      </c>
      <c r="U49" s="93">
        <v>0.16223958533017596</v>
      </c>
      <c r="V49" s="93">
        <v>-0.38828158340249308</v>
      </c>
      <c r="W49" s="93">
        <v>0.41955237147869073</v>
      </c>
      <c r="X49" s="93">
        <v>3.1270788076197625E-2</v>
      </c>
      <c r="Y49" s="93">
        <v>-0.40334070112136744</v>
      </c>
      <c r="Z49" s="93">
        <v>1.0000000000000011</v>
      </c>
      <c r="AA49" s="93">
        <v>1.5059117718874814E-2</v>
      </c>
      <c r="AB49" s="93">
        <v>-0.39164899489627114</v>
      </c>
      <c r="AC49" s="93">
        <v>1.1413529889866696</v>
      </c>
      <c r="AD49" s="93">
        <v>3.3674114937776766E-3</v>
      </c>
      <c r="AE49" s="93" t="s">
        <v>332</v>
      </c>
      <c r="AF49" s="93" t="s">
        <v>332</v>
      </c>
      <c r="AG49" s="93">
        <v>170.14902399473155</v>
      </c>
      <c r="AH49" s="93">
        <v>170.65402883778782</v>
      </c>
      <c r="AI49" s="93">
        <v>168.42483660201614</v>
      </c>
      <c r="AJ49" s="93">
        <v>168.06451227074984</v>
      </c>
      <c r="AK49" s="93">
        <v>168.06451227074984</v>
      </c>
      <c r="AL49" s="93">
        <v>57.6541845519803</v>
      </c>
      <c r="AM49" s="93">
        <v>2179.1587725931304</v>
      </c>
      <c r="AN49" s="93">
        <v>-83105.956080207558</v>
      </c>
      <c r="AO49" s="93">
        <v>1136.399638144909</v>
      </c>
      <c r="AP49" s="93">
        <v>-84242.355718352497</v>
      </c>
      <c r="AQ49" s="93">
        <v>6942.8086241554338</v>
      </c>
      <c r="AR49" s="93">
        <v>-90048.764704362751</v>
      </c>
      <c r="AS49" s="93" t="s">
        <v>332</v>
      </c>
      <c r="AT49" s="93" t="s">
        <v>332</v>
      </c>
      <c r="AU49" s="93">
        <v>-141766.7674264618</v>
      </c>
      <c r="AV49" s="93">
        <v>-252399.78229511357</v>
      </c>
      <c r="AW49" s="93" t="s">
        <v>332</v>
      </c>
      <c r="AX49" s="93" t="s">
        <v>332</v>
      </c>
      <c r="AY49" s="93">
        <v>14.693808353557076</v>
      </c>
      <c r="BA49" s="124"/>
      <c r="BB49" s="7" t="s">
        <v>303</v>
      </c>
      <c r="BC49" s="2">
        <v>12.405324636749672</v>
      </c>
      <c r="BD49" s="2">
        <v>16.69179253385925</v>
      </c>
      <c r="BF49" s="125" t="s">
        <v>304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</row>
    <row r="50" spans="1:100" ht="15.6" x14ac:dyDescent="0.3">
      <c r="A50" s="93" t="s">
        <v>297</v>
      </c>
      <c r="B50" s="93">
        <v>10</v>
      </c>
      <c r="C50" s="93">
        <v>8.7521882352941169</v>
      </c>
      <c r="D50" s="93">
        <v>8.6410117647058815</v>
      </c>
      <c r="E50" s="93" t="s">
        <v>332</v>
      </c>
      <c r="F50" s="93" t="s">
        <v>332</v>
      </c>
      <c r="G50" s="93">
        <v>24.476381311562957</v>
      </c>
      <c r="H50" s="93">
        <v>14.25031937602771</v>
      </c>
      <c r="I50" s="93">
        <v>24.482289503815945</v>
      </c>
      <c r="J50" s="93">
        <v>14.25031937602771</v>
      </c>
      <c r="K50" s="93">
        <v>8.8484481968216393</v>
      </c>
      <c r="L50" s="93" t="s">
        <v>332</v>
      </c>
      <c r="M50" s="93" t="s">
        <v>332</v>
      </c>
      <c r="N50" s="93">
        <v>0.47332676429444948</v>
      </c>
      <c r="O50" s="93">
        <v>0.47012518911439771</v>
      </c>
      <c r="P50" s="93">
        <v>0.48024542429858713</v>
      </c>
      <c r="Q50" s="93">
        <v>9.499237129268516E-2</v>
      </c>
      <c r="R50" s="93">
        <v>9.6985348336229016E-2</v>
      </c>
      <c r="S50" s="93">
        <v>9.6985348336229016E-2</v>
      </c>
      <c r="T50" s="93">
        <v>4.03855168841151</v>
      </c>
      <c r="U50" s="93">
        <v>0.16319505532063164</v>
      </c>
      <c r="V50" s="93">
        <v>-0.15120860085199553</v>
      </c>
      <c r="W50" s="93">
        <v>0.16302498535797685</v>
      </c>
      <c r="X50" s="93">
        <v>1.1816384505981315E-2</v>
      </c>
      <c r="Y50" s="93">
        <v>-0.15676378085251819</v>
      </c>
      <c r="Z50" s="93">
        <v>1.0000000000000016</v>
      </c>
      <c r="AA50" s="93">
        <v>5.5551800005229045E-3</v>
      </c>
      <c r="AB50" s="93">
        <v>-0.15235461701938288</v>
      </c>
      <c r="AC50" s="93">
        <v>1.130446595822439</v>
      </c>
      <c r="AD50" s="93">
        <v>1.1460161673874172E-3</v>
      </c>
      <c r="AE50" s="93" t="s">
        <v>332</v>
      </c>
      <c r="AF50" s="93" t="s">
        <v>332</v>
      </c>
      <c r="AG50" s="93">
        <v>171.15903368084415</v>
      </c>
      <c r="AH50" s="93">
        <v>171.35987723695712</v>
      </c>
      <c r="AI50" s="93">
        <v>170.47212450772878</v>
      </c>
      <c r="AJ50" s="93">
        <v>170.33421747228883</v>
      </c>
      <c r="AK50" s="93">
        <v>170.33421747228883</v>
      </c>
      <c r="AL50" s="93">
        <v>57.630138142174808</v>
      </c>
      <c r="AM50" s="93">
        <v>2204.9454024183801</v>
      </c>
      <c r="AN50" s="93">
        <v>-32266.686552873118</v>
      </c>
      <c r="AO50" s="93">
        <v>452.69822264324381</v>
      </c>
      <c r="AP50" s="93">
        <v>-32719.384775516384</v>
      </c>
      <c r="AQ50" s="93">
        <v>2690.6138628213012</v>
      </c>
      <c r="AR50" s="93">
        <v>-34957.300415694335</v>
      </c>
      <c r="AS50" s="93" t="s">
        <v>332</v>
      </c>
      <c r="AT50" s="93" t="s">
        <v>332</v>
      </c>
      <c r="AU50" s="93">
        <v>-144981.00063104916</v>
      </c>
      <c r="AV50" s="93">
        <v>-254454.77018017886</v>
      </c>
      <c r="AW50" s="93" t="s">
        <v>332</v>
      </c>
      <c r="AX50" s="93" t="s">
        <v>332</v>
      </c>
      <c r="AY50" s="93">
        <v>14.693816918979396</v>
      </c>
      <c r="BA50" s="124"/>
      <c r="BB50" s="7" t="s">
        <v>305</v>
      </c>
      <c r="BC50" s="2">
        <v>-12.419344425318995</v>
      </c>
      <c r="BD50" s="2">
        <v>5.3574617374674016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</row>
    <row r="51" spans="1:100" ht="16.2" x14ac:dyDescent="0.3">
      <c r="A51" s="93" t="s">
        <v>297</v>
      </c>
      <c r="B51" s="93">
        <v>11</v>
      </c>
      <c r="C51" s="93">
        <v>8.6410117647058815</v>
      </c>
      <c r="D51" s="93">
        <v>8.5298352941176461</v>
      </c>
      <c r="E51" s="93" t="s">
        <v>332</v>
      </c>
      <c r="F51" s="93" t="s">
        <v>332</v>
      </c>
      <c r="G51" s="93">
        <v>24.488197696068937</v>
      </c>
      <c r="H51" s="93">
        <v>14.253771786810415</v>
      </c>
      <c r="I51" s="93">
        <v>24.489923901460283</v>
      </c>
      <c r="J51" s="93">
        <v>14.253771786810415</v>
      </c>
      <c r="K51" s="93">
        <v>8.8512864352604979</v>
      </c>
      <c r="L51" s="93" t="s">
        <v>332</v>
      </c>
      <c r="M51" s="93" t="s">
        <v>332</v>
      </c>
      <c r="N51" s="93">
        <v>0.46692361393434589</v>
      </c>
      <c r="O51" s="93">
        <v>0.46570967366486449</v>
      </c>
      <c r="P51" s="93">
        <v>0.46954460650347346</v>
      </c>
      <c r="Q51" s="93">
        <v>9.2142020606535938E-2</v>
      </c>
      <c r="R51" s="93">
        <v>9.2903227289625245E-2</v>
      </c>
      <c r="S51" s="93">
        <v>9.2903227289625245E-2</v>
      </c>
      <c r="T51" s="93">
        <v>4.0431104770987094</v>
      </c>
      <c r="U51" s="93">
        <v>0.16351108552941948</v>
      </c>
      <c r="V51" s="93">
        <v>-5.785078854206524E-2</v>
      </c>
      <c r="W51" s="93">
        <v>6.1303199324769658E-2</v>
      </c>
      <c r="X51" s="93">
        <v>3.4524107827044207E-3</v>
      </c>
      <c r="Y51" s="93">
        <v>-5.9458609641036164E-2</v>
      </c>
      <c r="Z51" s="93">
        <v>0.99999999999999012</v>
      </c>
      <c r="AA51" s="93">
        <v>1.6078210989703351E-3</v>
      </c>
      <c r="AB51" s="93">
        <v>-5.8171528645707196E-2</v>
      </c>
      <c r="AC51" s="93">
        <v>1.1263273718291889</v>
      </c>
      <c r="AD51" s="93">
        <v>3.2074010364274182E-4</v>
      </c>
      <c r="AE51" s="93" t="s">
        <v>332</v>
      </c>
      <c r="AF51" s="93" t="s">
        <v>332</v>
      </c>
      <c r="AG51" s="93">
        <v>171.56072079307012</v>
      </c>
      <c r="AH51" s="93">
        <v>171.65183647628811</v>
      </c>
      <c r="AI51" s="93">
        <v>171.24893250097989</v>
      </c>
      <c r="AJ51" s="93">
        <v>171.1968127002182</v>
      </c>
      <c r="AK51" s="93">
        <v>171.1968127002182</v>
      </c>
      <c r="AL51" s="93">
        <v>57.618791074076562</v>
      </c>
      <c r="AM51" s="93">
        <v>2214.8096906630299</v>
      </c>
      <c r="AN51" s="93">
        <v>-12057.588612303893</v>
      </c>
      <c r="AO51" s="93">
        <v>205.48119817807549</v>
      </c>
      <c r="AP51" s="93">
        <v>-12263.069810482002</v>
      </c>
      <c r="AQ51" s="93">
        <v>1021.7521424714162</v>
      </c>
      <c r="AR51" s="93">
        <v>-13079.340754775814</v>
      </c>
      <c r="AS51" s="93" t="s">
        <v>332</v>
      </c>
      <c r="AT51" s="93" t="s">
        <v>332</v>
      </c>
      <c r="AU51" s="93">
        <v>-146228.68474739633</v>
      </c>
      <c r="AV51" s="93">
        <v>-255239.0612707916</v>
      </c>
      <c r="AW51" s="93" t="s">
        <v>332</v>
      </c>
      <c r="AX51" s="93" t="s">
        <v>332</v>
      </c>
      <c r="AY51" s="93">
        <v>14.693825512654056</v>
      </c>
      <c r="BA51" s="124"/>
      <c r="BB51" s="7" t="s">
        <v>306</v>
      </c>
      <c r="BC51" s="2">
        <v>-13.930598571280234</v>
      </c>
      <c r="BD51" s="2">
        <v>-12.874671725820496</v>
      </c>
      <c r="BF51" s="121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</row>
    <row r="52" spans="1:100" ht="16.2" x14ac:dyDescent="0.3">
      <c r="A52" s="93" t="s">
        <v>297</v>
      </c>
      <c r="B52" s="93">
        <v>12</v>
      </c>
      <c r="C52" s="93">
        <v>8.5298352941176461</v>
      </c>
      <c r="D52" s="93">
        <v>8.4186588235294106</v>
      </c>
      <c r="E52" s="93" t="s">
        <v>332</v>
      </c>
      <c r="F52" s="93" t="s">
        <v>332</v>
      </c>
      <c r="G52" s="93">
        <v>24.491650106851637</v>
      </c>
      <c r="H52" s="93">
        <v>14.253492211233196</v>
      </c>
      <c r="I52" s="93">
        <v>24.491510319063025</v>
      </c>
      <c r="J52" s="93">
        <v>14.253492211233196</v>
      </c>
      <c r="K52" s="93">
        <v>8.8524792463353776</v>
      </c>
      <c r="L52" s="93" t="s">
        <v>332</v>
      </c>
      <c r="M52" s="93" t="s">
        <v>332</v>
      </c>
      <c r="N52" s="93">
        <v>0.46449573339538314</v>
      </c>
      <c r="O52" s="93">
        <v>0.46404805395183085</v>
      </c>
      <c r="P52" s="93">
        <v>0.46546199477181721</v>
      </c>
      <c r="Q52" s="93">
        <v>9.1069083172689497E-2</v>
      </c>
      <c r="R52" s="93">
        <v>9.135746895016586E-2</v>
      </c>
      <c r="S52" s="93">
        <v>9.135746895016586E-2</v>
      </c>
      <c r="T52" s="93">
        <v>4.0450205019405878</v>
      </c>
      <c r="U52" s="93">
        <v>0.16360658328811439</v>
      </c>
      <c r="V52" s="93">
        <v>-2.2058427925328184E-2</v>
      </c>
      <c r="W52" s="93">
        <v>2.1778852348109157E-2</v>
      </c>
      <c r="X52" s="93">
        <v>-2.7957557721902839E-4</v>
      </c>
      <c r="Y52" s="93">
        <v>-2.1928691422788332E-2</v>
      </c>
      <c r="Z52" s="93">
        <v>0.99999999999994982</v>
      </c>
      <c r="AA52" s="93">
        <v>-1.2973650254094994E-4</v>
      </c>
      <c r="AB52" s="93">
        <v>-2.2032886608213773E-2</v>
      </c>
      <c r="AC52" s="93">
        <v>1.1247691495533709</v>
      </c>
      <c r="AD52" s="93">
        <v>-2.5541317115012084E-5</v>
      </c>
      <c r="AE52" s="93" t="s">
        <v>332</v>
      </c>
      <c r="AF52" s="93" t="s">
        <v>332</v>
      </c>
      <c r="AG52" s="93">
        <v>171.74295215950613</v>
      </c>
      <c r="AH52" s="93">
        <v>171.80161294507741</v>
      </c>
      <c r="AI52" s="93">
        <v>171.54221099242571</v>
      </c>
      <c r="AJ52" s="93">
        <v>171.52257060711156</v>
      </c>
      <c r="AK52" s="93">
        <v>171.52257060711156</v>
      </c>
      <c r="AL52" s="93">
        <v>57.610608322116448</v>
      </c>
      <c r="AM52" s="93">
        <v>2218.324345394743</v>
      </c>
      <c r="AN52" s="93">
        <v>-4162.8542173605601</v>
      </c>
      <c r="AO52" s="93">
        <v>132.29414359770345</v>
      </c>
      <c r="AP52" s="93">
        <v>-4295.1483609583556</v>
      </c>
      <c r="AQ52" s="93">
        <v>385.69140997458516</v>
      </c>
      <c r="AR52" s="93">
        <v>-4548.5456273352174</v>
      </c>
      <c r="AS52" s="93" t="s">
        <v>332</v>
      </c>
      <c r="AT52" s="93" t="s">
        <v>332</v>
      </c>
      <c r="AU52" s="93">
        <v>-146700.3862078508</v>
      </c>
      <c r="AV52" s="93">
        <v>-255536.12621196493</v>
      </c>
      <c r="AW52" s="93" t="s">
        <v>332</v>
      </c>
      <c r="AX52" s="93" t="s">
        <v>332</v>
      </c>
      <c r="AY52" s="93">
        <v>14.693834117402675</v>
      </c>
      <c r="BA52" s="124"/>
      <c r="BB52" s="7" t="s">
        <v>308</v>
      </c>
      <c r="BC52" s="2">
        <v>-10.89407049078887</v>
      </c>
      <c r="BD52" s="2">
        <v>1.5403409294302506</v>
      </c>
      <c r="BF52" s="121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</row>
    <row r="53" spans="1:100" ht="16.2" x14ac:dyDescent="0.3">
      <c r="A53" s="93" t="s">
        <v>297</v>
      </c>
      <c r="B53" s="93">
        <v>13</v>
      </c>
      <c r="C53" s="93">
        <v>8.4186588235294106</v>
      </c>
      <c r="D53" s="93">
        <v>8.3074823529411752</v>
      </c>
      <c r="E53" s="93" t="s">
        <v>332</v>
      </c>
      <c r="F53" s="93" t="s">
        <v>332</v>
      </c>
      <c r="G53" s="93">
        <v>24.491370531274416</v>
      </c>
      <c r="H53" s="93">
        <v>14.250888582785379</v>
      </c>
      <c r="I53" s="93">
        <v>24.490068717050509</v>
      </c>
      <c r="J53" s="93">
        <v>14.250888582785379</v>
      </c>
      <c r="K53" s="93">
        <v>8.8530458405485621</v>
      </c>
      <c r="L53" s="93" t="s">
        <v>332</v>
      </c>
      <c r="M53" s="93" t="s">
        <v>332</v>
      </c>
      <c r="N53" s="93">
        <v>0.46360037450827857</v>
      </c>
      <c r="O53" s="93">
        <v>0.46345078715676263</v>
      </c>
      <c r="P53" s="93">
        <v>0.46392321323068375</v>
      </c>
      <c r="Q53" s="93">
        <v>9.0666729177707489E-2</v>
      </c>
      <c r="R53" s="93">
        <v>9.0775357755064873E-2</v>
      </c>
      <c r="S53" s="93">
        <v>9.0775357755064873E-2</v>
      </c>
      <c r="T53" s="93">
        <v>4.0460406380036913</v>
      </c>
      <c r="U53" s="93">
        <v>0.16361272396042995</v>
      </c>
      <c r="V53" s="93">
        <v>-8.5334626892553198E-3</v>
      </c>
      <c r="W53" s="93">
        <v>5.9298342414381092E-3</v>
      </c>
      <c r="X53" s="93">
        <v>-2.6036284478172106E-3</v>
      </c>
      <c r="Y53" s="93">
        <v>-7.3268090356518661E-3</v>
      </c>
      <c r="Z53" s="93">
        <v>0.99999999999983991</v>
      </c>
      <c r="AA53" s="93">
        <v>-1.2066536536046264E-3</v>
      </c>
      <c r="AB53" s="93">
        <v>-8.2971173854433072E-3</v>
      </c>
      <c r="AC53" s="93">
        <v>1.1241824199607657</v>
      </c>
      <c r="AD53" s="93">
        <v>-2.3634530381187155E-4</v>
      </c>
      <c r="AE53" s="93" t="s">
        <v>332</v>
      </c>
      <c r="AF53" s="93" t="s">
        <v>332</v>
      </c>
      <c r="AG53" s="93">
        <v>171.86027373064871</v>
      </c>
      <c r="AH53" s="93">
        <v>171.92104671235919</v>
      </c>
      <c r="AI53" s="93">
        <v>171.65232819436699</v>
      </c>
      <c r="AJ53" s="93">
        <v>171.64495517638329</v>
      </c>
      <c r="AK53" s="93">
        <v>171.64495517638329</v>
      </c>
      <c r="AL53" s="93">
        <v>57.601490073259306</v>
      </c>
      <c r="AM53" s="93">
        <v>2219.2609591545297</v>
      </c>
      <c r="AN53" s="93">
        <v>-929.29641918109178</v>
      </c>
      <c r="AO53" s="93">
        <v>137.03264067072385</v>
      </c>
      <c r="AP53" s="93">
        <v>-1066.3290598520416</v>
      </c>
      <c r="AQ53" s="93">
        <v>144.85929904267053</v>
      </c>
      <c r="AR53" s="93">
        <v>-1074.1557182237052</v>
      </c>
      <c r="AS53" s="93" t="s">
        <v>332</v>
      </c>
      <c r="AT53" s="93" t="s">
        <v>332</v>
      </c>
      <c r="AU53" s="93">
        <v>-146872.03311740796</v>
      </c>
      <c r="AV53" s="93">
        <v>-255648.02222024318</v>
      </c>
      <c r="AW53" s="93" t="s">
        <v>332</v>
      </c>
      <c r="AX53" s="93" t="s">
        <v>332</v>
      </c>
      <c r="AY53" s="93">
        <v>14.693842726859174</v>
      </c>
      <c r="BA53" s="124"/>
      <c r="BB53" s="7" t="s">
        <v>310</v>
      </c>
      <c r="BC53" s="2">
        <v>-15.457106617457871</v>
      </c>
      <c r="BD53" s="2">
        <v>-11.822023816386411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</row>
    <row r="54" spans="1:100" ht="16.8" thickBot="1" x14ac:dyDescent="0.35">
      <c r="A54" s="93" t="s">
        <v>297</v>
      </c>
      <c r="B54" s="93">
        <v>14</v>
      </c>
      <c r="C54" s="93">
        <v>8.3074823529411752</v>
      </c>
      <c r="D54" s="93">
        <v>8.1963058823529398</v>
      </c>
      <c r="E54" s="93" t="s">
        <v>332</v>
      </c>
      <c r="F54" s="93" t="s">
        <v>332</v>
      </c>
      <c r="G54" s="93">
        <v>24.488766902826601</v>
      </c>
      <c r="H54" s="93">
        <v>14.245934734814206</v>
      </c>
      <c r="I54" s="93">
        <v>24.486289978841018</v>
      </c>
      <c r="J54" s="93">
        <v>14.245934734814206</v>
      </c>
      <c r="K54" s="93">
        <v>8.8534343732431715</v>
      </c>
      <c r="L54" s="93" t="s">
        <v>332</v>
      </c>
      <c r="M54" s="93" t="s">
        <v>332</v>
      </c>
      <c r="N54" s="93">
        <v>0.4633011998052467</v>
      </c>
      <c r="O54" s="93">
        <v>0.46327594539223788</v>
      </c>
      <c r="P54" s="93">
        <v>0.46335570542816845</v>
      </c>
      <c r="Q54" s="93">
        <v>9.0518629119281865E-2</v>
      </c>
      <c r="R54" s="93">
        <v>9.0559009365292001E-2</v>
      </c>
      <c r="S54" s="93">
        <v>9.0559009365292001E-2</v>
      </c>
      <c r="T54" s="93">
        <v>4.0469040934925724</v>
      </c>
      <c r="U54" s="93">
        <v>0.16356868315299666</v>
      </c>
      <c r="V54" s="93">
        <v>-3.5317723625338088E-3</v>
      </c>
      <c r="W54" s="93">
        <v>-1.4220756086395776E-3</v>
      </c>
      <c r="X54" s="93">
        <v>-4.9538479711733864E-3</v>
      </c>
      <c r="Y54" s="93">
        <v>-1.2367737603632279E-3</v>
      </c>
      <c r="Z54" s="93">
        <v>0.99999999999661282</v>
      </c>
      <c r="AA54" s="93">
        <v>-2.29499860217477E-3</v>
      </c>
      <c r="AB54" s="93">
        <v>-3.083156797718528E-3</v>
      </c>
      <c r="AC54" s="93">
        <v>1.1239645158758527</v>
      </c>
      <c r="AD54" s="93">
        <v>-4.4861556481572346E-4</v>
      </c>
      <c r="AE54" s="93" t="s">
        <v>332</v>
      </c>
      <c r="AF54" s="93" t="s">
        <v>332</v>
      </c>
      <c r="AG54" s="93">
        <v>171.98181969406963</v>
      </c>
      <c r="AH54" s="93">
        <v>172.06628074729849</v>
      </c>
      <c r="AI54" s="93">
        <v>171.69289495687642</v>
      </c>
      <c r="AJ54" s="93">
        <v>171.69017147126547</v>
      </c>
      <c r="AK54" s="93">
        <v>171.69017147126547</v>
      </c>
      <c r="AL54" s="93">
        <v>57.588510982429653</v>
      </c>
      <c r="AM54" s="93">
        <v>2218.9861123604614</v>
      </c>
      <c r="AN54" s="93">
        <v>673.66816722397334</v>
      </c>
      <c r="AO54" s="93">
        <v>190.37302388416339</v>
      </c>
      <c r="AP54" s="93">
        <v>483.29514333924652</v>
      </c>
      <c r="AQ54" s="93">
        <v>53.504639430282403</v>
      </c>
      <c r="AR54" s="93">
        <v>620.16352779385977</v>
      </c>
      <c r="AS54" s="93" t="s">
        <v>332</v>
      </c>
      <c r="AT54" s="93" t="s">
        <v>332</v>
      </c>
      <c r="AU54" s="93">
        <v>-146925.59631346434</v>
      </c>
      <c r="AV54" s="93">
        <v>-255689.63221495537</v>
      </c>
      <c r="AW54" s="93" t="s">
        <v>332</v>
      </c>
      <c r="AX54" s="93" t="s">
        <v>332</v>
      </c>
      <c r="AY54" s="93">
        <v>14.693851338973303</v>
      </c>
      <c r="BA54" s="126"/>
      <c r="BB54" s="23" t="s">
        <v>311</v>
      </c>
      <c r="BC54" s="2">
        <v>-9.3675624446108081</v>
      </c>
      <c r="BD54" s="2">
        <v>0.48769301999442538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</row>
    <row r="55" spans="1:100" ht="14.4" customHeight="1" x14ac:dyDescent="0.3">
      <c r="A55" s="93" t="s">
        <v>297</v>
      </c>
      <c r="B55" s="93">
        <v>15</v>
      </c>
      <c r="C55" s="93">
        <v>8.1963058823529398</v>
      </c>
      <c r="D55" s="93">
        <v>8.0851294117647043</v>
      </c>
      <c r="E55" s="93" t="s">
        <v>332</v>
      </c>
      <c r="F55" s="93" t="s">
        <v>332</v>
      </c>
      <c r="G55" s="93">
        <v>24.483813054855428</v>
      </c>
      <c r="H55" s="93">
        <v>14.237745994700944</v>
      </c>
      <c r="I55" s="93">
        <v>24.479718684798801</v>
      </c>
      <c r="J55" s="93">
        <v>14.237745994700944</v>
      </c>
      <c r="K55" s="93">
        <v>8.8538577379060222</v>
      </c>
      <c r="L55" s="93" t="s">
        <v>332</v>
      </c>
      <c r="M55" s="93" t="s">
        <v>332</v>
      </c>
      <c r="N55" s="93">
        <v>0.463250690979229</v>
      </c>
      <c r="O55" s="93">
        <v>0.4632908837465245</v>
      </c>
      <c r="P55" s="93">
        <v>0.4631639348548004</v>
      </c>
      <c r="Q55" s="93">
        <v>9.0468628094909437E-2</v>
      </c>
      <c r="R55" s="93">
        <v>9.0482846384261434E-2</v>
      </c>
      <c r="S55" s="93">
        <v>9.0482846384261434E-2</v>
      </c>
      <c r="T55" s="93">
        <v>4.0479928957041595</v>
      </c>
      <c r="U55" s="93">
        <v>0.16347845988912521</v>
      </c>
      <c r="V55" s="93">
        <v>-1.8259533707186701E-3</v>
      </c>
      <c r="W55" s="93">
        <v>-6.3627867425422339E-3</v>
      </c>
      <c r="X55" s="93">
        <v>-8.188740113260904E-3</v>
      </c>
      <c r="Y55" s="93">
        <v>1.9678152731135655E-3</v>
      </c>
      <c r="Z55" s="93">
        <v>1.000000000005602</v>
      </c>
      <c r="AA55" s="93">
        <v>-3.7937686438432594E-3</v>
      </c>
      <c r="AB55" s="93">
        <v>-1.0850128569702253E-3</v>
      </c>
      <c r="AC55" s="93">
        <v>1.1238880972126954</v>
      </c>
      <c r="AD55" s="93">
        <v>-7.4094051374882597E-4</v>
      </c>
      <c r="AE55" s="93" t="s">
        <v>332</v>
      </c>
      <c r="AF55" s="93" t="s">
        <v>332</v>
      </c>
      <c r="AG55" s="93">
        <v>172.15074180052733</v>
      </c>
      <c r="AH55" s="93">
        <v>172.28063622713131</v>
      </c>
      <c r="AI55" s="93">
        <v>171.7066118840394</v>
      </c>
      <c r="AJ55" s="93">
        <v>171.70567783488301</v>
      </c>
      <c r="AK55" s="93">
        <v>171.70567783488301</v>
      </c>
      <c r="AL55" s="93">
        <v>57.568473186169065</v>
      </c>
      <c r="AM55" s="93">
        <v>2217.8814079282697</v>
      </c>
      <c r="AN55" s="93">
        <v>1884.7300897793757</v>
      </c>
      <c r="AO55" s="93">
        <v>292.58197094975162</v>
      </c>
      <c r="AP55" s="93">
        <v>1592.1481188282605</v>
      </c>
      <c r="AQ55" s="93">
        <v>18.341742513323492</v>
      </c>
      <c r="AR55" s="93">
        <v>1866.3883472657387</v>
      </c>
      <c r="AS55" s="93" t="s">
        <v>332</v>
      </c>
      <c r="AT55" s="93" t="s">
        <v>332</v>
      </c>
      <c r="AU55" s="93">
        <v>-146927.80915914595</v>
      </c>
      <c r="AV55" s="93">
        <v>-255704.31472566756</v>
      </c>
      <c r="AW55" s="93" t="s">
        <v>332</v>
      </c>
      <c r="AX55" s="93" t="s">
        <v>332</v>
      </c>
      <c r="AY55" s="93">
        <v>14.693859953505248</v>
      </c>
      <c r="BA55" s="122" t="s">
        <v>312</v>
      </c>
      <c r="BB55" s="1" t="s">
        <v>241</v>
      </c>
      <c r="BC55" s="2">
        <v>-1760709.3658549862</v>
      </c>
      <c r="BD55" s="2">
        <v>-3489567.8008193928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</row>
    <row r="56" spans="1:100" ht="16.2" x14ac:dyDescent="0.3">
      <c r="A56" s="93" t="s">
        <v>297</v>
      </c>
      <c r="B56" s="93">
        <v>16</v>
      </c>
      <c r="C56" s="93">
        <v>8.0851294117647043</v>
      </c>
      <c r="D56" s="93">
        <v>7.9739529411764689</v>
      </c>
      <c r="E56" s="93" t="s">
        <v>332</v>
      </c>
      <c r="F56" s="93" t="s">
        <v>332</v>
      </c>
      <c r="G56" s="93">
        <v>24.47562431474217</v>
      </c>
      <c r="H56" s="93">
        <v>14.224600245205345</v>
      </c>
      <c r="I56" s="93">
        <v>24.46905143999437</v>
      </c>
      <c r="J56" s="93">
        <v>14.224600245205345</v>
      </c>
      <c r="K56" s="93">
        <v>8.8544580579092997</v>
      </c>
      <c r="L56" s="93" t="s">
        <v>332</v>
      </c>
      <c r="M56" s="93" t="s">
        <v>332</v>
      </c>
      <c r="N56" s="93">
        <v>0.46333107651382005</v>
      </c>
      <c r="O56" s="93">
        <v>0.46342544115506745</v>
      </c>
      <c r="P56" s="93">
        <v>0.46312734971917435</v>
      </c>
      <c r="Q56" s="93">
        <v>9.0459104016250749E-2</v>
      </c>
      <c r="R56" s="93">
        <v>9.0462839958733207E-2</v>
      </c>
      <c r="S56" s="93">
        <v>9.0462839958733207E-2</v>
      </c>
      <c r="T56" s="93">
        <v>4.0496196784588507</v>
      </c>
      <c r="U56" s="93">
        <v>0.16332730560671041</v>
      </c>
      <c r="V56" s="93">
        <v>-1.474048237689704E-3</v>
      </c>
      <c r="W56" s="93">
        <v>-1.1671701257910073E-2</v>
      </c>
      <c r="X56" s="93">
        <v>-1.3145749495599776E-2</v>
      </c>
      <c r="Y56" s="93">
        <v>4.6180265215930985E-3</v>
      </c>
      <c r="Z56" s="93">
        <v>1.0000000000063944</v>
      </c>
      <c r="AA56" s="93">
        <v>-6.092074759312332E-3</v>
      </c>
      <c r="AB56" s="93">
        <v>-2.84846404932906E-4</v>
      </c>
      <c r="AC56" s="93">
        <v>1.1238685331592404</v>
      </c>
      <c r="AD56" s="93">
        <v>-1.1892018327580405E-3</v>
      </c>
      <c r="AE56" s="93" t="s">
        <v>332</v>
      </c>
      <c r="AF56" s="93" t="s">
        <v>332</v>
      </c>
      <c r="AG56" s="93">
        <v>172.41053065373532</v>
      </c>
      <c r="AH56" s="93">
        <v>172.61580203825147</v>
      </c>
      <c r="AI56" s="93">
        <v>171.7092479173202</v>
      </c>
      <c r="AJ56" s="93">
        <v>171.70904503430458</v>
      </c>
      <c r="AK56" s="93">
        <v>171.70904503430458</v>
      </c>
      <c r="AL56" s="93">
        <v>57.536898764883013</v>
      </c>
      <c r="AM56" s="93">
        <v>2215.8715744282508</v>
      </c>
      <c r="AN56" s="93">
        <v>3305.7297999238854</v>
      </c>
      <c r="AO56" s="93">
        <v>461.85130092055499</v>
      </c>
      <c r="AP56" s="93">
        <v>2843.8784990001686</v>
      </c>
      <c r="AQ56" s="93">
        <v>3.9806341356718224</v>
      </c>
      <c r="AR56" s="93">
        <v>3301.749165788362</v>
      </c>
      <c r="AS56" s="93" t="s">
        <v>332</v>
      </c>
      <c r="AT56" s="93" t="s">
        <v>332</v>
      </c>
      <c r="AU56" s="93">
        <v>-146899.96200655049</v>
      </c>
      <c r="AV56" s="93">
        <v>-255708.23013034981</v>
      </c>
      <c r="AW56" s="93" t="s">
        <v>332</v>
      </c>
      <c r="AX56" s="93" t="s">
        <v>332</v>
      </c>
      <c r="AY56" s="93">
        <v>14.693868571205407</v>
      </c>
      <c r="BA56" s="124"/>
      <c r="BB56" s="7" t="s">
        <v>313</v>
      </c>
      <c r="BC56" s="2">
        <v>155071.1962133699</v>
      </c>
      <c r="BD56" s="2">
        <v>29680.308374618631</v>
      </c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</row>
    <row r="57" spans="1:100" ht="16.2" x14ac:dyDescent="0.3">
      <c r="A57" s="93" t="s">
        <v>297</v>
      </c>
      <c r="B57" s="93">
        <v>17</v>
      </c>
      <c r="C57" s="93">
        <v>7.9739529411764689</v>
      </c>
      <c r="D57" s="93">
        <v>7.8627764705882335</v>
      </c>
      <c r="E57" s="93" t="s">
        <v>332</v>
      </c>
      <c r="F57" s="93" t="s">
        <v>332</v>
      </c>
      <c r="G57" s="93">
        <v>24.46247856524657</v>
      </c>
      <c r="H57" s="93">
        <v>14.203641148367709</v>
      </c>
      <c r="I57" s="93">
        <v>24.451999016827752</v>
      </c>
      <c r="J57" s="93">
        <v>14.203641148367709</v>
      </c>
      <c r="K57" s="93">
        <v>8.8553863964519337</v>
      </c>
      <c r="L57" s="93" t="s">
        <v>332</v>
      </c>
      <c r="M57" s="93" t="s">
        <v>332</v>
      </c>
      <c r="N57" s="93">
        <v>0.46351980579631497</v>
      </c>
      <c r="O57" s="93">
        <v>0.46368159541103104</v>
      </c>
      <c r="P57" s="93">
        <v>0.46317039986490977</v>
      </c>
      <c r="Q57" s="93">
        <v>9.0470346018953263E-2</v>
      </c>
      <c r="R57" s="93">
        <v>9.0469164461155355E-2</v>
      </c>
      <c r="S57" s="93">
        <v>9.0469164461155355E-2</v>
      </c>
      <c r="T57" s="93">
        <v>4.0521713670029404</v>
      </c>
      <c r="U57" s="93">
        <v>0.16308394790860686</v>
      </c>
      <c r="V57" s="93">
        <v>-1.8061884600534493E-3</v>
      </c>
      <c r="W57" s="93">
        <v>-1.9152908377582562E-2</v>
      </c>
      <c r="X57" s="93">
        <v>-2.0959096837636013E-2</v>
      </c>
      <c r="Y57" s="93">
        <v>7.912158999910511E-3</v>
      </c>
      <c r="Z57" s="93">
        <v>1.0000000000107938</v>
      </c>
      <c r="AA57" s="93">
        <v>-9.7183474600493619E-3</v>
      </c>
      <c r="AB57" s="93">
        <v>8.9963518704006863E-5</v>
      </c>
      <c r="AC57" s="93">
        <v>1.1238758887560292</v>
      </c>
      <c r="AD57" s="93">
        <v>-1.8961519787613736E-3</v>
      </c>
      <c r="AE57" s="93" t="s">
        <v>332</v>
      </c>
      <c r="AF57" s="93" t="s">
        <v>332</v>
      </c>
      <c r="AG57" s="93">
        <v>172.8210734227676</v>
      </c>
      <c r="AH57" s="93">
        <v>173.14783963242087</v>
      </c>
      <c r="AI57" s="93">
        <v>171.70619877568745</v>
      </c>
      <c r="AJ57" s="93">
        <v>171.70636058671866</v>
      </c>
      <c r="AK57" s="93">
        <v>171.70636058671866</v>
      </c>
      <c r="AL57" s="93">
        <v>57.48697456215433</v>
      </c>
      <c r="AM57" s="93">
        <v>2212.5788590801844</v>
      </c>
      <c r="AN57" s="93">
        <v>5375.0837612808964</v>
      </c>
      <c r="AO57" s="93">
        <v>733.89520632332642</v>
      </c>
      <c r="AP57" s="93">
        <v>4641.1885549505869</v>
      </c>
      <c r="AQ57" s="93">
        <v>-3.170402487135989</v>
      </c>
      <c r="AR57" s="93">
        <v>5378.2541637684008</v>
      </c>
      <c r="AS57" s="93" t="s">
        <v>332</v>
      </c>
      <c r="AT57" s="93" t="s">
        <v>332</v>
      </c>
      <c r="AU57" s="93">
        <v>-146843.7690212485</v>
      </c>
      <c r="AV57" s="93">
        <v>-255707.12687776593</v>
      </c>
      <c r="AW57" s="93" t="s">
        <v>332</v>
      </c>
      <c r="AX57" s="93" t="s">
        <v>332</v>
      </c>
      <c r="AY57" s="93">
        <v>14.693877193693819</v>
      </c>
      <c r="BA57" s="124"/>
      <c r="BB57" s="7" t="s">
        <v>314</v>
      </c>
      <c r="BC57" s="2">
        <v>-1915780.5620683841</v>
      </c>
      <c r="BD57" s="2">
        <v>-3519248.1091939667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</row>
    <row r="58" spans="1:100" ht="16.2" x14ac:dyDescent="0.3">
      <c r="A58" s="93" t="s">
        <v>297</v>
      </c>
      <c r="B58" s="93">
        <v>18</v>
      </c>
      <c r="C58" s="93">
        <v>7.8627764705882335</v>
      </c>
      <c r="D58" s="93">
        <v>7.751599999999998</v>
      </c>
      <c r="E58" s="93" t="s">
        <v>332</v>
      </c>
      <c r="F58" s="93" t="s">
        <v>332</v>
      </c>
      <c r="G58" s="93">
        <v>24.441519468408934</v>
      </c>
      <c r="H58" s="93">
        <v>14.17028560618053</v>
      </c>
      <c r="I58" s="93">
        <v>24.424841697315347</v>
      </c>
      <c r="J58" s="93">
        <v>14.17028560618053</v>
      </c>
      <c r="K58" s="93">
        <v>8.8568552027378544</v>
      </c>
      <c r="L58" s="93" t="s">
        <v>332</v>
      </c>
      <c r="M58" s="93" t="s">
        <v>332</v>
      </c>
      <c r="N58" s="93">
        <v>0.46384338502574707</v>
      </c>
      <c r="O58" s="93">
        <v>0.46410558782054256</v>
      </c>
      <c r="P58" s="93">
        <v>0.46327683275574333</v>
      </c>
      <c r="Q58" s="93">
        <v>9.0498119775565961E-2</v>
      </c>
      <c r="R58" s="93">
        <v>9.0493559031500789E-2</v>
      </c>
      <c r="S58" s="93">
        <v>9.0493559031500789E-2</v>
      </c>
      <c r="T58" s="93">
        <v>4.0562235408830372</v>
      </c>
      <c r="U58" s="93">
        <v>0.16269577701204752</v>
      </c>
      <c r="V58" s="93">
        <v>-2.6719700027812592E-3</v>
      </c>
      <c r="W58" s="93">
        <v>-3.0683572184398041E-2</v>
      </c>
      <c r="X58" s="93">
        <v>-3.3355542187179302E-2</v>
      </c>
      <c r="Y58" s="93">
        <v>1.2808523510761189E-2</v>
      </c>
      <c r="Z58" s="93">
        <v>1.0000000000243048</v>
      </c>
      <c r="AA58" s="93">
        <v>-1.5480493513853756E-2</v>
      </c>
      <c r="AB58" s="93">
        <v>3.464917231537091E-4</v>
      </c>
      <c r="AC58" s="93">
        <v>1.1239020512745519</v>
      </c>
      <c r="AD58" s="93">
        <v>-3.0184617259432253E-3</v>
      </c>
      <c r="AE58" s="93" t="s">
        <v>332</v>
      </c>
      <c r="AF58" s="93" t="s">
        <v>332</v>
      </c>
      <c r="AG58" s="93">
        <v>173.47460584207417</v>
      </c>
      <c r="AH58" s="93">
        <v>173.99623985335373</v>
      </c>
      <c r="AI58" s="93">
        <v>171.69862393167656</v>
      </c>
      <c r="AJ58" s="93">
        <v>171.69906408282287</v>
      </c>
      <c r="AK58" s="93">
        <v>171.69906408282287</v>
      </c>
      <c r="AL58" s="93">
        <v>57.40816709009313</v>
      </c>
      <c r="AM58" s="93">
        <v>2207.3057809268985</v>
      </c>
      <c r="AN58" s="93">
        <v>8593.1476604070631</v>
      </c>
      <c r="AO58" s="93">
        <v>1168.2361952479112</v>
      </c>
      <c r="AP58" s="93">
        <v>7424.9114651439395</v>
      </c>
      <c r="AQ58" s="93">
        <v>-8.604861461744445</v>
      </c>
      <c r="AR58" s="93">
        <v>8601.7525218692099</v>
      </c>
      <c r="AS58" s="93" t="s">
        <v>332</v>
      </c>
      <c r="AT58" s="93" t="s">
        <v>332</v>
      </c>
      <c r="AU58" s="93">
        <v>-146749.7744154993</v>
      </c>
      <c r="AV58" s="93">
        <v>-255702.61759658079</v>
      </c>
      <c r="AW58" s="93" t="s">
        <v>332</v>
      </c>
      <c r="AX58" s="93" t="s">
        <v>332</v>
      </c>
      <c r="AY58" s="93">
        <v>14.693885823709739</v>
      </c>
      <c r="BA58" s="124"/>
      <c r="BB58" s="7" t="s">
        <v>315</v>
      </c>
      <c r="BC58" s="2">
        <v>153229.97679247728</v>
      </c>
      <c r="BD58" s="2">
        <v>359492.70732573298</v>
      </c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</row>
    <row r="59" spans="1:100" ht="16.8" thickBot="1" x14ac:dyDescent="0.35">
      <c r="A59" s="93" t="s">
        <v>298</v>
      </c>
      <c r="B59" s="93">
        <v>19</v>
      </c>
      <c r="C59" s="93">
        <v>6.8705999999999996</v>
      </c>
      <c r="D59" s="93">
        <v>6.6358941176470587</v>
      </c>
      <c r="E59" s="93" t="s">
        <v>332</v>
      </c>
      <c r="F59" s="93">
        <v>48.062545973171318</v>
      </c>
      <c r="G59" s="93">
        <v>24.408163926221757</v>
      </c>
      <c r="H59" s="93">
        <v>65.594582398273928</v>
      </c>
      <c r="I59" s="93">
        <v>26.089039335682795</v>
      </c>
      <c r="J59" s="93">
        <v>65.594582398273928</v>
      </c>
      <c r="K59" s="93">
        <v>14.90963613660155</v>
      </c>
      <c r="L59" s="93" t="s">
        <v>332</v>
      </c>
      <c r="M59" s="93">
        <v>0.209146</v>
      </c>
      <c r="N59" s="93">
        <v>0.46436779061533812</v>
      </c>
      <c r="O59" s="93">
        <v>0.37343423906332573</v>
      </c>
      <c r="P59" s="93">
        <v>0.54318181697137036</v>
      </c>
      <c r="Q59" s="93">
        <v>0.11299666197428301</v>
      </c>
      <c r="R59" s="93">
        <v>0.1195992623553136</v>
      </c>
      <c r="S59" s="93">
        <v>0.1195992623553136</v>
      </c>
      <c r="T59" s="93">
        <v>4.4057672185919516</v>
      </c>
      <c r="U59" s="93">
        <v>0.73338437974333182</v>
      </c>
      <c r="V59" s="93">
        <v>-3.4893451477624033</v>
      </c>
      <c r="W59" s="93">
        <v>6.8510959666844844</v>
      </c>
      <c r="X59" s="93">
        <v>3.3617508189220806</v>
      </c>
      <c r="Y59" s="93">
        <v>-4.7447380067470917</v>
      </c>
      <c r="Z59" s="93">
        <v>0.99999999999999811</v>
      </c>
      <c r="AA59" s="93">
        <v>1.2553928589846792</v>
      </c>
      <c r="AB59" s="93">
        <v>-3.8914080659281778</v>
      </c>
      <c r="AC59" s="93">
        <v>1.1551541314168565</v>
      </c>
      <c r="AD59" s="93">
        <v>0.40206291816545225</v>
      </c>
      <c r="AE59" s="93" t="s">
        <v>332</v>
      </c>
      <c r="AF59" s="93">
        <v>117.73393756806013</v>
      </c>
      <c r="AG59" s="93">
        <v>174.51787386463329</v>
      </c>
      <c r="AH59" s="93">
        <v>179.89106618385236</v>
      </c>
      <c r="AI59" s="93">
        <v>165.64391999034137</v>
      </c>
      <c r="AJ59" s="93">
        <v>164.42101931171916</v>
      </c>
      <c r="AK59" s="93">
        <v>164.42101931171916</v>
      </c>
      <c r="AL59" s="93">
        <v>60.666065622024057</v>
      </c>
      <c r="AM59" s="93">
        <v>9867.168065982698</v>
      </c>
      <c r="AN59" s="93">
        <v>-1477628.2431278641</v>
      </c>
      <c r="AO59" s="93">
        <v>12886.671447204297</v>
      </c>
      <c r="AP59" s="93">
        <v>-1490514.9145750829</v>
      </c>
      <c r="AQ59" s="93">
        <v>179908.11629048435</v>
      </c>
      <c r="AR59" s="93">
        <v>-1657536.3594183426</v>
      </c>
      <c r="AS59" s="93" t="s">
        <v>332</v>
      </c>
      <c r="AT59" s="93">
        <v>-235341.43726971018</v>
      </c>
      <c r="AU59" s="93">
        <v>-146598.25833341811</v>
      </c>
      <c r="AV59" s="93">
        <v>-250205.35862606464</v>
      </c>
      <c r="AW59" s="93" t="s">
        <v>332</v>
      </c>
      <c r="AX59" s="93">
        <v>18.6326</v>
      </c>
      <c r="AY59" s="93">
        <v>14.693894465674413</v>
      </c>
      <c r="BA59" s="126"/>
      <c r="BB59" s="12" t="s">
        <v>316</v>
      </c>
      <c r="BC59" s="2">
        <v>-1913939.3426474635</v>
      </c>
      <c r="BD59" s="2">
        <v>-3849060.5081451372</v>
      </c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</row>
    <row r="60" spans="1:100" ht="15" thickBot="1" x14ac:dyDescent="0.35">
      <c r="A60" s="93" t="s">
        <v>298</v>
      </c>
      <c r="B60" s="93">
        <v>20</v>
      </c>
      <c r="C60" s="93">
        <v>6.6358941176470587</v>
      </c>
      <c r="D60" s="93">
        <v>6.4011882352941178</v>
      </c>
      <c r="E60" s="93" t="s">
        <v>332</v>
      </c>
      <c r="F60" s="93" t="s">
        <v>332</v>
      </c>
      <c r="G60" s="93">
        <v>27.769914745143836</v>
      </c>
      <c r="H60" s="93">
        <v>66.523034070623197</v>
      </c>
      <c r="I60" s="93">
        <v>28.234140581318474</v>
      </c>
      <c r="J60" s="93">
        <v>66.523034070623197</v>
      </c>
      <c r="K60" s="93">
        <v>15.138061843170364</v>
      </c>
      <c r="L60" s="93" t="s">
        <v>332</v>
      </c>
      <c r="M60" s="93" t="s">
        <v>332</v>
      </c>
      <c r="N60" s="93">
        <v>0.28250068751131341</v>
      </c>
      <c r="O60" s="93">
        <v>0.21785428358011744</v>
      </c>
      <c r="P60" s="93">
        <v>0.33547321203937625</v>
      </c>
      <c r="Q60" s="93">
        <v>6.0418190910881915E-2</v>
      </c>
      <c r="R60" s="93">
        <v>6.6095294529838297E-2</v>
      </c>
      <c r="S60" s="93">
        <v>6.6095294529838297E-2</v>
      </c>
      <c r="T60" s="93">
        <v>4.8923270860835624</v>
      </c>
      <c r="U60" s="93">
        <v>0.79067844248272434</v>
      </c>
      <c r="V60" s="93">
        <v>-3.4482041394222009</v>
      </c>
      <c r="W60" s="93">
        <v>4.3766558117714691</v>
      </c>
      <c r="X60" s="93">
        <v>0.92845167234926829</v>
      </c>
      <c r="Y60" s="93">
        <v>-3.650471313339243</v>
      </c>
      <c r="Z60" s="93">
        <v>1.0000000000003753</v>
      </c>
      <c r="AA60" s="93">
        <v>0.20226717391841179</v>
      </c>
      <c r="AB60" s="93">
        <v>-3.509570426162731</v>
      </c>
      <c r="AC60" s="93">
        <v>1.0973247812313396</v>
      </c>
      <c r="AD60" s="93">
        <v>6.1366286740645815E-2</v>
      </c>
      <c r="AE60" s="93" t="s">
        <v>332</v>
      </c>
      <c r="AF60" s="93" t="s">
        <v>332</v>
      </c>
      <c r="AG60" s="93">
        <v>185.26425850307146</v>
      </c>
      <c r="AH60" s="93">
        <v>188.30683920204058</v>
      </c>
      <c r="AI60" s="93">
        <v>180.09779866050829</v>
      </c>
      <c r="AJ60" s="93">
        <v>179.58981403488249</v>
      </c>
      <c r="AK60" s="93">
        <v>179.58981403488249</v>
      </c>
      <c r="AL60" s="93">
        <v>64.631268523952912</v>
      </c>
      <c r="AM60" s="93">
        <v>10758.576922361326</v>
      </c>
      <c r="AN60" s="93">
        <v>-894913.04876954353</v>
      </c>
      <c r="AO60" s="93">
        <v>8031.660742104621</v>
      </c>
      <c r="AP60" s="93">
        <v>-902944.70951156039</v>
      </c>
      <c r="AQ60" s="93">
        <v>82732.409487843834</v>
      </c>
      <c r="AR60" s="93">
        <v>-977645.45825739065</v>
      </c>
      <c r="AS60" s="93" t="s">
        <v>332</v>
      </c>
      <c r="AT60" s="93" t="s">
        <v>332</v>
      </c>
      <c r="AU60" s="93">
        <v>-182061.14819681869</v>
      </c>
      <c r="AV60" s="93">
        <v>-260165.96060971674</v>
      </c>
      <c r="AW60" s="93" t="s">
        <v>332</v>
      </c>
      <c r="AX60" s="93" t="s">
        <v>332</v>
      </c>
      <c r="AY60" s="93">
        <v>14.693924826861437</v>
      </c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</row>
    <row r="61" spans="1:100" ht="15" thickBot="1" x14ac:dyDescent="0.35">
      <c r="A61" s="93" t="s">
        <v>298</v>
      </c>
      <c r="B61" s="93">
        <v>21</v>
      </c>
      <c r="C61" s="93">
        <v>6.4011882352941178</v>
      </c>
      <c r="D61" s="93">
        <v>6.166482352941177</v>
      </c>
      <c r="E61" s="93" t="s">
        <v>332</v>
      </c>
      <c r="F61" s="93" t="s">
        <v>332</v>
      </c>
      <c r="G61" s="93">
        <v>28.698366417493105</v>
      </c>
      <c r="H61" s="93">
        <v>67.053102390809684</v>
      </c>
      <c r="I61" s="93">
        <v>28.963400577586352</v>
      </c>
      <c r="J61" s="93">
        <v>67.053102390809684</v>
      </c>
      <c r="K61" s="93">
        <v>15.266702489860212</v>
      </c>
      <c r="L61" s="93" t="s">
        <v>332</v>
      </c>
      <c r="M61" s="93" t="s">
        <v>332</v>
      </c>
      <c r="N61" s="93">
        <v>0.15320787964892144</v>
      </c>
      <c r="O61" s="93">
        <v>0.11567869571317102</v>
      </c>
      <c r="P61" s="93">
        <v>0.18288151332522506</v>
      </c>
      <c r="Q61" s="93">
        <v>3.065291877855094E-2</v>
      </c>
      <c r="R61" s="93">
        <v>3.406600865622543E-2</v>
      </c>
      <c r="S61" s="93">
        <v>3.406600865622543E-2</v>
      </c>
      <c r="T61" s="93">
        <v>5.0963202978084752</v>
      </c>
      <c r="U61" s="93">
        <v>0.81353652933231146</v>
      </c>
      <c r="V61" s="93">
        <v>-2.1126279634443126</v>
      </c>
      <c r="W61" s="93">
        <v>2.6426962836308059</v>
      </c>
      <c r="X61" s="93">
        <v>0.53006832018649352</v>
      </c>
      <c r="Y61" s="93">
        <v>-2.1739455753620778</v>
      </c>
      <c r="Z61" s="93">
        <v>1.0000000000001288</v>
      </c>
      <c r="AA61" s="93">
        <v>6.1317611918045092E-2</v>
      </c>
      <c r="AB61" s="93">
        <v>-2.130685275428112</v>
      </c>
      <c r="AC61" s="93">
        <v>1.0580948029635708</v>
      </c>
      <c r="AD61" s="93">
        <v>1.8057311983863962E-2</v>
      </c>
      <c r="AE61" s="93" t="s">
        <v>332</v>
      </c>
      <c r="AF61" s="93" t="s">
        <v>332</v>
      </c>
      <c r="AG61" s="93">
        <v>191.3494199010097</v>
      </c>
      <c r="AH61" s="93">
        <v>192.88825338744206</v>
      </c>
      <c r="AI61" s="93">
        <v>188.62120625911089</v>
      </c>
      <c r="AJ61" s="93">
        <v>188.34470729292775</v>
      </c>
      <c r="AK61" s="93">
        <v>188.34470729292775</v>
      </c>
      <c r="AL61" s="93">
        <v>65.994227414829439</v>
      </c>
      <c r="AM61" s="93">
        <v>11338.904727163015</v>
      </c>
      <c r="AN61" s="93">
        <v>-540206.59313577774</v>
      </c>
      <c r="AO61" s="93">
        <v>4299.1107274355154</v>
      </c>
      <c r="AP61" s="93">
        <v>-544505.7038632133</v>
      </c>
      <c r="AQ61" s="93">
        <v>47864.095949280963</v>
      </c>
      <c r="AR61" s="93">
        <v>-588070.6890850605</v>
      </c>
      <c r="AS61" s="93" t="s">
        <v>332</v>
      </c>
      <c r="AT61" s="93" t="s">
        <v>332</v>
      </c>
      <c r="AU61" s="93">
        <v>-207354.50673494799</v>
      </c>
      <c r="AV61" s="93">
        <v>-266165.69582078734</v>
      </c>
      <c r="AW61" s="93" t="s">
        <v>332</v>
      </c>
      <c r="AX61" s="93" t="s">
        <v>332</v>
      </c>
      <c r="AY61" s="93">
        <v>14.693960255991492</v>
      </c>
      <c r="BA61" s="11" t="s">
        <v>119</v>
      </c>
      <c r="BB61" s="11" t="s">
        <v>317</v>
      </c>
      <c r="BC61" s="2">
        <f>V37-V36</f>
        <v>0.12335962752012541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</row>
    <row r="62" spans="1:100" x14ac:dyDescent="0.3">
      <c r="A62" s="93" t="s">
        <v>298</v>
      </c>
      <c r="B62" s="93">
        <v>22</v>
      </c>
      <c r="C62" s="93">
        <v>6.166482352941177</v>
      </c>
      <c r="D62" s="93">
        <v>5.9317764705882361</v>
      </c>
      <c r="E62" s="93" t="s">
        <v>332</v>
      </c>
      <c r="F62" s="93" t="s">
        <v>332</v>
      </c>
      <c r="G62" s="93">
        <v>29.228434737679599</v>
      </c>
      <c r="H62" s="93">
        <v>67.330159138222896</v>
      </c>
      <c r="I62" s="93">
        <v>29.366963111386205</v>
      </c>
      <c r="J62" s="93">
        <v>67.330159138222896</v>
      </c>
      <c r="K62" s="93">
        <v>15.348386142968375</v>
      </c>
      <c r="L62" s="93" t="s">
        <v>332</v>
      </c>
      <c r="M62" s="93" t="s">
        <v>332</v>
      </c>
      <c r="N62" s="93">
        <v>7.8149511777420619E-2</v>
      </c>
      <c r="O62" s="93">
        <v>5.8484142350544811E-2</v>
      </c>
      <c r="P62" s="93">
        <v>9.3352826493422705E-2</v>
      </c>
      <c r="Q62" s="93">
        <v>1.5174822373247302E-2</v>
      </c>
      <c r="R62" s="93">
        <v>1.7011851008904569E-2</v>
      </c>
      <c r="S62" s="93">
        <v>1.7011851008904569E-2</v>
      </c>
      <c r="T62" s="93">
        <v>5.2094370889840969</v>
      </c>
      <c r="U62" s="93">
        <v>0.82219723226633956</v>
      </c>
      <c r="V62" s="93">
        <v>-1.1388209308068227</v>
      </c>
      <c r="W62" s="93">
        <v>1.4158776782200362</v>
      </c>
      <c r="X62" s="93">
        <v>0.27705674741321351</v>
      </c>
      <c r="Y62" s="93">
        <v>-1.1550243570617276</v>
      </c>
      <c r="Z62" s="93">
        <v>0.99999999999999001</v>
      </c>
      <c r="AA62" s="93">
        <v>1.6203426254893318E-2</v>
      </c>
      <c r="AB62" s="93">
        <v>-1.1435341789148235</v>
      </c>
      <c r="AC62" s="93">
        <v>1.0318233644061587</v>
      </c>
      <c r="AD62" s="93">
        <v>4.7132481080052946E-3</v>
      </c>
      <c r="AE62" s="93" t="s">
        <v>332</v>
      </c>
      <c r="AF62" s="93" t="s">
        <v>332</v>
      </c>
      <c r="AG62" s="93">
        <v>194.42708687387446</v>
      </c>
      <c r="AH62" s="93">
        <v>195.17311780273837</v>
      </c>
      <c r="AI62" s="93">
        <v>193.04837283607654</v>
      </c>
      <c r="AJ62" s="93">
        <v>192.90922068458235</v>
      </c>
      <c r="AK62" s="93">
        <v>192.90922068458235</v>
      </c>
      <c r="AL62" s="93">
        <v>67.077373210380273</v>
      </c>
      <c r="AM62" s="93">
        <v>11677.717846401771</v>
      </c>
      <c r="AN62" s="93">
        <v>-289614.76707543526</v>
      </c>
      <c r="AO62" s="93">
        <v>2187.4874648378322</v>
      </c>
      <c r="AP62" s="93">
        <v>-291802.25454029575</v>
      </c>
      <c r="AQ62" s="93">
        <v>24940.813805343398</v>
      </c>
      <c r="AR62" s="93">
        <v>-314555.58088077902</v>
      </c>
      <c r="AS62" s="93" t="s">
        <v>332</v>
      </c>
      <c r="AT62" s="93" t="s">
        <v>332</v>
      </c>
      <c r="AU62" s="93">
        <v>-222076.28509665138</v>
      </c>
      <c r="AV62" s="93">
        <v>-269371.86327800644</v>
      </c>
      <c r="AW62" s="93" t="s">
        <v>332</v>
      </c>
      <c r="AX62" s="93" t="s">
        <v>332</v>
      </c>
      <c r="AY62" s="93">
        <v>14.69399766474166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</row>
    <row r="63" spans="1:100" x14ac:dyDescent="0.3">
      <c r="A63" s="93" t="s">
        <v>298</v>
      </c>
      <c r="B63" s="93">
        <v>23</v>
      </c>
      <c r="C63" s="93">
        <v>5.9317764705882361</v>
      </c>
      <c r="D63" s="93">
        <v>5.6970705882352952</v>
      </c>
      <c r="E63" s="93" t="s">
        <v>332</v>
      </c>
      <c r="F63" s="93" t="s">
        <v>332</v>
      </c>
      <c r="G63" s="93">
        <v>29.505491485092811</v>
      </c>
      <c r="H63" s="93">
        <v>67.466100080147442</v>
      </c>
      <c r="I63" s="93">
        <v>29.573461956055084</v>
      </c>
      <c r="J63" s="93">
        <v>67.466100080147442</v>
      </c>
      <c r="K63" s="93">
        <v>15.393028380346321</v>
      </c>
      <c r="L63" s="93" t="s">
        <v>332</v>
      </c>
      <c r="M63" s="93" t="s">
        <v>332</v>
      </c>
      <c r="N63" s="93">
        <v>3.8818772923669004E-2</v>
      </c>
      <c r="O63" s="93">
        <v>2.8946323679744791E-2</v>
      </c>
      <c r="P63" s="93">
        <v>4.635686214696768E-2</v>
      </c>
      <c r="Q63" s="93">
        <v>7.4430651578511918E-3</v>
      </c>
      <c r="R63" s="93">
        <v>8.3808108256339647E-3</v>
      </c>
      <c r="S63" s="93">
        <v>8.3808108256339647E-3</v>
      </c>
      <c r="T63" s="93">
        <v>5.2673067432048173</v>
      </c>
      <c r="U63" s="93">
        <v>0.82543729435375901</v>
      </c>
      <c r="V63" s="93">
        <v>-0.5799900137502787</v>
      </c>
      <c r="W63" s="93">
        <v>0.71593095567483034</v>
      </c>
      <c r="X63" s="93">
        <v>0.13594094192455161</v>
      </c>
      <c r="Y63" s="93">
        <v>-0.58392500425657434</v>
      </c>
      <c r="Z63" s="93">
        <v>0.9999999999999688</v>
      </c>
      <c r="AA63" s="93">
        <v>3.9349905062774594E-3</v>
      </c>
      <c r="AB63" s="93">
        <v>-0.58112930906800697</v>
      </c>
      <c r="AC63" s="93">
        <v>1.0164747261299636</v>
      </c>
      <c r="AD63" s="93">
        <v>1.1392953177281602E-3</v>
      </c>
      <c r="AE63" s="93" t="s">
        <v>332</v>
      </c>
      <c r="AF63" s="93" t="s">
        <v>332</v>
      </c>
      <c r="AG63" s="93">
        <v>195.91914873160226</v>
      </c>
      <c r="AH63" s="93">
        <v>196.27837712392525</v>
      </c>
      <c r="AI63" s="93">
        <v>195.23478798129582</v>
      </c>
      <c r="AJ63" s="93">
        <v>195.1672334282446</v>
      </c>
      <c r="AK63" s="93">
        <v>195.1672334282446</v>
      </c>
      <c r="AL63" s="93">
        <v>67.82562080301777</v>
      </c>
      <c r="AM63" s="93">
        <v>11858.930998415564</v>
      </c>
      <c r="AN63" s="93">
        <v>-146439.54198923454</v>
      </c>
      <c r="AO63" s="93">
        <v>1089.5505887665536</v>
      </c>
      <c r="AP63" s="93">
        <v>-147529.09257800705</v>
      </c>
      <c r="AQ63" s="93">
        <v>12331.736524970262</v>
      </c>
      <c r="AR63" s="93">
        <v>-158771.27851420184</v>
      </c>
      <c r="AS63" s="93" t="s">
        <v>332</v>
      </c>
      <c r="AT63" s="93" t="s">
        <v>332</v>
      </c>
      <c r="AU63" s="93">
        <v>-229806.60994022089</v>
      </c>
      <c r="AV63" s="93">
        <v>-270999.65674816084</v>
      </c>
      <c r="AW63" s="93" t="s">
        <v>332</v>
      </c>
      <c r="AX63" s="93" t="s">
        <v>332</v>
      </c>
      <c r="AY63" s="93">
        <v>14.694036135362706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</row>
    <row r="64" spans="1:100" x14ac:dyDescent="0.3">
      <c r="A64" s="93" t="s">
        <v>298</v>
      </c>
      <c r="B64" s="93">
        <v>24</v>
      </c>
      <c r="C64" s="93">
        <v>5.6970705882352952</v>
      </c>
      <c r="D64" s="93">
        <v>5.4623647058823543</v>
      </c>
      <c r="E64" s="93" t="s">
        <v>332</v>
      </c>
      <c r="F64" s="93" t="s">
        <v>332</v>
      </c>
      <c r="G64" s="93">
        <v>29.641432427017364</v>
      </c>
      <c r="H64" s="93">
        <v>67.531912108695153</v>
      </c>
      <c r="I64" s="93">
        <v>29.674338441291219</v>
      </c>
      <c r="J64" s="93">
        <v>67.531912108695153</v>
      </c>
      <c r="K64" s="93">
        <v>15.415784035666849</v>
      </c>
      <c r="L64" s="93" t="s">
        <v>332</v>
      </c>
      <c r="M64" s="93" t="s">
        <v>332</v>
      </c>
      <c r="N64" s="93">
        <v>1.9073874435820582E-2</v>
      </c>
      <c r="O64" s="93">
        <v>1.420158330967162E-2</v>
      </c>
      <c r="P64" s="93">
        <v>2.2770252310223081E-2</v>
      </c>
      <c r="Q64" s="93">
        <v>3.637597908498057E-3</v>
      </c>
      <c r="R64" s="93">
        <v>4.1045961315498503E-3</v>
      </c>
      <c r="S64" s="93">
        <v>4.1045961315498503E-3</v>
      </c>
      <c r="T64" s="93">
        <v>5.2956994428878765</v>
      </c>
      <c r="U64" s="93">
        <v>0.82672411600652573</v>
      </c>
      <c r="V64" s="93">
        <v>-0.28822939671748948</v>
      </c>
      <c r="W64" s="93">
        <v>0.35404142526520316</v>
      </c>
      <c r="X64" s="93">
        <v>6.5812028547713675E-2</v>
      </c>
      <c r="Y64" s="93">
        <v>-0.28916403172369465</v>
      </c>
      <c r="Z64" s="93">
        <v>0.99999999999997813</v>
      </c>
      <c r="AA64" s="93">
        <v>9.3463500619884272E-4</v>
      </c>
      <c r="AB64" s="93">
        <v>-0.28849952851527594</v>
      </c>
      <c r="AC64" s="93">
        <v>1.0082741684451357</v>
      </c>
      <c r="AD64" s="93">
        <v>2.7013179778639386E-4</v>
      </c>
      <c r="AE64" s="93" t="s">
        <v>332</v>
      </c>
      <c r="AF64" s="93" t="s">
        <v>332</v>
      </c>
      <c r="AG64" s="93">
        <v>196.63760551624824</v>
      </c>
      <c r="AH64" s="93">
        <v>196.81115207710971</v>
      </c>
      <c r="AI64" s="93">
        <v>196.30093575869691</v>
      </c>
      <c r="AJ64" s="93">
        <v>196.26830698460023</v>
      </c>
      <c r="AK64" s="93">
        <v>196.26830698460023</v>
      </c>
      <c r="AL64" s="93">
        <v>68.271838899245225</v>
      </c>
      <c r="AM64" s="93">
        <v>11951.455306453154</v>
      </c>
      <c r="AN64" s="93">
        <v>-72409.763164704942</v>
      </c>
      <c r="AO64" s="93">
        <v>536.98426866179943</v>
      </c>
      <c r="AP64" s="93">
        <v>-72946.747433366923</v>
      </c>
      <c r="AQ64" s="93">
        <v>6011.5597275659693</v>
      </c>
      <c r="AR64" s="93">
        <v>-78421.322892271128</v>
      </c>
      <c r="AS64" s="93" t="s">
        <v>332</v>
      </c>
      <c r="AT64" s="93" t="s">
        <v>332</v>
      </c>
      <c r="AU64" s="93">
        <v>-233693.04205705991</v>
      </c>
      <c r="AV64" s="93">
        <v>-271807.78914533829</v>
      </c>
      <c r="AW64" s="93" t="s">
        <v>332</v>
      </c>
      <c r="AX64" s="93" t="s">
        <v>332</v>
      </c>
      <c r="AY64" s="93">
        <v>14.694075134673913</v>
      </c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</row>
    <row r="65" spans="1:100" x14ac:dyDescent="0.3">
      <c r="A65" s="93" t="s">
        <v>298</v>
      </c>
      <c r="B65" s="93">
        <v>25</v>
      </c>
      <c r="C65" s="93">
        <v>5.4623647058823543</v>
      </c>
      <c r="D65" s="93">
        <v>5.2276588235294135</v>
      </c>
      <c r="E65" s="93" t="s">
        <v>332</v>
      </c>
      <c r="F65" s="93" t="s">
        <v>332</v>
      </c>
      <c r="G65" s="93">
        <v>29.707244455565078</v>
      </c>
      <c r="H65" s="93">
        <v>67.563801504276725</v>
      </c>
      <c r="I65" s="93">
        <v>29.723189153355861</v>
      </c>
      <c r="J65" s="93">
        <v>67.563801504276725</v>
      </c>
      <c r="K65" s="93">
        <v>15.42708006057301</v>
      </c>
      <c r="L65" s="93" t="s">
        <v>332</v>
      </c>
      <c r="M65" s="93" t="s">
        <v>332</v>
      </c>
      <c r="N65" s="93">
        <v>9.3292921835226566E-3</v>
      </c>
      <c r="O65" s="93">
        <v>6.9413948392389761E-3</v>
      </c>
      <c r="P65" s="93">
        <v>1.1135043548453984E-2</v>
      </c>
      <c r="Q65" s="93">
        <v>1.7749981194460536E-3</v>
      </c>
      <c r="R65" s="93">
        <v>2.0049306016177403E-3</v>
      </c>
      <c r="S65" s="93">
        <v>2.0049306016177403E-3</v>
      </c>
      <c r="T65" s="93">
        <v>5.309494471034192</v>
      </c>
      <c r="U65" s="93">
        <v>0.8272748369017624</v>
      </c>
      <c r="V65" s="93">
        <v>-0.14173049199996346</v>
      </c>
      <c r="W65" s="93">
        <v>0.17361988758153035</v>
      </c>
      <c r="X65" s="93">
        <v>3.1889395581566907E-2</v>
      </c>
      <c r="Y65" s="93">
        <v>-0.1419518488858815</v>
      </c>
      <c r="Z65" s="93">
        <v>0.99999999999998812</v>
      </c>
      <c r="AA65" s="93">
        <v>2.2135688591633874E-4</v>
      </c>
      <c r="AB65" s="93">
        <v>-0.14179442802503195</v>
      </c>
      <c r="AC65" s="93">
        <v>1.0040923386056553</v>
      </c>
      <c r="AD65" s="93">
        <v>6.3936025068577049E-5</v>
      </c>
      <c r="AE65" s="93" t="s">
        <v>332</v>
      </c>
      <c r="AF65" s="93" t="s">
        <v>332</v>
      </c>
      <c r="AG65" s="93">
        <v>196.98469863797112</v>
      </c>
      <c r="AH65" s="93">
        <v>197.0688652605254</v>
      </c>
      <c r="AI65" s="93">
        <v>196.81987244402799</v>
      </c>
      <c r="AJ65" s="93">
        <v>196.80407089381791</v>
      </c>
      <c r="AK65" s="93">
        <v>196.80407089381791</v>
      </c>
      <c r="AL65" s="93">
        <v>68.51415341214998</v>
      </c>
      <c r="AM65" s="93">
        <v>11997.602340661244</v>
      </c>
      <c r="AN65" s="93">
        <v>-35507.259953544781</v>
      </c>
      <c r="AO65" s="93">
        <v>263.17876639227558</v>
      </c>
      <c r="AP65" s="93">
        <v>-35770.438719936828</v>
      </c>
      <c r="AQ65" s="93">
        <v>2924.6768803805335</v>
      </c>
      <c r="AR65" s="93">
        <v>-38431.936833924468</v>
      </c>
      <c r="AS65" s="93" t="s">
        <v>332</v>
      </c>
      <c r="AT65" s="93" t="s">
        <v>332</v>
      </c>
      <c r="AU65" s="93">
        <v>-235612.77413099044</v>
      </c>
      <c r="AV65" s="93">
        <v>-272205.03549983242</v>
      </c>
      <c r="AW65" s="93" t="s">
        <v>332</v>
      </c>
      <c r="AX65" s="93" t="s">
        <v>332</v>
      </c>
      <c r="AY65" s="93">
        <v>14.694114387899793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</row>
    <row r="66" spans="1:100" x14ac:dyDescent="0.3">
      <c r="A66" s="93" t="s">
        <v>298</v>
      </c>
      <c r="B66" s="93">
        <v>26</v>
      </c>
      <c r="C66" s="93">
        <v>5.2276588235294135</v>
      </c>
      <c r="D66" s="93">
        <v>4.9929529411764726</v>
      </c>
      <c r="E66" s="93" t="s">
        <v>332</v>
      </c>
      <c r="F66" s="93" t="s">
        <v>332</v>
      </c>
      <c r="G66" s="93">
        <v>29.739133851146644</v>
      </c>
      <c r="H66" s="93">
        <v>67.579298026004622</v>
      </c>
      <c r="I66" s="93">
        <v>29.746882112010589</v>
      </c>
      <c r="J66" s="93">
        <v>67.579298026004622</v>
      </c>
      <c r="K66" s="93">
        <v>15.432629949858969</v>
      </c>
      <c r="L66" s="93" t="s">
        <v>332</v>
      </c>
      <c r="M66" s="93" t="s">
        <v>332</v>
      </c>
      <c r="N66" s="93">
        <v>4.5534974949552965E-3</v>
      </c>
      <c r="O66" s="93">
        <v>3.3866971664012363E-3</v>
      </c>
      <c r="P66" s="93">
        <v>5.4344378554981518E-3</v>
      </c>
      <c r="Q66" s="93">
        <v>8.6543867614595612E-4</v>
      </c>
      <c r="R66" s="93">
        <v>9.7804909951619535E-4</v>
      </c>
      <c r="S66" s="93">
        <v>9.7804909951619535E-4</v>
      </c>
      <c r="T66" s="93">
        <v>5.3161923014901884</v>
      </c>
      <c r="U66" s="93">
        <v>0.82752466952787307</v>
      </c>
      <c r="V66" s="93">
        <v>-6.936486161728074E-2</v>
      </c>
      <c r="W66" s="93">
        <v>8.4861383345168351E-2</v>
      </c>
      <c r="X66" s="93">
        <v>1.5496521727887614E-2</v>
      </c>
      <c r="Y66" s="93">
        <v>-6.941734364350606E-2</v>
      </c>
      <c r="Z66" s="93">
        <v>0.99999999999999423</v>
      </c>
      <c r="AA66" s="93">
        <v>5.2482026224912172E-5</v>
      </c>
      <c r="AB66" s="93">
        <v>-6.9380017976402364E-2</v>
      </c>
      <c r="AC66" s="93">
        <v>1.00200860927665</v>
      </c>
      <c r="AD66" s="93">
        <v>1.5156359121593637E-5</v>
      </c>
      <c r="AE66" s="93" t="s">
        <v>332</v>
      </c>
      <c r="AF66" s="93" t="s">
        <v>332</v>
      </c>
      <c r="AG66" s="93">
        <v>197.15303188307965</v>
      </c>
      <c r="AH66" s="93">
        <v>197.19394878807705</v>
      </c>
      <c r="AI66" s="93">
        <v>197.07257236590587</v>
      </c>
      <c r="AJ66" s="93">
        <v>197.06489758079252</v>
      </c>
      <c r="AK66" s="93">
        <v>197.06489758079252</v>
      </c>
      <c r="AL66" s="93">
        <v>68.639001547458079</v>
      </c>
      <c r="AM66" s="93">
        <v>12020.3532288762</v>
      </c>
      <c r="AN66" s="93">
        <v>-17354.947658563025</v>
      </c>
      <c r="AO66" s="93">
        <v>128.57165422673569</v>
      </c>
      <c r="AP66" s="93">
        <v>-17483.519312789656</v>
      </c>
      <c r="AQ66" s="93">
        <v>1423.7161027369739</v>
      </c>
      <c r="AR66" s="93">
        <v>-18778.663761302225</v>
      </c>
      <c r="AS66" s="93" t="s">
        <v>332</v>
      </c>
      <c r="AT66" s="93" t="s">
        <v>332</v>
      </c>
      <c r="AU66" s="93">
        <v>-236554.08301830801</v>
      </c>
      <c r="AV66" s="93">
        <v>-272399.42515458202</v>
      </c>
      <c r="AW66" s="93" t="s">
        <v>332</v>
      </c>
      <c r="AX66" s="93" t="s">
        <v>332</v>
      </c>
      <c r="AY66" s="93">
        <v>14.694153762833919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</row>
    <row r="67" spans="1:100" x14ac:dyDescent="0.3">
      <c r="A67" s="93" t="s">
        <v>298</v>
      </c>
      <c r="B67" s="93">
        <v>27</v>
      </c>
      <c r="C67" s="93">
        <v>4.9929529411764726</v>
      </c>
      <c r="D67" s="93">
        <v>4.7582470588235317</v>
      </c>
      <c r="E67" s="93" t="s">
        <v>332</v>
      </c>
      <c r="F67" s="93" t="s">
        <v>332</v>
      </c>
      <c r="G67" s="93">
        <v>29.75463037287453</v>
      </c>
      <c r="H67" s="93">
        <v>67.586849813589467</v>
      </c>
      <c r="I67" s="93">
        <v>29.758406266666949</v>
      </c>
      <c r="J67" s="93">
        <v>67.586849813589467</v>
      </c>
      <c r="K67" s="93">
        <v>15.435345031127337</v>
      </c>
      <c r="L67" s="93" t="s">
        <v>332</v>
      </c>
      <c r="M67" s="93" t="s">
        <v>332</v>
      </c>
      <c r="N67" s="93">
        <v>2.2198968378471769E-3</v>
      </c>
      <c r="O67" s="93">
        <v>1.6505338729552782E-3</v>
      </c>
      <c r="P67" s="93">
        <v>2.6494326119716966E-3</v>
      </c>
      <c r="Q67" s="93">
        <v>4.2173200884806965E-4</v>
      </c>
      <c r="R67" s="93">
        <v>4.7674462274031827E-4</v>
      </c>
      <c r="S67" s="93">
        <v>4.7674462274031827E-4</v>
      </c>
      <c r="T67" s="93">
        <v>5.3194450080408542</v>
      </c>
      <c r="U67" s="93">
        <v>0.8276424016672238</v>
      </c>
      <c r="V67" s="93">
        <v>-3.3874204363684164E-2</v>
      </c>
      <c r="W67" s="93">
        <v>4.1425991948523672E-2</v>
      </c>
      <c r="X67" s="93">
        <v>7.5517875848395049E-3</v>
      </c>
      <c r="Y67" s="93">
        <v>-3.3886668844894385E-2</v>
      </c>
      <c r="Z67" s="93">
        <v>0.99999999999999756</v>
      </c>
      <c r="AA67" s="93">
        <v>1.2464481210140735E-5</v>
      </c>
      <c r="AB67" s="93">
        <v>-3.3877804637807318E-2</v>
      </c>
      <c r="AC67" s="93">
        <v>1.0009820267322223</v>
      </c>
      <c r="AD67" s="93">
        <v>3.6002741231493288E-6</v>
      </c>
      <c r="AE67" s="93" t="s">
        <v>332</v>
      </c>
      <c r="AF67" s="93" t="s">
        <v>332</v>
      </c>
      <c r="AG67" s="93">
        <v>197.23486569307443</v>
      </c>
      <c r="AH67" s="93">
        <v>197.25476243574795</v>
      </c>
      <c r="AI67" s="93">
        <v>197.19571752354273</v>
      </c>
      <c r="AJ67" s="93">
        <v>197.19198233377287</v>
      </c>
      <c r="AK67" s="93">
        <v>197.19198233377287</v>
      </c>
      <c r="AL67" s="93">
        <v>68.701608576981286</v>
      </c>
      <c r="AM67" s="93">
        <v>12031.507779554568</v>
      </c>
      <c r="AN67" s="93">
        <v>-8472.4512499485136</v>
      </c>
      <c r="AO67" s="93">
        <v>62.613175308155547</v>
      </c>
      <c r="AP67" s="93">
        <v>-8535.0644252566344</v>
      </c>
      <c r="AQ67" s="93">
        <v>693.66386197541885</v>
      </c>
      <c r="AR67" s="93">
        <v>-9166.1151119279257</v>
      </c>
      <c r="AS67" s="93" t="s">
        <v>332</v>
      </c>
      <c r="AT67" s="93" t="s">
        <v>332</v>
      </c>
      <c r="AU67" s="93">
        <v>-237014.15198907664</v>
      </c>
      <c r="AV67" s="93">
        <v>-272494.34522661741</v>
      </c>
      <c r="AW67" s="93" t="s">
        <v>332</v>
      </c>
      <c r="AX67" s="93" t="s">
        <v>332</v>
      </c>
      <c r="AY67" s="93">
        <v>14.694193196425946</v>
      </c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</row>
    <row r="68" spans="1:100" x14ac:dyDescent="0.3">
      <c r="A68" s="93" t="s">
        <v>298</v>
      </c>
      <c r="B68" s="93">
        <v>28</v>
      </c>
      <c r="C68" s="93">
        <v>4.7582470588235317</v>
      </c>
      <c r="D68" s="93">
        <v>4.5235411764705908</v>
      </c>
      <c r="E68" s="93" t="s">
        <v>332</v>
      </c>
      <c r="F68" s="93" t="s">
        <v>332</v>
      </c>
      <c r="G68" s="93">
        <v>29.762182160459371</v>
      </c>
      <c r="H68" s="93">
        <v>67.590545300266754</v>
      </c>
      <c r="I68" s="93">
        <v>29.764029903798015</v>
      </c>
      <c r="J68" s="93">
        <v>67.590545300266754</v>
      </c>
      <c r="K68" s="93">
        <v>15.43667094824834</v>
      </c>
      <c r="L68" s="93" t="s">
        <v>332</v>
      </c>
      <c r="M68" s="93" t="s">
        <v>332</v>
      </c>
      <c r="N68" s="93">
        <v>1.0811709080633793E-3</v>
      </c>
      <c r="O68" s="93">
        <v>8.0351504323929537E-4</v>
      </c>
      <c r="P68" s="93">
        <v>1.2905583329545058E-3</v>
      </c>
      <c r="Q68" s="93">
        <v>2.0538425381018589E-4</v>
      </c>
      <c r="R68" s="93">
        <v>2.3222658729583784E-4</v>
      </c>
      <c r="S68" s="93">
        <v>2.3222658729583784E-4</v>
      </c>
      <c r="T68" s="93">
        <v>5.3210228206683503</v>
      </c>
      <c r="U68" s="93">
        <v>0.82769934538832712</v>
      </c>
      <c r="V68" s="93">
        <v>-1.6525345548040568E-2</v>
      </c>
      <c r="W68" s="93">
        <v>2.0220832225331185E-2</v>
      </c>
      <c r="X68" s="93">
        <v>3.6954866772906181E-3</v>
      </c>
      <c r="Y68" s="93">
        <v>-1.6528314927177896E-2</v>
      </c>
      <c r="Z68" s="93">
        <v>0.99999999999999789</v>
      </c>
      <c r="AA68" s="93">
        <v>2.9693791372934109E-6</v>
      </c>
      <c r="AB68" s="93">
        <v>-1.6526203738300046E-2</v>
      </c>
      <c r="AC68" s="93">
        <v>1.0004790550872853</v>
      </c>
      <c r="AD68" s="93">
        <v>8.5819025946443549E-7</v>
      </c>
      <c r="AE68" s="93" t="s">
        <v>332</v>
      </c>
      <c r="AF68" s="93" t="s">
        <v>332</v>
      </c>
      <c r="AG68" s="93">
        <v>197.27465917842144</v>
      </c>
      <c r="AH68" s="93">
        <v>197.28428113758048</v>
      </c>
      <c r="AI68" s="93">
        <v>197.25578010085664</v>
      </c>
      <c r="AJ68" s="93">
        <v>197.25395951889271</v>
      </c>
      <c r="AK68" s="93">
        <v>197.25395951889271</v>
      </c>
      <c r="AL68" s="93">
        <v>68.732625052724785</v>
      </c>
      <c r="AM68" s="93">
        <v>12036.964602556973</v>
      </c>
      <c r="AN68" s="93">
        <v>-4136.4423354605078</v>
      </c>
      <c r="AO68" s="93">
        <v>30.239683082941038</v>
      </c>
      <c r="AP68" s="93">
        <v>-4166.6820185434271</v>
      </c>
      <c r="AQ68" s="93">
        <v>338.28353955168433</v>
      </c>
      <c r="AR68" s="93">
        <v>-4474.72587501417</v>
      </c>
      <c r="AS68" s="93" t="s">
        <v>332</v>
      </c>
      <c r="AT68" s="93" t="s">
        <v>332</v>
      </c>
      <c r="AU68" s="93">
        <v>-237238.68427247903</v>
      </c>
      <c r="AV68" s="93">
        <v>-272540.64523942437</v>
      </c>
      <c r="AW68" s="93" t="s">
        <v>332</v>
      </c>
      <c r="AX68" s="93" t="s">
        <v>332</v>
      </c>
      <c r="AY68" s="93">
        <v>14.69423265840668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</row>
    <row r="69" spans="1:100" x14ac:dyDescent="0.3">
      <c r="A69" s="93" t="s">
        <v>298</v>
      </c>
      <c r="B69" s="93">
        <v>29</v>
      </c>
      <c r="C69" s="93">
        <v>4.5235411764705908</v>
      </c>
      <c r="D69" s="93">
        <v>4.28883529411765</v>
      </c>
      <c r="E69" s="93" t="s">
        <v>332</v>
      </c>
      <c r="F69" s="93" t="s">
        <v>332</v>
      </c>
      <c r="G69" s="93">
        <v>29.765877647136662</v>
      </c>
      <c r="H69" s="93">
        <v>67.59237330659208</v>
      </c>
      <c r="I69" s="93">
        <v>29.766791650299329</v>
      </c>
      <c r="J69" s="93">
        <v>67.59237330659208</v>
      </c>
      <c r="K69" s="93">
        <v>15.437318303453187</v>
      </c>
      <c r="L69" s="93" t="s">
        <v>332</v>
      </c>
      <c r="M69" s="93" t="s">
        <v>332</v>
      </c>
      <c r="N69" s="93">
        <v>5.2585917841521158E-4</v>
      </c>
      <c r="O69" s="93">
        <v>3.904982469238649E-4</v>
      </c>
      <c r="P69" s="93">
        <v>6.2791916439134364E-4</v>
      </c>
      <c r="Q69" s="93">
        <v>9.9918994200146676E-5</v>
      </c>
      <c r="R69" s="93">
        <v>1.1300852207950826E-4</v>
      </c>
      <c r="S69" s="93">
        <v>1.1300852207950826E-4</v>
      </c>
      <c r="T69" s="93">
        <v>5.3217847880726072</v>
      </c>
      <c r="U69" s="93">
        <v>0.82772762588763282</v>
      </c>
      <c r="V69" s="93">
        <v>-8.0578074573213043E-3</v>
      </c>
      <c r="W69" s="93">
        <v>9.8858137826485885E-3</v>
      </c>
      <c r="X69" s="93">
        <v>1.8280063253272845E-3</v>
      </c>
      <c r="Y69" s="93">
        <v>-8.0585212905867187E-3</v>
      </c>
      <c r="Z69" s="93">
        <v>0.99999999999999889</v>
      </c>
      <c r="AA69" s="93">
        <v>7.1383326540604083E-7</v>
      </c>
      <c r="AB69" s="93">
        <v>-8.058014037614478E-3</v>
      </c>
      <c r="AC69" s="93">
        <v>1.0002332893571133</v>
      </c>
      <c r="AD69" s="93">
        <v>2.065802931772292E-7</v>
      </c>
      <c r="AE69" s="93" t="s">
        <v>332</v>
      </c>
      <c r="AF69" s="93" t="s">
        <v>332</v>
      </c>
      <c r="AG69" s="93">
        <v>197.29390309673948</v>
      </c>
      <c r="AH69" s="93">
        <v>197.29842022811383</v>
      </c>
      <c r="AI69" s="93">
        <v>197.28511316329909</v>
      </c>
      <c r="AJ69" s="93">
        <v>197.28422436886834</v>
      </c>
      <c r="AK69" s="93">
        <v>197.28422436886834</v>
      </c>
      <c r="AL69" s="93">
        <v>68.747982536210316</v>
      </c>
      <c r="AM69" s="93">
        <v>12039.634941888382</v>
      </c>
      <c r="AN69" s="93">
        <v>-2023.8023429853383</v>
      </c>
      <c r="AO69" s="93">
        <v>14.122581483753525</v>
      </c>
      <c r="AP69" s="93">
        <v>-2037.9249244691032</v>
      </c>
      <c r="AQ69" s="93">
        <v>165.19104569004728</v>
      </c>
      <c r="AR69" s="93">
        <v>-2188.9933886750255</v>
      </c>
      <c r="AS69" s="93" t="s">
        <v>332</v>
      </c>
      <c r="AT69" s="93" t="s">
        <v>332</v>
      </c>
      <c r="AU69" s="93">
        <v>-237348.19657972682</v>
      </c>
      <c r="AV69" s="93">
        <v>-272563.21577874635</v>
      </c>
      <c r="AW69" s="93" t="s">
        <v>332</v>
      </c>
      <c r="AX69" s="93" t="s">
        <v>332</v>
      </c>
      <c r="AY69" s="93">
        <v>14.694272134145221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</row>
    <row r="70" spans="1:100" x14ac:dyDescent="0.3">
      <c r="A70" s="93" t="s">
        <v>298</v>
      </c>
      <c r="B70" s="93">
        <v>30</v>
      </c>
      <c r="C70" s="93">
        <v>4.28883529411765</v>
      </c>
      <c r="D70" s="93">
        <v>4.0541294117647091</v>
      </c>
      <c r="E70" s="93" t="s">
        <v>332</v>
      </c>
      <c r="F70" s="93" t="s">
        <v>332</v>
      </c>
      <c r="G70" s="93">
        <v>29.767705653461988</v>
      </c>
      <c r="H70" s="93">
        <v>67.593310317410726</v>
      </c>
      <c r="I70" s="93">
        <v>29.768174158871311</v>
      </c>
      <c r="J70" s="93">
        <v>67.593310317410726</v>
      </c>
      <c r="K70" s="93">
        <v>15.43763502844528</v>
      </c>
      <c r="L70" s="93" t="s">
        <v>332</v>
      </c>
      <c r="M70" s="93" t="s">
        <v>332</v>
      </c>
      <c r="N70" s="93">
        <v>2.5513731543251827E-4</v>
      </c>
      <c r="O70" s="93">
        <v>1.8915665940846043E-4</v>
      </c>
      <c r="P70" s="93">
        <v>3.0488104710716459E-4</v>
      </c>
      <c r="Q70" s="93">
        <v>4.851243167628042E-5</v>
      </c>
      <c r="R70" s="93">
        <v>5.4893659096667304E-5</v>
      </c>
      <c r="S70" s="93">
        <v>5.4893659096667304E-5</v>
      </c>
      <c r="T70" s="93">
        <v>5.3221478931917323</v>
      </c>
      <c r="U70" s="93">
        <v>0.82774236640296173</v>
      </c>
      <c r="V70" s="93">
        <v>-3.9280700774451879E-3</v>
      </c>
      <c r="W70" s="93">
        <v>4.8650808960913113E-3</v>
      </c>
      <c r="X70" s="93">
        <v>9.3701081864612349E-4</v>
      </c>
      <c r="Y70" s="93">
        <v>-3.928247319281473E-3</v>
      </c>
      <c r="Z70" s="93">
        <v>1</v>
      </c>
      <c r="AA70" s="93">
        <v>1.7724183628468746E-7</v>
      </c>
      <c r="AB70" s="93">
        <v>-3.9281215133976383E-3</v>
      </c>
      <c r="AC70" s="93">
        <v>1.0001133592712044</v>
      </c>
      <c r="AD70" s="93">
        <v>5.1435952448649453E-8</v>
      </c>
      <c r="AE70" s="93" t="s">
        <v>332</v>
      </c>
      <c r="AF70" s="93" t="s">
        <v>332</v>
      </c>
      <c r="AG70" s="93">
        <v>197.30293735948814</v>
      </c>
      <c r="AH70" s="93">
        <v>197.30476234335768</v>
      </c>
      <c r="AI70" s="93">
        <v>197.29947321567076</v>
      </c>
      <c r="AJ70" s="93">
        <v>197.29903822634074</v>
      </c>
      <c r="AK70" s="93">
        <v>197.29903822634074</v>
      </c>
      <c r="AL70" s="93">
        <v>68.755739719240694</v>
      </c>
      <c r="AM70" s="93">
        <v>12040.947844394082</v>
      </c>
      <c r="AN70" s="93">
        <v>-998.75267990133045</v>
      </c>
      <c r="AO70" s="93">
        <v>5.6140177282968375</v>
      </c>
      <c r="AP70" s="93">
        <v>-1004.3666976296403</v>
      </c>
      <c r="AQ70" s="93">
        <v>80.857451448474194</v>
      </c>
      <c r="AR70" s="93">
        <v>-1079.6101313516635</v>
      </c>
      <c r="AS70" s="93" t="s">
        <v>332</v>
      </c>
      <c r="AT70" s="93" t="s">
        <v>332</v>
      </c>
      <c r="AU70" s="93">
        <v>-237401.60776152372</v>
      </c>
      <c r="AV70" s="93">
        <v>-272574.21328714566</v>
      </c>
      <c r="AW70" s="93" t="s">
        <v>332</v>
      </c>
      <c r="AX70" s="93" t="s">
        <v>332</v>
      </c>
      <c r="AY70" s="93">
        <v>14.694311616533527</v>
      </c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00" x14ac:dyDescent="0.3">
      <c r="A71" s="93" t="s">
        <v>298</v>
      </c>
      <c r="B71" s="93">
        <v>31</v>
      </c>
      <c r="C71" s="93">
        <v>4.0541294117647091</v>
      </c>
      <c r="D71" s="93">
        <v>3.8194235294117678</v>
      </c>
      <c r="E71" s="93" t="s">
        <v>332</v>
      </c>
      <c r="F71" s="93" t="s">
        <v>332</v>
      </c>
      <c r="G71" s="93">
        <v>29.768642664280634</v>
      </c>
      <c r="H71" s="93">
        <v>67.593850415179645</v>
      </c>
      <c r="I71" s="93">
        <v>29.768912713165101</v>
      </c>
      <c r="J71" s="93">
        <v>67.593850415179645</v>
      </c>
      <c r="K71" s="93">
        <v>15.437791513404898</v>
      </c>
      <c r="L71" s="93" t="s">
        <v>332</v>
      </c>
      <c r="M71" s="93" t="s">
        <v>332</v>
      </c>
      <c r="N71" s="93">
        <v>1.2317600338440255E-4</v>
      </c>
      <c r="O71" s="93">
        <v>9.101650125200469E-5</v>
      </c>
      <c r="P71" s="93">
        <v>1.4742032820471619E-4</v>
      </c>
      <c r="Q71" s="93">
        <v>2.3456847687088262E-5</v>
      </c>
      <c r="R71" s="93">
        <v>2.6567305410208887E-5</v>
      </c>
      <c r="S71" s="93">
        <v>2.6567305410208887E-5</v>
      </c>
      <c r="T71" s="93">
        <v>5.3223135664451808</v>
      </c>
      <c r="U71" s="93">
        <v>0.82775101157722131</v>
      </c>
      <c r="V71" s="93">
        <v>-1.9146576659471366E-3</v>
      </c>
      <c r="W71" s="93">
        <v>2.4547554348707235E-3</v>
      </c>
      <c r="X71" s="93">
        <v>5.4009776892358693E-4</v>
      </c>
      <c r="Y71" s="93">
        <v>-1.9147068237563973E-3</v>
      </c>
      <c r="Z71" s="93">
        <v>1.0000000000000004</v>
      </c>
      <c r="AA71" s="93">
        <v>4.915780926143859E-8</v>
      </c>
      <c r="AB71" s="93">
        <v>-1.9146720148895142E-3</v>
      </c>
      <c r="AC71" s="93">
        <v>1.0000548726631335</v>
      </c>
      <c r="AD71" s="93">
        <v>1.4348942378365361E-8</v>
      </c>
      <c r="AE71" s="93" t="s">
        <v>332</v>
      </c>
      <c r="AF71" s="93" t="s">
        <v>332</v>
      </c>
      <c r="AG71" s="93">
        <v>197.30658732722719</v>
      </c>
      <c r="AH71" s="93">
        <v>197.30668766793056</v>
      </c>
      <c r="AI71" s="93">
        <v>197.30653671387012</v>
      </c>
      <c r="AJ71" s="93">
        <v>197.30632281998797</v>
      </c>
      <c r="AK71" s="93">
        <v>197.30632281998797</v>
      </c>
      <c r="AL71" s="93">
        <v>68.75999154017633</v>
      </c>
      <c r="AM71" s="93">
        <v>12041.605153761055</v>
      </c>
      <c r="AN71" s="93">
        <v>-509.19740879041547</v>
      </c>
      <c r="AO71" s="93">
        <v>0.16023809954393517</v>
      </c>
      <c r="AP71" s="93">
        <v>-509.35764688996034</v>
      </c>
      <c r="AQ71" s="93">
        <v>39.761972165987572</v>
      </c>
      <c r="AR71" s="93">
        <v>-548.9593809569983</v>
      </c>
      <c r="AS71" s="93" t="s">
        <v>332</v>
      </c>
      <c r="AT71" s="93" t="s">
        <v>332</v>
      </c>
      <c r="AU71" s="93">
        <v>-237427.68569909784</v>
      </c>
      <c r="AV71" s="93">
        <v>-272579.56851816305</v>
      </c>
      <c r="AW71" s="93" t="s">
        <v>332</v>
      </c>
      <c r="AX71" s="93" t="s">
        <v>332</v>
      </c>
      <c r="AY71" s="93">
        <v>14.694351102096633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00" x14ac:dyDescent="0.3">
      <c r="A72" s="93" t="s">
        <v>298</v>
      </c>
      <c r="B72" s="93">
        <v>32</v>
      </c>
      <c r="C72" s="93">
        <v>3.8194235294117678</v>
      </c>
      <c r="D72" s="93">
        <v>3.5847176470588265</v>
      </c>
      <c r="E72" s="93" t="s">
        <v>332</v>
      </c>
      <c r="F72" s="93" t="s">
        <v>332</v>
      </c>
      <c r="G72" s="93">
        <v>29.76918276204956</v>
      </c>
      <c r="H72" s="93">
        <v>67.594271831563461</v>
      </c>
      <c r="I72" s="93">
        <v>29.769393470241468</v>
      </c>
      <c r="J72" s="93">
        <v>67.594271831563461</v>
      </c>
      <c r="K72" s="93">
        <v>15.43787188493142</v>
      </c>
      <c r="L72" s="93" t="s">
        <v>332</v>
      </c>
      <c r="M72" s="93" t="s">
        <v>332</v>
      </c>
      <c r="N72" s="93">
        <v>5.8856999119606812E-5</v>
      </c>
      <c r="O72" s="93">
        <v>4.3182738563241571E-5</v>
      </c>
      <c r="P72" s="93">
        <v>7.0673127362897077E-5</v>
      </c>
      <c r="Q72" s="93">
        <v>1.1245059398290336E-5</v>
      </c>
      <c r="R72" s="93">
        <v>1.2761113962141246E-5</v>
      </c>
      <c r="S72" s="93">
        <v>1.2761113962141246E-5</v>
      </c>
      <c r="T72" s="93">
        <v>5.3223767802480104</v>
      </c>
      <c r="U72" s="93">
        <v>0.82775761266297732</v>
      </c>
      <c r="V72" s="93">
        <v>-9.3320826180151725E-4</v>
      </c>
      <c r="W72" s="93">
        <v>1.3546246456187982E-3</v>
      </c>
      <c r="X72" s="93">
        <v>4.21416383817281E-4</v>
      </c>
      <c r="Y72" s="93">
        <v>-9.3322645971504619E-4</v>
      </c>
      <c r="Z72" s="93">
        <v>0.99999999999999967</v>
      </c>
      <c r="AA72" s="93">
        <v>1.8197913528648311E-8</v>
      </c>
      <c r="AB72" s="93">
        <v>-9.3321363954401606E-4</v>
      </c>
      <c r="AC72" s="93">
        <v>1.0000263592308578</v>
      </c>
      <c r="AD72" s="93">
        <v>5.3777424994057791E-9</v>
      </c>
      <c r="AE72" s="93" t="s">
        <v>332</v>
      </c>
      <c r="AF72" s="93" t="s">
        <v>332</v>
      </c>
      <c r="AG72" s="93">
        <v>197.30678800863393</v>
      </c>
      <c r="AH72" s="93">
        <v>197.3052180523857</v>
      </c>
      <c r="AI72" s="93">
        <v>197.3100442706104</v>
      </c>
      <c r="AJ72" s="93">
        <v>197.30993811465382</v>
      </c>
      <c r="AK72" s="93">
        <v>197.30993811465382</v>
      </c>
      <c r="AL72" s="93">
        <v>68.7629672200991</v>
      </c>
      <c r="AM72" s="93">
        <v>12041.956104972436</v>
      </c>
      <c r="AN72" s="93">
        <v>-290.9444625583547</v>
      </c>
      <c r="AO72" s="93">
        <v>-5.1232906743057542</v>
      </c>
      <c r="AP72" s="93">
        <v>-285.82117188404771</v>
      </c>
      <c r="AQ72" s="93">
        <v>19.734623281614358</v>
      </c>
      <c r="AR72" s="93">
        <v>-310.67908584259959</v>
      </c>
      <c r="AS72" s="93" t="s">
        <v>332</v>
      </c>
      <c r="AT72" s="93" t="s">
        <v>332</v>
      </c>
      <c r="AU72" s="93">
        <v>-237440.4829346991</v>
      </c>
      <c r="AV72" s="93">
        <v>-272582.1733981584</v>
      </c>
      <c r="AW72" s="93" t="s">
        <v>332</v>
      </c>
      <c r="AX72" s="93" t="s">
        <v>332</v>
      </c>
      <c r="AY72" s="93">
        <v>14.69439058910565</v>
      </c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00" x14ac:dyDescent="0.3">
      <c r="A73" s="93" t="s">
        <v>298</v>
      </c>
      <c r="B73" s="93">
        <v>33</v>
      </c>
      <c r="C73" s="93">
        <v>3.5847176470588265</v>
      </c>
      <c r="D73" s="93">
        <v>3.3500117647058851</v>
      </c>
      <c r="E73" s="93" t="s">
        <v>332</v>
      </c>
      <c r="F73" s="93" t="s">
        <v>332</v>
      </c>
      <c r="G73" s="93">
        <v>29.769604178433379</v>
      </c>
      <c r="H73" s="93">
        <v>67.594785623236405</v>
      </c>
      <c r="I73" s="93">
        <v>29.769861074269851</v>
      </c>
      <c r="J73" s="93">
        <v>67.594785623236405</v>
      </c>
      <c r="K73" s="93">
        <v>15.437919188415957</v>
      </c>
      <c r="L73" s="93" t="s">
        <v>332</v>
      </c>
      <c r="M73" s="93" t="s">
        <v>332</v>
      </c>
      <c r="N73" s="93">
        <v>2.7508478006876318E-5</v>
      </c>
      <c r="O73" s="93">
        <v>1.9869115301419297E-5</v>
      </c>
      <c r="P73" s="93">
        <v>3.3267308357603827E-5</v>
      </c>
      <c r="Q73" s="93">
        <v>5.2932567398088433E-6</v>
      </c>
      <c r="R73" s="93">
        <v>6.0321647296050084E-6</v>
      </c>
      <c r="S73" s="93">
        <v>6.0321647296050084E-6</v>
      </c>
      <c r="T73" s="93">
        <v>5.3223774928776431</v>
      </c>
      <c r="U73" s="93">
        <v>0.82776505971262093</v>
      </c>
      <c r="V73" s="93">
        <v>-4.5483532428883695E-4</v>
      </c>
      <c r="W73" s="93">
        <v>9.6862699724470803E-4</v>
      </c>
      <c r="X73" s="93">
        <v>5.1379167295587114E-4</v>
      </c>
      <c r="Y73" s="93">
        <v>-4.5484553287482787E-4</v>
      </c>
      <c r="Z73" s="93">
        <v>0.99999999999999989</v>
      </c>
      <c r="AA73" s="93">
        <v>1.0208585990869318E-8</v>
      </c>
      <c r="AB73" s="93">
        <v>-4.5483842356484525E-4</v>
      </c>
      <c r="AC73" s="93">
        <v>1.0000124604711527</v>
      </c>
      <c r="AD73" s="93">
        <v>3.0992760079691573E-9</v>
      </c>
      <c r="AE73" s="93" t="s">
        <v>332</v>
      </c>
      <c r="AF73" s="93" t="s">
        <v>332</v>
      </c>
      <c r="AG73" s="93">
        <v>197.30364809613747</v>
      </c>
      <c r="AH73" s="93">
        <v>197.29959632905042</v>
      </c>
      <c r="AI73" s="93">
        <v>197.31181879999727</v>
      </c>
      <c r="AJ73" s="93">
        <v>197.31176514846956</v>
      </c>
      <c r="AK73" s="93">
        <v>197.31176514846956</v>
      </c>
      <c r="AL73" s="93">
        <v>68.766198024952132</v>
      </c>
      <c r="AM73" s="93">
        <v>12042.184469179487</v>
      </c>
      <c r="AN73" s="93">
        <v>-225.51192891126914</v>
      </c>
      <c r="AO73" s="93">
        <v>-12.975460812301785</v>
      </c>
      <c r="AP73" s="93">
        <v>-212.53646809896415</v>
      </c>
      <c r="AQ73" s="93">
        <v>9.974155432798435</v>
      </c>
      <c r="AR73" s="93">
        <v>-235.48608434199571</v>
      </c>
      <c r="AS73" s="93" t="s">
        <v>332</v>
      </c>
      <c r="AT73" s="93" t="s">
        <v>332</v>
      </c>
      <c r="AU73" s="93">
        <v>-237446.89494984463</v>
      </c>
      <c r="AV73" s="93">
        <v>-272583.43771873042</v>
      </c>
      <c r="AW73" s="93" t="s">
        <v>332</v>
      </c>
      <c r="AX73" s="93" t="s">
        <v>332</v>
      </c>
      <c r="AY73" s="93">
        <v>14.694430076643735</v>
      </c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00" x14ac:dyDescent="0.3">
      <c r="A74" s="93" t="s">
        <v>298</v>
      </c>
      <c r="B74" s="93">
        <v>34</v>
      </c>
      <c r="C74" s="93">
        <v>3.3500117647058851</v>
      </c>
      <c r="D74" s="93">
        <v>3.1153058823529438</v>
      </c>
      <c r="E74" s="93" t="s">
        <v>332</v>
      </c>
      <c r="F74" s="93" t="s">
        <v>332</v>
      </c>
      <c r="G74" s="93">
        <v>29.77011797010633</v>
      </c>
      <c r="H74" s="93">
        <v>67.595646367503861</v>
      </c>
      <c r="I74" s="93">
        <v>29.770548342240058</v>
      </c>
      <c r="J74" s="93">
        <v>67.595646367503861</v>
      </c>
      <c r="K74" s="93">
        <v>15.437958479452075</v>
      </c>
      <c r="L74" s="93" t="s">
        <v>332</v>
      </c>
      <c r="M74" s="93" t="s">
        <v>332</v>
      </c>
      <c r="N74" s="93">
        <v>1.2229752595962273E-5</v>
      </c>
      <c r="O74" s="93">
        <v>8.5065067504327855E-6</v>
      </c>
      <c r="P74" s="93">
        <v>1.5036374423133365E-5</v>
      </c>
      <c r="Q74" s="93">
        <v>2.3924759679906162E-6</v>
      </c>
      <c r="R74" s="93">
        <v>2.7526042400462741E-6</v>
      </c>
      <c r="S74" s="93">
        <v>2.7526042400462741E-6</v>
      </c>
      <c r="T74" s="93">
        <v>5.3223224902479727</v>
      </c>
      <c r="U74" s="93">
        <v>0.82777661714638162</v>
      </c>
      <c r="V74" s="93">
        <v>-2.2167881894183869E-4</v>
      </c>
      <c r="W74" s="93">
        <v>1.0824230863922155E-3</v>
      </c>
      <c r="X74" s="93">
        <v>8.6074426745037693E-4</v>
      </c>
      <c r="Y74" s="93">
        <v>-2.216861408687602E-4</v>
      </c>
      <c r="Z74" s="93">
        <v>0.99999999999999978</v>
      </c>
      <c r="AA74" s="93">
        <v>7.3219269214629546E-9</v>
      </c>
      <c r="AB74" s="93">
        <v>-2.2168118823015883E-4</v>
      </c>
      <c r="AC74" s="93">
        <v>1.0000056860898265</v>
      </c>
      <c r="AD74" s="93">
        <v>2.3692883201794318E-9</v>
      </c>
      <c r="AE74" s="93" t="s">
        <v>332</v>
      </c>
      <c r="AF74" s="93" t="s">
        <v>332</v>
      </c>
      <c r="AG74" s="93">
        <v>197.29554456196331</v>
      </c>
      <c r="AH74" s="93">
        <v>197.28693202483737</v>
      </c>
      <c r="AI74" s="93">
        <v>197.3127487049334</v>
      </c>
      <c r="AJ74" s="93">
        <v>197.31272064178324</v>
      </c>
      <c r="AK74" s="93">
        <v>197.31272064178324</v>
      </c>
      <c r="AL74" s="93">
        <v>68.771319528790869</v>
      </c>
      <c r="AM74" s="93">
        <v>12042.406868943137</v>
      </c>
      <c r="AN74" s="93">
        <v>-275.92146494714143</v>
      </c>
      <c r="AO74" s="93">
        <v>-27.409279477662015</v>
      </c>
      <c r="AP74" s="93">
        <v>-248.51218546947376</v>
      </c>
      <c r="AQ74" s="93">
        <v>5.217225218897763</v>
      </c>
      <c r="AR74" s="93">
        <v>-281.13869016867011</v>
      </c>
      <c r="AS74" s="93" t="s">
        <v>332</v>
      </c>
      <c r="AT74" s="93" t="s">
        <v>332</v>
      </c>
      <c r="AU74" s="93">
        <v>-237450.37205032574</v>
      </c>
      <c r="AV74" s="93">
        <v>-272584.04865798086</v>
      </c>
      <c r="AW74" s="93" t="s">
        <v>332</v>
      </c>
      <c r="AX74" s="93" t="s">
        <v>332</v>
      </c>
      <c r="AY74" s="93">
        <v>14.694469564114055</v>
      </c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00" x14ac:dyDescent="0.3">
      <c r="A75" s="93" t="s">
        <v>298</v>
      </c>
      <c r="B75" s="93">
        <v>35</v>
      </c>
      <c r="C75" s="93">
        <v>3.1153058823529438</v>
      </c>
      <c r="D75" s="93">
        <v>2.8806000000000025</v>
      </c>
      <c r="E75" s="93">
        <v>29.765625663689161</v>
      </c>
      <c r="F75" s="93" t="s">
        <v>332</v>
      </c>
      <c r="G75" s="93">
        <v>29.770978714373783</v>
      </c>
      <c r="H75" s="93">
        <v>67.590293316819242</v>
      </c>
      <c r="I75" s="93">
        <v>29.76830218903147</v>
      </c>
      <c r="J75" s="93">
        <v>67.590293316819242</v>
      </c>
      <c r="K75" s="93">
        <v>15.437914855474553</v>
      </c>
      <c r="L75" s="93">
        <v>1.1543182511234637E-6</v>
      </c>
      <c r="M75" s="93" t="s">
        <v>332</v>
      </c>
      <c r="N75" s="93">
        <v>4.7832609049032963E-6</v>
      </c>
      <c r="O75" s="93">
        <v>2.9687895780133801E-6</v>
      </c>
      <c r="P75" s="93">
        <v>6.1515834023723398E-6</v>
      </c>
      <c r="Q75" s="93">
        <v>9.7879369243745487E-7</v>
      </c>
      <c r="R75" s="93">
        <v>1.1543182511234635E-6</v>
      </c>
      <c r="S75" s="93">
        <v>1.1543182511234635E-6</v>
      </c>
      <c r="T75" s="93">
        <v>5.3245922702670292</v>
      </c>
      <c r="U75" s="93">
        <v>0.82771201301979247</v>
      </c>
      <c r="V75" s="93">
        <v>-1.0804335362546694E-4</v>
      </c>
      <c r="W75" s="93">
        <v>-5.2450073309993853E-3</v>
      </c>
      <c r="X75" s="93">
        <v>-5.3530506846248523E-3</v>
      </c>
      <c r="Y75" s="93">
        <v>-1.0802746154438386E-4</v>
      </c>
      <c r="Z75" s="93">
        <v>0.99999999999999989</v>
      </c>
      <c r="AA75" s="93">
        <v>-1.5892081083091649E-8</v>
      </c>
      <c r="AB75" s="93">
        <v>-1.0803717450136245E-4</v>
      </c>
      <c r="AC75" s="93">
        <v>1.000002384505646</v>
      </c>
      <c r="AD75" s="93">
        <v>-6.179124104451418E-9</v>
      </c>
      <c r="AE75" s="93">
        <v>197.70614346350976</v>
      </c>
      <c r="AF75" s="93" t="s">
        <v>332</v>
      </c>
      <c r="AG75" s="93">
        <v>197.27831948771146</v>
      </c>
      <c r="AH75" s="93">
        <v>197.49223147561059</v>
      </c>
      <c r="AI75" s="93">
        <v>197.3132669360341</v>
      </c>
      <c r="AJ75" s="93">
        <v>197.31325134295847</v>
      </c>
      <c r="AK75" s="93">
        <v>197.31325134295847</v>
      </c>
      <c r="AL75" s="93">
        <v>68.715921549393471</v>
      </c>
      <c r="AM75" s="93">
        <v>12041.489219605952</v>
      </c>
      <c r="AN75" s="93">
        <v>1439.3879287776272</v>
      </c>
      <c r="AO75" s="93">
        <v>189.85105025057737</v>
      </c>
      <c r="AP75" s="93">
        <v>1249.5368785270393</v>
      </c>
      <c r="AQ75" s="93">
        <v>2.8986823617734543</v>
      </c>
      <c r="AR75" s="93">
        <v>1436.4892464143504</v>
      </c>
      <c r="AS75" s="93">
        <v>-237447.12109787471</v>
      </c>
      <c r="AT75" s="93" t="s">
        <v>332</v>
      </c>
      <c r="AU75" s="93">
        <v>-237452.77497496881</v>
      </c>
      <c r="AV75" s="93">
        <v>-272584.34113044309</v>
      </c>
      <c r="AW75" s="93">
        <v>14.817099127520125</v>
      </c>
      <c r="AX75" s="93" t="s">
        <v>332</v>
      </c>
      <c r="AY75" s="93">
        <v>14.694509050924163</v>
      </c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0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0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0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0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0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64">
    <mergeCell ref="BA48:BA54"/>
    <mergeCell ref="BA55:BA59"/>
    <mergeCell ref="AH34:AI34"/>
    <mergeCell ref="A39:AY39"/>
    <mergeCell ref="BB39:BB40"/>
    <mergeCell ref="BC39:BD39"/>
    <mergeCell ref="BE39:BF39"/>
    <mergeCell ref="A40:D40"/>
    <mergeCell ref="E40:J40"/>
    <mergeCell ref="L40:AD40"/>
    <mergeCell ref="AE40:AV40"/>
    <mergeCell ref="AW40:AY40"/>
    <mergeCell ref="A33:X33"/>
    <mergeCell ref="Z33:AI33"/>
    <mergeCell ref="A34:C34"/>
    <mergeCell ref="D34:G34"/>
    <mergeCell ref="H34:K34"/>
    <mergeCell ref="L34:T34"/>
    <mergeCell ref="U34:X34"/>
    <mergeCell ref="Z34:AA34"/>
    <mergeCell ref="AB34:AC34"/>
    <mergeCell ref="AD34:AG34"/>
    <mergeCell ref="R25:R26"/>
    <mergeCell ref="BS25:BW25"/>
    <mergeCell ref="A28:V28"/>
    <mergeCell ref="B29:E29"/>
    <mergeCell ref="F29:I29"/>
    <mergeCell ref="J29:R29"/>
    <mergeCell ref="S29:V29"/>
    <mergeCell ref="W22:X22"/>
    <mergeCell ref="Y22:Z22"/>
    <mergeCell ref="AM22:AN22"/>
    <mergeCell ref="AO22:AP22"/>
    <mergeCell ref="BC22:BD22"/>
    <mergeCell ref="BE22:BF22"/>
    <mergeCell ref="BY15:CC15"/>
    <mergeCell ref="I19:I20"/>
    <mergeCell ref="W21:AD21"/>
    <mergeCell ref="AM21:AT21"/>
    <mergeCell ref="BC21:BJ21"/>
    <mergeCell ref="BY21:CC21"/>
    <mergeCell ref="BY3:CC3"/>
    <mergeCell ref="I7:L7"/>
    <mergeCell ref="AE7:AJ7"/>
    <mergeCell ref="AU7:AZ7"/>
    <mergeCell ref="BK7:BQ7"/>
    <mergeCell ref="R9:U9"/>
    <mergeCell ref="BY9:CC9"/>
    <mergeCell ref="D2:D26"/>
    <mergeCell ref="I3:L3"/>
    <mergeCell ref="R3:U3"/>
    <mergeCell ref="AE3:AJ3"/>
    <mergeCell ref="AU3:AZ3"/>
    <mergeCell ref="BK3:BQ3"/>
    <mergeCell ref="I11:L11"/>
    <mergeCell ref="AE13:AJ13"/>
    <mergeCell ref="AU13:AZ13"/>
    <mergeCell ref="BK13:BQ13"/>
    <mergeCell ref="E1:L1"/>
    <mergeCell ref="N1:U1"/>
    <mergeCell ref="W1:AJ1"/>
    <mergeCell ref="AL1:AZ1"/>
    <mergeCell ref="BB1:BQ1"/>
    <mergeCell ref="BS1:CC1"/>
  </mergeCells>
  <conditionalFormatting sqref="V42:Y300">
    <cfRule type="cellIs" dxfId="9" priority="5" operator="greaterThan">
      <formula>0</formula>
    </cfRule>
    <cfRule type="cellIs" dxfId="8" priority="6" operator="lessThan">
      <formula>0</formula>
    </cfRule>
  </conditionalFormatting>
  <conditionalFormatting sqref="AA42:AB300">
    <cfRule type="cellIs" dxfId="7" priority="3" operator="greaterThan">
      <formula>0</formula>
    </cfRule>
    <cfRule type="cellIs" dxfId="6" priority="4" operator="lessThan">
      <formula>0</formula>
    </cfRule>
  </conditionalFormatting>
  <conditionalFormatting sqref="AD42:AD300">
    <cfRule type="cellIs" dxfId="5" priority="1" operator="greaterThan">
      <formula>0</formula>
    </cfRule>
    <cfRule type="cellIs" dxfId="4" priority="2" operator="lessThan">
      <formula>0</formula>
    </cfRule>
  </conditionalFormatting>
  <conditionalFormatting sqref="AN42:AR300">
    <cfRule type="cellIs" dxfId="3" priority="7" operator="greaterThan">
      <formula>0</formula>
    </cfRule>
    <cfRule type="cellIs" dxfId="2" priority="8" operator="lessThan">
      <formula>0</formula>
    </cfRule>
  </conditionalFormatting>
  <conditionalFormatting sqref="BC48:BD300">
    <cfRule type="cellIs" dxfId="1" priority="9" operator="greaterThan">
      <formula>0</formula>
    </cfRule>
    <cfRule type="cellIs" dxfId="0" priority="10" operator="lessThan">
      <formula>0</formula>
    </cfRule>
  </conditionalFormatting>
  <dataValidations count="1">
    <dataValidation type="whole" allowBlank="1" showInputMessage="1" showErrorMessage="1" sqref="AM2" xr:uid="{07F14CE1-1F7E-428F-8A62-07EEBAEC35EE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Exportar_resultados_AP</vt:lpstr>
      <vt:lpstr>Exportar_resultados_ACM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 Camacho Lie</dc:creator>
  <cp:lastModifiedBy>Mariola Camacho Lie</cp:lastModifiedBy>
  <dcterms:created xsi:type="dcterms:W3CDTF">2024-11-04T14:23:18Z</dcterms:created>
  <dcterms:modified xsi:type="dcterms:W3CDTF">2024-11-04T14:30:57Z</dcterms:modified>
</cp:coreProperties>
</file>