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uyi\Dropbox\Tesis_MenC_MCL\Desarrollo de tesis\Tesis C-1580\Estacionario-códigos-ajustes\"/>
    </mc:Choice>
  </mc:AlternateContent>
  <xr:revisionPtr revIDLastSave="0" documentId="13_ncr:1_{47D42565-0A64-4F16-A022-CA4FAFAA431D}" xr6:coauthVersionLast="47" xr6:coauthVersionMax="47" xr10:uidLastSave="{00000000-0000-0000-0000-000000000000}"/>
  <bookViews>
    <workbookView minimized="1" xWindow="2268" yWindow="2268" windowWidth="17280" windowHeight="8880" xr2:uid="{C74C26A0-FB71-4BFC-969D-1F25E1429B17}"/>
  </bookViews>
  <sheets>
    <sheet name="Exportar_resultados_AP" sheetId="1" r:id="rId1"/>
    <sheet name="Exportar_resultados_ACM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C61" i="2" l="1"/>
  <c r="BH26" i="2" a="1"/>
  <c r="BH26" i="2" s="1"/>
  <c r="BF26" i="2" a="1"/>
  <c r="BF26" i="2" s="1"/>
  <c r="BD26" i="2" a="1"/>
  <c r="BD26" i="2" s="1"/>
  <c r="AR26" i="2" a="1"/>
  <c r="AR26" i="2" s="1"/>
  <c r="AP26" i="2" a="1"/>
  <c r="AP26" i="2" s="1"/>
  <c r="AN26" i="2" a="1"/>
  <c r="AN26" i="2" s="1"/>
  <c r="AB26" i="2"/>
  <c r="Z26" i="2"/>
  <c r="X26" i="2"/>
  <c r="BH25" i="2" a="1"/>
  <c r="BH25" i="2" s="1"/>
  <c r="BF25" i="2" a="1"/>
  <c r="BF25" i="2" s="1"/>
  <c r="BD25" i="2" a="1"/>
  <c r="BD25" i="2" s="1"/>
  <c r="AR25" i="2" a="1"/>
  <c r="AR25" i="2" s="1"/>
  <c r="AP25" i="2" a="1"/>
  <c r="AP25" i="2" s="1"/>
  <c r="AN25" i="2"/>
  <c r="AN25" i="2" a="1"/>
  <c r="AB25" i="2"/>
  <c r="Z25" i="2"/>
  <c r="X25" i="2"/>
  <c r="CA24" i="2"/>
  <c r="BH24" i="2" a="1"/>
  <c r="BH24" i="2" s="1"/>
  <c r="BF24" i="2" a="1"/>
  <c r="BF24" i="2" s="1"/>
  <c r="BD24" i="2" a="1"/>
  <c r="BD24" i="2" s="1"/>
  <c r="AR24" i="2" a="1"/>
  <c r="AR24" i="2" s="1"/>
  <c r="AP24" i="2" a="1"/>
  <c r="AP24" i="2" s="1"/>
  <c r="AN24" i="2" a="1"/>
  <c r="AN24" i="2" s="1"/>
  <c r="AB24" i="2"/>
  <c r="Z24" i="2"/>
  <c r="X24" i="2"/>
  <c r="AJ11" i="2" s="1"/>
  <c r="BV23" i="2"/>
  <c r="BT23" i="2"/>
  <c r="BJ23" i="2" a="1"/>
  <c r="BJ23" i="2" s="1"/>
  <c r="BH23" i="2" a="1"/>
  <c r="BH23" i="2" s="1"/>
  <c r="BF23" i="2" a="1"/>
  <c r="BF23" i="2" s="1"/>
  <c r="BD23" i="2" a="1"/>
  <c r="BD23" i="2" s="1"/>
  <c r="AT23" i="2" a="1"/>
  <c r="AT23" i="2" s="1"/>
  <c r="AR23" i="2" a="1"/>
  <c r="AR23" i="2" s="1"/>
  <c r="AP23" i="2" a="1"/>
  <c r="AP23" i="2" s="1"/>
  <c r="AN23" i="2" a="1"/>
  <c r="AN23" i="2" s="1"/>
  <c r="AD23" i="2"/>
  <c r="AB23" i="2"/>
  <c r="Z23" i="2"/>
  <c r="X23" i="2"/>
  <c r="AH11" i="2" s="1"/>
  <c r="S23" i="2"/>
  <c r="Q23" i="2"/>
  <c r="BV22" i="2"/>
  <c r="BT22" i="2"/>
  <c r="BJ22" i="2" a="1"/>
  <c r="BJ22" i="2" s="1"/>
  <c r="AT22" i="2" a="1"/>
  <c r="AT22" i="2" s="1"/>
  <c r="AD22" i="2"/>
  <c r="Q22" i="2"/>
  <c r="BV21" i="2"/>
  <c r="BT21" i="2"/>
  <c r="Q21" i="2"/>
  <c r="BV20" i="2"/>
  <c r="BT20" i="2"/>
  <c r="Q20" i="2"/>
  <c r="O20" i="2"/>
  <c r="AC4" i="2" s="1"/>
  <c r="BV19" i="2"/>
  <c r="CA7" i="2" s="1"/>
  <c r="BT19" i="2"/>
  <c r="BI19" i="2" a="1"/>
  <c r="BI19" i="2" s="1"/>
  <c r="AS19" i="2" a="1"/>
  <c r="AS19" i="2" s="1"/>
  <c r="AO19" i="2" a="1"/>
  <c r="AO19" i="2" s="1"/>
  <c r="AC19" i="2"/>
  <c r="Y19" i="2"/>
  <c r="Q19" i="2"/>
  <c r="BI18" i="2" a="1"/>
  <c r="BI18" i="2" s="1"/>
  <c r="AS18" i="2" a="1"/>
  <c r="AS18" i="2" s="1"/>
  <c r="AO18" i="2" a="1"/>
  <c r="AO18" i="2" s="1"/>
  <c r="AC18" i="2"/>
  <c r="Y18" i="2"/>
  <c r="H18" i="2"/>
  <c r="F18" i="2"/>
  <c r="BI17" i="2" a="1"/>
  <c r="BI17" i="2" s="1"/>
  <c r="AS17" i="2" a="1"/>
  <c r="AS17" i="2" s="1"/>
  <c r="AO17" i="2" a="1"/>
  <c r="AO17" i="2" s="1"/>
  <c r="AC17" i="2"/>
  <c r="Y17" i="2"/>
  <c r="Q17" i="2"/>
  <c r="O17" i="2"/>
  <c r="L17" i="2"/>
  <c r="H17" i="2"/>
  <c r="F17" i="2"/>
  <c r="BX16" i="2"/>
  <c r="CA19" i="2" s="1"/>
  <c r="BI16" i="2" a="1"/>
  <c r="BI16" i="2" s="1"/>
  <c r="BC16" i="2" a="1"/>
  <c r="BC16" i="2" s="1"/>
  <c r="AS16" i="2" a="1"/>
  <c r="AS16" i="2" s="1"/>
  <c r="AO16" i="2" a="1"/>
  <c r="AO16" i="2" s="1"/>
  <c r="AM16" i="2" a="1"/>
  <c r="AM16" i="2" s="1"/>
  <c r="AC16" i="2"/>
  <c r="Y16" i="2"/>
  <c r="W16" i="2"/>
  <c r="Q16" i="2"/>
  <c r="O16" i="2"/>
  <c r="O22" i="2" s="1"/>
  <c r="AC6" i="2" s="1"/>
  <c r="J16" i="2"/>
  <c r="H16" i="2"/>
  <c r="F16" i="2"/>
  <c r="BI15" i="2" a="1"/>
  <c r="BI15" i="2" s="1"/>
  <c r="BG15" i="2"/>
  <c r="AS15" i="2" a="1"/>
  <c r="AS15" i="2" s="1"/>
  <c r="AO15" i="2" a="1"/>
  <c r="AO15" i="2" s="1"/>
  <c r="AC15" i="2"/>
  <c r="Y15" i="2"/>
  <c r="Q15" i="2"/>
  <c r="O15" i="2"/>
  <c r="H15" i="2"/>
  <c r="F15" i="2"/>
  <c r="BG14" i="2" a="1"/>
  <c r="BG14" i="2" s="1"/>
  <c r="AQ14" i="2" a="1"/>
  <c r="AQ14" i="2" s="1"/>
  <c r="AA14" i="2"/>
  <c r="AF17" i="2" s="1"/>
  <c r="Q14" i="2"/>
  <c r="O14" i="2"/>
  <c r="H14" i="2"/>
  <c r="L5" i="2" s="1"/>
  <c r="F14" i="2"/>
  <c r="L16" i="2" s="1"/>
  <c r="BG13" i="2" a="1"/>
  <c r="BG13" i="2" s="1"/>
  <c r="BM5" i="2" s="1"/>
  <c r="BC13" i="2" a="1"/>
  <c r="BC13" i="2" s="1"/>
  <c r="AQ13" i="2" a="1"/>
  <c r="AQ13" i="2" s="1"/>
  <c r="AV5" i="2" s="1"/>
  <c r="AM13" i="2" a="1"/>
  <c r="AM13" i="2" s="1"/>
  <c r="AA13" i="2"/>
  <c r="AF5" i="2" s="1"/>
  <c r="Q13" i="2"/>
  <c r="S7" i="2" s="1"/>
  <c r="O13" i="2"/>
  <c r="BI12" i="2" a="1"/>
  <c r="BI12" i="2" s="1"/>
  <c r="BG12" i="2" a="1"/>
  <c r="BG12" i="2" s="1"/>
  <c r="BE12" i="2" a="1"/>
  <c r="BE12" i="2" s="1"/>
  <c r="BC12" i="2" a="1"/>
  <c r="BC12" i="2" s="1"/>
  <c r="AS12" i="2" a="1"/>
  <c r="AS12" i="2" s="1"/>
  <c r="AQ12" i="2" a="1"/>
  <c r="AQ12" i="2" s="1"/>
  <c r="AO12" i="2" a="1"/>
  <c r="AO12" i="2" s="1"/>
  <c r="AM12" i="2" a="1"/>
  <c r="AM12" i="2" s="1"/>
  <c r="AC12" i="2"/>
  <c r="AA12" i="2"/>
  <c r="Y12" i="2"/>
  <c r="BI11" i="2" a="1"/>
  <c r="BI11" i="2" s="1"/>
  <c r="BG11" i="2" a="1"/>
  <c r="BG11" i="2" s="1"/>
  <c r="BE11" i="2" a="1"/>
  <c r="BE11" i="2" s="1"/>
  <c r="BC11" i="2" a="1"/>
  <c r="BC11" i="2" s="1"/>
  <c r="AS11" i="2" a="1"/>
  <c r="AS11" i="2" s="1"/>
  <c r="AQ11" i="2" a="1"/>
  <c r="AQ11" i="2" s="1"/>
  <c r="AO11" i="2" a="1"/>
  <c r="AO11" i="2" s="1"/>
  <c r="AM11" i="2" a="1"/>
  <c r="AM11" i="2" s="1"/>
  <c r="AF11" i="2"/>
  <c r="AC11" i="2"/>
  <c r="AA11" i="2"/>
  <c r="Y11" i="2"/>
  <c r="N11" i="2"/>
  <c r="S18" i="2" s="1"/>
  <c r="E11" i="2"/>
  <c r="J15" i="2" s="1"/>
  <c r="BI10" i="2" a="1"/>
  <c r="BI10" i="2" s="1"/>
  <c r="BG10" i="2" a="1"/>
  <c r="BG10" i="2" s="1"/>
  <c r="BE10" i="2" a="1"/>
  <c r="BE10" i="2" s="1"/>
  <c r="BC10" i="2" a="1"/>
  <c r="BC10" i="2" s="1"/>
  <c r="AS10" i="2" a="1"/>
  <c r="AS10" i="2" s="1"/>
  <c r="AQ10" i="2" a="1"/>
  <c r="AQ10" i="2" s="1"/>
  <c r="AO10" i="2" a="1"/>
  <c r="AO10" i="2" s="1"/>
  <c r="AM10" i="2" a="1"/>
  <c r="AM10" i="2" s="1"/>
  <c r="AF10" i="2"/>
  <c r="AC10" i="2"/>
  <c r="AA10" i="2"/>
  <c r="Y10" i="2"/>
  <c r="BI9" i="2" a="1"/>
  <c r="BI9" i="2" s="1"/>
  <c r="BG9" i="2" a="1"/>
  <c r="BG9" i="2" s="1"/>
  <c r="BE9" i="2" a="1"/>
  <c r="BE9" i="2" s="1"/>
  <c r="BC9" i="2" a="1"/>
  <c r="BC9" i="2" s="1"/>
  <c r="AS9" i="2" a="1"/>
  <c r="AS9" i="2" s="1"/>
  <c r="AQ9" i="2" a="1"/>
  <c r="AQ9" i="2" s="1"/>
  <c r="AO9" i="2" a="1"/>
  <c r="AO9" i="2" s="1"/>
  <c r="AM9" i="2" a="1"/>
  <c r="AM9" i="2" s="1"/>
  <c r="AC9" i="2"/>
  <c r="AA9" i="2"/>
  <c r="Y9" i="2"/>
  <c r="BX8" i="2"/>
  <c r="BG19" i="2" s="1"/>
  <c r="BG8" i="2" a="1"/>
  <c r="BG8" i="2" s="1"/>
  <c r="BB8" i="2"/>
  <c r="AQ8" i="2" a="1"/>
  <c r="AQ8" i="2" s="1"/>
  <c r="AL8" i="2"/>
  <c r="AA8" i="2"/>
  <c r="CC7" i="2"/>
  <c r="BX7" i="2"/>
  <c r="BG18" i="2" s="1"/>
  <c r="BT7" i="2" a="1"/>
  <c r="BT7" i="2" s="1"/>
  <c r="BI7" i="2" a="1"/>
  <c r="BI7" i="2" s="1"/>
  <c r="BE7" i="2" a="1"/>
  <c r="BE7" i="2" s="1"/>
  <c r="BC7" i="2" a="1"/>
  <c r="BC7" i="2" s="1"/>
  <c r="AS7" i="2" a="1"/>
  <c r="AS7" i="2" s="1"/>
  <c r="AO7" i="2" a="1"/>
  <c r="AO7" i="2" s="1"/>
  <c r="AM7" i="2" a="1"/>
  <c r="AM7" i="2" s="1"/>
  <c r="Y7" i="2"/>
  <c r="W7" i="2"/>
  <c r="Q7" i="2"/>
  <c r="O7" i="2"/>
  <c r="H7" i="2"/>
  <c r="F7" i="2"/>
  <c r="BX6" i="2"/>
  <c r="BG17" i="2" s="1"/>
  <c r="BT6" i="2" a="1"/>
  <c r="BT6" i="2" s="1"/>
  <c r="BI6" i="2" a="1"/>
  <c r="BI6" i="2" s="1"/>
  <c r="BE6" i="2" a="1"/>
  <c r="BE6" i="2" s="1"/>
  <c r="AS6" i="2" a="1"/>
  <c r="AS6" i="2" s="1"/>
  <c r="AO6" i="2" a="1"/>
  <c r="AO6" i="2" s="1"/>
  <c r="Y6" i="2"/>
  <c r="S6" i="2"/>
  <c r="Q6" i="2"/>
  <c r="O6" i="2"/>
  <c r="H6" i="2"/>
  <c r="F6" i="2"/>
  <c r="BX5" i="2"/>
  <c r="BG16" i="2" s="1"/>
  <c r="BT5" i="2" a="1"/>
  <c r="BT5" i="2" s="1"/>
  <c r="BI5" i="2" a="1"/>
  <c r="BI5" i="2" s="1"/>
  <c r="BE5" i="2" a="1"/>
  <c r="BE5" i="2" s="1"/>
  <c r="AS5" i="2" a="1"/>
  <c r="AS5" i="2" s="1"/>
  <c r="AO5" i="2" a="1"/>
  <c r="AO5" i="2" s="1"/>
  <c r="Y5" i="2"/>
  <c r="Q5" i="2"/>
  <c r="O5" i="2"/>
  <c r="H5" i="2"/>
  <c r="F5" i="2"/>
  <c r="BX4" i="2"/>
  <c r="BT4" i="2" a="1"/>
  <c r="BT4" i="2" s="1"/>
  <c r="BI4" i="2" a="1"/>
  <c r="BI4" i="2" s="1"/>
  <c r="BE4" i="2" a="1"/>
  <c r="BE4" i="2" s="1"/>
  <c r="AS4" i="2" a="1"/>
  <c r="AS4" i="2" s="1"/>
  <c r="AO4" i="2" a="1"/>
  <c r="AO4" i="2" s="1"/>
  <c r="Y4" i="2"/>
  <c r="Q4" i="2"/>
  <c r="O4" i="2"/>
  <c r="H4" i="2"/>
  <c r="F4" i="2"/>
  <c r="BT3" i="2" a="1"/>
  <c r="BT3" i="2" s="1"/>
  <c r="BI3" i="2" a="1"/>
  <c r="BI3" i="2" s="1"/>
  <c r="BE3" i="2" a="1"/>
  <c r="BE3" i="2" s="1"/>
  <c r="AS3" i="2" a="1"/>
  <c r="AS3" i="2" s="1"/>
  <c r="AO3" i="2" a="1"/>
  <c r="AO3" i="2" s="1"/>
  <c r="Y3" i="2"/>
  <c r="AH5" i="2" s="1"/>
  <c r="Q3" i="2"/>
  <c r="U7" i="2" s="1"/>
  <c r="O3" i="2"/>
  <c r="H3" i="2"/>
  <c r="F3" i="2"/>
  <c r="BC61" i="1"/>
  <c r="BO38" i="1"/>
  <c r="BI38" i="1"/>
  <c r="BH26" i="1" a="1"/>
  <c r="BH26" i="1" s="1"/>
  <c r="BF26" i="1" a="1"/>
  <c r="BF26" i="1" s="1"/>
  <c r="BD26" i="1" a="1"/>
  <c r="BD26" i="1" s="1"/>
  <c r="AR26" i="1" a="1"/>
  <c r="AR26" i="1" s="1"/>
  <c r="AP26" i="1" a="1"/>
  <c r="AP26" i="1" s="1"/>
  <c r="AN26" i="1" a="1"/>
  <c r="AN26" i="1" s="1"/>
  <c r="AB26" i="1"/>
  <c r="Z26" i="1"/>
  <c r="X26" i="1"/>
  <c r="CA25" i="1"/>
  <c r="BH25" i="1" a="1"/>
  <c r="BH25" i="1" s="1"/>
  <c r="BF25" i="1" a="1"/>
  <c r="BF25" i="1" s="1"/>
  <c r="BD25" i="1" a="1"/>
  <c r="BD25" i="1" s="1"/>
  <c r="AR25" i="1" a="1"/>
  <c r="AR25" i="1" s="1"/>
  <c r="AP25" i="1" a="1"/>
  <c r="AP25" i="1" s="1"/>
  <c r="AN25" i="1" a="1"/>
  <c r="AN25" i="1" s="1"/>
  <c r="AB25" i="1"/>
  <c r="Z25" i="1"/>
  <c r="X25" i="1"/>
  <c r="AH17" i="1" s="1"/>
  <c r="CA24" i="1"/>
  <c r="BH24" i="1" a="1"/>
  <c r="BH24" i="1" s="1"/>
  <c r="BF24" i="1" a="1"/>
  <c r="BF24" i="1" s="1"/>
  <c r="BD24" i="1" a="1"/>
  <c r="BD24" i="1" s="1"/>
  <c r="AR24" i="1" a="1"/>
  <c r="AR24" i="1" s="1"/>
  <c r="AP24" i="1" a="1"/>
  <c r="AP24" i="1" s="1"/>
  <c r="AN24" i="1" a="1"/>
  <c r="AN24" i="1" s="1"/>
  <c r="AB24" i="1"/>
  <c r="Z24" i="1"/>
  <c r="X24" i="1"/>
  <c r="BV23" i="1"/>
  <c r="BT23" i="1"/>
  <c r="BJ23" i="1" a="1"/>
  <c r="BJ23" i="1" s="1"/>
  <c r="BH23" i="1" a="1"/>
  <c r="BH23" i="1" s="1"/>
  <c r="BF23" i="1" a="1"/>
  <c r="BF23" i="1" s="1"/>
  <c r="BD23" i="1" a="1"/>
  <c r="BD23" i="1" s="1"/>
  <c r="AT23" i="1" a="1"/>
  <c r="AT23" i="1" s="1"/>
  <c r="AR23" i="1" a="1"/>
  <c r="AR23" i="1" s="1"/>
  <c r="AP23" i="1" a="1"/>
  <c r="AP23" i="1" s="1"/>
  <c r="AN23" i="1" a="1"/>
  <c r="AN23" i="1" s="1"/>
  <c r="AD23" i="1"/>
  <c r="AB23" i="1"/>
  <c r="Z23" i="1"/>
  <c r="X23" i="1"/>
  <c r="Q23" i="1"/>
  <c r="O23" i="1"/>
  <c r="AC7" i="1" s="1"/>
  <c r="BV22" i="1"/>
  <c r="BT22" i="1"/>
  <c r="BJ22" i="1" a="1"/>
  <c r="BJ22" i="1" s="1"/>
  <c r="AT22" i="1" a="1"/>
  <c r="AT22" i="1" s="1"/>
  <c r="AD22" i="1"/>
  <c r="Q22" i="1"/>
  <c r="BV21" i="1"/>
  <c r="BT21" i="1"/>
  <c r="Q21" i="1"/>
  <c r="BV20" i="1"/>
  <c r="BT20" i="1"/>
  <c r="Q20" i="1"/>
  <c r="BV19" i="1"/>
  <c r="BT19" i="1"/>
  <c r="BI19" i="1" a="1"/>
  <c r="BI19" i="1" s="1"/>
  <c r="BE19" i="1"/>
  <c r="AS19" i="1" a="1"/>
  <c r="AS19" i="1" s="1"/>
  <c r="AO19" i="1" a="1"/>
  <c r="AO19" i="1" s="1"/>
  <c r="AC19" i="1"/>
  <c r="Y19" i="1"/>
  <c r="Q19" i="1"/>
  <c r="BI18" i="1" a="1"/>
  <c r="BI18" i="1" s="1"/>
  <c r="AS18" i="1" a="1"/>
  <c r="AS18" i="1" s="1"/>
  <c r="AO18" i="1" a="1"/>
  <c r="AO18" i="1" s="1"/>
  <c r="AC18" i="1"/>
  <c r="Y18" i="1"/>
  <c r="H18" i="1"/>
  <c r="F18" i="1"/>
  <c r="BI17" i="1" a="1"/>
  <c r="BI17" i="1" s="1"/>
  <c r="AS17" i="1" a="1"/>
  <c r="AS17" i="1" s="1"/>
  <c r="AO17" i="1" a="1"/>
  <c r="AO17" i="1" s="1"/>
  <c r="AJ17" i="1"/>
  <c r="AC17" i="1"/>
  <c r="Y17" i="1"/>
  <c r="S17" i="1"/>
  <c r="O17" i="1"/>
  <c r="H17" i="1"/>
  <c r="F17" i="1"/>
  <c r="BX16" i="1"/>
  <c r="CA19" i="1" s="1"/>
  <c r="BI16" i="1" a="1"/>
  <c r="BI16" i="1" s="1"/>
  <c r="BC16" i="1" a="1"/>
  <c r="BC16" i="1" s="1"/>
  <c r="AS16" i="1" a="1"/>
  <c r="AS16" i="1" s="1"/>
  <c r="AO16" i="1" a="1"/>
  <c r="AO16" i="1" s="1"/>
  <c r="AM16" i="1" a="1"/>
  <c r="AM16" i="1" s="1"/>
  <c r="AC16" i="1"/>
  <c r="Y16" i="1"/>
  <c r="W16" i="1"/>
  <c r="O16" i="1"/>
  <c r="H16" i="1"/>
  <c r="F16" i="1"/>
  <c r="BV15" i="1"/>
  <c r="BI15" i="1" a="1"/>
  <c r="BI15" i="1" s="1"/>
  <c r="AS15" i="1" a="1"/>
  <c r="AS15" i="1" s="1"/>
  <c r="AO15" i="1" a="1"/>
  <c r="AO15" i="1" s="1"/>
  <c r="AC15" i="1"/>
  <c r="Y15" i="1"/>
  <c r="O15" i="1"/>
  <c r="O21" i="1" s="1"/>
  <c r="AC5" i="1" s="1"/>
  <c r="H15" i="1"/>
  <c r="F15" i="1"/>
  <c r="BV14" i="1"/>
  <c r="BG14" i="1" a="1"/>
  <c r="BG14" i="1" s="1"/>
  <c r="AQ14" i="1" a="1"/>
  <c r="AQ14" i="1" s="1"/>
  <c r="AA14" i="1"/>
  <c r="AF16" i="1" s="1"/>
  <c r="O14" i="1"/>
  <c r="O20" i="1" s="1"/>
  <c r="AC4" i="1" s="1"/>
  <c r="H14" i="1"/>
  <c r="F14" i="1"/>
  <c r="BV13" i="1"/>
  <c r="BG13" i="1" a="1"/>
  <c r="BG13" i="1" s="1"/>
  <c r="BM5" i="1" s="1"/>
  <c r="BC13" i="1" a="1"/>
  <c r="BC13" i="1" s="1"/>
  <c r="AQ13" i="1" a="1"/>
  <c r="AQ13" i="1" s="1"/>
  <c r="AV5" i="1" s="1"/>
  <c r="AM13" i="1" a="1"/>
  <c r="AM13" i="1" s="1"/>
  <c r="AA13" i="1"/>
  <c r="AF5" i="1" s="1"/>
  <c r="S13" i="1"/>
  <c r="O13" i="1"/>
  <c r="U5" i="1" s="1"/>
  <c r="BV12" i="1"/>
  <c r="BI12" i="1" a="1"/>
  <c r="BI12" i="1" s="1"/>
  <c r="BG12" i="1" a="1"/>
  <c r="BG12" i="1" s="1"/>
  <c r="BE12" i="1" a="1"/>
  <c r="BE12" i="1" s="1"/>
  <c r="BC12" i="1" a="1"/>
  <c r="BC12" i="1" s="1"/>
  <c r="AS12" i="1" a="1"/>
  <c r="AS12" i="1" s="1"/>
  <c r="AQ12" i="1" a="1"/>
  <c r="AQ12" i="1" s="1"/>
  <c r="AO12" i="1" a="1"/>
  <c r="AO12" i="1" s="1"/>
  <c r="AM12" i="1" a="1"/>
  <c r="AM12" i="1" s="1"/>
  <c r="AC12" i="1"/>
  <c r="AA12" i="1"/>
  <c r="Y12" i="1"/>
  <c r="BV11" i="1"/>
  <c r="BI11" i="1" a="1"/>
  <c r="BI11" i="1" s="1"/>
  <c r="BG11" i="1" a="1"/>
  <c r="BG11" i="1" s="1"/>
  <c r="BE11" i="1" a="1"/>
  <c r="BE11" i="1" s="1"/>
  <c r="BC11" i="1" a="1"/>
  <c r="BC11" i="1" s="1"/>
  <c r="AS11" i="1" a="1"/>
  <c r="AS11" i="1" s="1"/>
  <c r="AQ11" i="1" a="1"/>
  <c r="AQ11" i="1" s="1"/>
  <c r="AO11" i="1" a="1"/>
  <c r="AO11" i="1" s="1"/>
  <c r="AM11" i="1" a="1"/>
  <c r="AM11" i="1" s="1"/>
  <c r="AJ11" i="1"/>
  <c r="AH11" i="1"/>
  <c r="AC11" i="1"/>
  <c r="AA11" i="1"/>
  <c r="AF11" i="1" s="1"/>
  <c r="Y11" i="1"/>
  <c r="N11" i="1"/>
  <c r="E11" i="1"/>
  <c r="J15" i="1" s="1"/>
  <c r="BI10" i="1" a="1"/>
  <c r="BI10" i="1" s="1"/>
  <c r="BG10" i="1" a="1"/>
  <c r="BG10" i="1" s="1"/>
  <c r="BE10" i="1" a="1"/>
  <c r="BE10" i="1" s="1"/>
  <c r="BC10" i="1" a="1"/>
  <c r="BC10" i="1" s="1"/>
  <c r="AS10" i="1" a="1"/>
  <c r="AS10" i="1" s="1"/>
  <c r="AQ10" i="1" a="1"/>
  <c r="AQ10" i="1" s="1"/>
  <c r="AO10" i="1" a="1"/>
  <c r="AO10" i="1" s="1"/>
  <c r="AM10" i="1" a="1"/>
  <c r="AM10" i="1" s="1"/>
  <c r="AC10" i="1"/>
  <c r="AA10" i="1"/>
  <c r="Y10" i="1"/>
  <c r="BI9" i="1" a="1"/>
  <c r="BI9" i="1" s="1"/>
  <c r="BG9" i="1" a="1"/>
  <c r="BG9" i="1" s="1"/>
  <c r="BE9" i="1" a="1"/>
  <c r="BE9" i="1" s="1"/>
  <c r="BC9" i="1" a="1"/>
  <c r="BC9" i="1" s="1"/>
  <c r="AS9" i="1" a="1"/>
  <c r="AS9" i="1" s="1"/>
  <c r="AQ9" i="1" a="1"/>
  <c r="AQ9" i="1" s="1"/>
  <c r="AO9" i="1" a="1"/>
  <c r="AO9" i="1" s="1"/>
  <c r="AM9" i="1" a="1"/>
  <c r="AM9" i="1" s="1"/>
  <c r="AC9" i="1"/>
  <c r="AA9" i="1"/>
  <c r="Y9" i="1"/>
  <c r="BX8" i="1"/>
  <c r="BG19" i="1" s="1"/>
  <c r="BG8" i="1" a="1"/>
  <c r="BG8" i="1" s="1"/>
  <c r="BB8" i="1"/>
  <c r="AQ8" i="1" a="1"/>
  <c r="AQ8" i="1" s="1"/>
  <c r="AL8" i="1"/>
  <c r="AA8" i="1"/>
  <c r="BX7" i="1"/>
  <c r="BG18" i="1" s="1"/>
  <c r="BV7" i="1"/>
  <c r="BT7" i="1" a="1"/>
  <c r="BT7" i="1" s="1"/>
  <c r="BI7" i="1" a="1"/>
  <c r="BI7" i="1" s="1"/>
  <c r="BE7" i="1" a="1"/>
  <c r="BE7" i="1" s="1"/>
  <c r="BC7" i="1" a="1"/>
  <c r="BC7" i="1" s="1"/>
  <c r="AS7" i="1" a="1"/>
  <c r="AS7" i="1" s="1"/>
  <c r="AO7" i="1" a="1"/>
  <c r="AO7" i="1" s="1"/>
  <c r="AM7" i="1" a="1"/>
  <c r="AM7" i="1" s="1"/>
  <c r="Y7" i="1"/>
  <c r="W7" i="1"/>
  <c r="W19" i="1" s="1"/>
  <c r="AB22" i="1" s="1"/>
  <c r="O7" i="1"/>
  <c r="H7" i="1"/>
  <c r="F7" i="1"/>
  <c r="BX6" i="1"/>
  <c r="BG17" i="1" s="1"/>
  <c r="BV6" i="1"/>
  <c r="BE18" i="1" s="1"/>
  <c r="BT6" i="1" a="1"/>
  <c r="BT6" i="1" s="1"/>
  <c r="BI6" i="1" a="1"/>
  <c r="BI6" i="1" s="1"/>
  <c r="BE6" i="1" a="1"/>
  <c r="BE6" i="1" s="1"/>
  <c r="AS6" i="1" a="1"/>
  <c r="AS6" i="1" s="1"/>
  <c r="AO6" i="1" a="1"/>
  <c r="AO6" i="1" s="1"/>
  <c r="Y6" i="1"/>
  <c r="O6" i="1"/>
  <c r="H6" i="1"/>
  <c r="F6" i="1"/>
  <c r="BX5" i="1"/>
  <c r="BG16" i="1" s="1"/>
  <c r="BV5" i="1"/>
  <c r="BE17" i="1" s="1"/>
  <c r="BT5" i="1" a="1"/>
  <c r="BT5" i="1" s="1"/>
  <c r="BI5" i="1" a="1"/>
  <c r="BI5" i="1" s="1"/>
  <c r="BE5" i="1" a="1"/>
  <c r="BE5" i="1" s="1"/>
  <c r="AS5" i="1" a="1"/>
  <c r="AS5" i="1" s="1"/>
  <c r="AO5" i="1" a="1"/>
  <c r="AO5" i="1" s="1"/>
  <c r="Y5" i="1"/>
  <c r="O5" i="1"/>
  <c r="H5" i="1"/>
  <c r="F5" i="1"/>
  <c r="BX4" i="1"/>
  <c r="CC6" i="1" s="1"/>
  <c r="BV4" i="1"/>
  <c r="BE16" i="1" s="1"/>
  <c r="BT4" i="1" a="1"/>
  <c r="BT4" i="1" s="1"/>
  <c r="BI4" i="1" a="1"/>
  <c r="BI4" i="1" s="1"/>
  <c r="BE4" i="1" a="1"/>
  <c r="BE4" i="1" s="1"/>
  <c r="AS4" i="1" a="1"/>
  <c r="AS4" i="1" s="1"/>
  <c r="AO4" i="1" a="1"/>
  <c r="AO4" i="1" s="1"/>
  <c r="Y4" i="1"/>
  <c r="O4" i="1"/>
  <c r="H4" i="1"/>
  <c r="F4" i="1"/>
  <c r="BV3" i="1"/>
  <c r="BT3" i="1" a="1"/>
  <c r="BT3" i="1" s="1"/>
  <c r="BI3" i="1" a="1"/>
  <c r="BI3" i="1" s="1"/>
  <c r="BE3" i="1" a="1"/>
  <c r="BE3" i="1" s="1"/>
  <c r="AS3" i="1" a="1"/>
  <c r="AS3" i="1" s="1"/>
  <c r="AO3" i="1" a="1"/>
  <c r="AO3" i="1" s="1"/>
  <c r="Y3" i="1"/>
  <c r="O3" i="1"/>
  <c r="S5" i="1" s="1"/>
  <c r="H3" i="1"/>
  <c r="J9" i="1" s="1"/>
  <c r="F3" i="1"/>
  <c r="L5" i="1" s="1"/>
  <c r="BC2" i="1"/>
  <c r="AO2" i="1"/>
  <c r="X2" i="1"/>
  <c r="AZ17" i="2" l="1"/>
  <c r="AX11" i="2"/>
  <c r="BQ11" i="2"/>
  <c r="AX17" i="2"/>
  <c r="U18" i="2"/>
  <c r="AH16" i="2"/>
  <c r="AJ17" i="2"/>
  <c r="AH17" i="2"/>
  <c r="AF16" i="2"/>
  <c r="AH10" i="2"/>
  <c r="AZ16" i="2"/>
  <c r="S12" i="2"/>
  <c r="W19" i="2"/>
  <c r="AB22" i="2" s="1"/>
  <c r="AM19" i="2"/>
  <c r="AR22" i="2" s="1" a="1"/>
  <c r="AR22" i="2" s="1"/>
  <c r="CC19" i="2"/>
  <c r="CC24" i="2"/>
  <c r="CA13" i="2"/>
  <c r="U19" i="2"/>
  <c r="O21" i="2"/>
  <c r="AC5" i="2" s="1"/>
  <c r="O23" i="2"/>
  <c r="AC7" i="2" s="1"/>
  <c r="S19" i="2"/>
  <c r="U12" i="2"/>
  <c r="J9" i="2"/>
  <c r="BO11" i="2"/>
  <c r="BO17" i="2"/>
  <c r="BC19" i="2"/>
  <c r="BH22" i="2" s="1" a="1"/>
  <c r="BH22" i="2" s="1"/>
  <c r="BQ17" i="2"/>
  <c r="AZ11" i="1"/>
  <c r="BO11" i="1"/>
  <c r="BQ11" i="1"/>
  <c r="AX11" i="1"/>
  <c r="AX17" i="1"/>
  <c r="AZ17" i="1"/>
  <c r="BO17" i="1"/>
  <c r="AH5" i="1"/>
  <c r="AH10" i="1"/>
  <c r="AF10" i="1"/>
  <c r="AH16" i="1"/>
  <c r="CA13" i="1"/>
  <c r="CC18" i="1"/>
  <c r="CC12" i="1"/>
  <c r="CA7" i="1"/>
  <c r="O22" i="1"/>
  <c r="AC6" i="1" s="1"/>
  <c r="U13" i="1"/>
  <c r="U9" i="1"/>
  <c r="O19" i="1"/>
  <c r="J14" i="1"/>
  <c r="L15" i="1"/>
  <c r="L9" i="1"/>
  <c r="L14" i="1"/>
  <c r="BQ17" i="1"/>
  <c r="BC19" i="1"/>
  <c r="BH22" i="1" s="1" a="1"/>
  <c r="BH22" i="1" s="1"/>
  <c r="BM17" i="2"/>
  <c r="BM16" i="2"/>
  <c r="CA12" i="2"/>
  <c r="CA18" i="2"/>
  <c r="CA6" i="2"/>
  <c r="BQ10" i="2"/>
  <c r="AZ10" i="2"/>
  <c r="AX10" i="2"/>
  <c r="AX16" i="2"/>
  <c r="AX5" i="2"/>
  <c r="AV16" i="2"/>
  <c r="AV17" i="2"/>
  <c r="BQ5" i="2"/>
  <c r="BO5" i="2"/>
  <c r="BO10" i="2"/>
  <c r="BO16" i="2"/>
  <c r="BM10" i="2"/>
  <c r="BM11" i="2"/>
  <c r="AV10" i="2"/>
  <c r="AV11" i="2"/>
  <c r="AZ11" i="2"/>
  <c r="S13" i="2"/>
  <c r="U13" i="2"/>
  <c r="BQ16" i="2"/>
  <c r="AZ5" i="2"/>
  <c r="U6" i="2"/>
  <c r="CC6" i="2"/>
  <c r="J5" i="2"/>
  <c r="CC18" i="2"/>
  <c r="L9" i="2"/>
  <c r="L15" i="2"/>
  <c r="O19" i="2"/>
  <c r="CC12" i="2"/>
  <c r="CC13" i="2"/>
  <c r="CA6" i="1"/>
  <c r="CA12" i="1"/>
  <c r="CA18" i="1"/>
  <c r="AV16" i="1"/>
  <c r="AV17" i="1"/>
  <c r="BM10" i="1"/>
  <c r="BM11" i="1"/>
  <c r="BM17" i="1"/>
  <c r="BM16" i="1"/>
  <c r="BQ5" i="1"/>
  <c r="AZ10" i="1"/>
  <c r="AX10" i="1"/>
  <c r="AX16" i="1"/>
  <c r="AX5" i="1"/>
  <c r="AV11" i="1"/>
  <c r="AV10" i="1"/>
  <c r="AM19" i="1"/>
  <c r="AR22" i="1" s="1" a="1"/>
  <c r="AR22" i="1" s="1"/>
  <c r="AZ5" i="1"/>
  <c r="S9" i="1"/>
  <c r="BQ10" i="1"/>
  <c r="AF17" i="1"/>
  <c r="CC24" i="1"/>
  <c r="BE15" i="1"/>
  <c r="BG15" i="1"/>
  <c r="J5" i="1"/>
  <c r="AZ16" i="1"/>
  <c r="CC13" i="1"/>
  <c r="CC19" i="1"/>
  <c r="CC25" i="1"/>
  <c r="CC7" i="1"/>
  <c r="BQ16" i="1"/>
  <c r="U17" i="1" l="1"/>
  <c r="AC3" i="1"/>
  <c r="AC3" i="2"/>
  <c r="U23" i="2"/>
  <c r="BO5" i="1"/>
  <c r="BO16" i="1"/>
  <c r="BO10" i="1"/>
  <c r="AJ5" i="1" l="1"/>
  <c r="AJ16" i="1"/>
  <c r="AJ10" i="1"/>
  <c r="AJ5" i="2"/>
  <c r="AJ16" i="2"/>
  <c r="AJ10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<sst xmlns="http://schemas.openxmlformats.org/spreadsheetml/2006/main" count="1893" uniqueCount="333">
  <si>
    <t>Caso</t>
  </si>
  <si>
    <t>Economizador E-1</t>
  </si>
  <si>
    <t>Condensador E-3 (s=1)</t>
  </si>
  <si>
    <t>s=2</t>
  </si>
  <si>
    <t>s={3,…,ps1+ps2-4}</t>
  </si>
  <si>
    <t>s=ps1+ps2-3</t>
  </si>
  <si>
    <t>Rehervidor E-2 (s=ps1+ps2-2)</t>
  </si>
  <si>
    <t>ps1</t>
  </si>
  <si>
    <t>Representación y balances</t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</si>
  <si>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tr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]</t>
    </r>
  </si>
  <si>
    <t>s</t>
  </si>
  <si>
    <t>ps2</t>
  </si>
  <si>
    <r>
      <t>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</si>
  <si>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</si>
  <si>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t>Balance de Masa Total [kmol/h]</t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</si>
  <si>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</si>
  <si>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1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E-3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</si>
  <si>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s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</si>
  <si>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s-1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</si>
  <si>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ps1+ps2-3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</si>
  <si>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ps1+ps2-4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</si>
  <si>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ps1+ps2-3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</si>
  <si>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ps1+ps2-2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</si>
  <si>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t>flowmode1</t>
  </si>
  <si>
    <t>T [°C]=</t>
  </si>
  <si>
    <r>
      <t>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</si>
  <si>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t>flowmode2</t>
  </si>
  <si>
    <t>P [bar]=</t>
  </si>
  <si>
    <t>=</t>
  </si>
  <si>
    <t>simtype</t>
  </si>
  <si>
    <r>
      <t>x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molar=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</si>
  <si>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molar=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</si>
  <si>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molar=</t>
    </r>
  </si>
  <si>
    <t>z top [m]=</t>
  </si>
  <si>
    <t>pborde1</t>
  </si>
  <si>
    <t>h [kJ/kmol]=</t>
  </si>
  <si>
    <t>Balance de Masa Amoníaco [kmol/h]</t>
  </si>
  <si>
    <t>nborde1</t>
  </si>
  <si>
    <r>
      <t>T</t>
    </r>
    <r>
      <rPr>
        <b/>
        <vertAlign val="superscript"/>
        <sz val="11"/>
        <color theme="1"/>
        <rFont val="Aptos Narrow"/>
        <family val="2"/>
        <scheme val="minor"/>
      </rPr>
      <t>I</t>
    </r>
    <r>
      <rPr>
        <b/>
        <sz val="11"/>
        <color theme="1"/>
        <rFont val="Aptos Narrow"/>
        <family val="2"/>
        <scheme val="minor"/>
      </rPr>
      <t xml:space="preserve"> [°C]=</t>
    </r>
  </si>
  <si>
    <t>pborde2</t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</si>
  <si>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2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</si>
  <si>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y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vertAlign val="superscript"/>
        <sz val="11"/>
        <color theme="1"/>
        <rFont val="Aptos Narrow"/>
        <family val="2"/>
        <scheme val="minor"/>
      </rPr>
      <t>I</t>
    </r>
    <r>
      <rPr>
        <b/>
        <sz val="11"/>
        <color theme="1"/>
        <rFont val="Aptos Narrow"/>
        <family val="2"/>
        <scheme val="minor"/>
      </rPr>
      <t xml:space="preserve"> molar=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</si>
  <si>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2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</si>
  <si>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F</t>
    </r>
    <r>
      <rPr>
        <b/>
        <vertAlign val="superscript"/>
        <sz val="11"/>
        <color rgb="FFA02B93"/>
        <rFont val="Aptos Narrow"/>
        <family val="2"/>
        <scheme val="minor"/>
      </rPr>
      <t>l</t>
    </r>
    <r>
      <rPr>
        <b/>
        <sz val="11"/>
        <color rgb="FFA02B93"/>
        <rFont val="Aptos Narrow"/>
        <family val="2"/>
        <scheme val="minor"/>
      </rPr>
      <t xml:space="preserve"> Alimentación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</si>
  <si>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s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</si>
  <si>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s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</si>
  <si>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ps1+ps2-3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</si>
  <si>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ps1+ps2-3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</si>
  <si>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t>nborde2</t>
  </si>
  <si>
    <t>Q̇ [kJ/h]=</t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</si>
  <si>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[°C]=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</si>
  <si>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vertAlign val="superscript"/>
        <sz val="11"/>
        <color theme="1"/>
        <rFont val="Aptos Narrow"/>
        <family val="2"/>
        <scheme val="minor"/>
      </rPr>
      <t>I</t>
    </r>
    <r>
      <rPr>
        <b/>
        <sz val="11"/>
        <color theme="1"/>
        <rFont val="Aptos Narrow"/>
        <family val="2"/>
        <scheme val="minor"/>
      </rPr>
      <t xml:space="preserve"> molar=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</si>
  <si>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[°C]=</t>
    </r>
  </si>
  <si>
    <t>Molar RR</t>
  </si>
  <si>
    <t>Balance de Energía [kJ/h]</t>
  </si>
  <si>
    <r>
      <t>N</t>
    </r>
    <r>
      <rPr>
        <b/>
        <vertAlign val="subscript"/>
        <sz val="11"/>
        <rFont val="Aptos Narrow"/>
        <family val="2"/>
        <scheme val="minor"/>
      </rPr>
      <t>a</t>
    </r>
    <r>
      <rPr>
        <b/>
        <sz val="11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</si>
  <si>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ps1+ps2-2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g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</si>
  <si>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t>Molar BR</t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</si>
  <si>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molar=</t>
    </r>
  </si>
  <si>
    <r>
      <t>N</t>
    </r>
    <r>
      <rPr>
        <b/>
        <vertAlign val="subscript"/>
        <sz val="11"/>
        <rFont val="Aptos Narrow"/>
        <family val="2"/>
        <scheme val="minor"/>
      </rPr>
      <t>w</t>
    </r>
    <r>
      <rPr>
        <b/>
        <sz val="11"/>
        <rFont val="Aptos Narrow"/>
        <family val="2"/>
        <scheme val="minor"/>
      </rPr>
      <t xml:space="preserve"> [kmol/h]=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</si>
  <si>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molar=</t>
    </r>
  </si>
  <si>
    <r>
      <t>x</t>
    </r>
    <r>
      <rPr>
        <b/>
        <vertAlign val="subscript"/>
        <sz val="11"/>
        <color rgb="FFA02B93"/>
        <rFont val="Aptos Narrow"/>
        <family val="2"/>
        <scheme val="minor"/>
      </rPr>
      <t>a</t>
    </r>
    <r>
      <rPr>
        <b/>
        <sz val="11"/>
        <color rgb="FFA02B93"/>
        <rFont val="Aptos Narrow"/>
        <family val="2"/>
        <scheme val="minor"/>
      </rPr>
      <t xml:space="preserve"> molar=</t>
    </r>
  </si>
  <si>
    <r>
      <t>Molar f</t>
    </r>
    <r>
      <rPr>
        <b/>
        <vertAlign val="subscript"/>
        <sz val="11"/>
        <color theme="1"/>
        <rFont val="Aptos Narrow"/>
        <family val="2"/>
        <scheme val="minor"/>
      </rPr>
      <t>v</t>
    </r>
    <r>
      <rPr>
        <b/>
        <sz val="11"/>
        <color theme="1"/>
        <rFont val="Aptos Narrow"/>
        <family val="2"/>
        <scheme val="minor"/>
      </rPr>
      <t xml:space="preserve"> Reboiler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</si>
  <si>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1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</si>
  <si>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N</t>
    </r>
    <r>
      <rPr>
        <b/>
        <vertAlign val="subscript"/>
        <sz val="11"/>
        <rFont val="Aptos Narrow"/>
        <family val="2"/>
        <scheme val="minor"/>
      </rPr>
      <t>t</t>
    </r>
    <r>
      <rPr>
        <b/>
        <sz val="11"/>
        <rFont val="Aptos Narrow"/>
        <family val="2"/>
        <scheme val="minor"/>
      </rPr>
      <t xml:space="preserve"> [kmol/h]=</t>
    </r>
  </si>
  <si>
    <r>
      <t>Mass x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sz val="11"/>
        <color theme="1"/>
        <rFont val="Aptos Narrow"/>
        <family val="2"/>
        <scheme val="minor"/>
      </rPr>
      <t xml:space="preserve"> Distillate</t>
    </r>
  </si>
  <si>
    <r>
      <t>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>=P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E-2 [kmol/h]=</t>
    </r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</si>
  <si>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>=F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Alimentación [kmol/h]=</t>
    </r>
  </si>
  <si>
    <t>E [kJ/h]=</t>
  </si>
  <si>
    <r>
      <t>Mass x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sz val="11"/>
        <color theme="1"/>
        <rFont val="Aptos Narrow"/>
        <family val="2"/>
        <scheme val="minor"/>
      </rPr>
      <t xml:space="preserve"> Bottoms</t>
    </r>
  </si>
  <si>
    <t>Relación</t>
  </si>
  <si>
    <t>z lower [m]=</t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</si>
  <si>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3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</si>
  <si>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</si>
  <si>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s+1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</si>
  <si>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s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</si>
  <si>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F</t>
    </r>
    <r>
      <rPr>
        <b/>
        <vertAlign val="superscript"/>
        <sz val="11"/>
        <color rgb="FFA02B93"/>
        <rFont val="Aptos Narrow"/>
        <family val="2"/>
        <scheme val="minor"/>
      </rPr>
      <t>g</t>
    </r>
    <r>
      <rPr>
        <b/>
        <sz val="11"/>
        <color rgb="FFA02B93"/>
        <rFont val="Aptos Narrow"/>
        <family val="2"/>
        <scheme val="minor"/>
      </rPr>
      <t>=P</t>
    </r>
    <r>
      <rPr>
        <b/>
        <vertAlign val="superscript"/>
        <sz val="11"/>
        <color rgb="FFA02B93"/>
        <rFont val="Aptos Narrow"/>
        <family val="2"/>
        <scheme val="minor"/>
      </rPr>
      <t>g</t>
    </r>
    <r>
      <rPr>
        <b/>
        <sz val="11"/>
        <color rgb="FFA02B93"/>
        <rFont val="Aptos Narrow"/>
        <family val="2"/>
        <scheme val="minor"/>
      </rPr>
      <t xml:space="preserve"> en E-2 [kmol/h]=</t>
    </r>
  </si>
  <si>
    <t>Z [m]=</t>
  </si>
  <si>
    <r>
      <t>y</t>
    </r>
    <r>
      <rPr>
        <b/>
        <vertAlign val="subscript"/>
        <sz val="11"/>
        <color rgb="FFA02B93"/>
        <rFont val="Aptos Narrow"/>
        <family val="2"/>
        <scheme val="minor"/>
      </rPr>
      <t>a</t>
    </r>
    <r>
      <rPr>
        <b/>
        <sz val="11"/>
        <color rgb="FFA02B93"/>
        <rFont val="Aptos Narrow"/>
        <family val="2"/>
        <scheme val="minor"/>
      </rPr>
      <t xml:space="preserve"> molar=</t>
    </r>
  </si>
  <si>
    <t>Caliente</t>
  </si>
  <si>
    <t>Fría</t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</si>
  <si>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1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</si>
  <si>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</si>
  <si>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ps1+ps2-2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</si>
  <si>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t>Vapor</t>
  </si>
  <si>
    <t>Líquido</t>
  </si>
  <si>
    <t>Transferencia de masa y calor</t>
  </si>
  <si>
    <t>Difusión</t>
  </si>
  <si>
    <t>Convección</t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</si>
  <si>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ef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</t>
    </r>
  </si>
  <si>
    <r>
      <t>k</t>
    </r>
    <r>
      <rPr>
        <b/>
        <vertAlign val="subscript"/>
        <sz val="11"/>
        <color theme="1"/>
        <rFont val="Aptos Narrow"/>
        <family val="2"/>
        <scheme val="minor"/>
      </rPr>
      <t>h</t>
    </r>
    <r>
      <rPr>
        <b/>
        <vertAlign val="superscript"/>
        <sz val="11"/>
        <color theme="1"/>
        <rFont val="Aptos Narrow"/>
        <family val="2"/>
        <scheme val="minor"/>
      </rPr>
      <t>g</t>
    </r>
    <r>
      <rPr>
        <b/>
        <sz val="11"/>
        <color theme="1"/>
        <rFont val="Aptos Narrow"/>
        <family val="2"/>
        <scheme val="minor"/>
      </rPr>
      <t xml:space="preserve"> [kJ/h·m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</rPr>
      <t>·°C</t>
    </r>
    <r>
      <rPr>
        <b/>
        <sz val="11"/>
        <color theme="1"/>
        <rFont val="Aptos Narrow"/>
        <family val="2"/>
        <scheme val="minor"/>
      </rPr>
      <t>]</t>
    </r>
  </si>
  <si>
    <r>
      <t>J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</si>
  <si>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N</t>
    </r>
    <r>
      <rPr>
        <b/>
        <vertAlign val="subscript"/>
        <sz val="11"/>
        <color rgb="FFC00000"/>
        <rFont val="Aptos Narrow"/>
        <family val="2"/>
        <scheme val="minor"/>
      </rPr>
      <t>t</t>
    </r>
    <r>
      <rPr>
        <b/>
        <sz val="11"/>
        <color rgb="FFC00000"/>
        <rFont val="Aptos Narrow"/>
        <family val="2"/>
        <scheme val="minor"/>
      </rP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</si>
  <si>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k</t>
    </r>
    <r>
      <rPr>
        <b/>
        <vertAlign val="subscript"/>
        <sz val="11"/>
        <color theme="1"/>
        <rFont val="Aptos Narrow"/>
        <family val="2"/>
        <scheme val="minor"/>
      </rPr>
      <t>bm</t>
    </r>
    <r>
      <rPr>
        <b/>
        <vertAlign val="superscript"/>
        <sz val="11"/>
        <color theme="1"/>
        <rFont val="Aptos Narrow"/>
        <family val="2"/>
        <scheme val="minor"/>
      </rPr>
      <t>g</t>
    </r>
    <r>
      <rPr>
        <b/>
        <sz val="11"/>
        <color theme="1"/>
        <rFont val="Aptos Narrow"/>
        <family val="2"/>
        <scheme val="minor"/>
      </rPr>
      <t xml:space="preserve"> [m/h]</t>
    </r>
  </si>
  <si>
    <r>
      <t>k</t>
    </r>
    <r>
      <rPr>
        <b/>
        <vertAlign val="subscript"/>
        <sz val="11"/>
        <color theme="1"/>
        <rFont val="Aptos Narrow"/>
        <family val="2"/>
        <scheme val="minor"/>
      </rPr>
      <t>h</t>
    </r>
    <r>
      <rPr>
        <b/>
        <vertAlign val="superscript"/>
        <sz val="11"/>
        <color theme="1"/>
        <rFont val="Aptos Narrow"/>
        <family val="2"/>
        <scheme val="minor"/>
      </rPr>
      <t>l</t>
    </r>
    <r>
      <rPr>
        <b/>
        <sz val="11"/>
        <color theme="1"/>
        <rFont val="Aptos Narrow"/>
        <family val="2"/>
        <scheme val="minor"/>
      </rPr>
      <t xml:space="preserve"> [kJ/h·m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</rPr>
      <t>·°C</t>
    </r>
    <r>
      <rPr>
        <b/>
        <sz val="11"/>
        <color theme="1"/>
        <rFont val="Aptos Narrow"/>
        <family val="2"/>
        <scheme val="minor"/>
      </rPr>
      <t>]</t>
    </r>
  </si>
  <si>
    <r>
      <t>J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</si>
  <si>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N</t>
    </r>
    <r>
      <rPr>
        <b/>
        <vertAlign val="subscript"/>
        <sz val="11"/>
        <color rgb="FF156082"/>
        <rFont val="Aptos Narrow"/>
        <family val="2"/>
        <scheme val="minor"/>
      </rPr>
      <t>t</t>
    </r>
    <r>
      <rPr>
        <b/>
        <sz val="11"/>
        <color rgb="FF156082"/>
        <rFont val="Aptos Narrow"/>
        <family val="2"/>
        <scheme val="minor"/>
      </rP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</si>
  <si>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k</t>
    </r>
    <r>
      <rPr>
        <b/>
        <vertAlign val="subscript"/>
        <sz val="11"/>
        <color theme="1"/>
        <rFont val="Aptos Narrow"/>
        <family val="2"/>
        <scheme val="minor"/>
      </rPr>
      <t>bm</t>
    </r>
    <r>
      <rPr>
        <b/>
        <vertAlign val="superscript"/>
        <sz val="11"/>
        <color theme="1"/>
        <rFont val="Aptos Narrow"/>
        <family val="2"/>
        <scheme val="minor"/>
      </rPr>
      <t>l</t>
    </r>
    <r>
      <rPr>
        <b/>
        <sz val="11"/>
        <color theme="1"/>
        <rFont val="Aptos Narrow"/>
        <family val="2"/>
        <scheme val="minor"/>
      </rPr>
      <t xml:space="preserve"> [m/h]</t>
    </r>
  </si>
  <si>
    <r>
      <t>J</t>
    </r>
    <r>
      <rPr>
        <b/>
        <vertAlign val="subscript"/>
        <sz val="11"/>
        <color theme="4"/>
        <rFont val="Aptos Narrow"/>
        <family val="2"/>
        <scheme val="minor"/>
      </rPr>
      <t>a</t>
    </r>
    <r>
      <rPr>
        <b/>
        <vertAlign val="superscript"/>
        <sz val="11"/>
        <color theme="4"/>
        <rFont val="Aptos Narrow"/>
        <family val="2"/>
        <scheme val="minor"/>
      </rPr>
      <t>l</t>
    </r>
    <r>
      <rPr>
        <b/>
        <sz val="11"/>
        <color theme="4"/>
        <rFont val="Aptos Narrow"/>
        <family val="2"/>
        <scheme val="minor"/>
      </rPr>
      <t xml:space="preserve"> [kmol/h]=</t>
    </r>
  </si>
  <si>
    <r>
      <t>N</t>
    </r>
    <r>
      <rPr>
        <b/>
        <vertAlign val="subscript"/>
        <sz val="11"/>
        <color theme="4"/>
        <rFont val="Aptos Narrow"/>
        <family val="2"/>
        <scheme val="minor"/>
      </rPr>
      <t>t</t>
    </r>
    <r>
      <rPr>
        <b/>
        <sz val="11"/>
        <color theme="4"/>
        <rFont val="Aptos Narrow"/>
        <family val="2"/>
        <scheme val="minor"/>
      </rPr>
      <t>x</t>
    </r>
    <r>
      <rPr>
        <b/>
        <vertAlign val="subscript"/>
        <sz val="11"/>
        <color theme="4"/>
        <rFont val="Aptos Narrow"/>
        <family val="2"/>
        <scheme val="minor"/>
      </rPr>
      <t>a</t>
    </r>
    <r>
      <rPr>
        <b/>
        <vertAlign val="superscript"/>
        <sz val="11"/>
        <color theme="4"/>
        <rFont val="Aptos Narrow"/>
        <family val="2"/>
        <scheme val="minor"/>
      </rPr>
      <t>b</t>
    </r>
    <r>
      <rPr>
        <b/>
        <sz val="11"/>
        <color theme="4"/>
        <rFont val="Aptos Narrow"/>
        <family val="2"/>
        <scheme val="minor"/>
      </rPr>
      <t xml:space="preserve"> [kmol/h]=</t>
    </r>
  </si>
  <si>
    <r>
      <t>Nota: En lo exportado de Aspen Plus, deben ser iguales las propiedades en la salida líquida (al ser un divisor). Se usan promedios en T, P, x</t>
    </r>
    <r>
      <rPr>
        <b/>
        <vertAlign val="subscript"/>
        <sz val="11"/>
        <rFont val="Aptos Narrow"/>
        <family val="2"/>
        <scheme val="minor"/>
      </rPr>
      <t>a</t>
    </r>
    <r>
      <rPr>
        <b/>
        <sz val="11"/>
        <rFont val="Aptos Narrow"/>
        <family val="2"/>
        <scheme val="minor"/>
      </rPr>
      <t xml:space="preserve"> y h en L</t>
    </r>
    <r>
      <rPr>
        <b/>
        <vertAlign val="subscript"/>
        <sz val="11"/>
        <rFont val="Aptos Narrow"/>
        <family val="2"/>
        <scheme val="minor"/>
      </rPr>
      <t>1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para validarlo.</t>
    </r>
  </si>
  <si>
    <r>
      <t>Q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[kJ/h]=</t>
    </r>
  </si>
  <si>
    <r>
      <t>ΣN</t>
    </r>
    <r>
      <rPr>
        <b/>
        <vertAlign val="subscript"/>
        <sz val="11"/>
        <color rgb="FFC00000"/>
        <rFont val="Aptos Narrow"/>
        <family val="2"/>
      </rPr>
      <t>i</t>
    </r>
    <r>
      <rPr>
        <b/>
        <sz val="11"/>
        <color rgb="FFC00000"/>
        <rFont val="Aptos Narrow"/>
        <family val="2"/>
      </rPr>
      <t>ĥ</t>
    </r>
    <r>
      <rPr>
        <b/>
        <vertAlign val="subscript"/>
        <sz val="11"/>
        <color rgb="FFC00000"/>
        <rFont val="Aptos Narrow"/>
        <family val="2"/>
      </rPr>
      <t>i</t>
    </r>
    <r>
      <rPr>
        <b/>
        <vertAlign val="superscript"/>
        <sz val="11"/>
        <color rgb="FFC00000"/>
        <rFont val="Aptos Narrow"/>
        <family val="2"/>
      </rPr>
      <t>g,b</t>
    </r>
    <r>
      <rPr>
        <b/>
        <sz val="11"/>
        <color rgb="FFC00000"/>
        <rFont val="Aptos Narrow"/>
        <family val="2"/>
      </rPr>
      <t xml:space="preserve"> [kJ/h]</t>
    </r>
    <r>
      <rPr>
        <b/>
        <sz val="11"/>
        <color rgb="FFC00000"/>
        <rFont val="Aptos Narrow"/>
        <family val="2"/>
        <scheme val="minor"/>
      </rPr>
      <t>=</t>
    </r>
  </si>
  <si>
    <r>
      <rPr>
        <b/>
        <sz val="11"/>
        <color theme="1"/>
        <rFont val="Aptos Narrow"/>
        <family val="2"/>
      </rPr>
      <t>Γ</t>
    </r>
    <r>
      <rPr>
        <b/>
        <vertAlign val="superscript"/>
        <sz val="9.35"/>
        <color theme="1"/>
        <rFont val="Aptos Narrow"/>
        <family val="2"/>
      </rPr>
      <t>g</t>
    </r>
    <r>
      <rPr>
        <b/>
        <vertAlign val="superscript"/>
        <sz val="11"/>
        <color theme="1"/>
        <rFont val="Aptos Narrow"/>
        <family val="2"/>
        <scheme val="minor"/>
      </rPr>
      <t>,b</t>
    </r>
  </si>
  <si>
    <t>Q̇ [kJ/h] mediante la suposición de estado cuasi-estacionario del aceite térmico=</t>
  </si>
  <si>
    <r>
      <t>Q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[kJ/h]=</t>
    </r>
  </si>
  <si>
    <r>
      <t>ΣN</t>
    </r>
    <r>
      <rPr>
        <b/>
        <vertAlign val="subscript"/>
        <sz val="11"/>
        <color rgb="FF156082"/>
        <rFont val="Aptos Narrow"/>
        <family val="2"/>
      </rPr>
      <t>i</t>
    </r>
    <r>
      <rPr>
        <b/>
        <sz val="11"/>
        <color rgb="FF156082"/>
        <rFont val="Aptos Narrow"/>
        <family val="2"/>
      </rPr>
      <t>ĥ</t>
    </r>
    <r>
      <rPr>
        <b/>
        <vertAlign val="subscript"/>
        <sz val="11"/>
        <color rgb="FF156082"/>
        <rFont val="Aptos Narrow"/>
        <family val="2"/>
      </rPr>
      <t>i</t>
    </r>
    <r>
      <rPr>
        <b/>
        <vertAlign val="superscript"/>
        <sz val="11"/>
        <color rgb="FF156082"/>
        <rFont val="Aptos Narrow"/>
        <family val="2"/>
      </rPr>
      <t>l,b</t>
    </r>
    <r>
      <rPr>
        <b/>
        <sz val="11"/>
        <color rgb="FF156082"/>
        <rFont val="Aptos Narrow"/>
        <family val="2"/>
      </rPr>
      <t xml:space="preserve"> [kJ/h]</t>
    </r>
    <r>
      <rPr>
        <b/>
        <sz val="11"/>
        <color rgb="FF156082"/>
        <rFont val="Aptos Narrow"/>
        <family val="2"/>
        <scheme val="minor"/>
      </rPr>
      <t>=</t>
    </r>
  </si>
  <si>
    <r>
      <t>Γ</t>
    </r>
    <r>
      <rPr>
        <b/>
        <vertAlign val="superscript"/>
        <sz val="9.35"/>
        <color theme="1"/>
        <rFont val="Aptos Narrow"/>
        <family val="2"/>
      </rPr>
      <t>l</t>
    </r>
    <r>
      <rPr>
        <b/>
        <vertAlign val="superscript"/>
        <sz val="11"/>
        <color theme="1"/>
        <rFont val="Aptos Narrow"/>
        <family val="2"/>
        <scheme val="minor"/>
      </rPr>
      <t>,b</t>
    </r>
  </si>
  <si>
    <r>
      <t>Q</t>
    </r>
    <r>
      <rPr>
        <b/>
        <vertAlign val="superscript"/>
        <sz val="11"/>
        <color theme="4"/>
        <rFont val="Aptos Narrow"/>
        <family val="2"/>
        <scheme val="minor"/>
      </rPr>
      <t>l</t>
    </r>
    <r>
      <rPr>
        <b/>
        <sz val="11"/>
        <color theme="4"/>
        <rFont val="Aptos Narrow"/>
        <family val="2"/>
        <scheme val="minor"/>
      </rPr>
      <t xml:space="preserve"> [kJ/h]=</t>
    </r>
  </si>
  <si>
    <r>
      <t>ΣN</t>
    </r>
    <r>
      <rPr>
        <b/>
        <vertAlign val="subscript"/>
        <sz val="11"/>
        <color theme="4"/>
        <rFont val="Aptos Narrow"/>
        <family val="2"/>
      </rPr>
      <t>i</t>
    </r>
    <r>
      <rPr>
        <b/>
        <sz val="11"/>
        <color theme="4"/>
        <rFont val="Aptos Narrow"/>
        <family val="2"/>
      </rPr>
      <t>ĥ</t>
    </r>
    <r>
      <rPr>
        <b/>
        <vertAlign val="subscript"/>
        <sz val="11"/>
        <color theme="4"/>
        <rFont val="Aptos Narrow"/>
        <family val="2"/>
      </rPr>
      <t>i</t>
    </r>
    <r>
      <rPr>
        <b/>
        <vertAlign val="superscript"/>
        <sz val="11"/>
        <color theme="4"/>
        <rFont val="Aptos Narrow"/>
        <family val="2"/>
      </rPr>
      <t>l,b</t>
    </r>
    <r>
      <rPr>
        <b/>
        <sz val="11"/>
        <color theme="4"/>
        <rFont val="Aptos Narrow"/>
        <family val="2"/>
      </rPr>
      <t xml:space="preserve"> [kJ/h]</t>
    </r>
    <r>
      <rPr>
        <b/>
        <sz val="11"/>
        <color theme="4"/>
        <rFont val="Aptos Narrow"/>
        <family val="2"/>
        <scheme val="minor"/>
      </rPr>
      <t>=</t>
    </r>
  </si>
  <si>
    <t>TT-6 [°C]=</t>
  </si>
  <si>
    <r>
      <t>FIC-1 [m</t>
    </r>
    <r>
      <rPr>
        <b/>
        <vertAlign val="superscript"/>
        <sz val="11"/>
        <color rgb="FFA02B93"/>
        <rFont val="Aptos Narrow"/>
        <family val="2"/>
        <scheme val="minor"/>
      </rPr>
      <t>3</t>
    </r>
    <r>
      <rPr>
        <b/>
        <sz val="11"/>
        <color rgb="FFA02B93"/>
        <rFont val="Aptos Narrow"/>
        <family val="2"/>
        <scheme val="minor"/>
      </rPr>
      <t>/h]=</t>
    </r>
  </si>
  <si>
    <t>Economizador</t>
  </si>
  <si>
    <t>TT-7 [°C]=</t>
  </si>
  <si>
    <t>FIC-1 [kmol/h]=</t>
  </si>
  <si>
    <t xml:space="preserve">Ubicación </t>
  </si>
  <si>
    <t>Flujos</t>
  </si>
  <si>
    <t>Masa</t>
  </si>
  <si>
    <t>Energía</t>
  </si>
  <si>
    <t>Hidráulica</t>
  </si>
  <si>
    <t>Equipo</t>
  </si>
  <si>
    <r>
      <t>F</t>
    </r>
    <r>
      <rPr>
        <b/>
        <vertAlign val="superscript"/>
        <sz val="11"/>
        <color rgb="FF156082"/>
        <rFont val="Aptos Narrow"/>
        <family val="2"/>
        <scheme val="minor"/>
      </rPr>
      <t xml:space="preserve">l </t>
    </r>
    <r>
      <rPr>
        <b/>
        <sz val="11"/>
        <color rgb="FF156082"/>
        <rFont val="Aptos Narrow"/>
        <family val="2"/>
        <scheme val="minor"/>
      </rPr>
      <t>Fría [kmol/h]</t>
    </r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</si>
  <si>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[kmol/h]</t>
    </r>
  </si>
  <si>
    <r>
      <t>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[kmol/h]</t>
    </r>
  </si>
  <si>
    <r>
      <t>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[kmol/h]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</si>
  <si>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</si>
  <si>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</t>
    </r>
  </si>
  <si>
    <r>
      <t>x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</t>
    </r>
  </si>
  <si>
    <r>
      <t>x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</si>
  <si>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</si>
  <si>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</si>
  <si>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</si>
  <si>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[°C]</t>
    </r>
  </si>
  <si>
    <t>Q̇ [kJ/h]</t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</si>
  <si>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[kJ/kmol]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</si>
  <si>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[kJ/kmol]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</si>
  <si>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[kJ/kmol]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</si>
  <si>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[kJ/kmol]</t>
    </r>
  </si>
  <si>
    <r>
      <t>P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[bar]</t>
    </r>
  </si>
  <si>
    <r>
      <t>P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[bar]</t>
    </r>
  </si>
  <si>
    <r>
      <t>P en 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[bar]</t>
    </r>
  </si>
  <si>
    <r>
      <t>P en 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[bar]</t>
    </r>
  </si>
  <si>
    <r>
      <t>Nota: Las propiedades de L</t>
    </r>
    <r>
      <rPr>
        <b/>
        <vertAlign val="subscript"/>
        <sz val="11"/>
        <rFont val="Aptos Narrow"/>
        <family val="2"/>
        <scheme val="minor"/>
      </rPr>
      <t>ps1+ps2-2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son las de L</t>
    </r>
    <r>
      <rPr>
        <b/>
        <vertAlign val="subscript"/>
        <sz val="11"/>
        <rFont val="Aptos Narrow"/>
        <family val="2"/>
        <scheme val="minor"/>
      </rPr>
      <t>ps1+ps2-2</t>
    </r>
    <r>
      <rPr>
        <b/>
        <sz val="11"/>
        <rFont val="Aptos Narrow"/>
        <family val="2"/>
        <scheme val="minor"/>
      </rPr>
      <t>, las cuales deben ser iguales a las de 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>, pero por la recirculación en Aspen Plus se exportan valores muy cercanos entre sí. Se calcula h de L</t>
    </r>
    <r>
      <rPr>
        <b/>
        <vertAlign val="subscript"/>
        <sz val="11"/>
        <rFont val="Aptos Narrow"/>
        <family val="2"/>
        <scheme val="minor"/>
      </rPr>
      <t>ps1+ps2-2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mediante Aspen Custom Modeler para validar la esperada simulitud con la de 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>. Por otra parte, se esperaría que se evapore toda la entrada al Rehervidor, es decir, f</t>
    </r>
    <r>
      <rPr>
        <b/>
        <vertAlign val="subscript"/>
        <sz val="11"/>
        <rFont val="Aptos Narrow"/>
        <family val="2"/>
        <scheme val="minor"/>
      </rPr>
      <t>v</t>
    </r>
    <r>
      <rPr>
        <b/>
        <sz val="11"/>
        <rFont val="Aptos Narrow"/>
        <family val="2"/>
        <scheme val="minor"/>
      </rPr>
      <t>≈1 y por lo tanto, la corriente L</t>
    </r>
    <r>
      <rPr>
        <b/>
        <vertAlign val="subscript"/>
        <sz val="11"/>
        <rFont val="Aptos Narrow"/>
        <family val="2"/>
        <scheme val="minor"/>
      </rPr>
      <t>ps1+ps2-2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g</t>
    </r>
    <r>
      <rPr>
        <b/>
        <sz val="11"/>
        <rFont val="Aptos Narrow"/>
        <family val="2"/>
        <scheme val="minor"/>
      </rPr>
      <t xml:space="preserve"> no existiría o tendría poco efecto en la etapa. </t>
    </r>
  </si>
  <si>
    <t>Condensador y Rehervidor</t>
  </si>
  <si>
    <t>Ubicación</t>
  </si>
  <si>
    <t>Retorno de líquido de E-2 al sumidero</t>
  </si>
  <si>
    <t>Caída de presión a sumidero</t>
  </si>
  <si>
    <t>Nota: AP no está considerando la caída de presión en el sumidero por el nivel del agua. Lo calcula mediante la altura en la última etapa; pero está presión estática si es muy similar calculada con el nivel del agua.</t>
  </si>
  <si>
    <t>z [m]</t>
  </si>
  <si>
    <t>V [kmol/h]</t>
  </si>
  <si>
    <t>L [kmol/h]</t>
  </si>
  <si>
    <r>
      <t>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</si>
  <si>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</si>
  <si>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V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</si>
  <si>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L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</si>
  <si>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P</t>
    </r>
    <r>
      <rPr>
        <b/>
        <vertAlign val="superscript"/>
        <sz val="11"/>
        <color rgb="FFC00000"/>
        <rFont val="Aptos Narrow"/>
        <family val="2"/>
        <scheme val="minor"/>
      </rPr>
      <t>g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</si>
  <si>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P</t>
    </r>
    <r>
      <rPr>
        <b/>
        <vertAlign val="superscript"/>
        <sz val="11"/>
        <color rgb="FF156082"/>
        <rFont val="Aptos Narrow"/>
        <family val="2"/>
        <scheme val="minor"/>
      </rPr>
      <t>l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</si>
  <si>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V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</si>
  <si>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L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</si>
  <si>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</si>
  <si>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[°C]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</si>
  <si>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V [kJ/kmol]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</si>
  <si>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L [kJ/kmol]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</si>
  <si>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[kJ/kmol]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</si>
  <si>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[kJ/kmol]</t>
    </r>
  </si>
  <si>
    <t>P en V [bar]</t>
  </si>
  <si>
    <t>P en L [bar]</t>
  </si>
  <si>
    <r>
      <t>P en 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[bar]</t>
    </r>
  </si>
  <si>
    <r>
      <t>P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[bar]</t>
    </r>
  </si>
  <si>
    <t>Flujo molar [kmol/h]</t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</si>
  <si>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</si>
  <si>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[°C]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</si>
  <si>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[kJ/kmol]</t>
    </r>
  </si>
  <si>
    <t>P [bar]</t>
  </si>
  <si>
    <r>
      <rPr>
        <b/>
        <sz val="11"/>
        <color rgb="FF156082"/>
        <rFont val="Calibri"/>
        <family val="2"/>
      </rPr>
      <t>ρ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[kg/m</t>
    </r>
    <r>
      <rPr>
        <b/>
        <vertAlign val="superscript"/>
        <sz val="11"/>
        <color rgb="FF156082"/>
        <rFont val="Aptos Narrow"/>
        <family val="2"/>
        <scheme val="minor"/>
      </rPr>
      <t>3</t>
    </r>
    <r>
      <rPr>
        <b/>
        <sz val="11"/>
        <color rgb="FF156082"/>
        <rFont val="Aptos Narrow"/>
        <family val="2"/>
        <scheme val="minor"/>
      </rPr>
      <t>]</t>
    </r>
  </si>
  <si>
    <t>ΔP [bar] AP</t>
  </si>
  <si>
    <t>P estática [bar] cal</t>
  </si>
  <si>
    <t>P estática [bar] AP</t>
  </si>
  <si>
    <t>Condensador E-3</t>
  </si>
  <si>
    <t>Ver AP - Nota ❤️</t>
  </si>
  <si>
    <t xml:space="preserve">→ </t>
  </si>
  <si>
    <t>Nota ❤️: En Tab: "C-1 Column Internals INT-1 - Column Hydraulic Results" y valor en "Pressure drop across sump"</t>
  </si>
  <si>
    <t>Rehervidor E-2</t>
  </si>
  <si>
    <t>ε</t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</si>
  <si>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p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</t>
    </r>
  </si>
  <si>
    <t>θ [rad]</t>
  </si>
  <si>
    <r>
      <t>g</t>
    </r>
    <r>
      <rPr>
        <b/>
        <vertAlign val="subscript"/>
        <sz val="11"/>
        <color theme="1"/>
        <rFont val="Aptos Narrow"/>
        <family val="2"/>
      </rPr>
      <t>c</t>
    </r>
    <r>
      <rPr>
        <b/>
        <sz val="11"/>
        <color theme="1"/>
        <rFont val="Aptos Narrow"/>
        <family val="2"/>
      </rPr>
      <t xml:space="preserve"> [m/s</t>
    </r>
    <r>
      <rPr>
        <b/>
        <vertAlign val="superscript"/>
        <sz val="11"/>
        <color theme="1"/>
        <rFont val="Aptos Narrow"/>
        <family val="2"/>
      </rPr>
      <t>2</t>
    </r>
    <r>
      <rPr>
        <b/>
        <sz val="11"/>
        <color theme="1"/>
        <rFont val="Aptos Narrow"/>
        <family val="2"/>
      </rPr>
      <t>]</t>
    </r>
  </si>
  <si>
    <r>
      <t>d</t>
    </r>
    <r>
      <rPr>
        <b/>
        <vertAlign val="subscript"/>
        <sz val="11"/>
        <color theme="1"/>
        <rFont val="Aptos Narrow"/>
        <family val="2"/>
      </rPr>
      <t>h</t>
    </r>
    <r>
      <rPr>
        <b/>
        <sz val="11"/>
        <color theme="1"/>
        <rFont val="Aptos Narrow"/>
        <family val="2"/>
      </rPr>
      <t xml:space="preserve"> [m]</t>
    </r>
  </si>
  <si>
    <t>Etapas</t>
  </si>
  <si>
    <t>Real</t>
  </si>
  <si>
    <t>Simulación T [°C]</t>
  </si>
  <si>
    <t>Propiedades de bulk comprobadas en ACM</t>
  </si>
  <si>
    <t>Ubicación de etapa</t>
  </si>
  <si>
    <t>Flujos (cumplir balances de matería y energía ME)</t>
  </si>
  <si>
    <t>Área R</t>
  </si>
  <si>
    <t>Transferencia de masa RM</t>
  </si>
  <si>
    <t>Transferencia de energía RE, cumplir equilibrio Q</t>
  </si>
  <si>
    <t>Hidráulica H</t>
  </si>
  <si>
    <t>g</t>
  </si>
  <si>
    <t>l</t>
  </si>
  <si>
    <t>Etapa</t>
  </si>
  <si>
    <t>Posición [m]</t>
  </si>
  <si>
    <t>Primarias</t>
  </si>
  <si>
    <t>Secundarias</t>
  </si>
  <si>
    <t xml:space="preserve">Ecs. R </t>
  </si>
  <si>
    <t>Aproximaciones propuestas ACM</t>
  </si>
  <si>
    <t>Ecs. H ACM</t>
  </si>
  <si>
    <t>Transferencia de ME e interfase</t>
  </si>
  <si>
    <t>Zona</t>
  </si>
  <si>
    <t>z top [m]</t>
  </si>
  <si>
    <t>z lower [m]</t>
  </si>
  <si>
    <r>
      <t>F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</si>
  <si>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</si>
  <si>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V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</si>
  <si>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L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</si>
  <si>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ef</t>
    </r>
    <r>
      <rPr>
        <b/>
        <sz val="11"/>
        <color theme="1"/>
        <rFont val="Aptos Narrow"/>
        <family val="2"/>
        <scheme val="minor"/>
      </rPr>
      <t>A</t>
    </r>
    <r>
      <rPr>
        <b/>
        <vertAlign val="subscript"/>
        <sz val="11"/>
        <color theme="1"/>
        <rFont val="Aptos Narrow"/>
        <family val="2"/>
        <scheme val="minor"/>
      </rPr>
      <t>tr</t>
    </r>
    <r>
      <rPr>
        <b/>
        <sz val="11"/>
        <color theme="1"/>
        <rFont val="Aptos Narrow"/>
        <family val="2"/>
        <scheme val="minor"/>
      </rPr>
      <t>Z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]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</si>
  <si>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F</t>
    </r>
    <r>
      <rPr>
        <b/>
        <vertAlign val="superscript"/>
        <sz val="11"/>
        <color rgb="FFC00000"/>
        <rFont val="Aptos Narrow"/>
        <family val="2"/>
        <scheme val="minor"/>
      </rPr>
      <t>g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</si>
  <si>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F</t>
    </r>
    <r>
      <rPr>
        <b/>
        <vertAlign val="superscript"/>
        <sz val="11"/>
        <color rgb="FF156082"/>
        <rFont val="Aptos Narrow"/>
        <family val="2"/>
        <scheme val="minor"/>
      </rPr>
      <t>l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</si>
  <si>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molar</t>
    </r>
  </si>
  <si>
    <r>
      <t>y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I</t>
    </r>
    <r>
      <rPr>
        <b/>
        <sz val="11"/>
        <rFont val="Aptos Narrow"/>
        <family val="2"/>
        <scheme val="minor"/>
      </rPr>
      <t xml:space="preserve"> molar</t>
    </r>
  </si>
  <si>
    <r>
      <t>x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I</t>
    </r>
    <r>
      <rPr>
        <b/>
        <sz val="11"/>
        <rFont val="Aptos Narrow"/>
        <family val="2"/>
        <scheme val="minor"/>
      </rPr>
      <t xml:space="preserve"> molar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</si>
  <si>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molar</t>
    </r>
  </si>
  <si>
    <r>
      <t>k</t>
    </r>
    <r>
      <rPr>
        <b/>
        <vertAlign val="subscript"/>
        <sz val="11"/>
        <color rgb="FFC00000"/>
        <rFont val="Aptos Narrow"/>
        <family val="2"/>
        <scheme val="minor"/>
      </rPr>
      <t>bm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[m/h]</t>
    </r>
  </si>
  <si>
    <r>
      <t>k</t>
    </r>
    <r>
      <rPr>
        <b/>
        <vertAlign val="subscript"/>
        <sz val="11"/>
        <color rgb="FF156082"/>
        <rFont val="Aptos Narrow"/>
        <family val="2"/>
        <scheme val="minor"/>
      </rPr>
      <t>bm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[m/h]</t>
    </r>
  </si>
  <si>
    <r>
      <t>N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sz val="11"/>
        <color theme="1"/>
        <rFont val="Aptos Narrow"/>
        <family val="2"/>
        <scheme val="minor"/>
      </rPr>
      <t xml:space="preserve"> [kmol/h]</t>
    </r>
  </si>
  <si>
    <r>
      <t>N</t>
    </r>
    <r>
      <rPr>
        <b/>
        <vertAlign val="subscript"/>
        <sz val="11"/>
        <color theme="1"/>
        <rFont val="Aptos Narrow"/>
        <family val="2"/>
        <scheme val="minor"/>
      </rPr>
      <t>w</t>
    </r>
    <r>
      <rPr>
        <b/>
        <sz val="11"/>
        <color theme="1"/>
        <rFont val="Aptos Narrow"/>
        <family val="2"/>
        <scheme val="minor"/>
      </rPr>
      <t xml:space="preserve"> [kmol/h]</t>
    </r>
  </si>
  <si>
    <r>
      <t>N</t>
    </r>
    <r>
      <rPr>
        <b/>
        <vertAlign val="subscript"/>
        <sz val="11"/>
        <color theme="1"/>
        <rFont val="Aptos Narrow"/>
        <family val="2"/>
        <scheme val="minor"/>
      </rPr>
      <t>t</t>
    </r>
    <r>
      <rPr>
        <b/>
        <sz val="11"/>
        <color theme="1"/>
        <rFont val="Aptos Narrow"/>
        <family val="2"/>
        <scheme val="minor"/>
      </rPr>
      <t xml:space="preserve"> [kmol/h]</t>
    </r>
  </si>
  <si>
    <r>
      <t>J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</si>
  <si>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Γ</t>
    </r>
    <r>
      <rPr>
        <b/>
        <vertAlign val="superscript"/>
        <sz val="9.35"/>
        <color rgb="FFC00000"/>
        <rFont val="Aptos Mono"/>
        <family val="3"/>
      </rPr>
      <t>g</t>
    </r>
    <r>
      <rPr>
        <b/>
        <vertAlign val="superscript"/>
        <sz val="11"/>
        <color rgb="FFC00000"/>
        <rFont val="Aptos Mono"/>
        <family val="3"/>
      </rPr>
      <t>,b</t>
    </r>
    <r>
      <rPr>
        <b/>
        <sz val="11"/>
        <color rgb="FFC00000"/>
        <rFont val="Aptos Narrow"/>
        <family val="2"/>
      </rPr>
      <t>≈1</t>
    </r>
  </si>
  <si>
    <r>
      <t>N</t>
    </r>
    <r>
      <rPr>
        <b/>
        <vertAlign val="subscript"/>
        <sz val="11"/>
        <color rgb="FFC00000"/>
        <rFont val="Aptos Narrow"/>
        <family val="2"/>
        <scheme val="minor"/>
      </rPr>
      <t>t</t>
    </r>
    <r>
      <rPr>
        <b/>
        <sz val="11"/>
        <color rgb="FFC00000"/>
        <rFont val="Aptos Narrow"/>
        <family val="2"/>
        <scheme val="minor"/>
      </rP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</si>
  <si>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J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</si>
  <si>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Γ</t>
    </r>
    <r>
      <rPr>
        <b/>
        <vertAlign val="superscript"/>
        <sz val="9.35"/>
        <color rgb="FF156082"/>
        <rFont val="Aptos Narrow"/>
        <family val="2"/>
      </rPr>
      <t>l,b</t>
    </r>
  </si>
  <si>
    <r>
      <t>N</t>
    </r>
    <r>
      <rPr>
        <b/>
        <vertAlign val="subscript"/>
        <sz val="11"/>
        <color rgb="FF156082"/>
        <rFont val="Aptos Narrow"/>
        <family val="2"/>
        <scheme val="minor"/>
      </rPr>
      <t>t</t>
    </r>
    <r>
      <rPr>
        <b/>
        <sz val="11"/>
        <color rgb="FF156082"/>
        <rFont val="Aptos Narrow"/>
        <family val="2"/>
        <scheme val="minor"/>
      </rP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</si>
  <si>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F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</si>
  <si>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</si>
  <si>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</si>
  <si>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</si>
  <si>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rFont val="Aptos Narrow"/>
        <family val="2"/>
        <scheme val="minor"/>
      </rPr>
      <t>I</t>
    </r>
    <r>
      <rPr>
        <b/>
        <sz val="11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</si>
  <si>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[°C]</t>
    </r>
  </si>
  <si>
    <r>
      <t>k</t>
    </r>
    <r>
      <rPr>
        <b/>
        <vertAlign val="subscript"/>
        <sz val="11"/>
        <color rgb="FFC00000"/>
        <rFont val="Aptos Narrow"/>
        <family val="2"/>
        <scheme val="minor"/>
      </rP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[kJ/h·m</t>
    </r>
    <r>
      <rPr>
        <b/>
        <vertAlign val="super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</rPr>
      <t>·°C</t>
    </r>
    <r>
      <rPr>
        <b/>
        <sz val="11"/>
        <color rgb="FFC00000"/>
        <rFont val="Aptos Narrow"/>
        <family val="2"/>
        <scheme val="minor"/>
      </rPr>
      <t>]</t>
    </r>
  </si>
  <si>
    <r>
      <t>k</t>
    </r>
    <r>
      <rPr>
        <b/>
        <vertAlign val="subscript"/>
        <sz val="11"/>
        <color rgb="FF156082"/>
        <rFont val="Aptos Narrow"/>
        <family val="2"/>
        <scheme val="minor"/>
      </rP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[kJ/h·m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</rPr>
      <t>·°C</t>
    </r>
    <r>
      <rPr>
        <b/>
        <sz val="11"/>
        <color rgb="FF156082"/>
        <rFont val="Aptos Narrow"/>
        <family val="2"/>
        <scheme val="minor"/>
      </rPr>
      <t>]</t>
    </r>
  </si>
  <si>
    <t>E [kJ/h]</t>
  </si>
  <si>
    <r>
      <t>Q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[kJ/h]</t>
    </r>
  </si>
  <si>
    <r>
      <t>ΣN</t>
    </r>
    <r>
      <rPr>
        <b/>
        <vertAlign val="subscript"/>
        <sz val="11"/>
        <color rgb="FFC00000"/>
        <rFont val="Aptos Narrow"/>
        <family val="2"/>
      </rPr>
      <t>i</t>
    </r>
    <r>
      <rPr>
        <b/>
        <sz val="11"/>
        <color rgb="FFC00000"/>
        <rFont val="Aptos Narrow"/>
        <family val="2"/>
      </rPr>
      <t>ĥ</t>
    </r>
    <r>
      <rPr>
        <b/>
        <vertAlign val="subscript"/>
        <sz val="11"/>
        <color rgb="FFC00000"/>
        <rFont val="Aptos Narrow"/>
        <family val="2"/>
      </rPr>
      <t>i</t>
    </r>
    <r>
      <rPr>
        <b/>
        <vertAlign val="superscript"/>
        <sz val="11"/>
        <color rgb="FFC00000"/>
        <rFont val="Aptos Narrow"/>
        <family val="2"/>
      </rPr>
      <t>g,b</t>
    </r>
    <r>
      <rPr>
        <b/>
        <sz val="11"/>
        <color rgb="FFC00000"/>
        <rFont val="Aptos Narrow"/>
        <family val="2"/>
      </rPr>
      <t xml:space="preserve"> [kJ/h]</t>
    </r>
  </si>
  <si>
    <r>
      <t>Q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[kJ/h]</t>
    </r>
  </si>
  <si>
    <r>
      <t>ΣN</t>
    </r>
    <r>
      <rPr>
        <b/>
        <vertAlign val="subscript"/>
        <sz val="11"/>
        <color rgb="FF156082"/>
        <rFont val="Aptos Narrow"/>
        <family val="2"/>
      </rPr>
      <t>i</t>
    </r>
    <r>
      <rPr>
        <b/>
        <sz val="11"/>
        <color rgb="FF156082"/>
        <rFont val="Aptos Narrow"/>
        <family val="2"/>
      </rPr>
      <t>ĥ</t>
    </r>
    <r>
      <rPr>
        <b/>
        <vertAlign val="subscript"/>
        <sz val="11"/>
        <color rgb="FF156082"/>
        <rFont val="Aptos Narrow"/>
        <family val="2"/>
      </rPr>
      <t>i</t>
    </r>
    <r>
      <rPr>
        <b/>
        <vertAlign val="superscript"/>
        <sz val="11"/>
        <color rgb="FF156082"/>
        <rFont val="Aptos Narrow"/>
        <family val="2"/>
      </rPr>
      <t>l,b</t>
    </r>
    <r>
      <rPr>
        <b/>
        <sz val="11"/>
        <color rgb="FF156082"/>
        <rFont val="Aptos Narrow"/>
        <family val="2"/>
      </rPr>
      <t xml:space="preserve"> [kJ/h]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</si>
  <si>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F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[kJ/kmol]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</si>
  <si>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[kJ/kmol]</t>
    </r>
  </si>
  <si>
    <r>
      <t>P en F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[bar]</t>
    </r>
  </si>
  <si>
    <r>
      <t>P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[bar]</t>
    </r>
  </si>
  <si>
    <t>TT1 [°C]</t>
  </si>
  <si>
    <r>
      <rPr>
        <b/>
        <sz val="11"/>
        <color rgb="FFC00000"/>
        <rFont val="Calibri"/>
        <family val="2"/>
      </rPr>
      <t>ρ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[kmol/m</t>
    </r>
    <r>
      <rPr>
        <b/>
        <vertAlign val="superscript"/>
        <sz val="11"/>
        <color rgb="FFC00000"/>
        <rFont val="Aptos Narrow"/>
        <family val="2"/>
        <scheme val="minor"/>
      </rPr>
      <t>3</t>
    </r>
    <r>
      <rPr>
        <b/>
        <sz val="11"/>
        <color rgb="FFC00000"/>
        <rFont val="Aptos Narrow"/>
        <family val="2"/>
        <scheme val="minor"/>
      </rPr>
      <t>] AP</t>
    </r>
  </si>
  <si>
    <r>
      <rPr>
        <b/>
        <sz val="11"/>
        <color rgb="FF156082"/>
        <rFont val="Calibri"/>
        <family val="2"/>
      </rPr>
      <t>ρ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[kmol/m</t>
    </r>
    <r>
      <rPr>
        <b/>
        <vertAlign val="superscript"/>
        <sz val="11"/>
        <color rgb="FF156082"/>
        <rFont val="Aptos Narrow"/>
        <family val="2"/>
        <scheme val="minor"/>
      </rPr>
      <t>3</t>
    </r>
    <r>
      <rPr>
        <b/>
        <sz val="11"/>
        <color rgb="FF156082"/>
        <rFont val="Aptos Narrow"/>
        <family val="2"/>
        <scheme val="minor"/>
      </rPr>
      <t>] AP</t>
    </r>
  </si>
  <si>
    <r>
      <rPr>
        <b/>
        <sz val="11"/>
        <color rgb="FFC00000"/>
        <rFont val="Calibri"/>
        <family val="2"/>
      </rPr>
      <t>ρ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[kmol/m</t>
    </r>
    <r>
      <rPr>
        <b/>
        <vertAlign val="superscript"/>
        <sz val="11"/>
        <color rgb="FFC00000"/>
        <rFont val="Aptos Narrow"/>
        <family val="2"/>
        <scheme val="minor"/>
      </rPr>
      <t>3</t>
    </r>
    <r>
      <rPr>
        <b/>
        <sz val="11"/>
        <color rgb="FFC00000"/>
        <rFont val="Aptos Narrow"/>
        <family val="2"/>
        <scheme val="minor"/>
      </rPr>
      <t>] ACM</t>
    </r>
  </si>
  <si>
    <r>
      <rPr>
        <b/>
        <sz val="11"/>
        <color rgb="FF156082"/>
        <rFont val="Calibri"/>
        <family val="2"/>
      </rPr>
      <t>ρ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[kmol/m</t>
    </r>
    <r>
      <rPr>
        <b/>
        <vertAlign val="superscript"/>
        <sz val="11"/>
        <color rgb="FF156082"/>
        <rFont val="Aptos Narrow"/>
        <family val="2"/>
        <scheme val="minor"/>
      </rPr>
      <t>3</t>
    </r>
    <r>
      <rPr>
        <b/>
        <sz val="11"/>
        <color rgb="FF156082"/>
        <rFont val="Aptos Narrow"/>
        <family val="2"/>
        <scheme val="minor"/>
      </rPr>
      <t>] ACM</t>
    </r>
  </si>
  <si>
    <r>
      <rPr>
        <b/>
        <sz val="11"/>
        <color rgb="FFC00000"/>
        <rFont val="Calibri"/>
        <family val="2"/>
      </rPr>
      <t>D</t>
    </r>
    <r>
      <rPr>
        <b/>
        <vertAlign val="subscript"/>
        <sz val="11"/>
        <color rgb="FFC00000"/>
        <rFont val="Calibri"/>
        <family val="2"/>
      </rPr>
      <t>bm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[m</t>
    </r>
    <r>
      <rPr>
        <b/>
        <vertAlign val="super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  <scheme val="minor"/>
      </rPr>
      <t>/h] AP</t>
    </r>
  </si>
  <si>
    <r>
      <rPr>
        <b/>
        <sz val="11"/>
        <color rgb="FF156082"/>
        <rFont val="Calibri"/>
        <family val="2"/>
      </rPr>
      <t>D</t>
    </r>
    <r>
      <rPr>
        <b/>
        <vertAlign val="subscript"/>
        <sz val="11"/>
        <color rgb="FF156082"/>
        <rFont val="Calibri"/>
        <family val="2"/>
      </rPr>
      <t>bm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[m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  <scheme val="minor"/>
      </rPr>
      <t>/h] AP</t>
    </r>
  </si>
  <si>
    <r>
      <rPr>
        <b/>
        <sz val="11"/>
        <color rgb="FFC00000"/>
        <rFont val="Calibri"/>
        <family val="2"/>
      </rPr>
      <t>D</t>
    </r>
    <r>
      <rPr>
        <b/>
        <vertAlign val="subscript"/>
        <sz val="11"/>
        <color rgb="FFC00000"/>
        <rFont val="Calibri"/>
        <family val="2"/>
      </rPr>
      <t>bm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[m</t>
    </r>
    <r>
      <rPr>
        <b/>
        <vertAlign val="super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  <scheme val="minor"/>
      </rPr>
      <t>/h] ACM</t>
    </r>
  </si>
  <si>
    <r>
      <rPr>
        <b/>
        <sz val="11"/>
        <color rgb="FF156082"/>
        <rFont val="Calibri"/>
        <family val="2"/>
      </rPr>
      <t>D</t>
    </r>
    <r>
      <rPr>
        <b/>
        <vertAlign val="subscript"/>
        <sz val="11"/>
        <color rgb="FF156082"/>
        <rFont val="Calibri"/>
        <family val="2"/>
      </rPr>
      <t>bm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[m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  <scheme val="minor"/>
      </rPr>
      <t>/h] ACM</t>
    </r>
  </si>
  <si>
    <r>
      <t>C</t>
    </r>
    <r>
      <rPr>
        <b/>
        <vertAlign val="subscript"/>
        <sz val="11"/>
        <color rgb="FFC00000"/>
        <rFont val="Aptos Narrow"/>
        <family val="2"/>
        <scheme val="minor"/>
      </rPr>
      <t>p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[kJ/kmol·K] ACM</t>
    </r>
  </si>
  <si>
    <r>
      <t>C</t>
    </r>
    <r>
      <rPr>
        <b/>
        <vertAlign val="subscript"/>
        <sz val="11"/>
        <color rgb="FF156082"/>
        <rFont val="Aptos Narrow"/>
        <family val="2"/>
        <scheme val="minor"/>
      </rPr>
      <t>p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[kJ/kmol·K] ACM</t>
    </r>
  </si>
  <si>
    <r>
      <rPr>
        <b/>
        <sz val="11"/>
        <color rgb="FFC00000"/>
        <rFont val="Aptos Narrow"/>
        <family val="2"/>
      </rPr>
      <t>κ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[kJ/h·m·K] ACM</t>
    </r>
  </si>
  <si>
    <r>
      <t>κ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[kJ/h·m·K] ACM</t>
    </r>
  </si>
  <si>
    <r>
      <rPr>
        <b/>
        <sz val="11"/>
        <color rgb="FFC00000"/>
        <rFont val="Calibri"/>
        <family val="2"/>
      </rPr>
      <t>μ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[kg/h·m] ACM</t>
    </r>
  </si>
  <si>
    <r>
      <rPr>
        <b/>
        <sz val="11"/>
        <color rgb="FF156082"/>
        <rFont val="Calibri"/>
        <family val="2"/>
      </rPr>
      <t>μ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[kg/h·m] ACM</t>
    </r>
  </si>
  <si>
    <r>
      <rPr>
        <b/>
        <sz val="11"/>
        <color rgb="FF156082"/>
        <rFont val="Aptos Narrow"/>
        <family val="2"/>
      </rPr>
      <t>σ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[kg/h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  <scheme val="minor"/>
      </rPr>
      <t>] ACM</t>
    </r>
  </si>
  <si>
    <r>
      <t>U</t>
    </r>
    <r>
      <rPr>
        <b/>
        <vertAlign val="subscript"/>
        <sz val="11"/>
        <color rgb="FFC00000"/>
        <rFont val="Aptos Narrow"/>
        <family val="2"/>
        <scheme val="minor"/>
      </rPr>
      <t>sp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[m/h] ACM</t>
    </r>
  </si>
  <si>
    <r>
      <t>U</t>
    </r>
    <r>
      <rPr>
        <b/>
        <vertAlign val="subscript"/>
        <sz val="11"/>
        <color rgb="FF156082"/>
        <rFont val="Aptos Narrow"/>
        <family val="2"/>
        <scheme val="minor"/>
      </rPr>
      <t>sp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[m/h] ACM</t>
    </r>
  </si>
  <si>
    <r>
      <t>Sc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AP</t>
    </r>
  </si>
  <si>
    <r>
      <t>Sc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AP</t>
    </r>
  </si>
  <si>
    <r>
      <t>Sc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ACM</t>
    </r>
  </si>
  <si>
    <r>
      <t>Sc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ACM</t>
    </r>
  </si>
  <si>
    <r>
      <t>4</t>
    </r>
    <r>
      <rPr>
        <b/>
        <sz val="11"/>
        <color rgb="FFC00000"/>
        <rFont val="Aptos Narrow"/>
        <family val="2"/>
      </rPr>
      <t>ε</t>
    </r>
    <r>
      <rPr>
        <b/>
        <sz val="11"/>
        <color rgb="FFC00000"/>
        <rFont val="Aptos Narrow"/>
        <family val="2"/>
        <scheme val="minor"/>
      </rPr>
      <t>Re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AP</t>
    </r>
  </si>
  <si>
    <r>
      <t>4εRe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AP</t>
    </r>
  </si>
  <si>
    <r>
      <t>Re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ACM</t>
    </r>
  </si>
  <si>
    <r>
      <t>Re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ACM</t>
    </r>
  </si>
  <si>
    <r>
      <t>4εWe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AP</t>
    </r>
  </si>
  <si>
    <r>
      <t>We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ACM</t>
    </r>
  </si>
  <si>
    <r>
      <t>Fr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>/(4ε) AP</t>
    </r>
  </si>
  <si>
    <r>
      <t>Fr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ACM</t>
    </r>
  </si>
  <si>
    <r>
      <t>k</t>
    </r>
    <r>
      <rPr>
        <b/>
        <vertAlign val="subscript"/>
        <sz val="11"/>
        <color rgb="FFC00000"/>
        <rFont val="Aptos Narrow"/>
        <family val="2"/>
        <scheme val="minor"/>
      </rPr>
      <t>bm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[m/h] ACM</t>
    </r>
  </si>
  <si>
    <r>
      <t>k</t>
    </r>
    <r>
      <rPr>
        <b/>
        <vertAlign val="subscript"/>
        <sz val="11"/>
        <color rgb="FF156082"/>
        <rFont val="Aptos Narrow"/>
        <family val="2"/>
        <scheme val="minor"/>
      </rPr>
      <t>bm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[m/h] ACM</t>
    </r>
  </si>
  <si>
    <r>
      <t>k</t>
    </r>
    <r>
      <rPr>
        <b/>
        <vertAlign val="subscript"/>
        <sz val="11"/>
        <color rgb="FFC00000"/>
        <rFont val="Aptos Narrow"/>
        <family val="2"/>
        <scheme val="minor"/>
      </rP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[kJ/h·m</t>
    </r>
    <r>
      <rPr>
        <b/>
        <vertAlign val="super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</rPr>
      <t>·°C</t>
    </r>
    <r>
      <rPr>
        <b/>
        <sz val="11"/>
        <color rgb="FFC00000"/>
        <rFont val="Aptos Narrow"/>
        <family val="2"/>
        <scheme val="minor"/>
      </rPr>
      <t>] ACM</t>
    </r>
  </si>
  <si>
    <r>
      <t>k</t>
    </r>
    <r>
      <rPr>
        <b/>
        <vertAlign val="subscript"/>
        <sz val="11"/>
        <color rgb="FF156082"/>
        <rFont val="Aptos Narrow"/>
        <family val="2"/>
        <scheme val="minor"/>
      </rP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[kJ/h·m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</rPr>
      <t>·°C</t>
    </r>
    <r>
      <rPr>
        <b/>
        <sz val="11"/>
        <color rgb="FF156082"/>
        <rFont val="Aptos Narrow"/>
        <family val="2"/>
        <scheme val="minor"/>
      </rPr>
      <t>] ACM</t>
    </r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</si>
  <si>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ef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 AP</t>
    </r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</si>
  <si>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ef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 ACM</t>
    </r>
  </si>
  <si>
    <r>
      <t>u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[kJ/kmol]</t>
    </r>
  </si>
  <si>
    <r>
      <t>u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[kJ/kmol]</t>
    </r>
  </si>
  <si>
    <r>
      <t>ĥ</t>
    </r>
    <r>
      <rPr>
        <b/>
        <vertAlign val="subscript"/>
        <sz val="11"/>
        <color rgb="FFC00000"/>
        <rFont val="Aptos Narrow"/>
        <family val="2"/>
      </rPr>
      <t>a</t>
    </r>
    <r>
      <rPr>
        <b/>
        <vertAlign val="superscript"/>
        <sz val="11"/>
        <color rgb="FFC00000"/>
        <rFont val="Aptos Narrow"/>
        <family val="2"/>
      </rPr>
      <t>g,b</t>
    </r>
    <r>
      <rPr>
        <b/>
        <sz val="11"/>
        <color rgb="FFC00000"/>
        <rFont val="Aptos Narrow"/>
        <family val="2"/>
      </rPr>
      <t xml:space="preserve"> [kJ/kmol]</t>
    </r>
  </si>
  <si>
    <r>
      <t>ĥ</t>
    </r>
    <r>
      <rPr>
        <b/>
        <vertAlign val="subscript"/>
        <sz val="11"/>
        <color rgb="FFC00000"/>
        <rFont val="Aptos Narrow"/>
        <family val="2"/>
      </rPr>
      <t>w</t>
    </r>
    <r>
      <rPr>
        <b/>
        <vertAlign val="superscript"/>
        <sz val="11"/>
        <color rgb="FFC00000"/>
        <rFont val="Aptos Narrow"/>
        <family val="2"/>
      </rPr>
      <t>g,b</t>
    </r>
    <r>
      <rPr>
        <b/>
        <sz val="11"/>
        <color rgb="FFC00000"/>
        <rFont val="Aptos Narrow"/>
        <family val="2"/>
      </rPr>
      <t xml:space="preserve"> [kJ/kmol]</t>
    </r>
  </si>
  <si>
    <r>
      <t>ĥ</t>
    </r>
    <r>
      <rPr>
        <b/>
        <vertAlign val="subscript"/>
        <sz val="11"/>
        <color rgb="FF156082"/>
        <rFont val="Aptos Narrow"/>
        <family val="2"/>
      </rPr>
      <t>a</t>
    </r>
    <r>
      <rPr>
        <b/>
        <vertAlign val="superscript"/>
        <sz val="11"/>
        <color rgb="FF156082"/>
        <rFont val="Aptos Narrow"/>
        <family val="2"/>
      </rPr>
      <t>l,b</t>
    </r>
    <r>
      <rPr>
        <b/>
        <sz val="11"/>
        <color rgb="FF156082"/>
        <rFont val="Aptos Narrow"/>
        <family val="2"/>
      </rPr>
      <t xml:space="preserve"> [kJ/kmol]</t>
    </r>
  </si>
  <si>
    <r>
      <t>ĥ</t>
    </r>
    <r>
      <rPr>
        <b/>
        <vertAlign val="subscript"/>
        <sz val="11"/>
        <color rgb="FF156082"/>
        <rFont val="Aptos Narrow"/>
        <family val="2"/>
      </rPr>
      <t>w</t>
    </r>
    <r>
      <rPr>
        <b/>
        <vertAlign val="superscript"/>
        <sz val="11"/>
        <color rgb="FF156082"/>
        <rFont val="Aptos Narrow"/>
        <family val="2"/>
      </rPr>
      <t>l,b</t>
    </r>
    <r>
      <rPr>
        <b/>
        <sz val="11"/>
        <color rgb="FF156082"/>
        <rFont val="Aptos Narrow"/>
        <family val="2"/>
      </rPr>
      <t xml:space="preserve"> [kJ/kmol]</t>
    </r>
  </si>
  <si>
    <t>ΔP [bar]</t>
  </si>
  <si>
    <t>TT2 [°C]</t>
  </si>
  <si>
    <t>TT3 [°C]</t>
  </si>
  <si>
    <t>TT4 [°C]</t>
  </si>
  <si>
    <t>TT5 [°C]</t>
  </si>
  <si>
    <t>Rectificación</t>
  </si>
  <si>
    <t>Agotamiento</t>
  </si>
  <si>
    <t>Simbología</t>
  </si>
  <si>
    <t>Transferencia de masa</t>
  </si>
  <si>
    <r>
      <t>N</t>
    </r>
    <r>
      <rPr>
        <b/>
        <vertAlign val="subscript"/>
        <sz val="11"/>
        <rFont val="Aptos Narrow"/>
        <family val="2"/>
        <scheme val="minor"/>
      </rPr>
      <t>a</t>
    </r>
    <r>
      <rPr>
        <b/>
        <sz val="11"/>
        <rFont val="Aptos Narrow"/>
        <family val="2"/>
        <scheme val="minor"/>
      </rPr>
      <t xml:space="preserve"> [kmol/h]</t>
    </r>
  </si>
  <si>
    <t>l-v</t>
  </si>
  <si>
    <r>
      <t>N</t>
    </r>
    <r>
      <rPr>
        <b/>
        <vertAlign val="subscript"/>
        <sz val="11"/>
        <rFont val="Aptos Narrow"/>
        <family val="2"/>
        <scheme val="minor"/>
      </rPr>
      <t>w</t>
    </r>
    <r>
      <rPr>
        <b/>
        <sz val="11"/>
        <rFont val="Aptos Narrow"/>
        <family val="2"/>
        <scheme val="minor"/>
      </rPr>
      <t xml:space="preserve"> [kmol/h]</t>
    </r>
  </si>
  <si>
    <t>v-l</t>
  </si>
  <si>
    <r>
      <t>N</t>
    </r>
    <r>
      <rPr>
        <b/>
        <vertAlign val="subscript"/>
        <sz val="11"/>
        <rFont val="Aptos Narrow"/>
        <family val="2"/>
        <scheme val="minor"/>
      </rPr>
      <t>t</t>
    </r>
    <r>
      <rPr>
        <b/>
        <sz val="11"/>
        <rFont val="Aptos Narrow"/>
        <family val="2"/>
        <scheme val="minor"/>
      </rPr>
      <t xml:space="preserve"> [kmol/h]</t>
    </r>
  </si>
  <si>
    <r>
      <t>J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g</t>
    </r>
    <r>
      <rPr>
        <b/>
        <sz val="11"/>
        <rFont val="Aptos Narrow"/>
        <family val="2"/>
        <scheme val="minor"/>
      </rPr>
      <t xml:space="preserve"> [kmol/h]</t>
    </r>
  </si>
  <si>
    <t>AP - Aspen Plus</t>
  </si>
  <si>
    <r>
      <t>N</t>
    </r>
    <r>
      <rPr>
        <b/>
        <vertAlign val="subscript"/>
        <sz val="11"/>
        <rFont val="Aptos Narrow"/>
        <family val="2"/>
        <scheme val="minor"/>
      </rPr>
      <t>t</t>
    </r>
    <r>
      <rPr>
        <b/>
        <sz val="11"/>
        <rFont val="Aptos Narrow"/>
        <family val="2"/>
        <scheme val="minor"/>
      </rPr>
      <t>y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b</t>
    </r>
    <r>
      <rPr>
        <b/>
        <sz val="11"/>
        <rFont val="Aptos Narrow"/>
        <family val="2"/>
        <scheme val="minor"/>
      </rPr>
      <t xml:space="preserve"> [kmol/h]</t>
    </r>
  </si>
  <si>
    <t>ACM - Aspen Custom Modeler</t>
  </si>
  <si>
    <r>
      <t>J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[kmol/h]</t>
    </r>
  </si>
  <si>
    <r>
      <t>N</t>
    </r>
    <r>
      <rPr>
        <b/>
        <vertAlign val="subscript"/>
        <sz val="11"/>
        <rFont val="Aptos Narrow"/>
        <family val="2"/>
        <scheme val="minor"/>
      </rPr>
      <t>t</t>
    </r>
    <r>
      <rPr>
        <b/>
        <sz val="11"/>
        <rFont val="Aptos Narrow"/>
        <family val="2"/>
        <scheme val="minor"/>
      </rPr>
      <t>x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b</t>
    </r>
    <r>
      <rPr>
        <b/>
        <sz val="11"/>
        <rFont val="Aptos Narrow"/>
        <family val="2"/>
        <scheme val="minor"/>
      </rPr>
      <t xml:space="preserve"> [kmol/h]</t>
    </r>
  </si>
  <si>
    <t>Transferencia de energía</t>
  </si>
  <si>
    <r>
      <t>Q</t>
    </r>
    <r>
      <rPr>
        <b/>
        <vertAlign val="superscript"/>
        <sz val="11"/>
        <rFont val="Aptos Narrow"/>
        <family val="2"/>
        <scheme val="minor"/>
      </rPr>
      <t>g</t>
    </r>
    <r>
      <rPr>
        <b/>
        <sz val="11"/>
        <rFont val="Aptos Narrow"/>
        <family val="2"/>
        <scheme val="minor"/>
      </rPr>
      <t xml:space="preserve"> [kJ/h]</t>
    </r>
  </si>
  <si>
    <r>
      <t>ΣN</t>
    </r>
    <r>
      <rPr>
        <b/>
        <vertAlign val="subscript"/>
        <sz val="11"/>
        <rFont val="Aptos Narrow"/>
        <family val="2"/>
      </rPr>
      <t>i</t>
    </r>
    <r>
      <rPr>
        <b/>
        <sz val="11"/>
        <rFont val="Aptos Narrow"/>
        <family val="2"/>
      </rPr>
      <t>ĥ</t>
    </r>
    <r>
      <rPr>
        <b/>
        <vertAlign val="subscript"/>
        <sz val="11"/>
        <rFont val="Aptos Narrow"/>
        <family val="2"/>
      </rPr>
      <t>i</t>
    </r>
    <r>
      <rPr>
        <b/>
        <vertAlign val="superscript"/>
        <sz val="11"/>
        <rFont val="Aptos Narrow"/>
        <family val="2"/>
      </rPr>
      <t>g,b</t>
    </r>
    <r>
      <rPr>
        <b/>
        <sz val="11"/>
        <rFont val="Aptos Narrow"/>
        <family val="2"/>
      </rPr>
      <t xml:space="preserve"> [kJ/h]</t>
    </r>
  </si>
  <si>
    <r>
      <t>Q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[kJ/h]</t>
    </r>
  </si>
  <si>
    <r>
      <t>ΣN</t>
    </r>
    <r>
      <rPr>
        <b/>
        <vertAlign val="subscript"/>
        <sz val="11"/>
        <rFont val="Aptos Narrow"/>
        <family val="2"/>
      </rPr>
      <t>i</t>
    </r>
    <r>
      <rPr>
        <b/>
        <sz val="11"/>
        <rFont val="Aptos Narrow"/>
        <family val="2"/>
      </rPr>
      <t>ĥ</t>
    </r>
    <r>
      <rPr>
        <b/>
        <vertAlign val="subscript"/>
        <sz val="11"/>
        <rFont val="Aptos Narrow"/>
        <family val="2"/>
      </rPr>
      <t>i</t>
    </r>
    <r>
      <rPr>
        <b/>
        <vertAlign val="superscript"/>
        <sz val="11"/>
        <rFont val="Aptos Narrow"/>
        <family val="2"/>
      </rPr>
      <t>l,b</t>
    </r>
    <r>
      <rPr>
        <b/>
        <sz val="11"/>
        <rFont val="Aptos Narrow"/>
        <family val="2"/>
      </rPr>
      <t xml:space="preserve"> [kJ/h]</t>
    </r>
  </si>
  <si>
    <t>ΔP [bar] en C-1</t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</si>
  <si>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 xml:space="preserve">l </t>
    </r>
    <r>
      <rPr>
        <b/>
        <sz val="11"/>
        <color rgb="FF156082"/>
        <rFont val="Aptos Narrow"/>
        <family val="2"/>
        <scheme val="minor"/>
      </rPr>
      <t>Fría [kmol/h]=</t>
    </r>
  </si>
  <si>
    <r>
      <t>L</t>
    </r>
    <r>
      <rPr>
        <b/>
        <vertAlign val="subscript"/>
        <sz val="11"/>
        <color rgb="FFC00000"/>
        <rFont val="Aptos Narrow"/>
        <family val="2"/>
        <scheme val="minor"/>
      </rPr>
      <t>1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</si>
  <si>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F</t>
    </r>
    <r>
      <rPr>
        <b/>
        <vertAlign val="superscript"/>
        <sz val="11"/>
        <color rgb="FF156082"/>
        <rFont val="Aptos Narrow"/>
        <family val="2"/>
        <scheme val="minor"/>
      </rPr>
      <t xml:space="preserve">l </t>
    </r>
    <r>
      <rPr>
        <b/>
        <sz val="11"/>
        <color rgb="FF156082"/>
        <rFont val="Aptos Narrow"/>
        <family val="2"/>
        <scheme val="minor"/>
      </rPr>
      <t>Fría [kmol/h]=</t>
    </r>
  </si>
  <si>
    <t>LV-1</t>
  </si>
  <si>
    <t>% Apertura</t>
  </si>
  <si>
    <r>
      <t>L</t>
    </r>
    <r>
      <rPr>
        <b/>
        <vertAlign val="subscript"/>
        <sz val="11"/>
        <color rgb="FFC00000"/>
        <rFont val="Aptos Narrow"/>
        <family val="2"/>
        <scheme val="minor"/>
      </rPr>
      <t>1</t>
    </r>
    <r>
      <rPr>
        <b/>
        <sz val="11"/>
        <color rgb="FFC00000"/>
        <rFont val="Aptos Narrow"/>
        <family val="2"/>
        <scheme val="minor"/>
      </rPr>
      <t>-P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</si>
  <si>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q̇ [m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/h]</t>
    </r>
  </si>
  <si>
    <t>Factor de corrección  F</t>
  </si>
  <si>
    <r>
      <t>ḣ</t>
    </r>
    <r>
      <rPr>
        <vertAlign val="subscript"/>
        <sz val="11"/>
        <color theme="1"/>
        <rFont val="Aptos Narrow"/>
        <family val="2"/>
        <scheme val="minor"/>
      </rPr>
      <t>int</t>
    </r>
    <r>
      <rPr>
        <b/>
        <sz val="11"/>
        <color theme="1"/>
        <rFont val="Aptos Narrow"/>
        <family val="2"/>
        <scheme val="minor"/>
      </rPr>
      <t xml:space="preserve"> [kJ/h·m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·K]</t>
    </r>
  </si>
  <si>
    <r>
      <t>ḣ</t>
    </r>
    <r>
      <rPr>
        <vertAlign val="subscript"/>
        <sz val="11"/>
        <color theme="1"/>
        <rFont val="Aptos Narrow"/>
        <family val="2"/>
        <scheme val="minor"/>
      </rPr>
      <t>ext</t>
    </r>
    <r>
      <rPr>
        <b/>
        <sz val="11"/>
        <color theme="1"/>
        <rFont val="Aptos Narrow"/>
        <family val="2"/>
        <scheme val="minor"/>
      </rPr>
      <t xml:space="preserve"> [kJ/h·m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·K]</t>
    </r>
  </si>
  <si>
    <t>Factor de corrección F</t>
  </si>
  <si>
    <t>PV-2</t>
  </si>
  <si>
    <t>Corriente fría de Condensador</t>
  </si>
  <si>
    <t>VPLUG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</si>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</sst>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5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vertAlign val="superscript"/>
      <sz val="11"/>
      <color theme="1"/>
      <name val="Aptos Narrow"/>
      <family val="2"/>
      <scheme val="minor"/>
    </font>
    <font>
      <b/>
      <sz val="11"/>
      <color rgb="FFC00000"/>
      <name val="Aptos Narrow"/>
      <family val="2"/>
      <scheme val="minor"/>
    </font>
    <font>
      <b/>
      <vertAlign val="superscript"/>
      <sz val="11"/>
      <color rgb="FFC00000"/>
      <name val="Aptos Narrow"/>
      <family val="2"/>
      <scheme val="minor"/>
    </font>
    <font>
      <sz val="11"/>
      <color rgb="FFC00000"/>
      <name val="Aptos Narrow"/>
      <family val="2"/>
      <scheme val="minor"/>
    </font>
    <font>
      <b/>
      <sz val="11"/>
      <color rgb="FF156082"/>
      <name val="Aptos Narrow"/>
      <family val="2"/>
      <scheme val="minor"/>
    </font>
    <font>
      <b/>
      <vertAlign val="superscript"/>
      <sz val="11"/>
      <color rgb="FF156082"/>
      <name val="Aptos Narrow"/>
      <family val="2"/>
      <scheme val="minor"/>
    </font>
    <font>
      <sz val="11"/>
      <color rgb="FF156082"/>
      <name val="Aptos Narrow"/>
      <family val="2"/>
      <scheme val="minor"/>
    </font>
    <font>
      <b/>
      <sz val="11"/>
      <name val="Aptos Narrow"/>
      <family val="2"/>
      <scheme val="minor"/>
    </font>
    <font>
      <b/>
      <vertAlign val="subscript"/>
      <sz val="11"/>
      <color rgb="FFC00000"/>
      <name val="Aptos Narrow"/>
      <family val="2"/>
      <scheme val="minor"/>
    </font>
    <font>
      <b/>
      <vertAlign val="subscript"/>
      <sz val="11"/>
      <color rgb="FF156082"/>
      <name val="Aptos Narrow"/>
      <family val="2"/>
      <scheme val="minor"/>
    </font>
    <font>
      <b/>
      <sz val="11"/>
      <color theme="8"/>
      <name val="Aptos Narrow"/>
      <family val="2"/>
      <scheme val="minor"/>
    </font>
    <font>
      <b/>
      <sz val="11"/>
      <color rgb="FFA02B93"/>
      <name val="Aptos Narrow"/>
      <family val="2"/>
      <scheme val="minor"/>
    </font>
    <font>
      <sz val="11"/>
      <color rgb="FFA02B93"/>
      <name val="Aptos Narrow"/>
      <family val="2"/>
      <scheme val="minor"/>
    </font>
    <font>
      <b/>
      <sz val="11"/>
      <color theme="4"/>
      <name val="Aptos Narrow"/>
      <family val="2"/>
      <scheme val="minor"/>
    </font>
    <font>
      <sz val="11"/>
      <name val="Aptos Narrow"/>
      <family val="2"/>
      <scheme val="minor"/>
    </font>
    <font>
      <b/>
      <vertAlign val="superscript"/>
      <sz val="11"/>
      <color rgb="FFA02B93"/>
      <name val="Aptos Narrow"/>
      <family val="2"/>
      <scheme val="minor"/>
    </font>
    <font>
      <b/>
      <vertAlign val="subscript"/>
      <sz val="11"/>
      <name val="Aptos Narrow"/>
      <family val="2"/>
      <scheme val="minor"/>
    </font>
    <font>
      <b/>
      <vertAlign val="subscript"/>
      <sz val="11"/>
      <color rgb="FFA02B93"/>
      <name val="Aptos Narrow"/>
      <family val="2"/>
      <scheme val="minor"/>
    </font>
    <font>
      <b/>
      <sz val="11"/>
      <color theme="1"/>
      <name val="Aptos Narrow"/>
      <family val="2"/>
    </font>
    <font>
      <b/>
      <vertAlign val="subscript"/>
      <sz val="11"/>
      <color theme="4"/>
      <name val="Aptos Narrow"/>
      <family val="2"/>
      <scheme val="minor"/>
    </font>
    <font>
      <b/>
      <vertAlign val="superscript"/>
      <sz val="11"/>
      <color theme="4"/>
      <name val="Aptos Narrow"/>
      <family val="2"/>
      <scheme val="minor"/>
    </font>
    <font>
      <sz val="11"/>
      <color theme="4"/>
      <name val="Aptos Narrow"/>
      <family val="2"/>
      <scheme val="minor"/>
    </font>
    <font>
      <b/>
      <vertAlign val="superscript"/>
      <sz val="11"/>
      <name val="Aptos Narrow"/>
      <family val="2"/>
      <scheme val="minor"/>
    </font>
    <font>
      <b/>
      <vertAlign val="subscript"/>
      <sz val="11"/>
      <color rgb="FFC00000"/>
      <name val="Aptos Narrow"/>
      <family val="2"/>
    </font>
    <font>
      <b/>
      <sz val="11"/>
      <color rgb="FFC00000"/>
      <name val="Aptos Narrow"/>
      <family val="2"/>
    </font>
    <font>
      <b/>
      <vertAlign val="superscript"/>
      <sz val="11"/>
      <color rgb="FFC00000"/>
      <name val="Aptos Narrow"/>
      <family val="2"/>
    </font>
    <font>
      <b/>
      <vertAlign val="superscript"/>
      <sz val="9.35"/>
      <color theme="1"/>
      <name val="Aptos Narrow"/>
      <family val="2"/>
    </font>
    <font>
      <b/>
      <vertAlign val="subscript"/>
      <sz val="11"/>
      <color rgb="FF156082"/>
      <name val="Aptos Narrow"/>
      <family val="2"/>
    </font>
    <font>
      <b/>
      <sz val="11"/>
      <color rgb="FF156082"/>
      <name val="Aptos Narrow"/>
      <family val="2"/>
    </font>
    <font>
      <b/>
      <vertAlign val="superscript"/>
      <sz val="11"/>
      <color rgb="FF156082"/>
      <name val="Aptos Narrow"/>
      <family val="2"/>
    </font>
    <font>
      <b/>
      <vertAlign val="subscript"/>
      <sz val="11"/>
      <color theme="4"/>
      <name val="Aptos Narrow"/>
      <family val="2"/>
    </font>
    <font>
      <b/>
      <sz val="11"/>
      <color theme="4"/>
      <name val="Aptos Narrow"/>
      <family val="2"/>
    </font>
    <font>
      <b/>
      <vertAlign val="superscript"/>
      <sz val="11"/>
      <color theme="4"/>
      <name val="Aptos Narrow"/>
      <family val="2"/>
    </font>
    <font>
      <b/>
      <sz val="11"/>
      <color rgb="FF156082"/>
      <name val="Calibri"/>
      <family val="2"/>
    </font>
    <font>
      <b/>
      <sz val="11"/>
      <color theme="1"/>
      <name val="Abadi Extra Light"/>
      <family val="2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</font>
    <font>
      <b/>
      <vertAlign val="subscript"/>
      <sz val="11"/>
      <color theme="1"/>
      <name val="Aptos Narrow"/>
      <family val="2"/>
    </font>
    <font>
      <b/>
      <vertAlign val="superscript"/>
      <sz val="11"/>
      <color theme="1"/>
      <name val="Aptos Narrow"/>
      <family val="2"/>
    </font>
    <font>
      <b/>
      <vertAlign val="superscript"/>
      <sz val="9.35"/>
      <color rgb="FFC00000"/>
      <name val="Aptos Mono"/>
      <family val="3"/>
    </font>
    <font>
      <b/>
      <vertAlign val="superscript"/>
      <sz val="11"/>
      <color rgb="FFC00000"/>
      <name val="Aptos Mono"/>
      <family val="3"/>
    </font>
    <font>
      <b/>
      <vertAlign val="superscript"/>
      <sz val="9.35"/>
      <color rgb="FF156082"/>
      <name val="Aptos Narrow"/>
      <family val="2"/>
    </font>
    <font>
      <b/>
      <sz val="11"/>
      <color rgb="FFC00000"/>
      <name val="Calibri"/>
      <family val="2"/>
    </font>
    <font>
      <b/>
      <vertAlign val="subscript"/>
      <sz val="11"/>
      <color rgb="FFC00000"/>
      <name val="Calibri"/>
      <family val="2"/>
    </font>
    <font>
      <b/>
      <vertAlign val="subscript"/>
      <sz val="11"/>
      <color rgb="FF156082"/>
      <name val="Calibri"/>
      <family val="2"/>
    </font>
    <font>
      <b/>
      <vertAlign val="subscript"/>
      <sz val="11"/>
      <name val="Aptos Narrow"/>
      <family val="2"/>
    </font>
    <font>
      <b/>
      <sz val="11"/>
      <name val="Aptos Narrow"/>
      <family val="2"/>
    </font>
    <font>
      <b/>
      <vertAlign val="superscript"/>
      <sz val="11"/>
      <name val="Aptos Narrow"/>
      <family val="2"/>
    </font>
    <font>
      <vertAlign val="subscript"/>
      <sz val="11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2CEEF"/>
        <bgColor indexed="64"/>
      </patternFill>
    </fill>
    <fill>
      <patternFill patternType="solid">
        <fgColor rgb="FFFFCECE"/>
        <bgColor indexed="64"/>
      </patternFill>
    </fill>
    <fill>
      <patternFill patternType="solid">
        <fgColor rgb="FFC1E5F5"/>
        <bgColor indexed="64"/>
      </patternFill>
    </fill>
    <fill>
      <patternFill patternType="solid">
        <fgColor rgb="FF83CBEB"/>
        <bgColor indexed="64"/>
      </patternFill>
    </fill>
  </fills>
  <borders count="4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rgb="FFC00000"/>
      </left>
      <right/>
      <top style="medium">
        <color rgb="FFC00000"/>
      </top>
      <bottom/>
      <diagonal/>
    </border>
    <border>
      <left/>
      <right/>
      <top style="medium">
        <color rgb="FFC00000"/>
      </top>
      <bottom/>
      <diagonal/>
    </border>
    <border>
      <left/>
      <right style="medium">
        <color auto="1"/>
      </right>
      <top style="medium">
        <color rgb="FFC00000"/>
      </top>
      <bottom/>
      <diagonal/>
    </border>
    <border>
      <left style="medium">
        <color auto="1"/>
      </left>
      <right/>
      <top style="medium">
        <color rgb="FF156082"/>
      </top>
      <bottom/>
      <diagonal/>
    </border>
    <border>
      <left/>
      <right/>
      <top style="medium">
        <color rgb="FF156082"/>
      </top>
      <bottom/>
      <diagonal/>
    </border>
    <border>
      <left/>
      <right style="medium">
        <color rgb="FF156082"/>
      </right>
      <top style="medium">
        <color rgb="FF156082"/>
      </top>
      <bottom/>
      <diagonal/>
    </border>
    <border>
      <left style="medium">
        <color rgb="FFC00000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rgb="FF156082"/>
      </right>
      <top/>
      <bottom/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auto="1"/>
      </right>
      <top/>
      <bottom style="medium">
        <color rgb="FFC00000"/>
      </bottom>
      <diagonal/>
    </border>
    <border>
      <left style="medium">
        <color auto="1"/>
      </left>
      <right/>
      <top/>
      <bottom style="medium">
        <color rgb="FF156082"/>
      </bottom>
      <diagonal/>
    </border>
    <border>
      <left/>
      <right/>
      <top/>
      <bottom style="medium">
        <color rgb="FF156082"/>
      </bottom>
      <diagonal/>
    </border>
    <border>
      <left/>
      <right style="medium">
        <color rgb="FF156082"/>
      </right>
      <top/>
      <bottom style="medium">
        <color rgb="FF156082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38" fillId="0" borderId="0" applyNumberFormat="0" applyFill="0" applyBorder="0" applyAlignment="0" applyProtection="0"/>
  </cellStyleXfs>
  <cellXfs count="13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right" vertical="center"/>
    </xf>
    <xf numFmtId="0" fontId="9" fillId="0" borderId="0" xfId="0" applyFont="1" applyAlignment="1">
      <alignment horizontal="left" vertical="center"/>
    </xf>
    <xf numFmtId="0" fontId="10" fillId="2" borderId="0" xfId="0" applyFont="1" applyFill="1" applyAlignment="1">
      <alignment horizontal="left" vertical="center"/>
    </xf>
    <xf numFmtId="164" fontId="0" fillId="0" borderId="0" xfId="0" applyNumberFormat="1" applyAlignment="1">
      <alignment horizontal="center" vertical="center"/>
    </xf>
    <xf numFmtId="0" fontId="6" fillId="0" borderId="0" xfId="0" applyFont="1"/>
    <xf numFmtId="0" fontId="13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1" fillId="3" borderId="14" xfId="0" applyFont="1" applyFill="1" applyBorder="1" applyAlignment="1">
      <alignment horizontal="right" vertical="center"/>
    </xf>
    <xf numFmtId="0" fontId="17" fillId="4" borderId="15" xfId="0" applyFont="1" applyFill="1" applyBorder="1" applyAlignment="1">
      <alignment horizontal="left" vertical="center"/>
    </xf>
    <xf numFmtId="0" fontId="9" fillId="4" borderId="16" xfId="0" applyFont="1" applyFill="1" applyBorder="1" applyAlignment="1">
      <alignment horizontal="center" vertical="center"/>
    </xf>
    <xf numFmtId="0" fontId="9" fillId="4" borderId="17" xfId="0" applyFont="1" applyFill="1" applyBorder="1" applyAlignment="1">
      <alignment horizontal="center" vertical="center"/>
    </xf>
    <xf numFmtId="0" fontId="10" fillId="2" borderId="8" xfId="0" applyFont="1" applyFill="1" applyBorder="1" applyAlignment="1">
      <alignment horizontal="center" vertical="center"/>
    </xf>
    <xf numFmtId="0" fontId="4" fillId="3" borderId="18" xfId="0" applyFont="1" applyFill="1" applyBorder="1" applyAlignment="1">
      <alignment horizontal="right" vertical="center"/>
    </xf>
    <xf numFmtId="0" fontId="6" fillId="3" borderId="0" xfId="0" applyFont="1" applyFill="1" applyAlignment="1">
      <alignment horizontal="left" vertical="center"/>
    </xf>
    <xf numFmtId="0" fontId="1" fillId="3" borderId="19" xfId="0" applyFont="1" applyFill="1" applyBorder="1" applyAlignment="1">
      <alignment horizontal="right" vertical="center"/>
    </xf>
    <xf numFmtId="0" fontId="17" fillId="4" borderId="20" xfId="0" applyFont="1" applyFill="1" applyBorder="1" applyAlignment="1">
      <alignment horizontal="left" vertical="center"/>
    </xf>
    <xf numFmtId="0" fontId="7" fillId="4" borderId="0" xfId="0" applyFont="1" applyFill="1" applyAlignment="1">
      <alignment horizontal="right" vertical="center"/>
    </xf>
    <xf numFmtId="0" fontId="9" fillId="4" borderId="21" xfId="0" applyFont="1" applyFill="1" applyBorder="1" applyAlignment="1">
      <alignment horizontal="left" vertical="center"/>
    </xf>
    <xf numFmtId="0" fontId="14" fillId="0" borderId="0" xfId="0" applyFont="1" applyAlignment="1">
      <alignment horizontal="right" vertical="center"/>
    </xf>
    <xf numFmtId="0" fontId="15" fillId="0" borderId="0" xfId="0" applyFont="1" applyAlignment="1">
      <alignment horizontal="left" vertical="center"/>
    </xf>
    <xf numFmtId="0" fontId="10" fillId="3" borderId="19" xfId="0" applyFont="1" applyFill="1" applyBorder="1" applyAlignment="1">
      <alignment horizontal="right" vertical="center"/>
    </xf>
    <xf numFmtId="0" fontId="0" fillId="3" borderId="18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9" fillId="4" borderId="21" xfId="0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10" fillId="3" borderId="24" xfId="0" applyFont="1" applyFill="1" applyBorder="1" applyAlignment="1">
      <alignment horizontal="right" vertical="center"/>
    </xf>
    <xf numFmtId="0" fontId="17" fillId="4" borderId="25" xfId="0" applyFont="1" applyFill="1" applyBorder="1" applyAlignment="1">
      <alignment horizontal="left" vertical="center"/>
    </xf>
    <xf numFmtId="0" fontId="9" fillId="4" borderId="26" xfId="0" applyFont="1" applyFill="1" applyBorder="1" applyAlignment="1">
      <alignment horizontal="center" vertical="center"/>
    </xf>
    <xf numFmtId="0" fontId="9" fillId="4" borderId="27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4" fillId="0" borderId="28" xfId="0" applyFont="1" applyBorder="1" applyAlignment="1">
      <alignment horizontal="center" vertical="center"/>
    </xf>
    <xf numFmtId="0" fontId="10" fillId="2" borderId="29" xfId="0" applyFont="1" applyFill="1" applyBorder="1" applyAlignment="1">
      <alignment horizontal="center" vertical="center"/>
    </xf>
    <xf numFmtId="0" fontId="10" fillId="2" borderId="30" xfId="0" applyFont="1" applyFill="1" applyBorder="1" applyAlignment="1">
      <alignment horizontal="center" vertical="center"/>
    </xf>
    <xf numFmtId="0" fontId="10" fillId="2" borderId="31" xfId="0" applyFont="1" applyFill="1" applyBorder="1" applyAlignment="1">
      <alignment horizontal="center" vertical="center"/>
    </xf>
    <xf numFmtId="0" fontId="10" fillId="2" borderId="32" xfId="0" applyFont="1" applyFill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/>
    </xf>
    <xf numFmtId="0" fontId="4" fillId="0" borderId="35" xfId="0" applyFont="1" applyBorder="1" applyAlignment="1">
      <alignment horizontal="right" vertical="center"/>
    </xf>
    <xf numFmtId="0" fontId="6" fillId="0" borderId="36" xfId="0" applyFont="1" applyBorder="1" applyAlignment="1">
      <alignment horizontal="left" vertical="center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7" fillId="0" borderId="39" xfId="0" applyFont="1" applyBorder="1" applyAlignment="1">
      <alignment horizontal="right" vertical="center"/>
    </xf>
    <xf numFmtId="0" fontId="9" fillId="0" borderId="40" xfId="0" applyFont="1" applyBorder="1" applyAlignment="1">
      <alignment horizontal="left" vertical="center"/>
    </xf>
    <xf numFmtId="0" fontId="16" fillId="0" borderId="39" xfId="0" applyFont="1" applyBorder="1" applyAlignment="1">
      <alignment horizontal="right" vertical="center"/>
    </xf>
    <xf numFmtId="0" fontId="24" fillId="0" borderId="40" xfId="0" applyFont="1" applyBorder="1" applyAlignment="1">
      <alignment horizontal="left" vertical="center"/>
    </xf>
    <xf numFmtId="0" fontId="10" fillId="2" borderId="0" xfId="0" applyFont="1" applyFill="1" applyAlignment="1">
      <alignment horizontal="left" vertical="center" wrapText="1"/>
    </xf>
    <xf numFmtId="0" fontId="4" fillId="0" borderId="39" xfId="0" applyFont="1" applyBorder="1" applyAlignment="1">
      <alignment horizontal="right" vertical="center"/>
    </xf>
    <xf numFmtId="0" fontId="6" fillId="0" borderId="40" xfId="0" applyFont="1" applyBorder="1" applyAlignment="1">
      <alignment horizontal="left" vertical="center"/>
    </xf>
    <xf numFmtId="0" fontId="14" fillId="0" borderId="0" xfId="0" applyFont="1" applyAlignment="1">
      <alignment horizontal="right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0" fillId="0" borderId="0" xfId="0" applyAlignment="1">
      <alignment vertical="top"/>
    </xf>
    <xf numFmtId="0" fontId="7" fillId="0" borderId="41" xfId="0" applyFont="1" applyBorder="1" applyAlignment="1">
      <alignment horizontal="right" vertical="center"/>
    </xf>
    <xf numFmtId="0" fontId="9" fillId="0" borderId="42" xfId="0" applyFont="1" applyBorder="1" applyAlignment="1">
      <alignment horizontal="left" vertical="center"/>
    </xf>
    <xf numFmtId="0" fontId="16" fillId="0" borderId="41" xfId="0" applyFont="1" applyBorder="1" applyAlignment="1">
      <alignment horizontal="right" vertical="center"/>
    </xf>
    <xf numFmtId="0" fontId="24" fillId="0" borderId="42" xfId="0" applyFont="1" applyBorder="1" applyAlignment="1">
      <alignment horizontal="left" vertical="center"/>
    </xf>
    <xf numFmtId="0" fontId="14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textRotation="90"/>
    </xf>
    <xf numFmtId="0" fontId="1" fillId="2" borderId="31" xfId="0" applyFont="1" applyFill="1" applyBorder="1" applyAlignment="1">
      <alignment horizontal="center" vertical="center"/>
    </xf>
    <xf numFmtId="0" fontId="1" fillId="2" borderId="28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0" fontId="10" fillId="2" borderId="3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left" vertical="top" wrapText="1"/>
    </xf>
    <xf numFmtId="0" fontId="17" fillId="0" borderId="0" xfId="0" applyFont="1" applyAlignment="1">
      <alignment horizontal="center" vertical="center"/>
    </xf>
    <xf numFmtId="0" fontId="17" fillId="0" borderId="0" xfId="0" quotePrefix="1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1" fillId="2" borderId="0" xfId="0" applyFont="1" applyFill="1" applyAlignment="1">
      <alignment horizontal="left" vertical="top"/>
    </xf>
    <xf numFmtId="0" fontId="17" fillId="0" borderId="0" xfId="1" applyFont="1" applyFill="1" applyAlignment="1">
      <alignment horizontal="center" vertical="center"/>
    </xf>
    <xf numFmtId="0" fontId="7" fillId="0" borderId="0" xfId="0" applyFont="1" applyAlignment="1">
      <alignment horizontal="center"/>
    </xf>
    <xf numFmtId="0" fontId="1" fillId="2" borderId="6" xfId="0" applyFont="1" applyFill="1" applyBorder="1" applyAlignment="1">
      <alignment horizontal="center" vertical="center"/>
    </xf>
    <xf numFmtId="0" fontId="21" fillId="2" borderId="6" xfId="0" applyFont="1" applyFill="1" applyBorder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43" xfId="0" applyFont="1" applyFill="1" applyBorder="1" applyAlignment="1">
      <alignment horizontal="center" vertical="center"/>
    </xf>
    <xf numFmtId="0" fontId="1" fillId="2" borderId="38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 vertical="center"/>
    </xf>
    <xf numFmtId="0" fontId="1" fillId="2" borderId="44" xfId="0" applyFont="1" applyFill="1" applyBorder="1" applyAlignment="1">
      <alignment horizontal="center" vertical="center"/>
    </xf>
    <xf numFmtId="0" fontId="1" fillId="2" borderId="45" xfId="0" applyFont="1" applyFill="1" applyBorder="1" applyAlignment="1">
      <alignment horizontal="center" vertical="center"/>
    </xf>
    <xf numFmtId="0" fontId="1" fillId="2" borderId="34" xfId="0" applyFont="1" applyFill="1" applyBorder="1" applyAlignment="1">
      <alignment horizontal="center" vertical="center"/>
    </xf>
    <xf numFmtId="0" fontId="1" fillId="2" borderId="31" xfId="0" applyFont="1" applyFill="1" applyBorder="1" applyAlignment="1">
      <alignment horizontal="center"/>
    </xf>
    <xf numFmtId="0" fontId="1" fillId="2" borderId="28" xfId="0" applyFont="1" applyFill="1" applyBorder="1" applyAlignment="1">
      <alignment horizontal="center"/>
    </xf>
    <xf numFmtId="0" fontId="1" fillId="2" borderId="32" xfId="0" applyFont="1" applyFill="1" applyBorder="1" applyAlignment="1">
      <alignment horizontal="center"/>
    </xf>
    <xf numFmtId="0" fontId="1" fillId="2" borderId="31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1" fillId="2" borderId="4" xfId="0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2" borderId="29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/>
    </xf>
    <xf numFmtId="0" fontId="1" fillId="2" borderId="20" xfId="0" applyFont="1" applyFill="1" applyBorder="1" applyAlignment="1">
      <alignment horizontal="center" vertical="center" wrapText="1"/>
    </xf>
    <xf numFmtId="0" fontId="7" fillId="5" borderId="0" xfId="0" applyFont="1" applyFill="1" applyAlignment="1">
      <alignment horizontal="center"/>
    </xf>
    <xf numFmtId="0" fontId="1" fillId="2" borderId="31" xfId="0" applyFont="1" applyFill="1" applyBorder="1" applyAlignment="1">
      <alignment horizontal="center" vertical="center" wrapText="1"/>
    </xf>
    <xf numFmtId="0" fontId="10" fillId="2" borderId="0" xfId="0" applyFont="1" applyFill="1" applyAlignment="1">
      <alignment horizontal="left" vertical="center"/>
    </xf>
    <xf numFmtId="0" fontId="17" fillId="0" borderId="0" xfId="0" applyFont="1" applyAlignment="1">
      <alignment horizontal="center" vertical="center" wrapText="1"/>
    </xf>
    <xf numFmtId="0" fontId="10" fillId="0" borderId="0" xfId="0" applyFont="1" applyAlignment="1">
      <alignment vertical="center" wrapText="1"/>
    </xf>
  </cellXfs>
  <cellStyles count="2">
    <cellStyle name="Hipervínculo" xfId="1" builtinId="8"/>
    <cellStyle name="Normal" xfId="0" builtinId="0"/>
  </cellStyles>
  <dxfs count="20"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theme" Target="theme/theme1.xml"/><Relationship Id="rId7" Type="http://schemas.microsoft.com/office/2017/06/relationships/rdRichValue" Target="richData/rdrichvalu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openxmlformats.org/officeDocument/2006/relationships/calcChain" Target="calcChain.xml"/><Relationship Id="rId4" Type="http://schemas.openxmlformats.org/officeDocument/2006/relationships/styles" Target="style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png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png"/><Relationship Id="rId5" Type="http://schemas.openxmlformats.org/officeDocument/2006/relationships/image" Target="../media/image5.emf"/><Relationship Id="rId10" Type="http://schemas.openxmlformats.org/officeDocument/2006/relationships/image" Target="../media/image10.png"/><Relationship Id="rId4" Type="http://schemas.openxmlformats.org/officeDocument/2006/relationships/image" Target="../media/image4.emf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9.png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8.png"/><Relationship Id="rId2" Type="http://schemas.openxmlformats.org/officeDocument/2006/relationships/image" Target="../media/image2.emf"/><Relationship Id="rId16" Type="http://schemas.openxmlformats.org/officeDocument/2006/relationships/image" Target="../media/image22.png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7.png"/><Relationship Id="rId5" Type="http://schemas.openxmlformats.org/officeDocument/2006/relationships/image" Target="../media/image5.emf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4" Type="http://schemas.openxmlformats.org/officeDocument/2006/relationships/image" Target="../media/image4.emf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420063</xdr:colOff>
      <xdr:row>7</xdr:row>
      <xdr:rowOff>78760</xdr:rowOff>
    </xdr:from>
    <xdr:to>
      <xdr:col>16</xdr:col>
      <xdr:colOff>2370</xdr:colOff>
      <xdr:row>12</xdr:row>
      <xdr:rowOff>183136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2A19FDFE-B23D-4682-9CBD-C6F69E074AE0}"/>
            </a:ext>
          </a:extLst>
        </xdr:cNvPr>
        <xdr:cNvGrpSpPr/>
      </xdr:nvGrpSpPr>
      <xdr:grpSpPr>
        <a:xfrm>
          <a:off x="16612563" y="1457980"/>
          <a:ext cx="2119767" cy="1148316"/>
          <a:chOff x="4607856" y="1308846"/>
          <a:chExt cx="2321859" cy="1039907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2C80AF88-A472-AF3C-5763-6D87565CF99C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0983"/>
          <a:stretch/>
        </xdr:blipFill>
        <xdr:spPr bwMode="auto">
          <a:xfrm>
            <a:off x="4607856" y="1308846"/>
            <a:ext cx="2321859" cy="103990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" name="Imagen 3">
            <a:extLst>
              <a:ext uri="{FF2B5EF4-FFF2-40B4-BE49-F238E27FC236}">
                <a16:creationId xmlns:a16="http://schemas.microsoft.com/office/drawing/2014/main" id="{90784808-18AE-5EB9-FD08-9FFA731410A1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317" t="66038" r="36155" b="11321"/>
          <a:stretch/>
        </xdr:blipFill>
        <xdr:spPr bwMode="auto">
          <a:xfrm>
            <a:off x="5396751" y="1630222"/>
            <a:ext cx="457201" cy="32273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42904</xdr:colOff>
      <xdr:row>7</xdr:row>
      <xdr:rowOff>63776</xdr:rowOff>
    </xdr:from>
    <xdr:to>
      <xdr:col>6</xdr:col>
      <xdr:colOff>1183342</xdr:colOff>
      <xdr:row>12</xdr:row>
      <xdr:rowOff>157975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D10153D2-82F8-440C-941B-D4436F873FD9}"/>
            </a:ext>
          </a:extLst>
        </xdr:cNvPr>
        <xdr:cNvGrpSpPr/>
      </xdr:nvGrpSpPr>
      <xdr:grpSpPr>
        <a:xfrm>
          <a:off x="5445484" y="1442996"/>
          <a:ext cx="2222478" cy="1138139"/>
          <a:chOff x="5398299" y="1217963"/>
          <a:chExt cx="2227884" cy="1049551"/>
        </a:xfrm>
      </xdr:grpSpPr>
      <xdr:pic>
        <xdr:nvPicPr>
          <xdr:cNvPr id="6" name="Imagen 5">
            <a:extLst>
              <a:ext uri="{FF2B5EF4-FFF2-40B4-BE49-F238E27FC236}">
                <a16:creationId xmlns:a16="http://schemas.microsoft.com/office/drawing/2014/main" id="{FFA9A8B4-1072-C9A9-27E8-D6FDDC43666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98299" y="1217963"/>
            <a:ext cx="2227884" cy="10495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" name="Imagen 6">
            <a:extLst>
              <a:ext uri="{FF2B5EF4-FFF2-40B4-BE49-F238E27FC236}">
                <a16:creationId xmlns:a16="http://schemas.microsoft.com/office/drawing/2014/main" id="{568DD722-0012-D3B9-FD10-E7E141CB344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10047" y="1280716"/>
            <a:ext cx="646416" cy="57281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990379</xdr:colOff>
      <xdr:row>11</xdr:row>
      <xdr:rowOff>79057</xdr:rowOff>
    </xdr:from>
    <xdr:to>
      <xdr:col>5</xdr:col>
      <xdr:colOff>990379</xdr:colOff>
      <xdr:row>16</xdr:row>
      <xdr:rowOff>95141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BF6D6025-440A-4B6B-8611-C5D5170365D6}"/>
            </a:ext>
          </a:extLst>
        </xdr:cNvPr>
        <xdr:cNvCxnSpPr/>
      </xdr:nvCxnSpPr>
      <xdr:spPr>
        <a:xfrm flipV="1">
          <a:off x="6392959" y="2296477"/>
          <a:ext cx="0" cy="105240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997999</xdr:colOff>
      <xdr:row>3</xdr:row>
      <xdr:rowOff>134137</xdr:rowOff>
    </xdr:from>
    <xdr:to>
      <xdr:col>5</xdr:col>
      <xdr:colOff>997999</xdr:colOff>
      <xdr:row>8</xdr:row>
      <xdr:rowOff>181226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92A3EDC6-84C7-4E6E-AC0A-2B5DF4AB8DDA}"/>
            </a:ext>
          </a:extLst>
        </xdr:cNvPr>
        <xdr:cNvCxnSpPr/>
      </xdr:nvCxnSpPr>
      <xdr:spPr>
        <a:xfrm flipV="1">
          <a:off x="6400579" y="720877"/>
          <a:ext cx="0" cy="10529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1062695</xdr:colOff>
      <xdr:row>3</xdr:row>
      <xdr:rowOff>134137</xdr:rowOff>
    </xdr:from>
    <xdr:to>
      <xdr:col>5</xdr:col>
      <xdr:colOff>1062695</xdr:colOff>
      <xdr:row>8</xdr:row>
      <xdr:rowOff>181226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961F2A8F-502D-4C3D-8342-5113837DEC88}"/>
            </a:ext>
          </a:extLst>
        </xdr:cNvPr>
        <xdr:cNvCxnSpPr/>
      </xdr:nvCxnSpPr>
      <xdr:spPr>
        <a:xfrm>
          <a:off x="6465275" y="720877"/>
          <a:ext cx="0" cy="1052929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1050971</xdr:colOff>
      <xdr:row>11</xdr:row>
      <xdr:rowOff>79057</xdr:rowOff>
    </xdr:from>
    <xdr:to>
      <xdr:col>5</xdr:col>
      <xdr:colOff>1050971</xdr:colOff>
      <xdr:row>16</xdr:row>
      <xdr:rowOff>95141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529560F3-C960-4FAC-AD75-37F5FC00BC3D}"/>
            </a:ext>
          </a:extLst>
        </xdr:cNvPr>
        <xdr:cNvCxnSpPr/>
      </xdr:nvCxnSpPr>
      <xdr:spPr>
        <a:xfrm>
          <a:off x="6453551" y="2296477"/>
          <a:ext cx="0" cy="1052404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9625</xdr:colOff>
      <xdr:row>3</xdr:row>
      <xdr:rowOff>113684</xdr:rowOff>
    </xdr:from>
    <xdr:to>
      <xdr:col>15</xdr:col>
      <xdr:colOff>9625</xdr:colOff>
      <xdr:row>8</xdr:row>
      <xdr:rowOff>160773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id="{380EDE76-81A7-4ADE-ACF3-F46F083DB787}"/>
            </a:ext>
          </a:extLst>
        </xdr:cNvPr>
        <xdr:cNvCxnSpPr/>
      </xdr:nvCxnSpPr>
      <xdr:spPr>
        <a:xfrm>
          <a:off x="17497525" y="700424"/>
          <a:ext cx="0" cy="10529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11</xdr:row>
      <xdr:rowOff>48577</xdr:rowOff>
    </xdr:from>
    <xdr:to>
      <xdr:col>15</xdr:col>
      <xdr:colOff>0</xdr:colOff>
      <xdr:row>17</xdr:row>
      <xdr:rowOff>110359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59F4F930-1B46-49F3-8C5F-BDBF086D6E9E}"/>
            </a:ext>
          </a:extLst>
        </xdr:cNvPr>
        <xdr:cNvCxnSpPr/>
      </xdr:nvCxnSpPr>
      <xdr:spPr>
        <a:xfrm flipH="1">
          <a:off x="17487900" y="2265997"/>
          <a:ext cx="0" cy="1296222"/>
        </a:xfrm>
        <a:prstGeom prst="straightConnector1">
          <a:avLst/>
        </a:prstGeom>
        <a:ln>
          <a:solidFill>
            <a:srgbClr val="156082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17585</xdr:colOff>
      <xdr:row>17</xdr:row>
      <xdr:rowOff>117230</xdr:rowOff>
    </xdr:from>
    <xdr:to>
      <xdr:col>15</xdr:col>
      <xdr:colOff>1241474</xdr:colOff>
      <xdr:row>17</xdr:row>
      <xdr:rowOff>121920</xdr:rowOff>
    </xdr:to>
    <xdr:cxnSp macro="">
      <xdr:nvCxnSpPr>
        <xdr:cNvPr id="14" name="Conector recto de flecha 13">
          <a:extLst>
            <a:ext uri="{FF2B5EF4-FFF2-40B4-BE49-F238E27FC236}">
              <a16:creationId xmlns:a16="http://schemas.microsoft.com/office/drawing/2014/main" id="{54E9BE0A-7E97-4AEB-AEA9-7239F312935B}"/>
            </a:ext>
          </a:extLst>
        </xdr:cNvPr>
        <xdr:cNvCxnSpPr/>
      </xdr:nvCxnSpPr>
      <xdr:spPr>
        <a:xfrm flipH="1">
          <a:off x="16210085" y="3569090"/>
          <a:ext cx="2519289" cy="4690"/>
        </a:xfrm>
        <a:prstGeom prst="straightConnector1">
          <a:avLst/>
        </a:prstGeom>
        <a:ln>
          <a:solidFill>
            <a:srgbClr val="156082"/>
          </a:solidFill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8965</xdr:colOff>
      <xdr:row>2</xdr:row>
      <xdr:rowOff>13643</xdr:rowOff>
    </xdr:from>
    <xdr:to>
      <xdr:col>25</xdr:col>
      <xdr:colOff>8965</xdr:colOff>
      <xdr:row>7</xdr:row>
      <xdr:rowOff>24874</xdr:rowOff>
    </xdr:to>
    <xdr:cxnSp macro="">
      <xdr:nvCxnSpPr>
        <xdr:cNvPr id="15" name="Conector recto de flecha 14">
          <a:extLst>
            <a:ext uri="{FF2B5EF4-FFF2-40B4-BE49-F238E27FC236}">
              <a16:creationId xmlns:a16="http://schemas.microsoft.com/office/drawing/2014/main" id="{08305C63-7217-4D24-8164-D2321684B6AD}"/>
            </a:ext>
          </a:extLst>
        </xdr:cNvPr>
        <xdr:cNvCxnSpPr/>
      </xdr:nvCxnSpPr>
      <xdr:spPr>
        <a:xfrm rot="10800000" flipH="1">
          <a:off x="2958980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17930</xdr:colOff>
      <xdr:row>14</xdr:row>
      <xdr:rowOff>1</xdr:rowOff>
    </xdr:from>
    <xdr:to>
      <xdr:col>25</xdr:col>
      <xdr:colOff>17930</xdr:colOff>
      <xdr:row>18</xdr:row>
      <xdr:rowOff>190525</xdr:rowOff>
    </xdr:to>
    <xdr:cxnSp macro="">
      <xdr:nvCxnSpPr>
        <xdr:cNvPr id="16" name="Conector recto de flecha 15">
          <a:extLst>
            <a:ext uri="{FF2B5EF4-FFF2-40B4-BE49-F238E27FC236}">
              <a16:creationId xmlns:a16="http://schemas.microsoft.com/office/drawing/2014/main" id="{F06B7175-73D9-4FD5-9388-3CF24894A4D8}"/>
            </a:ext>
          </a:extLst>
        </xdr:cNvPr>
        <xdr:cNvCxnSpPr/>
      </xdr:nvCxnSpPr>
      <xdr:spPr>
        <a:xfrm rot="10800000" flipH="1">
          <a:off x="29598770" y="2842261"/>
          <a:ext cx="0" cy="99824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8965</xdr:colOff>
      <xdr:row>2</xdr:row>
      <xdr:rowOff>8966</xdr:rowOff>
    </xdr:from>
    <xdr:to>
      <xdr:col>27</xdr:col>
      <xdr:colOff>8965</xdr:colOff>
      <xdr:row>7</xdr:row>
      <xdr:rowOff>20197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id="{64AAD932-94E2-4FF6-8866-8DBCC11E4D6E}"/>
            </a:ext>
          </a:extLst>
        </xdr:cNvPr>
        <xdr:cNvCxnSpPr/>
      </xdr:nvCxnSpPr>
      <xdr:spPr>
        <a:xfrm>
          <a:off x="3218822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7813</xdr:colOff>
      <xdr:row>14</xdr:row>
      <xdr:rowOff>16522</xdr:rowOff>
    </xdr:from>
    <xdr:to>
      <xdr:col>27</xdr:col>
      <xdr:colOff>7813</xdr:colOff>
      <xdr:row>19</xdr:row>
      <xdr:rowOff>14834</xdr:rowOff>
    </xdr:to>
    <xdr:cxnSp macro="">
      <xdr:nvCxnSpPr>
        <xdr:cNvPr id="18" name="Conector recto de flecha 17">
          <a:extLst>
            <a:ext uri="{FF2B5EF4-FFF2-40B4-BE49-F238E27FC236}">
              <a16:creationId xmlns:a16="http://schemas.microsoft.com/office/drawing/2014/main" id="{15C4AD22-690F-4C69-BCA1-75184EE7386B}"/>
            </a:ext>
          </a:extLst>
        </xdr:cNvPr>
        <xdr:cNvCxnSpPr/>
      </xdr:nvCxnSpPr>
      <xdr:spPr>
        <a:xfrm>
          <a:off x="32187073" y="2858782"/>
          <a:ext cx="0" cy="101177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4522</xdr:colOff>
      <xdr:row>14</xdr:row>
      <xdr:rowOff>3810</xdr:rowOff>
    </xdr:from>
    <xdr:to>
      <xdr:col>57</xdr:col>
      <xdr:colOff>4522</xdr:colOff>
      <xdr:row>19</xdr:row>
      <xdr:rowOff>3834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id="{60783BBE-3F6C-4F10-8E80-8E6FA8AC7214}"/>
            </a:ext>
          </a:extLst>
        </xdr:cNvPr>
        <xdr:cNvCxnSpPr/>
      </xdr:nvCxnSpPr>
      <xdr:spPr>
        <a:xfrm rot="10800000" flipH="1">
          <a:off x="63943942" y="284607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60906</xdr:colOff>
      <xdr:row>10</xdr:row>
      <xdr:rowOff>59097</xdr:rowOff>
    </xdr:from>
    <xdr:to>
      <xdr:col>74</xdr:col>
      <xdr:colOff>744279</xdr:colOff>
      <xdr:row>21</xdr:row>
      <xdr:rowOff>73567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44A74093-7456-4C3B-A54F-3E31D4965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96346" y="2070777"/>
          <a:ext cx="683373" cy="22318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74</xdr:col>
      <xdr:colOff>175064</xdr:colOff>
      <xdr:row>10</xdr:row>
      <xdr:rowOff>100870</xdr:rowOff>
    </xdr:from>
    <xdr:to>
      <xdr:col>74</xdr:col>
      <xdr:colOff>662088</xdr:colOff>
      <xdr:row>12</xdr:row>
      <xdr:rowOff>152046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C21BABBD-8DFA-4708-B320-2102F9946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610504" y="2112550"/>
          <a:ext cx="487024" cy="462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99215</xdr:colOff>
      <xdr:row>8</xdr:row>
      <xdr:rowOff>29309</xdr:rowOff>
    </xdr:from>
    <xdr:to>
      <xdr:col>72</xdr:col>
      <xdr:colOff>715765</xdr:colOff>
      <xdr:row>17</xdr:row>
      <xdr:rowOff>130803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C7156903-D119-4D60-B235-59AE9B4E77A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5967"/>
        <a:stretch/>
      </xdr:blipFill>
      <xdr:spPr bwMode="auto">
        <a:xfrm>
          <a:off x="81252215" y="1621889"/>
          <a:ext cx="1652870" cy="1960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597559</xdr:colOff>
      <xdr:row>13</xdr:row>
      <xdr:rowOff>41409</xdr:rowOff>
    </xdr:from>
    <xdr:to>
      <xdr:col>72</xdr:col>
      <xdr:colOff>160020</xdr:colOff>
      <xdr:row>15</xdr:row>
      <xdr:rowOff>157961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38BC87F6-AB77-4896-B530-A68634F31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750559" y="2670309"/>
          <a:ext cx="598781" cy="543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746758</xdr:colOff>
      <xdr:row>17</xdr:row>
      <xdr:rowOff>89683</xdr:rowOff>
    </xdr:from>
    <xdr:to>
      <xdr:col>74</xdr:col>
      <xdr:colOff>446214</xdr:colOff>
      <xdr:row>23</xdr:row>
      <xdr:rowOff>4903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57EDC644-0D28-4A37-A7E0-66A3133B42AB}"/>
            </a:ext>
          </a:extLst>
        </xdr:cNvPr>
        <xdr:cNvGrpSpPr/>
      </xdr:nvGrpSpPr>
      <xdr:grpSpPr>
        <a:xfrm>
          <a:off x="81899758" y="3541543"/>
          <a:ext cx="3981896" cy="1119180"/>
          <a:chOff x="76321920" y="3472962"/>
          <a:chExt cx="2076918" cy="1244707"/>
        </a:xfrm>
      </xdr:grpSpPr>
      <xdr:cxnSp macro="">
        <xdr:nvCxnSpPr>
          <xdr:cNvPr id="25" name="Conector recto de flecha 24">
            <a:extLst>
              <a:ext uri="{FF2B5EF4-FFF2-40B4-BE49-F238E27FC236}">
                <a16:creationId xmlns:a16="http://schemas.microsoft.com/office/drawing/2014/main" id="{FB875469-031A-825B-8F69-647F4C3D97E0}"/>
              </a:ext>
            </a:extLst>
          </xdr:cNvPr>
          <xdr:cNvCxnSpPr/>
        </xdr:nvCxnSpPr>
        <xdr:spPr>
          <a:xfrm>
            <a:off x="76321920" y="3472962"/>
            <a:ext cx="0" cy="1240018"/>
          </a:xfrm>
          <a:prstGeom prst="straightConnector1">
            <a:avLst/>
          </a:prstGeom>
          <a:ln>
            <a:solidFill>
              <a:srgbClr val="156082"/>
            </a:solidFill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Conector recto de flecha 25">
            <a:extLst>
              <a:ext uri="{FF2B5EF4-FFF2-40B4-BE49-F238E27FC236}">
                <a16:creationId xmlns:a16="http://schemas.microsoft.com/office/drawing/2014/main" id="{10876425-3411-D085-D710-491BB3990847}"/>
              </a:ext>
            </a:extLst>
          </xdr:cNvPr>
          <xdr:cNvCxnSpPr/>
        </xdr:nvCxnSpPr>
        <xdr:spPr>
          <a:xfrm flipH="1">
            <a:off x="76380305" y="4712150"/>
            <a:ext cx="2018533" cy="25"/>
          </a:xfrm>
          <a:prstGeom prst="straightConnector1">
            <a:avLst/>
          </a:prstGeom>
          <a:ln>
            <a:solidFill>
              <a:srgbClr val="156082"/>
            </a:solidFill>
            <a:tailEnd type="non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Conector recto de flecha 26">
            <a:extLst>
              <a:ext uri="{FF2B5EF4-FFF2-40B4-BE49-F238E27FC236}">
                <a16:creationId xmlns:a16="http://schemas.microsoft.com/office/drawing/2014/main" id="{0DBDD2D3-9174-9A8F-5800-A01621F2F988}"/>
              </a:ext>
            </a:extLst>
          </xdr:cNvPr>
          <xdr:cNvCxnSpPr/>
        </xdr:nvCxnSpPr>
        <xdr:spPr>
          <a:xfrm flipH="1" flipV="1">
            <a:off x="78391932" y="4282757"/>
            <a:ext cx="0" cy="430918"/>
          </a:xfrm>
          <a:prstGeom prst="straightConnector1">
            <a:avLst/>
          </a:prstGeom>
          <a:ln>
            <a:solidFill>
              <a:srgbClr val="156082"/>
            </a:solidFill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Conector recto de flecha 27">
            <a:extLst>
              <a:ext uri="{FF2B5EF4-FFF2-40B4-BE49-F238E27FC236}">
                <a16:creationId xmlns:a16="http://schemas.microsoft.com/office/drawing/2014/main" id="{2292E1CF-A8CA-A099-A9FC-4FC7D1D50C2B}"/>
              </a:ext>
            </a:extLst>
          </xdr:cNvPr>
          <xdr:cNvCxnSpPr/>
        </xdr:nvCxnSpPr>
        <xdr:spPr>
          <a:xfrm>
            <a:off x="76376432" y="3477651"/>
            <a:ext cx="0" cy="1240018"/>
          </a:xfrm>
          <a:prstGeom prst="straightConnector1">
            <a:avLst/>
          </a:prstGeom>
          <a:ln>
            <a:solidFill>
              <a:srgbClr val="156082"/>
            </a:solidFill>
            <a:tailEnd type="non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74</xdr:col>
      <xdr:colOff>396362</xdr:colOff>
      <xdr:row>8</xdr:row>
      <xdr:rowOff>117231</xdr:rowOff>
    </xdr:from>
    <xdr:to>
      <xdr:col>74</xdr:col>
      <xdr:colOff>396362</xdr:colOff>
      <xdr:row>10</xdr:row>
      <xdr:rowOff>86166</xdr:rowOff>
    </xdr:to>
    <xdr:cxnSp macro="">
      <xdr:nvCxnSpPr>
        <xdr:cNvPr id="29" name="Conector recto de flecha 28">
          <a:extLst>
            <a:ext uri="{FF2B5EF4-FFF2-40B4-BE49-F238E27FC236}">
              <a16:creationId xmlns:a16="http://schemas.microsoft.com/office/drawing/2014/main" id="{F2789AB5-1EEA-4AB1-9D63-3452C2645E0C}"/>
            </a:ext>
          </a:extLst>
        </xdr:cNvPr>
        <xdr:cNvCxnSpPr/>
      </xdr:nvCxnSpPr>
      <xdr:spPr>
        <a:xfrm flipH="1">
          <a:off x="85831802" y="1709811"/>
          <a:ext cx="0" cy="388035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404446</xdr:colOff>
      <xdr:row>8</xdr:row>
      <xdr:rowOff>115614</xdr:rowOff>
    </xdr:from>
    <xdr:to>
      <xdr:col>74</xdr:col>
      <xdr:colOff>394138</xdr:colOff>
      <xdr:row>8</xdr:row>
      <xdr:rowOff>117230</xdr:rowOff>
    </xdr:to>
    <xdr:cxnSp macro="">
      <xdr:nvCxnSpPr>
        <xdr:cNvPr id="30" name="Conector recto de flecha 29">
          <a:extLst>
            <a:ext uri="{FF2B5EF4-FFF2-40B4-BE49-F238E27FC236}">
              <a16:creationId xmlns:a16="http://schemas.microsoft.com/office/drawing/2014/main" id="{1063D8C0-4A59-4813-B2BA-970B402A85B4}"/>
            </a:ext>
          </a:extLst>
        </xdr:cNvPr>
        <xdr:cNvCxnSpPr/>
      </xdr:nvCxnSpPr>
      <xdr:spPr>
        <a:xfrm flipH="1">
          <a:off x="82593766" y="1708194"/>
          <a:ext cx="3235812" cy="1616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403860</xdr:colOff>
      <xdr:row>7</xdr:row>
      <xdr:rowOff>68580</xdr:rowOff>
    </xdr:from>
    <xdr:to>
      <xdr:col>72</xdr:col>
      <xdr:colOff>404445</xdr:colOff>
      <xdr:row>8</xdr:row>
      <xdr:rowOff>122640</xdr:rowOff>
    </xdr:to>
    <xdr:cxnSp macro="">
      <xdr:nvCxnSpPr>
        <xdr:cNvPr id="31" name="Conector recto de flecha 30">
          <a:extLst>
            <a:ext uri="{FF2B5EF4-FFF2-40B4-BE49-F238E27FC236}">
              <a16:creationId xmlns:a16="http://schemas.microsoft.com/office/drawing/2014/main" id="{3BD19798-2C61-4BAE-BA66-DD6D19BA777E}"/>
            </a:ext>
          </a:extLst>
        </xdr:cNvPr>
        <xdr:cNvCxnSpPr/>
      </xdr:nvCxnSpPr>
      <xdr:spPr>
        <a:xfrm flipH="1" flipV="1">
          <a:off x="82593180" y="1447800"/>
          <a:ext cx="585" cy="26742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46895</xdr:colOff>
      <xdr:row>3</xdr:row>
      <xdr:rowOff>0</xdr:rowOff>
    </xdr:from>
    <xdr:to>
      <xdr:col>72</xdr:col>
      <xdr:colOff>46895</xdr:colOff>
      <xdr:row>8</xdr:row>
      <xdr:rowOff>58163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7A1240AC-E8C4-46B5-8DCB-14DDCE5EA91A}"/>
            </a:ext>
          </a:extLst>
        </xdr:cNvPr>
        <xdr:cNvCxnSpPr/>
      </xdr:nvCxnSpPr>
      <xdr:spPr>
        <a:xfrm flipH="1" flipV="1">
          <a:off x="82236215" y="586740"/>
          <a:ext cx="0" cy="1064003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738553</xdr:colOff>
      <xdr:row>3</xdr:row>
      <xdr:rowOff>17584</xdr:rowOff>
    </xdr:from>
    <xdr:to>
      <xdr:col>71</xdr:col>
      <xdr:colOff>744415</xdr:colOff>
      <xdr:row>8</xdr:row>
      <xdr:rowOff>87335</xdr:rowOff>
    </xdr:to>
    <xdr:cxnSp macro="">
      <xdr:nvCxnSpPr>
        <xdr:cNvPr id="33" name="Conector recto de flecha 32">
          <a:extLst>
            <a:ext uri="{FF2B5EF4-FFF2-40B4-BE49-F238E27FC236}">
              <a16:creationId xmlns:a16="http://schemas.microsoft.com/office/drawing/2014/main" id="{AB76C537-3D1D-40E7-A71D-19E8739206A2}"/>
            </a:ext>
          </a:extLst>
        </xdr:cNvPr>
        <xdr:cNvCxnSpPr/>
      </xdr:nvCxnSpPr>
      <xdr:spPr>
        <a:xfrm flipH="1">
          <a:off x="81891553" y="604324"/>
          <a:ext cx="5862" cy="10755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30480</xdr:colOff>
      <xdr:row>2</xdr:row>
      <xdr:rowOff>201930</xdr:rowOff>
    </xdr:from>
    <xdr:ext cx="1812997" cy="1730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AD06D999-DEF6-4E26-8C15-A0970BD1C590}"/>
                </a:ext>
              </a:extLst>
            </xdr:cNvPr>
            <xdr:cNvSpPr txBox="1"/>
          </xdr:nvSpPr>
          <xdr:spPr>
            <a:xfrm>
              <a:off x="9509760" y="582930"/>
              <a:ext cx="1812997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AD06D999-DEF6-4E26-8C15-A0970BD1C590}"/>
                </a:ext>
              </a:extLst>
            </xdr:cNvPr>
            <xdr:cNvSpPr txBox="1"/>
          </xdr:nvSpPr>
          <xdr:spPr>
            <a:xfrm>
              <a:off x="9509760" y="582930"/>
              <a:ext cx="1812997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𝐅_𝐟𝐫í𝐚^𝐥+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𝐅_𝐜𝐚𝐥𝐢𝐞𝐧𝐭𝐞^𝐥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𝐏_𝐟𝐫í𝐚^𝐥+𝐏_𝐜𝐚𝐥𝐢𝐞𝐧𝐭𝐞^𝐥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0</xdr:colOff>
      <xdr:row>7</xdr:row>
      <xdr:rowOff>11430</xdr:rowOff>
    </xdr:from>
    <xdr:ext cx="3299460" cy="2019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2E43DD2E-098F-4568-AE54-4D16053AB76F}"/>
                </a:ext>
              </a:extLst>
            </xdr:cNvPr>
            <xdr:cNvSpPr txBox="1"/>
          </xdr:nvSpPr>
          <xdr:spPr>
            <a:xfrm>
              <a:off x="9479280" y="1390650"/>
              <a:ext cx="3299460" cy="201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2E43DD2E-098F-4568-AE54-4D16053AB76F}"/>
                </a:ext>
              </a:extLst>
            </xdr:cNvPr>
            <xdr:cNvSpPr txBox="1"/>
          </xdr:nvSpPr>
          <xdr:spPr>
            <a:xfrm>
              <a:off x="9479280" y="1390650"/>
              <a:ext cx="3299460" cy="201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𝐅^𝐥 𝐱_(𝐚,𝐅) )_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𝐱_(𝐚,𝐅) )_𝐜𝐚𝐥𝐢𝐞𝐧𝐭𝐞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𝐱_(𝐚,𝐏) )_𝐟𝐫í𝐚+(𝐏^𝐥 𝐱_(𝐚,𝐏) )_𝐜𝐚𝐥𝐢𝐞𝐧𝐭𝐞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30480</xdr:colOff>
      <xdr:row>10</xdr:row>
      <xdr:rowOff>194310</xdr:rowOff>
    </xdr:from>
    <xdr:ext cx="1509772" cy="21525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9875D8B2-C3C6-4280-A378-C563681FB1FC}"/>
                </a:ext>
              </a:extLst>
            </xdr:cNvPr>
            <xdr:cNvSpPr txBox="1"/>
          </xdr:nvSpPr>
          <xdr:spPr>
            <a:xfrm>
              <a:off x="9509760" y="220599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𝐟𝐫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í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𝐚</m:t>
                            </m:r>
                          </m:sub>
                        </m:s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9875D8B2-C3C6-4280-A378-C563681FB1FC}"/>
                </a:ext>
              </a:extLst>
            </xdr:cNvPr>
            <xdr:cNvSpPr txBox="1"/>
          </xdr:nvSpPr>
          <xdr:spPr>
            <a:xfrm>
              <a:off x="9509760" y="220599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𝐐 ̇=〖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𝐡_𝐏 )_𝐟𝐫í𝐚−(𝐅^𝐥 𝐡_𝐅 )〗_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30480</xdr:colOff>
      <xdr:row>12</xdr:row>
      <xdr:rowOff>11430</xdr:rowOff>
    </xdr:from>
    <xdr:ext cx="1894108" cy="1945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B2509924-8497-47DB-9DE8-AAD47D776C42}"/>
                </a:ext>
              </a:extLst>
            </xdr:cNvPr>
            <xdr:cNvSpPr txBox="1"/>
          </xdr:nvSpPr>
          <xdr:spPr>
            <a:xfrm>
              <a:off x="9509760" y="2434590"/>
              <a:ext cx="1894108" cy="194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B2509924-8497-47DB-9DE8-AAD47D776C42}"/>
                </a:ext>
              </a:extLst>
            </xdr:cNvPr>
            <xdr:cNvSpPr txBox="1"/>
          </xdr:nvSpPr>
          <xdr:spPr>
            <a:xfrm>
              <a:off x="9509760" y="2434590"/>
              <a:ext cx="1894108" cy="194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𝐡_𝐅 )_𝐜𝐚𝐥𝐢𝐞𝐧𝐭𝐞−(𝐏^𝐥 𝐡_𝐏 )_𝐜𝐚𝐥𝐢𝐞𝐧𝐭𝐞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3</xdr:row>
      <xdr:rowOff>7620</xdr:rowOff>
    </xdr:from>
    <xdr:ext cx="456984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21FECC1A-B6DE-4F3F-A495-1B4AFF22D49E}"/>
                </a:ext>
              </a:extLst>
            </xdr:cNvPr>
            <xdr:cNvSpPr txBox="1"/>
          </xdr:nvSpPr>
          <xdr:spPr>
            <a:xfrm>
              <a:off x="20246340" y="594360"/>
              <a:ext cx="456984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21FECC1A-B6DE-4F3F-A495-1B4AFF22D49E}"/>
                </a:ext>
              </a:extLst>
            </xdr:cNvPr>
            <xdr:cNvSpPr txBox="1"/>
          </xdr:nvSpPr>
          <xdr:spPr>
            <a:xfrm>
              <a:off x="20246340" y="594360"/>
              <a:ext cx="456984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𝐕_𝟐=𝐋_𝟏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7</xdr:row>
      <xdr:rowOff>22860</xdr:rowOff>
    </xdr:from>
    <xdr:ext cx="929998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B5DD3C32-68D2-4986-ABF0-D65ACC0BA230}"/>
                </a:ext>
              </a:extLst>
            </xdr:cNvPr>
            <xdr:cNvSpPr txBox="1"/>
          </xdr:nvSpPr>
          <xdr:spPr>
            <a:xfrm>
              <a:off x="20246340" y="1402080"/>
              <a:ext cx="929998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B5DD3C32-68D2-4986-ABF0-D65ACC0BA230}"/>
                </a:ext>
              </a:extLst>
            </xdr:cNvPr>
            <xdr:cNvSpPr txBox="1"/>
          </xdr:nvSpPr>
          <xdr:spPr>
            <a:xfrm>
              <a:off x="20246340" y="1402080"/>
              <a:ext cx="929998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(𝐕𝐲_𝐚 )_𝟐=(𝐋𝐱_𝐚 )_𝟏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22860</xdr:colOff>
      <xdr:row>11</xdr:row>
      <xdr:rowOff>22860</xdr:rowOff>
    </xdr:from>
    <xdr:ext cx="1081770" cy="16735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09A972AE-6705-4F77-A619-7BCB51822E03}"/>
                </a:ext>
              </a:extLst>
            </xdr:cNvPr>
            <xdr:cNvSpPr txBox="1"/>
          </xdr:nvSpPr>
          <xdr:spPr>
            <a:xfrm>
              <a:off x="20253960" y="2240280"/>
              <a:ext cx="1081770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09A972AE-6705-4F77-A619-7BCB51822E03}"/>
                </a:ext>
              </a:extLst>
            </xdr:cNvPr>
            <xdr:cNvSpPr txBox="1"/>
          </xdr:nvSpPr>
          <xdr:spPr>
            <a:xfrm>
              <a:off x="20253960" y="2240280"/>
              <a:ext cx="1081770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(𝐕𝐡)_𝟐−</a:t>
              </a:r>
              <a:r>
                <a:rPr lang="es-MX" sz="1000" b="1" i="0">
                  <a:latin typeface="Cambria Math" panose="02040503050406030204" pitchFamily="18" charset="0"/>
                </a:rPr>
                <a:t>(𝐋𝐡)_𝟏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30480</xdr:colOff>
      <xdr:row>15</xdr:row>
      <xdr:rowOff>38100</xdr:rowOff>
    </xdr:from>
    <xdr:ext cx="947952" cy="3648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1" name="CuadroTexto 40">
              <a:extLst>
                <a:ext uri="{FF2B5EF4-FFF2-40B4-BE49-F238E27FC236}">
                  <a16:creationId xmlns:a16="http://schemas.microsoft.com/office/drawing/2014/main" id="{93487B7E-A1A3-4FBC-86C1-B062459847B4}"/>
                </a:ext>
              </a:extLst>
            </xdr:cNvPr>
            <xdr:cNvSpPr txBox="1"/>
          </xdr:nvSpPr>
          <xdr:spPr>
            <a:xfrm>
              <a:off x="20261580" y="3093720"/>
              <a:ext cx="947952" cy="364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</a:rPr>
                      <m:t>𝐑𝐑</m:t>
                    </m:r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𝟏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41" name="CuadroTexto 40">
              <a:extLst>
                <a:ext uri="{FF2B5EF4-FFF2-40B4-BE49-F238E27FC236}">
                  <a16:creationId xmlns:a16="http://schemas.microsoft.com/office/drawing/2014/main" id="{93487B7E-A1A3-4FBC-86C1-B062459847B4}"/>
                </a:ext>
              </a:extLst>
            </xdr:cNvPr>
            <xdr:cNvSpPr txBox="1"/>
          </xdr:nvSpPr>
          <xdr:spPr>
            <a:xfrm>
              <a:off x="20261580" y="3093720"/>
              <a:ext cx="947952" cy="364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𝐑𝐑=(𝐋_𝟏−(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𝐏^𝐥 )_𝟏)/(𝐏^𝐥 )_𝟏 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25</xdr:col>
      <xdr:colOff>1051475</xdr:colOff>
      <xdr:row>12</xdr:row>
      <xdr:rowOff>15671</xdr:rowOff>
    </xdr:from>
    <xdr:to>
      <xdr:col>26</xdr:col>
      <xdr:colOff>339922</xdr:colOff>
      <xdr:row>12</xdr:row>
      <xdr:rowOff>15671</xdr:rowOff>
    </xdr:to>
    <xdr:cxnSp macro="">
      <xdr:nvCxnSpPr>
        <xdr:cNvPr id="42" name="Conector recto de flecha 41">
          <a:extLst>
            <a:ext uri="{FF2B5EF4-FFF2-40B4-BE49-F238E27FC236}">
              <a16:creationId xmlns:a16="http://schemas.microsoft.com/office/drawing/2014/main" id="{4DAC87FD-284C-444A-80F5-B55F23C331B0}"/>
            </a:ext>
          </a:extLst>
        </xdr:cNvPr>
        <xdr:cNvCxnSpPr/>
      </xdr:nvCxnSpPr>
      <xdr:spPr>
        <a:xfrm flipV="1">
          <a:off x="30632315" y="2438831"/>
          <a:ext cx="53812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1047218</xdr:colOff>
      <xdr:row>13</xdr:row>
      <xdr:rowOff>21285</xdr:rowOff>
    </xdr:from>
    <xdr:to>
      <xdr:col>26</xdr:col>
      <xdr:colOff>335665</xdr:colOff>
      <xdr:row>13</xdr:row>
      <xdr:rowOff>21285</xdr:rowOff>
    </xdr:to>
    <xdr:cxnSp macro="">
      <xdr:nvCxnSpPr>
        <xdr:cNvPr id="43" name="Conector recto de flecha 42">
          <a:extLst>
            <a:ext uri="{FF2B5EF4-FFF2-40B4-BE49-F238E27FC236}">
              <a16:creationId xmlns:a16="http://schemas.microsoft.com/office/drawing/2014/main" id="{6B9B9B98-209D-4103-97B3-BA736DAC6AD2}"/>
            </a:ext>
          </a:extLst>
        </xdr:cNvPr>
        <xdr:cNvCxnSpPr/>
      </xdr:nvCxnSpPr>
      <xdr:spPr>
        <a:xfrm>
          <a:off x="30628058" y="2650185"/>
          <a:ext cx="53812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313973</xdr:colOff>
      <xdr:row>2</xdr:row>
      <xdr:rowOff>147008</xdr:rowOff>
    </xdr:from>
    <xdr:ext cx="2036391" cy="1960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5FF47707-DAE6-4FC9-80B6-061CCF182610}"/>
                </a:ext>
              </a:extLst>
            </xdr:cNvPr>
            <xdr:cNvSpPr txBox="1"/>
          </xdr:nvSpPr>
          <xdr:spPr>
            <a:xfrm>
              <a:off x="29894813" y="528008"/>
              <a:ext cx="2036391" cy="196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5FF47707-DAE6-4FC9-80B6-061CCF182610}"/>
                </a:ext>
              </a:extLst>
            </xdr:cNvPr>
            <xdr:cNvSpPr txBox="1"/>
          </xdr:nvSpPr>
          <xdr:spPr>
            <a:xfrm>
              <a:off x="29894813" y="528008"/>
              <a:ext cx="2036391" cy="196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764788</xdr:colOff>
      <xdr:row>1</xdr:row>
      <xdr:rowOff>183331</xdr:rowOff>
    </xdr:from>
    <xdr:ext cx="972574" cy="1503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5" name="CuadroTexto 44">
              <a:extLst>
                <a:ext uri="{FF2B5EF4-FFF2-40B4-BE49-F238E27FC236}">
                  <a16:creationId xmlns:a16="http://schemas.microsoft.com/office/drawing/2014/main" id="{B2ED8A50-0961-4BC3-8333-E140FA6388AB}"/>
                </a:ext>
              </a:extLst>
            </xdr:cNvPr>
            <xdr:cNvSpPr txBox="1"/>
          </xdr:nvSpPr>
          <xdr:spPr>
            <a:xfrm>
              <a:off x="30345628" y="373831"/>
              <a:ext cx="972574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5" name="CuadroTexto 44">
              <a:extLst>
                <a:ext uri="{FF2B5EF4-FFF2-40B4-BE49-F238E27FC236}">
                  <a16:creationId xmlns:a16="http://schemas.microsoft.com/office/drawing/2014/main" id="{B2ED8A50-0961-4BC3-8333-E140FA6388AB}"/>
                </a:ext>
              </a:extLst>
            </xdr:cNvPr>
            <xdr:cNvSpPr txBox="1"/>
          </xdr:nvSpPr>
          <xdr:spPr>
            <a:xfrm>
              <a:off x="30345628" y="373831"/>
              <a:ext cx="972574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twoCellAnchor>
    <xdr:from>
      <xdr:col>27</xdr:col>
      <xdr:colOff>8965</xdr:colOff>
      <xdr:row>14</xdr:row>
      <xdr:rowOff>8966</xdr:rowOff>
    </xdr:from>
    <xdr:to>
      <xdr:col>27</xdr:col>
      <xdr:colOff>8965</xdr:colOff>
      <xdr:row>19</xdr:row>
      <xdr:rowOff>20197</xdr:rowOff>
    </xdr:to>
    <xdr:cxnSp macro="">
      <xdr:nvCxnSpPr>
        <xdr:cNvPr id="46" name="Conector recto de flecha 45">
          <a:extLst>
            <a:ext uri="{FF2B5EF4-FFF2-40B4-BE49-F238E27FC236}">
              <a16:creationId xmlns:a16="http://schemas.microsoft.com/office/drawing/2014/main" id="{B268B95C-34A6-4764-AE91-546D7E9F7EC9}"/>
            </a:ext>
          </a:extLst>
        </xdr:cNvPr>
        <xdr:cNvCxnSpPr/>
      </xdr:nvCxnSpPr>
      <xdr:spPr>
        <a:xfrm>
          <a:off x="32188225" y="2851226"/>
          <a:ext cx="0" cy="10246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335614</xdr:colOff>
      <xdr:row>3</xdr:row>
      <xdr:rowOff>132385</xdr:rowOff>
    </xdr:from>
    <xdr:ext cx="2002984" cy="19768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3CB62BA0-766D-43A8-9EC0-22BE3ACB018B}"/>
                </a:ext>
              </a:extLst>
            </xdr:cNvPr>
            <xdr:cNvSpPr txBox="1"/>
          </xdr:nvSpPr>
          <xdr:spPr>
            <a:xfrm>
              <a:off x="29916454" y="719125"/>
              <a:ext cx="2002984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3CB62BA0-766D-43A8-9EC0-22BE3ACB018B}"/>
                </a:ext>
              </a:extLst>
            </xdr:cNvPr>
            <xdr:cNvSpPr txBox="1"/>
          </xdr:nvSpPr>
          <xdr:spPr>
            <a:xfrm>
              <a:off x="29916454" y="719125"/>
              <a:ext cx="2002984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456752</xdr:colOff>
      <xdr:row>4</xdr:row>
      <xdr:rowOff>165838</xdr:rowOff>
    </xdr:from>
    <xdr:ext cx="1673600" cy="1953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3C5C4016-8C3C-486F-9A8B-2980ABE3E494}"/>
                </a:ext>
              </a:extLst>
            </xdr:cNvPr>
            <xdr:cNvSpPr txBox="1"/>
          </xdr:nvSpPr>
          <xdr:spPr>
            <a:xfrm>
              <a:off x="30037592" y="958318"/>
              <a:ext cx="1673600" cy="1953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3C5C4016-8C3C-486F-9A8B-2980ABE3E494}"/>
                </a:ext>
              </a:extLst>
            </xdr:cNvPr>
            <xdr:cNvSpPr txBox="1"/>
          </xdr:nvSpPr>
          <xdr:spPr>
            <a:xfrm>
              <a:off x="30037592" y="958318"/>
              <a:ext cx="1673600" cy="1953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479867</xdr:colOff>
      <xdr:row>5</xdr:row>
      <xdr:rowOff>182403</xdr:rowOff>
    </xdr:from>
    <xdr:ext cx="1632948" cy="19768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DCF6B3E8-1C81-4AF7-BA76-579DE6665F7C}"/>
                </a:ext>
              </a:extLst>
            </xdr:cNvPr>
            <xdr:cNvSpPr txBox="1"/>
          </xdr:nvSpPr>
          <xdr:spPr>
            <a:xfrm>
              <a:off x="30060707" y="1157763"/>
              <a:ext cx="1632948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DCF6B3E8-1C81-4AF7-BA76-579DE6665F7C}"/>
                </a:ext>
              </a:extLst>
            </xdr:cNvPr>
            <xdr:cNvSpPr txBox="1"/>
          </xdr:nvSpPr>
          <xdr:spPr>
            <a:xfrm>
              <a:off x="30060707" y="1157763"/>
              <a:ext cx="1632948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30</xdr:col>
      <xdr:colOff>7620</xdr:colOff>
      <xdr:row>2</xdr:row>
      <xdr:rowOff>202738</xdr:rowOff>
    </xdr:from>
    <xdr:ext cx="2071465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4632E435-C876-4CBF-AE2A-AEEA7984C947}"/>
                </a:ext>
              </a:extLst>
            </xdr:cNvPr>
            <xdr:cNvSpPr txBox="1"/>
          </xdr:nvSpPr>
          <xdr:spPr>
            <a:xfrm>
              <a:off x="35227260" y="583738"/>
              <a:ext cx="207146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4632E435-C876-4CBF-AE2A-AEEA7984C947}"/>
                </a:ext>
              </a:extLst>
            </xdr:cNvPr>
            <xdr:cNvSpPr txBox="1"/>
          </xdr:nvSpPr>
          <xdr:spPr>
            <a:xfrm>
              <a:off x="35227260" y="583738"/>
              <a:ext cx="207146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𝐕_𝟑−𝐕_𝟐=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𝐋_𝟐−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(𝐋_𝟏−𝐏^𝐥 )_(𝐄−𝟑)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29</xdr:col>
      <xdr:colOff>830580</xdr:colOff>
      <xdr:row>7</xdr:row>
      <xdr:rowOff>12237</xdr:rowOff>
    </xdr:from>
    <xdr:ext cx="3013646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88639A11-54C5-41C9-852B-DB23C822A030}"/>
                </a:ext>
              </a:extLst>
            </xdr:cNvPr>
            <xdr:cNvSpPr txBox="1"/>
          </xdr:nvSpPr>
          <xdr:spPr>
            <a:xfrm>
              <a:off x="35204400" y="1391457"/>
              <a:ext cx="3013646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𝐋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88639A11-54C5-41C9-852B-DB23C822A030}"/>
                </a:ext>
              </a:extLst>
            </xdr:cNvPr>
            <xdr:cNvSpPr txBox="1"/>
          </xdr:nvSpPr>
          <xdr:spPr>
            <a:xfrm>
              <a:off x="35204400" y="1391457"/>
              <a:ext cx="3013646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=(𝐕𝐲_𝐚 )_𝟑−(𝐕𝐲_𝐚 )_𝟐=(𝐋𝐱_𝐚 )_𝟐−[(𝐋_𝟏−𝐏^𝐥 ) 𝐱_𝐚 ]_(𝐄−𝟑)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30480</xdr:colOff>
      <xdr:row>13</xdr:row>
      <xdr:rowOff>19857</xdr:rowOff>
    </xdr:from>
    <xdr:ext cx="2653355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503FE120-294E-49BF-A93A-0A854A4C41DD}"/>
                </a:ext>
              </a:extLst>
            </xdr:cNvPr>
            <xdr:cNvSpPr txBox="1"/>
          </xdr:nvSpPr>
          <xdr:spPr>
            <a:xfrm>
              <a:off x="35250120" y="2648757"/>
              <a:ext cx="265335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𝐋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503FE120-294E-49BF-A93A-0A854A4C41DD}"/>
                </a:ext>
              </a:extLst>
            </xdr:cNvPr>
            <xdr:cNvSpPr txBox="1"/>
          </xdr:nvSpPr>
          <xdr:spPr>
            <a:xfrm>
              <a:off x="35250120" y="2648757"/>
              <a:ext cx="265335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=(𝐕𝐡)_𝟑−(𝐕𝐡)_𝟐=(𝐋𝐡)_𝟐−[(𝐋_𝟏−𝐏^𝐥 )𝐡]_(𝐄−𝟑)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29</xdr:col>
      <xdr:colOff>815340</xdr:colOff>
      <xdr:row>8</xdr:row>
      <xdr:rowOff>27638</xdr:rowOff>
    </xdr:from>
    <xdr:ext cx="2425344" cy="1941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E9157EA8-2868-4B97-A796-403691CFDFFC}"/>
                </a:ext>
              </a:extLst>
            </xdr:cNvPr>
            <xdr:cNvSpPr txBox="1"/>
          </xdr:nvSpPr>
          <xdr:spPr>
            <a:xfrm>
              <a:off x="35189160" y="1620218"/>
              <a:ext cx="2425344" cy="1941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E9157EA8-2868-4B97-A796-403691CFDFFC}"/>
                </a:ext>
              </a:extLst>
            </xdr:cNvPr>
            <xdr:cNvSpPr txBox="1"/>
          </xdr:nvSpPr>
          <xdr:spPr>
            <a:xfrm>
              <a:off x="35189160" y="1620218"/>
              <a:ext cx="2425344" cy="1941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=(𝐉_𝐚^𝐠 )_𝟐+(𝐍_𝐭 𝐲_𝐚^𝐛 )_𝟐=(𝐉_𝐚^𝐥 )_𝟐+(𝐍_𝐭 𝐱_𝐚^𝐛 )_𝟐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29487</xdr:colOff>
      <xdr:row>14</xdr:row>
      <xdr:rowOff>3277</xdr:rowOff>
    </xdr:from>
    <xdr:ext cx="2579681" cy="25039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4" name="CuadroTexto 53">
              <a:extLst>
                <a:ext uri="{FF2B5EF4-FFF2-40B4-BE49-F238E27FC236}">
                  <a16:creationId xmlns:a16="http://schemas.microsoft.com/office/drawing/2014/main" id="{F41F4FE0-7B95-41E0-BC80-935FEAC7E1E5}"/>
                </a:ext>
              </a:extLst>
            </xdr:cNvPr>
            <xdr:cNvSpPr txBox="1"/>
          </xdr:nvSpPr>
          <xdr:spPr>
            <a:xfrm>
              <a:off x="35249127" y="2845537"/>
              <a:ext cx="2579681" cy="250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4" name="CuadroTexto 53">
              <a:extLst>
                <a:ext uri="{FF2B5EF4-FFF2-40B4-BE49-F238E27FC236}">
                  <a16:creationId xmlns:a16="http://schemas.microsoft.com/office/drawing/2014/main" id="{F41F4FE0-7B95-41E0-BC80-935FEAC7E1E5}"/>
                </a:ext>
              </a:extLst>
            </xdr:cNvPr>
            <xdr:cNvSpPr txBox="1"/>
          </xdr:nvSpPr>
          <xdr:spPr>
            <a:xfrm>
              <a:off x="35249127" y="2845537"/>
              <a:ext cx="2579681" cy="250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=(𝐐^𝐠 )_𝟐+(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)_𝟐=(𝐐^𝐥 )_𝟐+(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)_𝟐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41</xdr:col>
      <xdr:colOff>8965</xdr:colOff>
      <xdr:row>2</xdr:row>
      <xdr:rowOff>13643</xdr:rowOff>
    </xdr:from>
    <xdr:to>
      <xdr:col>41</xdr:col>
      <xdr:colOff>8965</xdr:colOff>
      <xdr:row>7</xdr:row>
      <xdr:rowOff>24874</xdr:rowOff>
    </xdr:to>
    <xdr:cxnSp macro="">
      <xdr:nvCxnSpPr>
        <xdr:cNvPr id="55" name="Conector recto de flecha 54">
          <a:extLst>
            <a:ext uri="{FF2B5EF4-FFF2-40B4-BE49-F238E27FC236}">
              <a16:creationId xmlns:a16="http://schemas.microsoft.com/office/drawing/2014/main" id="{DBD19819-F8FD-4628-A011-650DA94DC43A}"/>
            </a:ext>
          </a:extLst>
        </xdr:cNvPr>
        <xdr:cNvCxnSpPr/>
      </xdr:nvCxnSpPr>
      <xdr:spPr>
        <a:xfrm rot="10800000" flipH="1">
          <a:off x="4715390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17930</xdr:colOff>
      <xdr:row>14</xdr:row>
      <xdr:rowOff>1</xdr:rowOff>
    </xdr:from>
    <xdr:to>
      <xdr:col>41</xdr:col>
      <xdr:colOff>17930</xdr:colOff>
      <xdr:row>18</xdr:row>
      <xdr:rowOff>190525</xdr:rowOff>
    </xdr:to>
    <xdr:cxnSp macro="">
      <xdr:nvCxnSpPr>
        <xdr:cNvPr id="56" name="Conector recto de flecha 55">
          <a:extLst>
            <a:ext uri="{FF2B5EF4-FFF2-40B4-BE49-F238E27FC236}">
              <a16:creationId xmlns:a16="http://schemas.microsoft.com/office/drawing/2014/main" id="{553A5EA8-9B52-411C-A659-924A060D806A}"/>
            </a:ext>
          </a:extLst>
        </xdr:cNvPr>
        <xdr:cNvCxnSpPr/>
      </xdr:nvCxnSpPr>
      <xdr:spPr>
        <a:xfrm rot="10800000" flipH="1">
          <a:off x="47162870" y="2842261"/>
          <a:ext cx="0" cy="99824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8965</xdr:colOff>
      <xdr:row>2</xdr:row>
      <xdr:rowOff>8966</xdr:rowOff>
    </xdr:from>
    <xdr:to>
      <xdr:col>43</xdr:col>
      <xdr:colOff>8965</xdr:colOff>
      <xdr:row>7</xdr:row>
      <xdr:rowOff>20197</xdr:rowOff>
    </xdr:to>
    <xdr:cxnSp macro="">
      <xdr:nvCxnSpPr>
        <xdr:cNvPr id="57" name="Conector recto de flecha 56">
          <a:extLst>
            <a:ext uri="{FF2B5EF4-FFF2-40B4-BE49-F238E27FC236}">
              <a16:creationId xmlns:a16="http://schemas.microsoft.com/office/drawing/2014/main" id="{D32A201A-7D27-4F7B-8BF3-3A3C858D1B64}"/>
            </a:ext>
          </a:extLst>
        </xdr:cNvPr>
        <xdr:cNvCxnSpPr/>
      </xdr:nvCxnSpPr>
      <xdr:spPr>
        <a:xfrm>
          <a:off x="4930274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7813</xdr:colOff>
      <xdr:row>14</xdr:row>
      <xdr:rowOff>16522</xdr:rowOff>
    </xdr:from>
    <xdr:to>
      <xdr:col>43</xdr:col>
      <xdr:colOff>7813</xdr:colOff>
      <xdr:row>19</xdr:row>
      <xdr:rowOff>14834</xdr:rowOff>
    </xdr:to>
    <xdr:cxnSp macro="">
      <xdr:nvCxnSpPr>
        <xdr:cNvPr id="58" name="Conector recto de flecha 57">
          <a:extLst>
            <a:ext uri="{FF2B5EF4-FFF2-40B4-BE49-F238E27FC236}">
              <a16:creationId xmlns:a16="http://schemas.microsoft.com/office/drawing/2014/main" id="{7DE0089A-11BE-4DA0-81C3-EB7E6C6EB71B}"/>
            </a:ext>
          </a:extLst>
        </xdr:cNvPr>
        <xdr:cNvCxnSpPr/>
      </xdr:nvCxnSpPr>
      <xdr:spPr>
        <a:xfrm>
          <a:off x="49301593" y="2858782"/>
          <a:ext cx="0" cy="101177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1051475</xdr:colOff>
      <xdr:row>12</xdr:row>
      <xdr:rowOff>15671</xdr:rowOff>
    </xdr:from>
    <xdr:to>
      <xdr:col>42</xdr:col>
      <xdr:colOff>339922</xdr:colOff>
      <xdr:row>12</xdr:row>
      <xdr:rowOff>15671</xdr:rowOff>
    </xdr:to>
    <xdr:cxnSp macro="">
      <xdr:nvCxnSpPr>
        <xdr:cNvPr id="59" name="Conector recto de flecha 58">
          <a:extLst>
            <a:ext uri="{FF2B5EF4-FFF2-40B4-BE49-F238E27FC236}">
              <a16:creationId xmlns:a16="http://schemas.microsoft.com/office/drawing/2014/main" id="{D7E67A7B-935A-4066-8606-E9454C996E4B}"/>
            </a:ext>
          </a:extLst>
        </xdr:cNvPr>
        <xdr:cNvCxnSpPr/>
      </xdr:nvCxnSpPr>
      <xdr:spPr>
        <a:xfrm flipV="1">
          <a:off x="48196415" y="2438831"/>
          <a:ext cx="35524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1047218</xdr:colOff>
      <xdr:row>13</xdr:row>
      <xdr:rowOff>21285</xdr:rowOff>
    </xdr:from>
    <xdr:to>
      <xdr:col>42</xdr:col>
      <xdr:colOff>335665</xdr:colOff>
      <xdr:row>13</xdr:row>
      <xdr:rowOff>21285</xdr:rowOff>
    </xdr:to>
    <xdr:cxnSp macro="">
      <xdr:nvCxnSpPr>
        <xdr:cNvPr id="60" name="Conector recto de flecha 59">
          <a:extLst>
            <a:ext uri="{FF2B5EF4-FFF2-40B4-BE49-F238E27FC236}">
              <a16:creationId xmlns:a16="http://schemas.microsoft.com/office/drawing/2014/main" id="{64B816E5-C670-443B-A63D-AB3A1C70088C}"/>
            </a:ext>
          </a:extLst>
        </xdr:cNvPr>
        <xdr:cNvCxnSpPr/>
      </xdr:nvCxnSpPr>
      <xdr:spPr>
        <a:xfrm>
          <a:off x="48192158" y="2650185"/>
          <a:ext cx="35524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62513</xdr:colOff>
      <xdr:row>2</xdr:row>
      <xdr:rowOff>161895</xdr:rowOff>
    </xdr:from>
    <xdr:ext cx="2024785" cy="1967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1" name="CuadroTexto 60">
              <a:extLst>
                <a:ext uri="{FF2B5EF4-FFF2-40B4-BE49-F238E27FC236}">
                  <a16:creationId xmlns:a16="http://schemas.microsoft.com/office/drawing/2014/main" id="{F67FFCCC-5F56-43CC-AC6C-F9CBC43FCAAE}"/>
                </a:ext>
              </a:extLst>
            </xdr:cNvPr>
            <xdr:cNvSpPr txBox="1"/>
          </xdr:nvSpPr>
          <xdr:spPr>
            <a:xfrm>
              <a:off x="47207453" y="542895"/>
              <a:ext cx="2024785" cy="1967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1" name="CuadroTexto 60">
              <a:extLst>
                <a:ext uri="{FF2B5EF4-FFF2-40B4-BE49-F238E27FC236}">
                  <a16:creationId xmlns:a16="http://schemas.microsoft.com/office/drawing/2014/main" id="{F67FFCCC-5F56-43CC-AC6C-F9CBC43FCAAE}"/>
                </a:ext>
              </a:extLst>
            </xdr:cNvPr>
            <xdr:cNvSpPr txBox="1"/>
          </xdr:nvSpPr>
          <xdr:spPr>
            <a:xfrm>
              <a:off x="47207453" y="542895"/>
              <a:ext cx="2024785" cy="1967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43</xdr:col>
      <xdr:colOff>8965</xdr:colOff>
      <xdr:row>14</xdr:row>
      <xdr:rowOff>8966</xdr:rowOff>
    </xdr:from>
    <xdr:to>
      <xdr:col>43</xdr:col>
      <xdr:colOff>8965</xdr:colOff>
      <xdr:row>19</xdr:row>
      <xdr:rowOff>20197</xdr:rowOff>
    </xdr:to>
    <xdr:cxnSp macro="">
      <xdr:nvCxnSpPr>
        <xdr:cNvPr id="62" name="Conector recto de flecha 61">
          <a:extLst>
            <a:ext uri="{FF2B5EF4-FFF2-40B4-BE49-F238E27FC236}">
              <a16:creationId xmlns:a16="http://schemas.microsoft.com/office/drawing/2014/main" id="{1025B2BC-1AE4-4B4D-B212-6D4A43056CD0}"/>
            </a:ext>
          </a:extLst>
        </xdr:cNvPr>
        <xdr:cNvCxnSpPr/>
      </xdr:nvCxnSpPr>
      <xdr:spPr>
        <a:xfrm>
          <a:off x="49302745" y="2851226"/>
          <a:ext cx="0" cy="10246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84154</xdr:colOff>
      <xdr:row>3</xdr:row>
      <xdr:rowOff>144259</xdr:rowOff>
    </xdr:from>
    <xdr:ext cx="2064411" cy="2044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AD3E1AB9-1491-42DB-9FCD-B5291798F5FE}"/>
                </a:ext>
              </a:extLst>
            </xdr:cNvPr>
            <xdr:cNvSpPr txBox="1"/>
          </xdr:nvSpPr>
          <xdr:spPr>
            <a:xfrm>
              <a:off x="47229094" y="730999"/>
              <a:ext cx="2064411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AD3E1AB9-1491-42DB-9FCD-B5291798F5FE}"/>
                </a:ext>
              </a:extLst>
            </xdr:cNvPr>
            <xdr:cNvSpPr txBox="1"/>
          </xdr:nvSpPr>
          <xdr:spPr>
            <a:xfrm>
              <a:off x="47229094" y="730999"/>
              <a:ext cx="2064411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205292</xdr:colOff>
      <xdr:row>4</xdr:row>
      <xdr:rowOff>178480</xdr:rowOff>
    </xdr:from>
    <xdr:ext cx="1712072" cy="2005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0989BD6C-B138-4110-B486-AF2942738EA7}"/>
                </a:ext>
              </a:extLst>
            </xdr:cNvPr>
            <xdr:cNvSpPr txBox="1"/>
          </xdr:nvSpPr>
          <xdr:spPr>
            <a:xfrm>
              <a:off x="47350232" y="970960"/>
              <a:ext cx="1712072" cy="2005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0989BD6C-B138-4110-B486-AF2942738EA7}"/>
                </a:ext>
              </a:extLst>
            </xdr:cNvPr>
            <xdr:cNvSpPr txBox="1"/>
          </xdr:nvSpPr>
          <xdr:spPr>
            <a:xfrm>
              <a:off x="47350232" y="970960"/>
              <a:ext cx="1712072" cy="2005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228407</xdr:colOff>
      <xdr:row>5</xdr:row>
      <xdr:rowOff>194277</xdr:rowOff>
    </xdr:from>
    <xdr:ext cx="1650387" cy="2044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BC8F32BB-20D1-4AAF-BCB9-838A0E3424C3}"/>
                </a:ext>
              </a:extLst>
            </xdr:cNvPr>
            <xdr:cNvSpPr txBox="1"/>
          </xdr:nvSpPr>
          <xdr:spPr>
            <a:xfrm>
              <a:off x="47373347" y="1169637"/>
              <a:ext cx="1650387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BC8F32BB-20D1-4AAF-BCB9-838A0E3424C3}"/>
                </a:ext>
              </a:extLst>
            </xdr:cNvPr>
            <xdr:cNvSpPr txBox="1"/>
          </xdr:nvSpPr>
          <xdr:spPr>
            <a:xfrm>
              <a:off x="47373347" y="1169637"/>
              <a:ext cx="1650387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15240</xdr:colOff>
      <xdr:row>3</xdr:row>
      <xdr:rowOff>14406</xdr:rowOff>
    </xdr:from>
    <xdr:ext cx="1954509" cy="15965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0D79DD13-1F64-494A-8E88-F2AE286313A0}"/>
                </a:ext>
              </a:extLst>
            </xdr:cNvPr>
            <xdr:cNvSpPr txBox="1"/>
          </xdr:nvSpPr>
          <xdr:spPr>
            <a:xfrm>
              <a:off x="52684680" y="601146"/>
              <a:ext cx="1954509" cy="159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0D79DD13-1F64-494A-8E88-F2AE286313A0}"/>
                </a:ext>
              </a:extLst>
            </xdr:cNvPr>
            <xdr:cNvSpPr txBox="1"/>
          </xdr:nvSpPr>
          <xdr:spPr>
            <a:xfrm>
              <a:off x="52684680" y="601146"/>
              <a:ext cx="1954509" cy="159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𝐬=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𝐕_(𝐬+𝟏)−𝐕_𝐬=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𝐋_𝐬−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𝐋_(𝐬−𝟏)−𝐅_𝐬^𝐥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30034</xdr:colOff>
      <xdr:row>7</xdr:row>
      <xdr:rowOff>19857</xdr:rowOff>
    </xdr:from>
    <xdr:ext cx="3209533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D884B544-91CC-4E1F-A659-C9973EEE2AF1}"/>
                </a:ext>
              </a:extLst>
            </xdr:cNvPr>
            <xdr:cNvSpPr txBox="1"/>
          </xdr:nvSpPr>
          <xdr:spPr>
            <a:xfrm>
              <a:off x="52699474" y="1399077"/>
              <a:ext cx="3209533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D884B544-91CC-4E1F-A659-C9973EEE2AF1}"/>
                </a:ext>
              </a:extLst>
            </xdr:cNvPr>
            <xdr:cNvSpPr txBox="1"/>
          </xdr:nvSpPr>
          <xdr:spPr>
            <a:xfrm>
              <a:off x="52699474" y="1399077"/>
              <a:ext cx="3209533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)_𝐬=(𝐕𝐲_𝐚 )_(𝐬+𝟏)−(𝐕𝐲_𝐚 )_𝐬=(𝐋𝐱_𝐚 )_𝐬−(𝐋𝐱_𝐚 )_(𝐬−𝟏)−(𝐅^𝐥 𝐱_𝐚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33170</xdr:colOff>
      <xdr:row>13</xdr:row>
      <xdr:rowOff>19857</xdr:rowOff>
    </xdr:from>
    <xdr:ext cx="2799421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92CB592B-EA9F-48CE-89DA-4EBF38F021A5}"/>
                </a:ext>
              </a:extLst>
            </xdr:cNvPr>
            <xdr:cNvSpPr txBox="1"/>
          </xdr:nvSpPr>
          <xdr:spPr>
            <a:xfrm>
              <a:off x="52702610" y="2648757"/>
              <a:ext cx="2799421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92CB592B-EA9F-48CE-89DA-4EBF38F021A5}"/>
                </a:ext>
              </a:extLst>
            </xdr:cNvPr>
            <xdr:cNvSpPr txBox="1"/>
          </xdr:nvSpPr>
          <xdr:spPr>
            <a:xfrm>
              <a:off x="52702610" y="2648757"/>
              <a:ext cx="2799421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𝐄_𝐬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=(𝐕𝐡)_(𝐬+𝟏)−(𝐕𝐡)_𝐬=(𝐋𝐡)_𝐬−(𝐋𝐡)_(𝐬−𝟏)−(𝐅^𝐥 𝐡)_𝐬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45</xdr:col>
      <xdr:colOff>1021080</xdr:colOff>
      <xdr:row>8</xdr:row>
      <xdr:rowOff>35450</xdr:rowOff>
    </xdr:from>
    <xdr:ext cx="2454775" cy="19377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A1610E80-0E88-4A78-8D3B-5B990EEF3DC1}"/>
                </a:ext>
              </a:extLst>
            </xdr:cNvPr>
            <xdr:cNvSpPr txBox="1"/>
          </xdr:nvSpPr>
          <xdr:spPr>
            <a:xfrm>
              <a:off x="52654200" y="1628030"/>
              <a:ext cx="2454775" cy="193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A1610E80-0E88-4A78-8D3B-5B990EEF3DC1}"/>
                </a:ext>
              </a:extLst>
            </xdr:cNvPr>
            <xdr:cNvSpPr txBox="1"/>
          </xdr:nvSpPr>
          <xdr:spPr>
            <a:xfrm>
              <a:off x="52654200" y="1628030"/>
              <a:ext cx="2454775" cy="193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)_𝐬=(𝐉_𝐚^𝐠 )_𝐬+(𝐍_𝐭 𝐲_𝐚^𝐛 )_𝐬=(𝐉_𝐚^𝐥 )_𝐬+(𝐍_𝐭 𝐱_𝐚^𝐛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37107</xdr:colOff>
      <xdr:row>14</xdr:row>
      <xdr:rowOff>2925</xdr:rowOff>
    </xdr:from>
    <xdr:ext cx="2521652" cy="2510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89AF7F57-CC31-45FF-A14A-3C2F671D9309}"/>
                </a:ext>
              </a:extLst>
            </xdr:cNvPr>
            <xdr:cNvSpPr txBox="1"/>
          </xdr:nvSpPr>
          <xdr:spPr>
            <a:xfrm>
              <a:off x="52706547" y="2845185"/>
              <a:ext cx="2521652" cy="2510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89AF7F57-CC31-45FF-A14A-3C2F671D9309}"/>
                </a:ext>
              </a:extLst>
            </xdr:cNvPr>
            <xdr:cNvSpPr txBox="1"/>
          </xdr:nvSpPr>
          <xdr:spPr>
            <a:xfrm>
              <a:off x="52706547" y="2845185"/>
              <a:ext cx="2521652" cy="2510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𝐄_𝐬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=(𝐐^𝐠 )_𝐬+(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)_𝐬=(𝐐^𝐥 )_𝐬+(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502920</xdr:colOff>
      <xdr:row>2</xdr:row>
      <xdr:rowOff>3815</xdr:rowOff>
    </xdr:from>
    <xdr:ext cx="960519" cy="1503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1" name="CuadroTexto 70">
              <a:extLst>
                <a:ext uri="{FF2B5EF4-FFF2-40B4-BE49-F238E27FC236}">
                  <a16:creationId xmlns:a16="http://schemas.microsoft.com/office/drawing/2014/main" id="{69DEDB22-B776-4F0A-A5B7-A2A10EFCCB60}"/>
                </a:ext>
              </a:extLst>
            </xdr:cNvPr>
            <xdr:cNvSpPr txBox="1"/>
          </xdr:nvSpPr>
          <xdr:spPr>
            <a:xfrm>
              <a:off x="47647860" y="384815"/>
              <a:ext cx="960519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1" name="CuadroTexto 70">
              <a:extLst>
                <a:ext uri="{FF2B5EF4-FFF2-40B4-BE49-F238E27FC236}">
                  <a16:creationId xmlns:a16="http://schemas.microsoft.com/office/drawing/2014/main" id="{69DEDB22-B776-4F0A-A5B7-A2A10EFCCB60}"/>
                </a:ext>
              </a:extLst>
            </xdr:cNvPr>
            <xdr:cNvSpPr txBox="1"/>
          </xdr:nvSpPr>
          <xdr:spPr>
            <a:xfrm>
              <a:off x="47647860" y="384815"/>
              <a:ext cx="960519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𝐬</a:t>
              </a:r>
            </a:p>
          </xdr:txBody>
        </xdr:sp>
      </mc:Fallback>
    </mc:AlternateContent>
    <xdr:clientData/>
  </xdr:oneCellAnchor>
  <xdr:twoCellAnchor>
    <xdr:from>
      <xdr:col>56</xdr:col>
      <xdr:colOff>854785</xdr:colOff>
      <xdr:row>2</xdr:row>
      <xdr:rowOff>13643</xdr:rowOff>
    </xdr:from>
    <xdr:to>
      <xdr:col>56</xdr:col>
      <xdr:colOff>854785</xdr:colOff>
      <xdr:row>7</xdr:row>
      <xdr:rowOff>24874</xdr:rowOff>
    </xdr:to>
    <xdr:cxnSp macro="">
      <xdr:nvCxnSpPr>
        <xdr:cNvPr id="72" name="Conector recto de flecha 71">
          <a:extLst>
            <a:ext uri="{FF2B5EF4-FFF2-40B4-BE49-F238E27FC236}">
              <a16:creationId xmlns:a16="http://schemas.microsoft.com/office/drawing/2014/main" id="{A33E0AD2-4CF6-4FE6-A270-2C80FC3E85E2}"/>
            </a:ext>
          </a:extLst>
        </xdr:cNvPr>
        <xdr:cNvCxnSpPr/>
      </xdr:nvCxnSpPr>
      <xdr:spPr>
        <a:xfrm rot="10800000" flipH="1">
          <a:off x="6387980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848510</xdr:colOff>
      <xdr:row>14</xdr:row>
      <xdr:rowOff>1</xdr:rowOff>
    </xdr:from>
    <xdr:to>
      <xdr:col>56</xdr:col>
      <xdr:colOff>848510</xdr:colOff>
      <xdr:row>19</xdr:row>
      <xdr:rowOff>25</xdr:rowOff>
    </xdr:to>
    <xdr:cxnSp macro="">
      <xdr:nvCxnSpPr>
        <xdr:cNvPr id="73" name="Conector recto de flecha 72">
          <a:extLst>
            <a:ext uri="{FF2B5EF4-FFF2-40B4-BE49-F238E27FC236}">
              <a16:creationId xmlns:a16="http://schemas.microsoft.com/office/drawing/2014/main" id="{23B95C87-2782-4340-B563-0ADA0EF9BA48}"/>
            </a:ext>
          </a:extLst>
        </xdr:cNvPr>
        <xdr:cNvCxnSpPr/>
      </xdr:nvCxnSpPr>
      <xdr:spPr>
        <a:xfrm rot="10800000" flipH="1">
          <a:off x="63873530" y="2842261"/>
          <a:ext cx="0" cy="101348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8965</xdr:colOff>
      <xdr:row>2</xdr:row>
      <xdr:rowOff>8966</xdr:rowOff>
    </xdr:from>
    <xdr:to>
      <xdr:col>59</xdr:col>
      <xdr:colOff>8965</xdr:colOff>
      <xdr:row>7</xdr:row>
      <xdr:rowOff>20197</xdr:rowOff>
    </xdr:to>
    <xdr:cxnSp macro="">
      <xdr:nvCxnSpPr>
        <xdr:cNvPr id="74" name="Conector recto de flecha 73">
          <a:extLst>
            <a:ext uri="{FF2B5EF4-FFF2-40B4-BE49-F238E27FC236}">
              <a16:creationId xmlns:a16="http://schemas.microsoft.com/office/drawing/2014/main" id="{8EADDC7A-339A-4823-B5EE-C8A3F80CC76B}"/>
            </a:ext>
          </a:extLst>
        </xdr:cNvPr>
        <xdr:cNvCxnSpPr/>
      </xdr:nvCxnSpPr>
      <xdr:spPr>
        <a:xfrm>
          <a:off x="6697352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7813</xdr:colOff>
      <xdr:row>14</xdr:row>
      <xdr:rowOff>16522</xdr:rowOff>
    </xdr:from>
    <xdr:to>
      <xdr:col>59</xdr:col>
      <xdr:colOff>7813</xdr:colOff>
      <xdr:row>19</xdr:row>
      <xdr:rowOff>14834</xdr:rowOff>
    </xdr:to>
    <xdr:cxnSp macro="">
      <xdr:nvCxnSpPr>
        <xdr:cNvPr id="75" name="Conector recto de flecha 74">
          <a:extLst>
            <a:ext uri="{FF2B5EF4-FFF2-40B4-BE49-F238E27FC236}">
              <a16:creationId xmlns:a16="http://schemas.microsoft.com/office/drawing/2014/main" id="{A22AB446-1236-4100-93BD-2FA68E8FD192}"/>
            </a:ext>
          </a:extLst>
        </xdr:cNvPr>
        <xdr:cNvCxnSpPr/>
      </xdr:nvCxnSpPr>
      <xdr:spPr>
        <a:xfrm>
          <a:off x="66972373" y="2858782"/>
          <a:ext cx="0" cy="101177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1051475</xdr:colOff>
      <xdr:row>12</xdr:row>
      <xdr:rowOff>15671</xdr:rowOff>
    </xdr:from>
    <xdr:to>
      <xdr:col>58</xdr:col>
      <xdr:colOff>339922</xdr:colOff>
      <xdr:row>12</xdr:row>
      <xdr:rowOff>15671</xdr:rowOff>
    </xdr:to>
    <xdr:cxnSp macro="">
      <xdr:nvCxnSpPr>
        <xdr:cNvPr id="76" name="Conector recto de flecha 75">
          <a:extLst>
            <a:ext uri="{FF2B5EF4-FFF2-40B4-BE49-F238E27FC236}">
              <a16:creationId xmlns:a16="http://schemas.microsoft.com/office/drawing/2014/main" id="{5442102C-6FD2-4B67-862B-DC04DDA70C4C}"/>
            </a:ext>
          </a:extLst>
        </xdr:cNvPr>
        <xdr:cNvCxnSpPr/>
      </xdr:nvCxnSpPr>
      <xdr:spPr>
        <a:xfrm flipV="1">
          <a:off x="64990895" y="2438831"/>
          <a:ext cx="102580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1047218</xdr:colOff>
      <xdr:row>13</xdr:row>
      <xdr:rowOff>21285</xdr:rowOff>
    </xdr:from>
    <xdr:to>
      <xdr:col>58</xdr:col>
      <xdr:colOff>335665</xdr:colOff>
      <xdr:row>13</xdr:row>
      <xdr:rowOff>21285</xdr:rowOff>
    </xdr:to>
    <xdr:cxnSp macro="">
      <xdr:nvCxnSpPr>
        <xdr:cNvPr id="77" name="Conector recto de flecha 76">
          <a:extLst>
            <a:ext uri="{FF2B5EF4-FFF2-40B4-BE49-F238E27FC236}">
              <a16:creationId xmlns:a16="http://schemas.microsoft.com/office/drawing/2014/main" id="{3FDC0DA5-1414-4347-B27D-33D68E9266F5}"/>
            </a:ext>
          </a:extLst>
        </xdr:cNvPr>
        <xdr:cNvCxnSpPr/>
      </xdr:nvCxnSpPr>
      <xdr:spPr>
        <a:xfrm>
          <a:off x="64986638" y="2650185"/>
          <a:ext cx="102580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32033</xdr:colOff>
      <xdr:row>2</xdr:row>
      <xdr:rowOff>137198</xdr:rowOff>
    </xdr:from>
    <xdr:ext cx="2487796" cy="21563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8" name="CuadroTexto 77">
              <a:extLst>
                <a:ext uri="{FF2B5EF4-FFF2-40B4-BE49-F238E27FC236}">
                  <a16:creationId xmlns:a16="http://schemas.microsoft.com/office/drawing/2014/main" id="{24BFEA64-29F3-4997-8AF9-C9001D74B647}"/>
                </a:ext>
              </a:extLst>
            </xdr:cNvPr>
            <xdr:cNvSpPr txBox="1"/>
          </xdr:nvSpPr>
          <xdr:spPr>
            <a:xfrm>
              <a:off x="63971453" y="518198"/>
              <a:ext cx="2487796" cy="215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8" name="CuadroTexto 77">
              <a:extLst>
                <a:ext uri="{FF2B5EF4-FFF2-40B4-BE49-F238E27FC236}">
                  <a16:creationId xmlns:a16="http://schemas.microsoft.com/office/drawing/2014/main" id="{24BFEA64-29F3-4997-8AF9-C9001D74B647}"/>
                </a:ext>
              </a:extLst>
            </xdr:cNvPr>
            <xdr:cNvSpPr txBox="1"/>
          </xdr:nvSpPr>
          <xdr:spPr>
            <a:xfrm>
              <a:off x="63971453" y="518198"/>
              <a:ext cx="2487796" cy="215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482848</xdr:colOff>
      <xdr:row>1</xdr:row>
      <xdr:rowOff>174675</xdr:rowOff>
    </xdr:from>
    <xdr:ext cx="1418915" cy="16767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E26E2057-FC2F-4841-9839-4BBD38FBAFD8}"/>
                </a:ext>
              </a:extLst>
            </xdr:cNvPr>
            <xdr:cNvSpPr txBox="1"/>
          </xdr:nvSpPr>
          <xdr:spPr>
            <a:xfrm>
              <a:off x="64422268" y="365175"/>
              <a:ext cx="1418915" cy="16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E26E2057-FC2F-4841-9839-4BBD38FBAFD8}"/>
                </a:ext>
              </a:extLst>
            </xdr:cNvPr>
            <xdr:cNvSpPr txBox="1"/>
          </xdr:nvSpPr>
          <xdr:spPr>
            <a:xfrm>
              <a:off x="64422268" y="365175"/>
              <a:ext cx="1418915" cy="16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twoCellAnchor>
    <xdr:from>
      <xdr:col>59</xdr:col>
      <xdr:colOff>8965</xdr:colOff>
      <xdr:row>14</xdr:row>
      <xdr:rowOff>8966</xdr:rowOff>
    </xdr:from>
    <xdr:to>
      <xdr:col>59</xdr:col>
      <xdr:colOff>8965</xdr:colOff>
      <xdr:row>19</xdr:row>
      <xdr:rowOff>20197</xdr:rowOff>
    </xdr:to>
    <xdr:cxnSp macro="">
      <xdr:nvCxnSpPr>
        <xdr:cNvPr id="80" name="Conector recto de flecha 79">
          <a:extLst>
            <a:ext uri="{FF2B5EF4-FFF2-40B4-BE49-F238E27FC236}">
              <a16:creationId xmlns:a16="http://schemas.microsoft.com/office/drawing/2014/main" id="{C32898B6-4C8C-4061-831B-9009B37521A4}"/>
            </a:ext>
          </a:extLst>
        </xdr:cNvPr>
        <xdr:cNvCxnSpPr/>
      </xdr:nvCxnSpPr>
      <xdr:spPr>
        <a:xfrm>
          <a:off x="66973525" y="2851226"/>
          <a:ext cx="0" cy="10246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53674</xdr:colOff>
      <xdr:row>3</xdr:row>
      <xdr:rowOff>122574</xdr:rowOff>
    </xdr:from>
    <xdr:ext cx="2454390" cy="2173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50B10C51-0231-4364-A298-62171108D829}"/>
                </a:ext>
              </a:extLst>
            </xdr:cNvPr>
            <xdr:cNvSpPr txBox="1"/>
          </xdr:nvSpPr>
          <xdr:spPr>
            <a:xfrm>
              <a:off x="63993094" y="709314"/>
              <a:ext cx="2454390" cy="217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50B10C51-0231-4364-A298-62171108D829}"/>
                </a:ext>
              </a:extLst>
            </xdr:cNvPr>
            <xdr:cNvSpPr txBox="1"/>
          </xdr:nvSpPr>
          <xdr:spPr>
            <a:xfrm>
              <a:off x="63993094" y="709314"/>
              <a:ext cx="2454390" cy="217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174812</xdr:colOff>
      <xdr:row>4</xdr:row>
      <xdr:rowOff>153784</xdr:rowOff>
    </xdr:from>
    <xdr:ext cx="2142381" cy="21941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84A98378-5BA6-43DB-B04C-AF9A6CC9A8C4}"/>
                </a:ext>
              </a:extLst>
            </xdr:cNvPr>
            <xdr:cNvSpPr txBox="1"/>
          </xdr:nvSpPr>
          <xdr:spPr>
            <a:xfrm>
              <a:off x="64114232" y="946264"/>
              <a:ext cx="2142381" cy="2194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84A98378-5BA6-43DB-B04C-AF9A6CC9A8C4}"/>
                </a:ext>
              </a:extLst>
            </xdr:cNvPr>
            <xdr:cNvSpPr txBox="1"/>
          </xdr:nvSpPr>
          <xdr:spPr>
            <a:xfrm>
              <a:off x="64114232" y="946264"/>
              <a:ext cx="2142381" cy="2194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197927</xdr:colOff>
      <xdr:row>5</xdr:row>
      <xdr:rowOff>169579</xdr:rowOff>
    </xdr:from>
    <xdr:ext cx="2080698" cy="22333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11ED4949-57E2-46B5-BCF7-5AAA87093D05}"/>
                </a:ext>
              </a:extLst>
            </xdr:cNvPr>
            <xdr:cNvSpPr txBox="1"/>
          </xdr:nvSpPr>
          <xdr:spPr>
            <a:xfrm>
              <a:off x="64137347" y="1144939"/>
              <a:ext cx="2080698" cy="223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11ED4949-57E2-46B5-BCF7-5AAA87093D05}"/>
                </a:ext>
              </a:extLst>
            </xdr:cNvPr>
            <xdr:cNvSpPr txBox="1"/>
          </xdr:nvSpPr>
          <xdr:spPr>
            <a:xfrm>
              <a:off x="64137347" y="1144939"/>
              <a:ext cx="2080698" cy="223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61</xdr:col>
      <xdr:colOff>1125966</xdr:colOff>
      <xdr:row>3</xdr:row>
      <xdr:rowOff>719</xdr:rowOff>
    </xdr:from>
    <xdr:ext cx="5337872" cy="19633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4313F32B-A806-45C7-BDE9-F08031DD8A65}"/>
                </a:ext>
              </a:extLst>
            </xdr:cNvPr>
            <xdr:cNvSpPr txBox="1"/>
          </xdr:nvSpPr>
          <xdr:spPr>
            <a:xfrm>
              <a:off x="70246986" y="587459"/>
              <a:ext cx="5337872" cy="1963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4313F32B-A806-45C7-BDE9-F08031DD8A65}"/>
                </a:ext>
              </a:extLst>
            </xdr:cNvPr>
            <xdr:cNvSpPr txBox="1"/>
          </xdr:nvSpPr>
          <xdr:spPr>
            <a:xfrm>
              <a:off x="70246986" y="587459"/>
              <a:ext cx="5337872" cy="1963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)_(𝐩𝐬𝟏+𝐩𝐬𝟐−𝟑)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𝐕_(𝐩𝐬𝟏+𝐩𝐬𝟐−𝟐)−𝐕_(𝐩𝐬𝟏+𝐩𝐬𝟐−𝟑)+𝐅_(𝐩𝐬𝟏+𝐩𝐬𝟐−𝟑)^𝐠=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𝐋_(𝐩𝐬𝟏+𝐩𝐬𝟐−𝟒)−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𝐅_(𝐩𝐬𝟏+𝐩𝐬𝟐−𝟑)^𝐥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61</xdr:col>
      <xdr:colOff>1080246</xdr:colOff>
      <xdr:row>6</xdr:row>
      <xdr:rowOff>203903</xdr:rowOff>
    </xdr:from>
    <xdr:ext cx="6945299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26D41199-36D5-4994-A220-A01E48D85A00}"/>
                </a:ext>
              </a:extLst>
            </xdr:cNvPr>
            <xdr:cNvSpPr txBox="1"/>
          </xdr:nvSpPr>
          <xdr:spPr>
            <a:xfrm>
              <a:off x="70201266" y="1377383"/>
              <a:ext cx="694529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26D41199-36D5-4994-A220-A01E48D85A00}"/>
                </a:ext>
              </a:extLst>
            </xdr:cNvPr>
            <xdr:cNvSpPr txBox="1"/>
          </xdr:nvSpPr>
          <xdr:spPr>
            <a:xfrm>
              <a:off x="70201266" y="1377383"/>
              <a:ext cx="694529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)_(𝐩𝐬𝟏+𝐩𝐬𝟐−𝟑)=(𝐕𝐲_𝐚 )_(𝐩𝐬𝟏+𝐩𝐬𝟐−𝟐)−(𝐕𝐲_𝐚 )_(𝐩𝐬𝟏+𝐩𝐬𝟐−𝟑)+(𝐅^𝐠 𝐲_𝐚 )_(𝐩𝐬𝟏+𝐩𝐬𝟐−𝟑)=(𝐋𝐱_𝐚 )_(𝐩𝐬𝟏+𝐩𝐬𝟐−𝟑)−(𝐋𝐱_𝐚 )_(𝐩𝐬𝟏+𝐩𝐬𝟐−𝟒)−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𝐱_𝐚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13446</xdr:colOff>
      <xdr:row>8</xdr:row>
      <xdr:rowOff>13211</xdr:rowOff>
    </xdr:from>
    <xdr:ext cx="4696349" cy="2137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24CC3DE5-313A-4DF7-9E70-7BC5586667BC}"/>
                </a:ext>
              </a:extLst>
            </xdr:cNvPr>
            <xdr:cNvSpPr txBox="1"/>
          </xdr:nvSpPr>
          <xdr:spPr>
            <a:xfrm>
              <a:off x="70277466" y="1605791"/>
              <a:ext cx="4696349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24CC3DE5-313A-4DF7-9E70-7BC5586667BC}"/>
                </a:ext>
              </a:extLst>
            </xdr:cNvPr>
            <xdr:cNvSpPr txBox="1"/>
          </xdr:nvSpPr>
          <xdr:spPr>
            <a:xfrm>
              <a:off x="70277466" y="1605791"/>
              <a:ext cx="4696349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)_(𝐩𝐬𝟏+𝐩𝐬𝟐−𝟑)=(𝐉_𝐚^𝐠 )_(𝐩𝐬𝟏+𝐩𝐬𝟐−𝟑)+(𝐍_𝐭 𝐲_𝐚^𝐛 )_(𝐩𝐬𝟏+𝐩𝐬𝟐−𝟑)=(𝐉_𝐚^𝐥 )_(𝐩𝐬𝟏+𝐩𝐬𝟐−𝟑)+(𝐍_𝐭 𝐱_𝐚^𝐛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13446</xdr:colOff>
      <xdr:row>12</xdr:row>
      <xdr:rowOff>196283</xdr:rowOff>
    </xdr:from>
    <xdr:ext cx="6415795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58B4AC32-8A86-4481-A808-3149EB7BF758}"/>
                </a:ext>
              </a:extLst>
            </xdr:cNvPr>
            <xdr:cNvSpPr txBox="1"/>
          </xdr:nvSpPr>
          <xdr:spPr>
            <a:xfrm>
              <a:off x="70277466" y="2619443"/>
              <a:ext cx="6415795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58B4AC32-8A86-4481-A808-3149EB7BF758}"/>
                </a:ext>
              </a:extLst>
            </xdr:cNvPr>
            <xdr:cNvSpPr txBox="1"/>
          </xdr:nvSpPr>
          <xdr:spPr>
            <a:xfrm>
              <a:off x="70277466" y="2619443"/>
              <a:ext cx="6415795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𝐩𝐬𝟏+𝐩𝐬𝟐−𝟑)=(𝐕𝐡)_(𝐩𝐬𝟏+𝐩𝐬𝟐−𝟐)−(𝐕𝐡)_(𝐩𝐬𝟏+𝐩𝐬𝟐−𝟑)+(𝐅^𝐠 𝐡)_(𝐩𝐬𝟏+𝐩𝐬𝟐−𝟑)=(𝐋𝐡)_(𝐩𝐬𝟏+𝐩𝐬𝟐−𝟑)−(𝐋𝐡)_(𝐩𝐬𝟏+𝐩𝐬𝟐−𝟒)−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𝐡)_(𝐩𝐬𝟏+𝐩𝐬𝟐−𝟑)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29487</xdr:colOff>
      <xdr:row>13</xdr:row>
      <xdr:rowOff>186970</xdr:rowOff>
    </xdr:from>
    <xdr:ext cx="4855304" cy="2700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0E3DB307-14E7-4B50-90A9-CD2721F57536}"/>
                </a:ext>
              </a:extLst>
            </xdr:cNvPr>
            <xdr:cNvSpPr txBox="1"/>
          </xdr:nvSpPr>
          <xdr:spPr>
            <a:xfrm>
              <a:off x="70293507" y="2815870"/>
              <a:ext cx="4855304" cy="2700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0E3DB307-14E7-4B50-90A9-CD2721F57536}"/>
                </a:ext>
              </a:extLst>
            </xdr:cNvPr>
            <xdr:cNvSpPr txBox="1"/>
          </xdr:nvSpPr>
          <xdr:spPr>
            <a:xfrm>
              <a:off x="70293507" y="2815870"/>
              <a:ext cx="4855304" cy="2700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𝐩𝐬𝟏+𝐩𝐬𝟐−𝟑)=(𝐐^𝐠 )_(𝐩𝐬𝟏+𝐩𝐬𝟐−𝟑)+(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)_(𝐩𝐬𝟏+𝐩𝐬𝟐−𝟑)=(𝐐^𝐥 )_(𝐩𝐬𝟏+𝐩𝐬𝟐−𝟑)+(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76</xdr:col>
      <xdr:colOff>15240</xdr:colOff>
      <xdr:row>3</xdr:row>
      <xdr:rowOff>0</xdr:rowOff>
    </xdr:from>
    <xdr:ext cx="2840585" cy="19607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288205A8-3FC8-419C-A407-9BAA8545449D}"/>
                </a:ext>
              </a:extLst>
            </xdr:cNvPr>
            <xdr:cNvSpPr txBox="1"/>
          </xdr:nvSpPr>
          <xdr:spPr>
            <a:xfrm>
              <a:off x="87226140" y="586740"/>
              <a:ext cx="2840585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288205A8-3FC8-419C-A407-9BAA8545449D}"/>
                </a:ext>
              </a:extLst>
            </xdr:cNvPr>
            <xdr:cNvSpPr txBox="1"/>
          </xdr:nvSpPr>
          <xdr:spPr>
            <a:xfrm>
              <a:off x="87226140" y="586740"/>
              <a:ext cx="2840585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𝐋_(𝐩𝐬𝟏+𝐩𝐬𝟐−𝟑)=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𝐏_(𝐩𝐬𝟏+𝐩𝐬𝟐−𝟐)^𝐠+𝐏_(𝐩𝐬𝟏+𝐩𝐬𝟐−𝟐)^𝐥</a:t>
              </a:r>
              <a:r>
                <a:rPr lang="es-MX" sz="1000" b="1" i="0">
                  <a:latin typeface="Cambria Math" panose="02040503050406030204" pitchFamily="18" charset="0"/>
                </a:rPr>
                <a:t>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𝐕_(𝐩𝐬𝟏+𝐩𝐬𝟐−𝟐)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30480</xdr:colOff>
      <xdr:row>21</xdr:row>
      <xdr:rowOff>0</xdr:rowOff>
    </xdr:from>
    <xdr:ext cx="946861" cy="40241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1EB90C07-5E06-4334-A2CF-8B3D1949BC4F}"/>
                </a:ext>
              </a:extLst>
            </xdr:cNvPr>
            <xdr:cNvSpPr txBox="1"/>
          </xdr:nvSpPr>
          <xdr:spPr>
            <a:xfrm>
              <a:off x="87241380" y="4229100"/>
              <a:ext cx="946861" cy="4024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</a:rPr>
                      <m:t>𝐁𝐑</m:t>
                    </m:r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𝐏</m:t>
                            </m:r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  <m: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𝐠</m:t>
                            </m:r>
                          </m:sup>
                        </m:sSubSup>
                      </m:num>
                      <m:den>
                        <m:sSubSup>
                          <m:sSubSup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𝐏</m:t>
                            </m:r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  <m: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𝐥</m:t>
                            </m:r>
                          </m:sup>
                        </m:sSubSup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1EB90C07-5E06-4334-A2CF-8B3D1949BC4F}"/>
                </a:ext>
              </a:extLst>
            </xdr:cNvPr>
            <xdr:cNvSpPr txBox="1"/>
          </xdr:nvSpPr>
          <xdr:spPr>
            <a:xfrm>
              <a:off x="87241380" y="4229100"/>
              <a:ext cx="946861" cy="4024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𝐁𝐑=(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𝐏_(𝐩𝐬𝟏+𝐩𝐬𝟐−𝟐)^𝐠)/(𝐏_(𝐩𝐬𝟏+𝐩𝐬𝟐−𝟐)^𝐥 )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32958</xdr:colOff>
      <xdr:row>4</xdr:row>
      <xdr:rowOff>8860</xdr:rowOff>
    </xdr:from>
    <xdr:ext cx="1851854" cy="2137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B8FC91B6-4C4B-4ED7-A30F-ACAD2453241A}"/>
                </a:ext>
              </a:extLst>
            </xdr:cNvPr>
            <xdr:cNvSpPr txBox="1"/>
          </xdr:nvSpPr>
          <xdr:spPr>
            <a:xfrm>
              <a:off x="87243858" y="801340"/>
              <a:ext cx="1851854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𝐟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𝐯</m:t>
                            </m:r>
                          </m:sub>
                        </m:sSub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𝐋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𝐠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B8FC91B6-4C4B-4ED7-A30F-ACAD2453241A}"/>
                </a:ext>
              </a:extLst>
            </xdr:cNvPr>
            <xdr:cNvSpPr txBox="1"/>
          </xdr:nvSpPr>
          <xdr:spPr>
            <a:xfrm>
              <a:off x="87243858" y="801340"/>
              <a:ext cx="1851854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〖𝐟_𝐯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(𝐋−𝐏^𝐥 )〗_(</a:t>
              </a:r>
              <a:r>
                <a:rPr lang="es-MX" sz="1000" b="1" i="0">
                  <a:latin typeface="Cambria Math" panose="02040503050406030204" pitchFamily="18" charset="0"/>
                </a:rPr>
                <a:t>𝐩𝐬𝟏+𝐩𝐬𝟐−𝟐)=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15240</xdr:colOff>
      <xdr:row>9</xdr:row>
      <xdr:rowOff>22860</xdr:rowOff>
    </xdr:from>
    <xdr:ext cx="4014497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0994EBC6-287C-498D-977D-162F5B1FCD5B}"/>
                </a:ext>
              </a:extLst>
            </xdr:cNvPr>
            <xdr:cNvSpPr txBox="1"/>
          </xdr:nvSpPr>
          <xdr:spPr>
            <a:xfrm>
              <a:off x="87226140" y="1821180"/>
              <a:ext cx="4014497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0994EBC6-287C-498D-977D-162F5B1FCD5B}"/>
                </a:ext>
              </a:extLst>
            </xdr:cNvPr>
            <xdr:cNvSpPr txBox="1"/>
          </xdr:nvSpPr>
          <xdr:spPr>
            <a:xfrm>
              <a:off x="87226140" y="1821180"/>
              <a:ext cx="4014497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(𝐋𝐱_𝐚 )_(𝐩𝐬𝟏+𝐩𝐬𝟐−𝟑)=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(𝐏^𝐠 𝐲_𝐚 )_(𝐩𝐬𝟏+𝐩𝐬𝟐−𝟐)+(𝐏^𝐥 𝐲_𝐚 )_(𝐩𝐬𝟏+𝐩𝐬𝟐−𝟐)</a:t>
              </a:r>
              <a:r>
                <a:rPr lang="es-MX" sz="1000" b="1" i="0">
                  <a:latin typeface="Cambria Math" panose="02040503050406030204" pitchFamily="18" charset="0"/>
                </a:rPr>
                <a:t>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(𝐕𝐲_𝐚 )_(𝐩𝐬𝟏+𝐩𝐬𝟐−𝟐)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30480</xdr:colOff>
      <xdr:row>15</xdr:row>
      <xdr:rowOff>22860</xdr:rowOff>
    </xdr:from>
    <xdr:ext cx="3965957" cy="22910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3" name="CuadroTexto 92">
              <a:extLst>
                <a:ext uri="{FF2B5EF4-FFF2-40B4-BE49-F238E27FC236}">
                  <a16:creationId xmlns:a16="http://schemas.microsoft.com/office/drawing/2014/main" id="{50BDBE80-F2F1-4B5E-8923-2B7098BBD92B}"/>
                </a:ext>
              </a:extLst>
            </xdr:cNvPr>
            <xdr:cNvSpPr txBox="1"/>
          </xdr:nvSpPr>
          <xdr:spPr>
            <a:xfrm>
              <a:off x="87241380" y="3078480"/>
              <a:ext cx="3965957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acc>
                      <m:accPr>
                        <m:chr m:val="̇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3" name="CuadroTexto 92">
              <a:extLst>
                <a:ext uri="{FF2B5EF4-FFF2-40B4-BE49-F238E27FC236}">
                  <a16:creationId xmlns:a16="http://schemas.microsoft.com/office/drawing/2014/main" id="{50BDBE80-F2F1-4B5E-8923-2B7098BBD92B}"/>
                </a:ext>
              </a:extLst>
            </xdr:cNvPr>
            <xdr:cNvSpPr txBox="1"/>
          </xdr:nvSpPr>
          <xdr:spPr>
            <a:xfrm>
              <a:off x="87241380" y="3078480"/>
              <a:ext cx="3965957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(𝐋𝐡)_(𝐩𝐬𝟏+𝐩𝐬𝟐−𝟑)=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(𝐏^𝐠 𝐡)_(𝐩𝐬𝟏+𝐩𝐬𝟐−𝟐)+(𝐏^𝐥 𝐡)_(𝐩𝐬𝟏+𝐩𝐬𝟐−𝟐)</a:t>
              </a:r>
              <a:r>
                <a:rPr lang="es-MX" sz="1000" b="1" i="0">
                  <a:latin typeface="Cambria Math" panose="02040503050406030204" pitchFamily="18" charset="0"/>
                </a:rPr>
                <a:t>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(𝐕𝐡)_(𝐩𝐬𝟏+𝐩𝐬𝟐−𝟐)−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73720</xdr:colOff>
      <xdr:row>10</xdr:row>
      <xdr:rowOff>22860</xdr:rowOff>
    </xdr:from>
    <xdr:ext cx="3905813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4" name="CuadroTexto 93">
              <a:extLst>
                <a:ext uri="{FF2B5EF4-FFF2-40B4-BE49-F238E27FC236}">
                  <a16:creationId xmlns:a16="http://schemas.microsoft.com/office/drawing/2014/main" id="{F363B55E-0F4D-454B-B14F-CCE96FFBD45C}"/>
                </a:ext>
              </a:extLst>
            </xdr:cNvPr>
            <xdr:cNvSpPr txBox="1"/>
          </xdr:nvSpPr>
          <xdr:spPr>
            <a:xfrm>
              <a:off x="87284620" y="2034540"/>
              <a:ext cx="3905813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94" name="CuadroTexto 93">
              <a:extLst>
                <a:ext uri="{FF2B5EF4-FFF2-40B4-BE49-F238E27FC236}">
                  <a16:creationId xmlns:a16="http://schemas.microsoft.com/office/drawing/2014/main" id="{F363B55E-0F4D-454B-B14F-CCE96FFBD45C}"/>
                </a:ext>
              </a:extLst>
            </xdr:cNvPr>
            <xdr:cNvSpPr txBox="1"/>
          </xdr:nvSpPr>
          <xdr:spPr>
            <a:xfrm>
              <a:off x="87284620" y="2034540"/>
              <a:ext cx="3905813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(𝐋−𝐏^𝐥 ) 𝐱_𝐚 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𝐩𝐬𝟏+𝐩𝐬𝟐−𝟐)=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(𝐏^𝐠 𝐲_𝐚 )_(𝐩𝐬𝟏+𝐩𝐬𝟐−𝟐)+[(𝐋−𝐏^𝐥−𝐏^𝐠 ) 𝐱_𝐚 ]_(𝐩𝐬𝟏+𝐩𝐬𝟐−𝟐)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77</xdr:col>
      <xdr:colOff>563880</xdr:colOff>
      <xdr:row>20</xdr:row>
      <xdr:rowOff>205740</xdr:rowOff>
    </xdr:from>
    <xdr:ext cx="1262910" cy="38440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E424CE9F-7091-4579-B77B-7D67F761DAA5}"/>
                </a:ext>
              </a:extLst>
            </xdr:cNvPr>
            <xdr:cNvSpPr txBox="1"/>
          </xdr:nvSpPr>
          <xdr:spPr>
            <a:xfrm>
              <a:off x="88567260" y="4229100"/>
              <a:ext cx="1262910" cy="384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𝐯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𝐏</m:t>
                            </m:r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  <m: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𝐠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E424CE9F-7091-4579-B77B-7D67F761DAA5}"/>
                </a:ext>
              </a:extLst>
            </xdr:cNvPr>
            <xdr:cNvSpPr txBox="1"/>
          </xdr:nvSpPr>
          <xdr:spPr>
            <a:xfrm>
              <a:off x="88567260" y="4229100"/>
              <a:ext cx="1262910" cy="384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𝐟_𝐯=(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𝐏_(𝐩𝐬𝟏+𝐩𝐬𝟐−𝟐)^𝐠)/(𝐋−𝐏^𝐥 )_(𝐩𝐬𝟏+𝐩𝐬𝟐−𝟐) 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72</xdr:col>
      <xdr:colOff>405457</xdr:colOff>
      <xdr:row>8</xdr:row>
      <xdr:rowOff>115412</xdr:rowOff>
    </xdr:from>
    <xdr:to>
      <xdr:col>72</xdr:col>
      <xdr:colOff>405457</xdr:colOff>
      <xdr:row>11</xdr:row>
      <xdr:rowOff>128192</xdr:rowOff>
    </xdr:to>
    <xdr:cxnSp macro="">
      <xdr:nvCxnSpPr>
        <xdr:cNvPr id="96" name="Conector recto de flecha 95">
          <a:extLst>
            <a:ext uri="{FF2B5EF4-FFF2-40B4-BE49-F238E27FC236}">
              <a16:creationId xmlns:a16="http://schemas.microsoft.com/office/drawing/2014/main" id="{8DC48BC0-532C-4D3F-8A28-E3281C785FBB}"/>
            </a:ext>
          </a:extLst>
        </xdr:cNvPr>
        <xdr:cNvCxnSpPr/>
      </xdr:nvCxnSpPr>
      <xdr:spPr>
        <a:xfrm>
          <a:off x="82594777" y="1707992"/>
          <a:ext cx="0" cy="637620"/>
        </a:xfrm>
        <a:prstGeom prst="straightConnector1">
          <a:avLst/>
        </a:prstGeom>
        <a:ln>
          <a:solidFill>
            <a:srgbClr val="156082"/>
          </a:solidFill>
          <a:prstDash val="sysDash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1421118</xdr:colOff>
      <xdr:row>13</xdr:row>
      <xdr:rowOff>57162</xdr:rowOff>
    </xdr:from>
    <xdr:to>
      <xdr:col>38</xdr:col>
      <xdr:colOff>902982</xdr:colOff>
      <xdr:row>13</xdr:row>
      <xdr:rowOff>57162</xdr:rowOff>
    </xdr:to>
    <xdr:cxnSp macro="">
      <xdr:nvCxnSpPr>
        <xdr:cNvPr id="97" name="Conector recto de flecha 96">
          <a:extLst>
            <a:ext uri="{FF2B5EF4-FFF2-40B4-BE49-F238E27FC236}">
              <a16:creationId xmlns:a16="http://schemas.microsoft.com/office/drawing/2014/main" id="{3B85D6B7-2AF8-46AB-9693-9A6974C04724}"/>
            </a:ext>
          </a:extLst>
        </xdr:cNvPr>
        <xdr:cNvCxnSpPr/>
      </xdr:nvCxnSpPr>
      <xdr:spPr>
        <a:xfrm rot="16200000" flipH="1">
          <a:off x="44477940" y="217932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1405878</xdr:colOff>
      <xdr:row>13</xdr:row>
      <xdr:rowOff>34302</xdr:rowOff>
    </xdr:from>
    <xdr:to>
      <xdr:col>54</xdr:col>
      <xdr:colOff>887742</xdr:colOff>
      <xdr:row>13</xdr:row>
      <xdr:rowOff>34302</xdr:rowOff>
    </xdr:to>
    <xdr:cxnSp macro="">
      <xdr:nvCxnSpPr>
        <xdr:cNvPr id="98" name="Conector recto de flecha 97">
          <a:extLst>
            <a:ext uri="{FF2B5EF4-FFF2-40B4-BE49-F238E27FC236}">
              <a16:creationId xmlns:a16="http://schemas.microsoft.com/office/drawing/2014/main" id="{994B30B3-B983-4851-80DD-34E89451EA92}"/>
            </a:ext>
          </a:extLst>
        </xdr:cNvPr>
        <xdr:cNvCxnSpPr/>
      </xdr:nvCxnSpPr>
      <xdr:spPr>
        <a:xfrm rot="16200000" flipH="1">
          <a:off x="61348620" y="215646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75</xdr:col>
      <xdr:colOff>68580</xdr:colOff>
      <xdr:row>36</xdr:row>
      <xdr:rowOff>55406</xdr:rowOff>
    </xdr:from>
    <xdr:ext cx="657681" cy="31412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A6B55AE6-7CF2-473F-8903-4BE865D31965}"/>
                </a:ext>
              </a:extLst>
            </xdr:cNvPr>
            <xdr:cNvSpPr txBox="1"/>
          </xdr:nvSpPr>
          <xdr:spPr>
            <a:xfrm>
              <a:off x="86403180" y="7317266"/>
              <a:ext cx="657681" cy="314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𝐔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𝐬𝐩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𝐀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𝐭𝐫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A6B55AE6-7CF2-473F-8903-4BE865D31965}"/>
                </a:ext>
              </a:extLst>
            </xdr:cNvPr>
            <xdr:cNvSpPr txBox="1"/>
          </xdr:nvSpPr>
          <xdr:spPr>
            <a:xfrm>
              <a:off x="86403180" y="7317266"/>
              <a:ext cx="657681" cy="314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𝐔_𝐬𝐩^𝐥=𝐋/(𝛒𝐀_𝐭𝐫 )</a:t>
              </a:r>
            </a:p>
          </xdr:txBody>
        </xdr:sp>
      </mc:Fallback>
    </mc:AlternateContent>
    <xdr:clientData/>
  </xdr:oneCellAnchor>
  <xdr:oneCellAnchor>
    <xdr:from>
      <xdr:col>74</xdr:col>
      <xdr:colOff>53340</xdr:colOff>
      <xdr:row>36</xdr:row>
      <xdr:rowOff>40199</xdr:rowOff>
    </xdr:from>
    <xdr:ext cx="642162" cy="31406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B603F4EB-C84B-4D87-9356-6B3E17622FBD}"/>
                </a:ext>
              </a:extLst>
            </xdr:cNvPr>
            <xdr:cNvSpPr txBox="1"/>
          </xdr:nvSpPr>
          <xdr:spPr>
            <a:xfrm>
              <a:off x="85488780" y="7302059"/>
              <a:ext cx="642162" cy="3140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𝐔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𝐬𝐩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𝐕</m:t>
                        </m:r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𝐀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𝐭𝐫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B603F4EB-C84B-4D87-9356-6B3E17622FBD}"/>
                </a:ext>
              </a:extLst>
            </xdr:cNvPr>
            <xdr:cNvSpPr txBox="1"/>
          </xdr:nvSpPr>
          <xdr:spPr>
            <a:xfrm>
              <a:off x="85488780" y="7302059"/>
              <a:ext cx="642162" cy="3140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𝐔_𝐬𝐩^𝐠=𝐕/(𝛒𝐀_𝐭𝐫 )</a:t>
              </a:r>
            </a:p>
          </xdr:txBody>
        </xdr:sp>
      </mc:Fallback>
    </mc:AlternateContent>
    <xdr:clientData/>
  </xdr:oneCellAnchor>
  <xdr:oneCellAnchor>
    <xdr:from>
      <xdr:col>77</xdr:col>
      <xdr:colOff>1211580</xdr:colOff>
      <xdr:row>36</xdr:row>
      <xdr:rowOff>67076</xdr:rowOff>
    </xdr:from>
    <xdr:ext cx="657231" cy="29078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3F000EDA-41E5-4D97-8509-719EF6354542}"/>
                </a:ext>
              </a:extLst>
            </xdr:cNvPr>
            <xdr:cNvSpPr txBox="1"/>
          </xdr:nvSpPr>
          <xdr:spPr>
            <a:xfrm>
              <a:off x="89214960" y="7328936"/>
              <a:ext cx="657231" cy="29078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𝐒𝐜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𝛍</m:t>
                        </m:r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𝐃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𝐛𝐦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3F000EDA-41E5-4D97-8509-719EF6354542}"/>
                </a:ext>
              </a:extLst>
            </xdr:cNvPr>
            <xdr:cNvSpPr txBox="1"/>
          </xdr:nvSpPr>
          <xdr:spPr>
            <a:xfrm>
              <a:off x="89214960" y="7328936"/>
              <a:ext cx="657231" cy="29078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𝐒𝐜=𝛍/(𝛒𝐃_𝐛𝐦 )</a:t>
              </a:r>
            </a:p>
          </xdr:txBody>
        </xdr:sp>
      </mc:Fallback>
    </mc:AlternateContent>
    <xdr:clientData/>
  </xdr:oneCellAnchor>
  <xdr:oneCellAnchor>
    <xdr:from>
      <xdr:col>82</xdr:col>
      <xdr:colOff>342900</xdr:colOff>
      <xdr:row>36</xdr:row>
      <xdr:rowOff>36160</xdr:rowOff>
    </xdr:from>
    <xdr:ext cx="784894" cy="32213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B7096D37-2A79-4374-9CE4-1358F7608D09}"/>
                </a:ext>
              </a:extLst>
            </xdr:cNvPr>
            <xdr:cNvSpPr txBox="1"/>
          </xdr:nvSpPr>
          <xdr:spPr>
            <a:xfrm>
              <a:off x="93139260" y="7298020"/>
              <a:ext cx="784894" cy="3221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𝐑𝐞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𝐝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𝐡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𝐬𝐩</m:t>
                            </m:r>
                          </m:sub>
                        </m:sSub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𝛍</m:t>
                        </m:r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B7096D37-2A79-4374-9CE4-1358F7608D09}"/>
                </a:ext>
              </a:extLst>
            </xdr:cNvPr>
            <xdr:cNvSpPr txBox="1"/>
          </xdr:nvSpPr>
          <xdr:spPr>
            <a:xfrm>
              <a:off x="93139260" y="7298020"/>
              <a:ext cx="784894" cy="3221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𝐑𝐞=(𝐝_𝐡 𝛒𝐔_𝐬𝐩)/𝛍</a:t>
              </a:r>
            </a:p>
          </xdr:txBody>
        </xdr:sp>
      </mc:Fallback>
    </mc:AlternateContent>
    <xdr:clientData/>
  </xdr:oneCellAnchor>
  <xdr:oneCellAnchor>
    <xdr:from>
      <xdr:col>85</xdr:col>
      <xdr:colOff>76200</xdr:colOff>
      <xdr:row>36</xdr:row>
      <xdr:rowOff>49059</xdr:rowOff>
    </xdr:from>
    <xdr:ext cx="820801" cy="3268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6FEA36F0-2F44-46A0-A7AC-594F0A7E508F}"/>
                </a:ext>
              </a:extLst>
            </xdr:cNvPr>
            <xdr:cNvSpPr txBox="1"/>
          </xdr:nvSpPr>
          <xdr:spPr>
            <a:xfrm>
              <a:off x="95341440" y="7310919"/>
              <a:ext cx="820801" cy="3268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𝐖𝐞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𝐝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𝐡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Sup>
                          <m:sSubSup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𝐬𝐩</m:t>
                            </m:r>
                          </m:sub>
                          <m:sup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p>
                        </m:sSubSup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𝛔</m:t>
                        </m:r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6FEA36F0-2F44-46A0-A7AC-594F0A7E508F}"/>
                </a:ext>
              </a:extLst>
            </xdr:cNvPr>
            <xdr:cNvSpPr txBox="1"/>
          </xdr:nvSpPr>
          <xdr:spPr>
            <a:xfrm>
              <a:off x="95341440" y="7310919"/>
              <a:ext cx="820801" cy="3268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𝐖𝐞=(𝐝_𝐡 𝛒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𝐔_𝐬𝐩^𝟐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𝛔</a:t>
              </a:r>
            </a:p>
          </xdr:txBody>
        </xdr:sp>
      </mc:Fallback>
    </mc:AlternateContent>
    <xdr:clientData/>
  </xdr:oneCellAnchor>
  <xdr:oneCellAnchor>
    <xdr:from>
      <xdr:col>87</xdr:col>
      <xdr:colOff>91440</xdr:colOff>
      <xdr:row>36</xdr:row>
      <xdr:rowOff>9186</xdr:rowOff>
    </xdr:from>
    <xdr:ext cx="594330" cy="34560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4" name="CuadroTexto 103">
              <a:extLst>
                <a:ext uri="{FF2B5EF4-FFF2-40B4-BE49-F238E27FC236}">
                  <a16:creationId xmlns:a16="http://schemas.microsoft.com/office/drawing/2014/main" id="{90AD7F01-580E-42DE-B40A-CD6FBD94F274}"/>
                </a:ext>
              </a:extLst>
            </xdr:cNvPr>
            <xdr:cNvSpPr txBox="1"/>
          </xdr:nvSpPr>
          <xdr:spPr>
            <a:xfrm>
              <a:off x="97155000" y="7271046"/>
              <a:ext cx="594330" cy="3456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𝐅𝐫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𝐬𝐩</m:t>
                            </m:r>
                          </m:sub>
                          <m:sup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𝟐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𝐠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𝐜</m:t>
                            </m:r>
                          </m:sub>
                        </m:sSub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𝐝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𝐡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4" name="CuadroTexto 103">
              <a:extLst>
                <a:ext uri="{FF2B5EF4-FFF2-40B4-BE49-F238E27FC236}">
                  <a16:creationId xmlns:a16="http://schemas.microsoft.com/office/drawing/2014/main" id="{90AD7F01-580E-42DE-B40A-CD6FBD94F274}"/>
                </a:ext>
              </a:extLst>
            </xdr:cNvPr>
            <xdr:cNvSpPr txBox="1"/>
          </xdr:nvSpPr>
          <xdr:spPr>
            <a:xfrm>
              <a:off x="97155000" y="7271046"/>
              <a:ext cx="594330" cy="3456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𝐅𝐫=(𝐔_𝐬𝐩^𝟐)/(𝐠_𝐜 𝐝_𝐡 )</a:t>
              </a:r>
            </a:p>
          </xdr:txBody>
        </xdr:sp>
      </mc:Fallback>
    </mc:AlternateContent>
    <xdr:clientData/>
  </xdr:oneCellAnchor>
  <xdr:oneCellAnchor>
    <xdr:from>
      <xdr:col>71</xdr:col>
      <xdr:colOff>129540</xdr:colOff>
      <xdr:row>36</xdr:row>
      <xdr:rowOff>30549</xdr:rowOff>
    </xdr:from>
    <xdr:ext cx="484876" cy="3333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5" name="CuadroTexto 104">
              <a:extLst>
                <a:ext uri="{FF2B5EF4-FFF2-40B4-BE49-F238E27FC236}">
                  <a16:creationId xmlns:a16="http://schemas.microsoft.com/office/drawing/2014/main" id="{CA00E396-2600-41FA-9F54-F874B8D084F7}"/>
                </a:ext>
              </a:extLst>
            </xdr:cNvPr>
            <xdr:cNvSpPr txBox="1"/>
          </xdr:nvSpPr>
          <xdr:spPr>
            <a:xfrm>
              <a:off x="81282540" y="7292409"/>
              <a:ext cx="484876" cy="333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𝐝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𝐡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𝛜</m:t>
                        </m:r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𝐚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𝐩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5" name="CuadroTexto 104">
              <a:extLst>
                <a:ext uri="{FF2B5EF4-FFF2-40B4-BE49-F238E27FC236}">
                  <a16:creationId xmlns:a16="http://schemas.microsoft.com/office/drawing/2014/main" id="{CA00E396-2600-41FA-9F54-F874B8D084F7}"/>
                </a:ext>
              </a:extLst>
            </xdr:cNvPr>
            <xdr:cNvSpPr txBox="1"/>
          </xdr:nvSpPr>
          <xdr:spPr>
            <a:xfrm>
              <a:off x="81282540" y="7292409"/>
              <a:ext cx="484876" cy="333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𝐝_𝐡=𝟒𝛜/𝐚_𝐩 </a:t>
              </a:r>
            </a:p>
          </xdr:txBody>
        </xdr:sp>
      </mc:Fallback>
    </mc:AlternateContent>
    <xdr:clientData/>
  </xdr:oneCellAnchor>
  <xdr:oneCellAnchor>
    <xdr:from>
      <xdr:col>80</xdr:col>
      <xdr:colOff>350520</xdr:colOff>
      <xdr:row>36</xdr:row>
      <xdr:rowOff>5029</xdr:rowOff>
    </xdr:from>
    <xdr:ext cx="637932" cy="33868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6" name="CuadroTexto 105">
              <a:extLst>
                <a:ext uri="{FF2B5EF4-FFF2-40B4-BE49-F238E27FC236}">
                  <a16:creationId xmlns:a16="http://schemas.microsoft.com/office/drawing/2014/main" id="{AF4A138D-2B51-4C6C-AB96-176CC9D0F2E8}"/>
                </a:ext>
              </a:extLst>
            </xdr:cNvPr>
            <xdr:cNvSpPr txBox="1"/>
          </xdr:nvSpPr>
          <xdr:spPr>
            <a:xfrm>
              <a:off x="91561920" y="7266889"/>
              <a:ext cx="637932" cy="3386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𝐑𝐞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𝐬𝐩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𝐚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𝐩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𝛍</m:t>
                        </m:r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6" name="CuadroTexto 105">
              <a:extLst>
                <a:ext uri="{FF2B5EF4-FFF2-40B4-BE49-F238E27FC236}">
                  <a16:creationId xmlns:a16="http://schemas.microsoft.com/office/drawing/2014/main" id="{AF4A138D-2B51-4C6C-AB96-176CC9D0F2E8}"/>
                </a:ext>
              </a:extLst>
            </xdr:cNvPr>
            <xdr:cNvSpPr txBox="1"/>
          </xdr:nvSpPr>
          <xdr:spPr>
            <a:xfrm>
              <a:off x="91561920" y="7266889"/>
              <a:ext cx="637932" cy="3386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𝐑𝐞=(𝛒𝐔_𝐬𝐩)/(𝐚_𝐩 𝛍)</a:t>
              </a:r>
            </a:p>
          </xdr:txBody>
        </xdr:sp>
      </mc:Fallback>
    </mc:AlternateContent>
    <xdr:clientData/>
  </xdr:oneCellAnchor>
  <xdr:oneCellAnchor>
    <xdr:from>
      <xdr:col>84</xdr:col>
      <xdr:colOff>76200</xdr:colOff>
      <xdr:row>35</xdr:row>
      <xdr:rowOff>162784</xdr:rowOff>
    </xdr:from>
    <xdr:ext cx="694484" cy="373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7" name="CuadroTexto 106">
              <a:extLst>
                <a:ext uri="{FF2B5EF4-FFF2-40B4-BE49-F238E27FC236}">
                  <a16:creationId xmlns:a16="http://schemas.microsoft.com/office/drawing/2014/main" id="{9A96E0F9-AF7F-41C5-B024-BA6D9822089D}"/>
                </a:ext>
              </a:extLst>
            </xdr:cNvPr>
            <xdr:cNvSpPr txBox="1"/>
          </xdr:nvSpPr>
          <xdr:spPr>
            <a:xfrm>
              <a:off x="94457520" y="7241764"/>
              <a:ext cx="694484" cy="373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𝐖𝐞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Sup>
                          <m:sSubSup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𝐬𝐩</m:t>
                            </m:r>
                          </m:sub>
                          <m:sup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𝐚</m:t>
                            </m:r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𝛔</m:t>
                        </m:r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7" name="CuadroTexto 106">
              <a:extLst>
                <a:ext uri="{FF2B5EF4-FFF2-40B4-BE49-F238E27FC236}">
                  <a16:creationId xmlns:a16="http://schemas.microsoft.com/office/drawing/2014/main" id="{9A96E0F9-AF7F-41C5-B024-BA6D9822089D}"/>
                </a:ext>
              </a:extLst>
            </xdr:cNvPr>
            <xdr:cNvSpPr txBox="1"/>
          </xdr:nvSpPr>
          <xdr:spPr>
            <a:xfrm>
              <a:off x="94457520" y="7241764"/>
              <a:ext cx="694484" cy="373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𝐖𝐞=(𝛒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𝐔_𝐬𝐩^𝟐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)/(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𝐚_𝐩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𝛔)</a:t>
              </a:r>
            </a:p>
          </xdr:txBody>
        </xdr:sp>
      </mc:Fallback>
    </mc:AlternateContent>
    <xdr:clientData/>
  </xdr:oneCellAnchor>
  <xdr:oneCellAnchor>
    <xdr:from>
      <xdr:col>86</xdr:col>
      <xdr:colOff>60960</xdr:colOff>
      <xdr:row>36</xdr:row>
      <xdr:rowOff>16806</xdr:rowOff>
    </xdr:from>
    <xdr:ext cx="657168" cy="34560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8" name="CuadroTexto 107">
              <a:extLst>
                <a:ext uri="{FF2B5EF4-FFF2-40B4-BE49-F238E27FC236}">
                  <a16:creationId xmlns:a16="http://schemas.microsoft.com/office/drawing/2014/main" id="{64A97418-DE06-4B93-ADD4-540FAB7336DE}"/>
                </a:ext>
              </a:extLst>
            </xdr:cNvPr>
            <xdr:cNvSpPr txBox="1"/>
          </xdr:nvSpPr>
          <xdr:spPr>
            <a:xfrm>
              <a:off x="96332040" y="7278666"/>
              <a:ext cx="657168" cy="3456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𝐅𝐫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𝐚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𝐩</m:t>
                            </m:r>
                          </m:sub>
                        </m:sSub>
                        <m:sSubSup>
                          <m:sSubSup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𝐬𝐩</m:t>
                            </m:r>
                          </m:sub>
                          <m:sup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𝟐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𝐠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𝐜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8" name="CuadroTexto 107">
              <a:extLst>
                <a:ext uri="{FF2B5EF4-FFF2-40B4-BE49-F238E27FC236}">
                  <a16:creationId xmlns:a16="http://schemas.microsoft.com/office/drawing/2014/main" id="{64A97418-DE06-4B93-ADD4-540FAB7336DE}"/>
                </a:ext>
              </a:extLst>
            </xdr:cNvPr>
            <xdr:cNvSpPr txBox="1"/>
          </xdr:nvSpPr>
          <xdr:spPr>
            <a:xfrm>
              <a:off x="96332040" y="7278666"/>
              <a:ext cx="657168" cy="3456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𝐅𝐫=(𝐚_𝐩 𝐔_𝐬𝐩^𝟐)/𝐠_𝐜 </a:t>
              </a:r>
            </a:p>
          </xdr:txBody>
        </xdr:sp>
      </mc:Fallback>
    </mc:AlternateContent>
    <xdr:clientData/>
  </xdr:oneCellAnchor>
  <xdr:oneCellAnchor>
    <xdr:from>
      <xdr:col>76</xdr:col>
      <xdr:colOff>45720</xdr:colOff>
      <xdr:row>16</xdr:row>
      <xdr:rowOff>15240</xdr:rowOff>
    </xdr:from>
    <xdr:ext cx="4008661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9" name="CuadroTexto 108">
              <a:extLst>
                <a:ext uri="{FF2B5EF4-FFF2-40B4-BE49-F238E27FC236}">
                  <a16:creationId xmlns:a16="http://schemas.microsoft.com/office/drawing/2014/main" id="{073EB452-6721-46DF-A75B-D9CD890E0122}"/>
                </a:ext>
              </a:extLst>
            </xdr:cNvPr>
            <xdr:cNvSpPr txBox="1"/>
          </xdr:nvSpPr>
          <xdr:spPr>
            <a:xfrm>
              <a:off x="87256620" y="3268980"/>
              <a:ext cx="4008661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9" name="CuadroTexto 108">
              <a:extLst>
                <a:ext uri="{FF2B5EF4-FFF2-40B4-BE49-F238E27FC236}">
                  <a16:creationId xmlns:a16="http://schemas.microsoft.com/office/drawing/2014/main" id="{073EB452-6721-46DF-A75B-D9CD890E0122}"/>
                </a:ext>
              </a:extLst>
            </xdr:cNvPr>
            <xdr:cNvSpPr txBox="1"/>
          </xdr:nvSpPr>
          <xdr:spPr>
            <a:xfrm>
              <a:off x="87256620" y="3268980"/>
              <a:ext cx="4008661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(𝐏^𝐠 𝐡)_(𝐩𝐬𝟏+𝐩𝐬𝟐−𝟐)−[(𝐋−𝐏^𝐥 )𝐡]_(𝐩𝐬𝟏+𝐩𝐬𝟐−𝟐)+[(𝐋−𝐏^𝐥−𝐏^𝐠 )𝐡]_(𝐩𝐬𝟏+𝐩𝐬𝟐−𝟐)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72</xdr:col>
      <xdr:colOff>1668780</xdr:colOff>
      <xdr:row>25</xdr:row>
      <xdr:rowOff>0</xdr:rowOff>
    </xdr:from>
    <xdr:ext cx="2446888" cy="19107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0" name="CuadroTexto 109">
              <a:extLst>
                <a:ext uri="{FF2B5EF4-FFF2-40B4-BE49-F238E27FC236}">
                  <a16:creationId xmlns:a16="http://schemas.microsoft.com/office/drawing/2014/main" id="{CCBA27DA-B8B2-4BCD-A52D-B59E375158FC}"/>
                </a:ext>
              </a:extLst>
            </xdr:cNvPr>
            <xdr:cNvSpPr txBox="1"/>
          </xdr:nvSpPr>
          <xdr:spPr>
            <a:xfrm>
              <a:off x="83858100" y="5082540"/>
              <a:ext cx="2446888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1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acc>
                          <m:accPr>
                            <m:chr m:val="̅"/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𝐋</m:t>
                            </m:r>
                          </m:e>
                        </m:acc>
                      </m:e>
                      <m:sub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𝐭𝟔𝟔</m:t>
                        </m:r>
                      </m:sub>
                    </m:sSub>
                    <m:d>
                      <m:dPr>
                        <m:begChr m:val="["/>
                        <m:endChr m:val="]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̅"/>
                                <m:ctrlPr>
                                  <a:rPr lang="es-MX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s-MX" sz="11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acc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𝐭𝟔𝟔</m:t>
                            </m:r>
                          </m:sub>
                        </m:sSub>
                        <m:d>
                          <m:d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𝐓𝐓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𝟔</m:t>
                            </m:r>
                          </m:e>
                        </m:d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̅"/>
                                <m:ctrlPr>
                                  <a:rPr lang="es-MX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s-MX" sz="11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acc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𝐭𝟔𝟔</m:t>
                            </m:r>
                          </m:sub>
                        </m:sSub>
                        <m:d>
                          <m:d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𝐓𝐓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𝟕</m:t>
                            </m:r>
                          </m:e>
                        </m:d>
                      </m:e>
                    </m:d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10" name="CuadroTexto 109">
              <a:extLst>
                <a:ext uri="{FF2B5EF4-FFF2-40B4-BE49-F238E27FC236}">
                  <a16:creationId xmlns:a16="http://schemas.microsoft.com/office/drawing/2014/main" id="{CCBA27DA-B8B2-4BCD-A52D-B59E375158FC}"/>
                </a:ext>
              </a:extLst>
            </xdr:cNvPr>
            <xdr:cNvSpPr txBox="1"/>
          </xdr:nvSpPr>
          <xdr:spPr>
            <a:xfrm>
              <a:off x="83858100" y="5082540"/>
              <a:ext cx="2446888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̇=𝐋 ̅_𝐭𝟔𝟔 [𝐡 ̅_𝐭𝟔𝟔 (𝐓𝐓−𝟔)−𝐡 ̅_𝐭𝟔𝟔 (𝐓𝐓−𝟕)]</a:t>
              </a:r>
              <a:endParaRPr lang="es-MX" sz="1000" b="1" i="0"/>
            </a:p>
          </xdr:txBody>
        </xdr:sp>
      </mc:Fallback>
    </mc:AlternateContent>
    <xdr:clientData/>
  </xdr:oneCellAnchor>
  <xdr:twoCellAnchor editAs="oneCell">
    <xdr:from>
      <xdr:col>51</xdr:col>
      <xdr:colOff>792479</xdr:colOff>
      <xdr:row>62</xdr:row>
      <xdr:rowOff>0</xdr:rowOff>
    </xdr:from>
    <xdr:to>
      <xdr:col>57</xdr:col>
      <xdr:colOff>355102</xdr:colOff>
      <xdr:row>104</xdr:row>
      <xdr:rowOff>13731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6055A254-1E79-7EBF-D102-386A79AF8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12382500"/>
          <a:ext cx="5742443" cy="7694691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106</xdr:row>
      <xdr:rowOff>0</xdr:rowOff>
    </xdr:from>
    <xdr:to>
      <xdr:col>57</xdr:col>
      <xdr:colOff>473975</xdr:colOff>
      <xdr:row>148</xdr:row>
      <xdr:rowOff>18303</xdr:rowOff>
    </xdr:to>
    <xdr:pic>
      <xdr:nvPicPr>
        <xdr:cNvPr id="114" name="Imagen 113">
          <a:extLst>
            <a:ext uri="{FF2B5EF4-FFF2-40B4-BE49-F238E27FC236}">
              <a16:creationId xmlns:a16="http://schemas.microsoft.com/office/drawing/2014/main" id="{626B6762-3E86-4DA5-0CBE-74BAFC2EE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20429220"/>
          <a:ext cx="5861316" cy="7699263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149</xdr:row>
      <xdr:rowOff>182879</xdr:rowOff>
    </xdr:from>
    <xdr:to>
      <xdr:col>57</xdr:col>
      <xdr:colOff>245374</xdr:colOff>
      <xdr:row>192</xdr:row>
      <xdr:rowOff>13730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id="{DE5070A7-0D83-F63E-472E-217711EDD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28475939"/>
          <a:ext cx="5632715" cy="7694691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194</xdr:row>
      <xdr:rowOff>1</xdr:rowOff>
    </xdr:from>
    <xdr:to>
      <xdr:col>57</xdr:col>
      <xdr:colOff>355102</xdr:colOff>
      <xdr:row>236</xdr:row>
      <xdr:rowOff>22876</xdr:rowOff>
    </xdr:to>
    <xdr:pic>
      <xdr:nvPicPr>
        <xdr:cNvPr id="118" name="Imagen 117">
          <a:extLst>
            <a:ext uri="{FF2B5EF4-FFF2-40B4-BE49-F238E27FC236}">
              <a16:creationId xmlns:a16="http://schemas.microsoft.com/office/drawing/2014/main" id="{CB88F591-F0A0-1B02-1728-40A29A347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36522661"/>
          <a:ext cx="5742443" cy="7703835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237</xdr:row>
      <xdr:rowOff>182879</xdr:rowOff>
    </xdr:from>
    <xdr:to>
      <xdr:col>57</xdr:col>
      <xdr:colOff>473975</xdr:colOff>
      <xdr:row>280</xdr:row>
      <xdr:rowOff>32018</xdr:rowOff>
    </xdr:to>
    <xdr:pic>
      <xdr:nvPicPr>
        <xdr:cNvPr id="120" name="Imagen 119">
          <a:extLst>
            <a:ext uri="{FF2B5EF4-FFF2-40B4-BE49-F238E27FC236}">
              <a16:creationId xmlns:a16="http://schemas.microsoft.com/office/drawing/2014/main" id="{A35BF633-D467-0042-B886-ECD9C09AB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44569379"/>
          <a:ext cx="5861316" cy="7712979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282</xdr:row>
      <xdr:rowOff>0</xdr:rowOff>
    </xdr:from>
    <xdr:to>
      <xdr:col>57</xdr:col>
      <xdr:colOff>245374</xdr:colOff>
      <xdr:row>324</xdr:row>
      <xdr:rowOff>32019</xdr:rowOff>
    </xdr:to>
    <xdr:pic>
      <xdr:nvPicPr>
        <xdr:cNvPr id="122" name="Imagen 121">
          <a:extLst>
            <a:ext uri="{FF2B5EF4-FFF2-40B4-BE49-F238E27FC236}">
              <a16:creationId xmlns:a16="http://schemas.microsoft.com/office/drawing/2014/main" id="{252A2ACF-5409-3533-2334-8DB3AFA00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52616100"/>
          <a:ext cx="5632715" cy="77129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420063</xdr:colOff>
      <xdr:row>7</xdr:row>
      <xdr:rowOff>78760</xdr:rowOff>
    </xdr:from>
    <xdr:to>
      <xdr:col>16</xdr:col>
      <xdr:colOff>2370</xdr:colOff>
      <xdr:row>12</xdr:row>
      <xdr:rowOff>129540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3691D3FF-58AF-47FC-8870-7D289908A856}"/>
            </a:ext>
          </a:extLst>
        </xdr:cNvPr>
        <xdr:cNvGrpSpPr/>
      </xdr:nvGrpSpPr>
      <xdr:grpSpPr>
        <a:xfrm>
          <a:off x="16886883" y="1457980"/>
          <a:ext cx="2157867" cy="1094720"/>
          <a:chOff x="4607856" y="1308846"/>
          <a:chExt cx="2321859" cy="1039907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4A062AB0-EE1B-4904-88D2-02438C81C22B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0983"/>
          <a:stretch/>
        </xdr:blipFill>
        <xdr:spPr bwMode="auto">
          <a:xfrm>
            <a:off x="4607856" y="1308846"/>
            <a:ext cx="2321859" cy="103990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" name="Imagen 3">
            <a:extLst>
              <a:ext uri="{FF2B5EF4-FFF2-40B4-BE49-F238E27FC236}">
                <a16:creationId xmlns:a16="http://schemas.microsoft.com/office/drawing/2014/main" id="{00F9AB08-C1E4-A522-A942-ECDDEBE7D945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317" t="66038" r="36155" b="11321"/>
          <a:stretch/>
        </xdr:blipFill>
        <xdr:spPr bwMode="auto">
          <a:xfrm>
            <a:off x="5396751" y="1630222"/>
            <a:ext cx="457201" cy="32273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42904</xdr:colOff>
      <xdr:row>7</xdr:row>
      <xdr:rowOff>63776</xdr:rowOff>
    </xdr:from>
    <xdr:to>
      <xdr:col>6</xdr:col>
      <xdr:colOff>1183342</xdr:colOff>
      <xdr:row>12</xdr:row>
      <xdr:rowOff>157975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CE6674CA-57E4-44AC-85F1-DC8E620E39A2}"/>
            </a:ext>
          </a:extLst>
        </xdr:cNvPr>
        <xdr:cNvGrpSpPr/>
      </xdr:nvGrpSpPr>
      <xdr:grpSpPr>
        <a:xfrm>
          <a:off x="5445484" y="1442996"/>
          <a:ext cx="2496798" cy="1138139"/>
          <a:chOff x="5398299" y="1217963"/>
          <a:chExt cx="2227884" cy="1049551"/>
        </a:xfrm>
      </xdr:grpSpPr>
      <xdr:pic>
        <xdr:nvPicPr>
          <xdr:cNvPr id="6" name="Imagen 5">
            <a:extLst>
              <a:ext uri="{FF2B5EF4-FFF2-40B4-BE49-F238E27FC236}">
                <a16:creationId xmlns:a16="http://schemas.microsoft.com/office/drawing/2014/main" id="{2C6E83F2-414E-A439-385B-E6A3CF75173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98299" y="1217963"/>
            <a:ext cx="2227884" cy="10495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" name="Imagen 6">
            <a:extLst>
              <a:ext uri="{FF2B5EF4-FFF2-40B4-BE49-F238E27FC236}">
                <a16:creationId xmlns:a16="http://schemas.microsoft.com/office/drawing/2014/main" id="{FC9B6BD1-EC7A-E9EE-9C43-5527F1B209A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10047" y="1280716"/>
            <a:ext cx="646416" cy="57281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1272319</xdr:colOff>
      <xdr:row>11</xdr:row>
      <xdr:rowOff>63817</xdr:rowOff>
    </xdr:from>
    <xdr:to>
      <xdr:col>5</xdr:col>
      <xdr:colOff>1272319</xdr:colOff>
      <xdr:row>16</xdr:row>
      <xdr:rowOff>79901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026B4E75-9128-4763-ABDF-886374F6DC33}"/>
            </a:ext>
          </a:extLst>
        </xdr:cNvPr>
        <xdr:cNvCxnSpPr/>
      </xdr:nvCxnSpPr>
      <xdr:spPr>
        <a:xfrm flipV="1">
          <a:off x="6674899" y="2273617"/>
          <a:ext cx="0" cy="105240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1279939</xdr:colOff>
      <xdr:row>3</xdr:row>
      <xdr:rowOff>118897</xdr:rowOff>
    </xdr:from>
    <xdr:to>
      <xdr:col>5</xdr:col>
      <xdr:colOff>1279939</xdr:colOff>
      <xdr:row>8</xdr:row>
      <xdr:rowOff>165986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A2307E63-EE05-4F99-884B-00D64BA9CDD6}"/>
            </a:ext>
          </a:extLst>
        </xdr:cNvPr>
        <xdr:cNvCxnSpPr/>
      </xdr:nvCxnSpPr>
      <xdr:spPr>
        <a:xfrm flipV="1">
          <a:off x="6682519" y="705637"/>
          <a:ext cx="0" cy="10529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1344635</xdr:colOff>
      <xdr:row>3</xdr:row>
      <xdr:rowOff>118897</xdr:rowOff>
    </xdr:from>
    <xdr:to>
      <xdr:col>5</xdr:col>
      <xdr:colOff>1344635</xdr:colOff>
      <xdr:row>8</xdr:row>
      <xdr:rowOff>165986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18B9AC36-B1B4-4429-802A-6AA4A748BC41}"/>
            </a:ext>
          </a:extLst>
        </xdr:cNvPr>
        <xdr:cNvCxnSpPr/>
      </xdr:nvCxnSpPr>
      <xdr:spPr>
        <a:xfrm>
          <a:off x="6747215" y="705637"/>
          <a:ext cx="0" cy="1052929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1332911</xdr:colOff>
      <xdr:row>11</xdr:row>
      <xdr:rowOff>63817</xdr:rowOff>
    </xdr:from>
    <xdr:to>
      <xdr:col>5</xdr:col>
      <xdr:colOff>1332911</xdr:colOff>
      <xdr:row>16</xdr:row>
      <xdr:rowOff>79901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3A3FA381-20BD-411D-B0B9-CF9F8F002B5F}"/>
            </a:ext>
          </a:extLst>
        </xdr:cNvPr>
        <xdr:cNvCxnSpPr/>
      </xdr:nvCxnSpPr>
      <xdr:spPr>
        <a:xfrm>
          <a:off x="6735491" y="2273617"/>
          <a:ext cx="0" cy="1052404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9625</xdr:colOff>
      <xdr:row>3</xdr:row>
      <xdr:rowOff>113684</xdr:rowOff>
    </xdr:from>
    <xdr:to>
      <xdr:col>15</xdr:col>
      <xdr:colOff>9625</xdr:colOff>
      <xdr:row>8</xdr:row>
      <xdr:rowOff>160773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id="{63D89B27-AAC2-419C-9754-ECC6C4A3C7EF}"/>
            </a:ext>
          </a:extLst>
        </xdr:cNvPr>
        <xdr:cNvCxnSpPr/>
      </xdr:nvCxnSpPr>
      <xdr:spPr>
        <a:xfrm>
          <a:off x="17809945" y="700424"/>
          <a:ext cx="0" cy="10529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11</xdr:row>
      <xdr:rowOff>48577</xdr:rowOff>
    </xdr:from>
    <xdr:to>
      <xdr:col>15</xdr:col>
      <xdr:colOff>0</xdr:colOff>
      <xdr:row>17</xdr:row>
      <xdr:rowOff>110359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9B403AFA-A22D-4203-8AEF-426CC313ED78}"/>
            </a:ext>
          </a:extLst>
        </xdr:cNvPr>
        <xdr:cNvCxnSpPr/>
      </xdr:nvCxnSpPr>
      <xdr:spPr>
        <a:xfrm flipH="1">
          <a:off x="17800320" y="2258377"/>
          <a:ext cx="0" cy="1296222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17585</xdr:colOff>
      <xdr:row>17</xdr:row>
      <xdr:rowOff>117230</xdr:rowOff>
    </xdr:from>
    <xdr:to>
      <xdr:col>15</xdr:col>
      <xdr:colOff>1241474</xdr:colOff>
      <xdr:row>17</xdr:row>
      <xdr:rowOff>121920</xdr:rowOff>
    </xdr:to>
    <xdr:cxnSp macro="">
      <xdr:nvCxnSpPr>
        <xdr:cNvPr id="14" name="Conector recto de flecha 13">
          <a:extLst>
            <a:ext uri="{FF2B5EF4-FFF2-40B4-BE49-F238E27FC236}">
              <a16:creationId xmlns:a16="http://schemas.microsoft.com/office/drawing/2014/main" id="{5ACE9169-4806-4985-BDA7-7AC6078DCA7B}"/>
            </a:ext>
          </a:extLst>
        </xdr:cNvPr>
        <xdr:cNvCxnSpPr/>
      </xdr:nvCxnSpPr>
      <xdr:spPr>
        <a:xfrm flipH="1">
          <a:off x="16484405" y="3561470"/>
          <a:ext cx="2557389" cy="4690"/>
        </a:xfrm>
        <a:prstGeom prst="straightConnector1">
          <a:avLst/>
        </a:prstGeom>
        <a:ln>
          <a:solidFill>
            <a:srgbClr val="C00000"/>
          </a:solidFill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8965</xdr:colOff>
      <xdr:row>2</xdr:row>
      <xdr:rowOff>13643</xdr:rowOff>
    </xdr:from>
    <xdr:to>
      <xdr:col>25</xdr:col>
      <xdr:colOff>8965</xdr:colOff>
      <xdr:row>7</xdr:row>
      <xdr:rowOff>24874</xdr:rowOff>
    </xdr:to>
    <xdr:cxnSp macro="">
      <xdr:nvCxnSpPr>
        <xdr:cNvPr id="15" name="Conector recto de flecha 14">
          <a:extLst>
            <a:ext uri="{FF2B5EF4-FFF2-40B4-BE49-F238E27FC236}">
              <a16:creationId xmlns:a16="http://schemas.microsoft.com/office/drawing/2014/main" id="{313FC488-AD57-48CB-9FD4-D0A6C0A0937A}"/>
            </a:ext>
          </a:extLst>
        </xdr:cNvPr>
        <xdr:cNvCxnSpPr/>
      </xdr:nvCxnSpPr>
      <xdr:spPr>
        <a:xfrm rot="10800000" flipH="1">
          <a:off x="2990222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17930</xdr:colOff>
      <xdr:row>14</xdr:row>
      <xdr:rowOff>1</xdr:rowOff>
    </xdr:from>
    <xdr:to>
      <xdr:col>25</xdr:col>
      <xdr:colOff>17930</xdr:colOff>
      <xdr:row>18</xdr:row>
      <xdr:rowOff>190525</xdr:rowOff>
    </xdr:to>
    <xdr:cxnSp macro="">
      <xdr:nvCxnSpPr>
        <xdr:cNvPr id="16" name="Conector recto de flecha 15">
          <a:extLst>
            <a:ext uri="{FF2B5EF4-FFF2-40B4-BE49-F238E27FC236}">
              <a16:creationId xmlns:a16="http://schemas.microsoft.com/office/drawing/2014/main" id="{F8B7FEB3-90A7-4379-B2BF-1ED869951CDE}"/>
            </a:ext>
          </a:extLst>
        </xdr:cNvPr>
        <xdr:cNvCxnSpPr/>
      </xdr:nvCxnSpPr>
      <xdr:spPr>
        <a:xfrm rot="10800000" flipH="1">
          <a:off x="29911190" y="2842261"/>
          <a:ext cx="0" cy="99824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8965</xdr:colOff>
      <xdr:row>2</xdr:row>
      <xdr:rowOff>8966</xdr:rowOff>
    </xdr:from>
    <xdr:to>
      <xdr:col>27</xdr:col>
      <xdr:colOff>8965</xdr:colOff>
      <xdr:row>7</xdr:row>
      <xdr:rowOff>20197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id="{4977EC09-1CB8-4820-810D-B505AE4F1C74}"/>
            </a:ext>
          </a:extLst>
        </xdr:cNvPr>
        <xdr:cNvCxnSpPr/>
      </xdr:nvCxnSpPr>
      <xdr:spPr>
        <a:xfrm>
          <a:off x="3250064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7813</xdr:colOff>
      <xdr:row>14</xdr:row>
      <xdr:rowOff>16522</xdr:rowOff>
    </xdr:from>
    <xdr:to>
      <xdr:col>27</xdr:col>
      <xdr:colOff>7813</xdr:colOff>
      <xdr:row>19</xdr:row>
      <xdr:rowOff>14834</xdr:rowOff>
    </xdr:to>
    <xdr:cxnSp macro="">
      <xdr:nvCxnSpPr>
        <xdr:cNvPr id="18" name="Conector recto de flecha 17">
          <a:extLst>
            <a:ext uri="{FF2B5EF4-FFF2-40B4-BE49-F238E27FC236}">
              <a16:creationId xmlns:a16="http://schemas.microsoft.com/office/drawing/2014/main" id="{C310D48F-0998-43DF-9493-93BA4FF2DCA5}"/>
            </a:ext>
          </a:extLst>
        </xdr:cNvPr>
        <xdr:cNvCxnSpPr/>
      </xdr:nvCxnSpPr>
      <xdr:spPr>
        <a:xfrm>
          <a:off x="32499493" y="2858782"/>
          <a:ext cx="0" cy="101939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4522</xdr:colOff>
      <xdr:row>14</xdr:row>
      <xdr:rowOff>3810</xdr:rowOff>
    </xdr:from>
    <xdr:to>
      <xdr:col>57</xdr:col>
      <xdr:colOff>4522</xdr:colOff>
      <xdr:row>19</xdr:row>
      <xdr:rowOff>3834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id="{961DA829-B24F-4F29-9B56-690DD4D13047}"/>
            </a:ext>
          </a:extLst>
        </xdr:cNvPr>
        <xdr:cNvCxnSpPr/>
      </xdr:nvCxnSpPr>
      <xdr:spPr>
        <a:xfrm rot="10800000" flipH="1">
          <a:off x="65513662" y="2846070"/>
          <a:ext cx="0" cy="102110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60906</xdr:colOff>
      <xdr:row>10</xdr:row>
      <xdr:rowOff>59097</xdr:rowOff>
    </xdr:from>
    <xdr:to>
      <xdr:col>74</xdr:col>
      <xdr:colOff>744279</xdr:colOff>
      <xdr:row>21</xdr:row>
      <xdr:rowOff>73567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ECACF36B-CF29-4AE7-9ECC-3B3D88CF7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66066" y="2070777"/>
          <a:ext cx="683373" cy="22699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74</xdr:col>
      <xdr:colOff>175064</xdr:colOff>
      <xdr:row>10</xdr:row>
      <xdr:rowOff>100870</xdr:rowOff>
    </xdr:from>
    <xdr:to>
      <xdr:col>74</xdr:col>
      <xdr:colOff>662088</xdr:colOff>
      <xdr:row>12</xdr:row>
      <xdr:rowOff>152046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D5EE5980-869C-4B94-856D-E1123C523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80224" y="2112550"/>
          <a:ext cx="487024" cy="462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99215</xdr:colOff>
      <xdr:row>8</xdr:row>
      <xdr:rowOff>29309</xdr:rowOff>
    </xdr:from>
    <xdr:to>
      <xdr:col>72</xdr:col>
      <xdr:colOff>715765</xdr:colOff>
      <xdr:row>17</xdr:row>
      <xdr:rowOff>130803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B7B76590-2389-4AAF-B12E-BFB0A7D1021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5967"/>
        <a:stretch/>
      </xdr:blipFill>
      <xdr:spPr bwMode="auto">
        <a:xfrm>
          <a:off x="82821935" y="1621889"/>
          <a:ext cx="1652870" cy="1953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597559</xdr:colOff>
      <xdr:row>13</xdr:row>
      <xdr:rowOff>41409</xdr:rowOff>
    </xdr:from>
    <xdr:to>
      <xdr:col>72</xdr:col>
      <xdr:colOff>160020</xdr:colOff>
      <xdr:row>15</xdr:row>
      <xdr:rowOff>157961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36FBF9C5-D87E-47BD-B7A6-CED2F8E9D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20279" y="2670309"/>
          <a:ext cx="598781" cy="5356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944880</xdr:colOff>
      <xdr:row>17</xdr:row>
      <xdr:rowOff>89683</xdr:rowOff>
    </xdr:from>
    <xdr:to>
      <xdr:col>74</xdr:col>
      <xdr:colOff>446214</xdr:colOff>
      <xdr:row>23</xdr:row>
      <xdr:rowOff>4903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FAA63F92-659F-4581-B993-F93C7B84DD18}"/>
            </a:ext>
          </a:extLst>
        </xdr:cNvPr>
        <xdr:cNvGrpSpPr/>
      </xdr:nvGrpSpPr>
      <xdr:grpSpPr>
        <a:xfrm>
          <a:off x="83667600" y="3533923"/>
          <a:ext cx="3783774" cy="1164900"/>
          <a:chOff x="76321920" y="3472962"/>
          <a:chExt cx="2076918" cy="1244707"/>
        </a:xfrm>
      </xdr:grpSpPr>
      <xdr:cxnSp macro="">
        <xdr:nvCxnSpPr>
          <xdr:cNvPr id="25" name="Conector recto de flecha 24">
            <a:extLst>
              <a:ext uri="{FF2B5EF4-FFF2-40B4-BE49-F238E27FC236}">
                <a16:creationId xmlns:a16="http://schemas.microsoft.com/office/drawing/2014/main" id="{625732B0-9697-F331-01D9-E728D62E590F}"/>
              </a:ext>
            </a:extLst>
          </xdr:cNvPr>
          <xdr:cNvCxnSpPr/>
        </xdr:nvCxnSpPr>
        <xdr:spPr>
          <a:xfrm>
            <a:off x="76321920" y="3472962"/>
            <a:ext cx="0" cy="1240018"/>
          </a:xfrm>
          <a:prstGeom prst="straightConnector1">
            <a:avLst/>
          </a:prstGeom>
          <a:ln>
            <a:solidFill>
              <a:srgbClr val="156082"/>
            </a:solidFill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Conector recto de flecha 25">
            <a:extLst>
              <a:ext uri="{FF2B5EF4-FFF2-40B4-BE49-F238E27FC236}">
                <a16:creationId xmlns:a16="http://schemas.microsoft.com/office/drawing/2014/main" id="{1C4CBCF0-D5FC-88F6-1300-B22CA23A9B2A}"/>
              </a:ext>
            </a:extLst>
          </xdr:cNvPr>
          <xdr:cNvCxnSpPr/>
        </xdr:nvCxnSpPr>
        <xdr:spPr>
          <a:xfrm flipH="1">
            <a:off x="76380305" y="4712150"/>
            <a:ext cx="2018533" cy="25"/>
          </a:xfrm>
          <a:prstGeom prst="straightConnector1">
            <a:avLst/>
          </a:prstGeom>
          <a:ln>
            <a:solidFill>
              <a:srgbClr val="156082"/>
            </a:solidFill>
            <a:tailEnd type="non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Conector recto de flecha 26">
            <a:extLst>
              <a:ext uri="{FF2B5EF4-FFF2-40B4-BE49-F238E27FC236}">
                <a16:creationId xmlns:a16="http://schemas.microsoft.com/office/drawing/2014/main" id="{45B9FB06-D4EE-478A-1AD5-FE99EB133A03}"/>
              </a:ext>
            </a:extLst>
          </xdr:cNvPr>
          <xdr:cNvCxnSpPr/>
        </xdr:nvCxnSpPr>
        <xdr:spPr>
          <a:xfrm flipH="1" flipV="1">
            <a:off x="78391932" y="4282757"/>
            <a:ext cx="0" cy="430918"/>
          </a:xfrm>
          <a:prstGeom prst="straightConnector1">
            <a:avLst/>
          </a:prstGeom>
          <a:ln>
            <a:solidFill>
              <a:srgbClr val="156082"/>
            </a:solidFill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Conector recto de flecha 27">
            <a:extLst>
              <a:ext uri="{FF2B5EF4-FFF2-40B4-BE49-F238E27FC236}">
                <a16:creationId xmlns:a16="http://schemas.microsoft.com/office/drawing/2014/main" id="{F50DD542-0315-29C2-30E6-E6454136E45F}"/>
              </a:ext>
            </a:extLst>
          </xdr:cNvPr>
          <xdr:cNvCxnSpPr/>
        </xdr:nvCxnSpPr>
        <xdr:spPr>
          <a:xfrm>
            <a:off x="76376432" y="3477651"/>
            <a:ext cx="0" cy="1240018"/>
          </a:xfrm>
          <a:prstGeom prst="straightConnector1">
            <a:avLst/>
          </a:prstGeom>
          <a:ln>
            <a:solidFill>
              <a:srgbClr val="156082"/>
            </a:solidFill>
            <a:tailEnd type="non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74</xdr:col>
      <xdr:colOff>396362</xdr:colOff>
      <xdr:row>8</xdr:row>
      <xdr:rowOff>117231</xdr:rowOff>
    </xdr:from>
    <xdr:to>
      <xdr:col>74</xdr:col>
      <xdr:colOff>396362</xdr:colOff>
      <xdr:row>10</xdr:row>
      <xdr:rowOff>86166</xdr:rowOff>
    </xdr:to>
    <xdr:cxnSp macro="">
      <xdr:nvCxnSpPr>
        <xdr:cNvPr id="29" name="Conector recto de flecha 28">
          <a:extLst>
            <a:ext uri="{FF2B5EF4-FFF2-40B4-BE49-F238E27FC236}">
              <a16:creationId xmlns:a16="http://schemas.microsoft.com/office/drawing/2014/main" id="{365368BE-249C-457D-82FD-B044F89955EB}"/>
            </a:ext>
          </a:extLst>
        </xdr:cNvPr>
        <xdr:cNvCxnSpPr/>
      </xdr:nvCxnSpPr>
      <xdr:spPr>
        <a:xfrm flipH="1">
          <a:off x="87401522" y="1709811"/>
          <a:ext cx="0" cy="388035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404446</xdr:colOff>
      <xdr:row>8</xdr:row>
      <xdr:rowOff>115614</xdr:rowOff>
    </xdr:from>
    <xdr:to>
      <xdr:col>74</xdr:col>
      <xdr:colOff>394138</xdr:colOff>
      <xdr:row>8</xdr:row>
      <xdr:rowOff>117230</xdr:rowOff>
    </xdr:to>
    <xdr:cxnSp macro="">
      <xdr:nvCxnSpPr>
        <xdr:cNvPr id="30" name="Conector recto de flecha 29">
          <a:extLst>
            <a:ext uri="{FF2B5EF4-FFF2-40B4-BE49-F238E27FC236}">
              <a16:creationId xmlns:a16="http://schemas.microsoft.com/office/drawing/2014/main" id="{463EA91F-FEF3-4DC6-A92A-826DAEAA63E4}"/>
            </a:ext>
          </a:extLst>
        </xdr:cNvPr>
        <xdr:cNvCxnSpPr/>
      </xdr:nvCxnSpPr>
      <xdr:spPr>
        <a:xfrm flipH="1">
          <a:off x="84163486" y="1708194"/>
          <a:ext cx="3235812" cy="1616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403860</xdr:colOff>
      <xdr:row>7</xdr:row>
      <xdr:rowOff>68580</xdr:rowOff>
    </xdr:from>
    <xdr:to>
      <xdr:col>72</xdr:col>
      <xdr:colOff>404445</xdr:colOff>
      <xdr:row>8</xdr:row>
      <xdr:rowOff>122640</xdr:rowOff>
    </xdr:to>
    <xdr:cxnSp macro="">
      <xdr:nvCxnSpPr>
        <xdr:cNvPr id="31" name="Conector recto de flecha 30">
          <a:extLst>
            <a:ext uri="{FF2B5EF4-FFF2-40B4-BE49-F238E27FC236}">
              <a16:creationId xmlns:a16="http://schemas.microsoft.com/office/drawing/2014/main" id="{489415D0-C5FB-418B-A4AA-273C242082BB}"/>
            </a:ext>
          </a:extLst>
        </xdr:cNvPr>
        <xdr:cNvCxnSpPr/>
      </xdr:nvCxnSpPr>
      <xdr:spPr>
        <a:xfrm flipH="1" flipV="1">
          <a:off x="84162900" y="1447800"/>
          <a:ext cx="585" cy="26742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7033</xdr:colOff>
      <xdr:row>2</xdr:row>
      <xdr:rowOff>192844</xdr:rowOff>
    </xdr:from>
    <xdr:to>
      <xdr:col>72</xdr:col>
      <xdr:colOff>12895</xdr:colOff>
      <xdr:row>8</xdr:row>
      <xdr:rowOff>56855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56C1A65D-B44B-4B90-9C39-E0ABAF462C7E}"/>
            </a:ext>
          </a:extLst>
        </xdr:cNvPr>
        <xdr:cNvCxnSpPr/>
      </xdr:nvCxnSpPr>
      <xdr:spPr>
        <a:xfrm flipH="1">
          <a:off x="83766073" y="573844"/>
          <a:ext cx="5862" cy="10755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30480</xdr:colOff>
      <xdr:row>2</xdr:row>
      <xdr:rowOff>201930</xdr:rowOff>
    </xdr:from>
    <xdr:ext cx="1812997" cy="1730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" name="CuadroTexto 32">
              <a:extLst>
                <a:ext uri="{FF2B5EF4-FFF2-40B4-BE49-F238E27FC236}">
                  <a16:creationId xmlns:a16="http://schemas.microsoft.com/office/drawing/2014/main" id="{CC05C661-8271-4D8E-95B0-5027957E5C12}"/>
                </a:ext>
              </a:extLst>
            </xdr:cNvPr>
            <xdr:cNvSpPr txBox="1"/>
          </xdr:nvSpPr>
          <xdr:spPr>
            <a:xfrm>
              <a:off x="9784080" y="582930"/>
              <a:ext cx="1812997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3" name="CuadroTexto 32">
              <a:extLst>
                <a:ext uri="{FF2B5EF4-FFF2-40B4-BE49-F238E27FC236}">
                  <a16:creationId xmlns:a16="http://schemas.microsoft.com/office/drawing/2014/main" id="{CC05C661-8271-4D8E-95B0-5027957E5C12}"/>
                </a:ext>
              </a:extLst>
            </xdr:cNvPr>
            <xdr:cNvSpPr txBox="1"/>
          </xdr:nvSpPr>
          <xdr:spPr>
            <a:xfrm>
              <a:off x="9784080" y="582930"/>
              <a:ext cx="1812997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𝐅_𝐟𝐫í𝐚^𝐥+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𝐅_𝐜𝐚𝐥𝐢𝐞𝐧𝐭𝐞^𝐥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𝐏_𝐟𝐫í𝐚^𝐥+𝐏_𝐜𝐚𝐥𝐢𝐞𝐧𝐭𝐞^𝐥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0</xdr:colOff>
      <xdr:row>7</xdr:row>
      <xdr:rowOff>11430</xdr:rowOff>
    </xdr:from>
    <xdr:ext cx="3299460" cy="2019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B12F920D-BA6D-4D44-840E-55CC4479B367}"/>
                </a:ext>
              </a:extLst>
            </xdr:cNvPr>
            <xdr:cNvSpPr txBox="1"/>
          </xdr:nvSpPr>
          <xdr:spPr>
            <a:xfrm>
              <a:off x="9753600" y="1390650"/>
              <a:ext cx="3299460" cy="201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B12F920D-BA6D-4D44-840E-55CC4479B367}"/>
                </a:ext>
              </a:extLst>
            </xdr:cNvPr>
            <xdr:cNvSpPr txBox="1"/>
          </xdr:nvSpPr>
          <xdr:spPr>
            <a:xfrm>
              <a:off x="9753600" y="1390650"/>
              <a:ext cx="3299460" cy="201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𝐅^𝐥 𝐱_(𝐚,𝐅) )_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𝐱_(𝐚,𝐅) )_𝐜𝐚𝐥𝐢𝐞𝐧𝐭𝐞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𝐱_(𝐚,𝐏) )_𝐟𝐫í𝐚+(𝐏^𝐥 𝐱_(𝐚,𝐏) )_𝐜𝐚𝐥𝐢𝐞𝐧𝐭𝐞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30480</xdr:colOff>
      <xdr:row>10</xdr:row>
      <xdr:rowOff>194310</xdr:rowOff>
    </xdr:from>
    <xdr:ext cx="1509772" cy="21525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C24B0FB7-8875-4706-A0E7-358CC55E00A3}"/>
                </a:ext>
              </a:extLst>
            </xdr:cNvPr>
            <xdr:cNvSpPr txBox="1"/>
          </xdr:nvSpPr>
          <xdr:spPr>
            <a:xfrm>
              <a:off x="9784080" y="220599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𝐟𝐫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í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𝐚</m:t>
                            </m:r>
                          </m:sub>
                        </m:s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C24B0FB7-8875-4706-A0E7-358CC55E00A3}"/>
                </a:ext>
              </a:extLst>
            </xdr:cNvPr>
            <xdr:cNvSpPr txBox="1"/>
          </xdr:nvSpPr>
          <xdr:spPr>
            <a:xfrm>
              <a:off x="9784080" y="220599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𝐐 ̇=〖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𝐡_𝐏 )_𝐟𝐫í𝐚−(𝐅^𝐥 𝐡_𝐅 )〗_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38100</xdr:colOff>
      <xdr:row>12</xdr:row>
      <xdr:rowOff>19050</xdr:rowOff>
    </xdr:from>
    <xdr:ext cx="1894108" cy="1945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FB3029B3-1357-46DD-89A5-2AE8CB8B48BA}"/>
                </a:ext>
              </a:extLst>
            </xdr:cNvPr>
            <xdr:cNvSpPr txBox="1"/>
          </xdr:nvSpPr>
          <xdr:spPr>
            <a:xfrm>
              <a:off x="9791700" y="2442210"/>
              <a:ext cx="1894108" cy="194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FB3029B3-1357-46DD-89A5-2AE8CB8B48BA}"/>
                </a:ext>
              </a:extLst>
            </xdr:cNvPr>
            <xdr:cNvSpPr txBox="1"/>
          </xdr:nvSpPr>
          <xdr:spPr>
            <a:xfrm>
              <a:off x="9791700" y="2442210"/>
              <a:ext cx="1894108" cy="194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𝐡_𝐅 )_𝐜𝐚𝐥𝐢𝐞𝐧𝐭𝐞−(𝐏^𝐥 𝐡_𝐏 )_𝐜𝐚𝐥𝐢𝐞𝐧𝐭𝐞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3</xdr:row>
      <xdr:rowOff>7620</xdr:rowOff>
    </xdr:from>
    <xdr:ext cx="456984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D29ABAFB-7596-4DBD-9BAD-A37CBC0F006D}"/>
                </a:ext>
              </a:extLst>
            </xdr:cNvPr>
            <xdr:cNvSpPr txBox="1"/>
          </xdr:nvSpPr>
          <xdr:spPr>
            <a:xfrm>
              <a:off x="20558760" y="594360"/>
              <a:ext cx="456984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D29ABAFB-7596-4DBD-9BAD-A37CBC0F006D}"/>
                </a:ext>
              </a:extLst>
            </xdr:cNvPr>
            <xdr:cNvSpPr txBox="1"/>
          </xdr:nvSpPr>
          <xdr:spPr>
            <a:xfrm>
              <a:off x="20558760" y="594360"/>
              <a:ext cx="456984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𝐕_𝟐=𝐋_𝟏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9</xdr:row>
      <xdr:rowOff>22860</xdr:rowOff>
    </xdr:from>
    <xdr:ext cx="929998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A30935CF-D63C-4858-9364-533DF093ECE0}"/>
                </a:ext>
              </a:extLst>
            </xdr:cNvPr>
            <xdr:cNvSpPr txBox="1"/>
          </xdr:nvSpPr>
          <xdr:spPr>
            <a:xfrm>
              <a:off x="20558760" y="1821180"/>
              <a:ext cx="929998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A30935CF-D63C-4858-9364-533DF093ECE0}"/>
                </a:ext>
              </a:extLst>
            </xdr:cNvPr>
            <xdr:cNvSpPr txBox="1"/>
          </xdr:nvSpPr>
          <xdr:spPr>
            <a:xfrm>
              <a:off x="20558760" y="1821180"/>
              <a:ext cx="929998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(𝐕𝐲_𝐚 )_𝟐=(𝐋𝐱_𝐚 )_𝟏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22860</xdr:colOff>
      <xdr:row>15</xdr:row>
      <xdr:rowOff>22860</xdr:rowOff>
    </xdr:from>
    <xdr:ext cx="1081770" cy="16735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4123CFD1-80CE-471C-B909-FE8105425329}"/>
                </a:ext>
              </a:extLst>
            </xdr:cNvPr>
            <xdr:cNvSpPr txBox="1"/>
          </xdr:nvSpPr>
          <xdr:spPr>
            <a:xfrm>
              <a:off x="20566380" y="3070860"/>
              <a:ext cx="1081770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4123CFD1-80CE-471C-B909-FE8105425329}"/>
                </a:ext>
              </a:extLst>
            </xdr:cNvPr>
            <xdr:cNvSpPr txBox="1"/>
          </xdr:nvSpPr>
          <xdr:spPr>
            <a:xfrm>
              <a:off x="20566380" y="3070860"/>
              <a:ext cx="1081770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(𝐕𝐡)_𝟐−</a:t>
              </a:r>
              <a:r>
                <a:rPr lang="es-MX" sz="1000" b="1" i="0">
                  <a:latin typeface="Cambria Math" panose="02040503050406030204" pitchFamily="18" charset="0"/>
                </a:rPr>
                <a:t>(𝐋𝐡)_𝟏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30480</xdr:colOff>
      <xdr:row>21</xdr:row>
      <xdr:rowOff>38100</xdr:rowOff>
    </xdr:from>
    <xdr:ext cx="947952" cy="3648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E764375C-4F9B-4EAF-8B7B-32C00ED26FE9}"/>
                </a:ext>
              </a:extLst>
            </xdr:cNvPr>
            <xdr:cNvSpPr txBox="1"/>
          </xdr:nvSpPr>
          <xdr:spPr>
            <a:xfrm>
              <a:off x="20574000" y="4305300"/>
              <a:ext cx="947952" cy="364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</a:rPr>
                      <m:t>𝐑𝐑</m:t>
                    </m:r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𝟏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E764375C-4F9B-4EAF-8B7B-32C00ED26FE9}"/>
                </a:ext>
              </a:extLst>
            </xdr:cNvPr>
            <xdr:cNvSpPr txBox="1"/>
          </xdr:nvSpPr>
          <xdr:spPr>
            <a:xfrm>
              <a:off x="20574000" y="4305300"/>
              <a:ext cx="947952" cy="364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𝐑𝐑=(𝐋_𝟏−(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𝐏^𝐥 )_𝟏)/(𝐏^𝐥 )_𝟏 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25</xdr:col>
      <xdr:colOff>1051475</xdr:colOff>
      <xdr:row>12</xdr:row>
      <xdr:rowOff>15671</xdr:rowOff>
    </xdr:from>
    <xdr:to>
      <xdr:col>26</xdr:col>
      <xdr:colOff>339922</xdr:colOff>
      <xdr:row>12</xdr:row>
      <xdr:rowOff>15671</xdr:rowOff>
    </xdr:to>
    <xdr:cxnSp macro="">
      <xdr:nvCxnSpPr>
        <xdr:cNvPr id="41" name="Conector recto de flecha 40">
          <a:extLst>
            <a:ext uri="{FF2B5EF4-FFF2-40B4-BE49-F238E27FC236}">
              <a16:creationId xmlns:a16="http://schemas.microsoft.com/office/drawing/2014/main" id="{4CB047C3-6F77-4D84-BABC-D1DD5A460AE1}"/>
            </a:ext>
          </a:extLst>
        </xdr:cNvPr>
        <xdr:cNvCxnSpPr/>
      </xdr:nvCxnSpPr>
      <xdr:spPr>
        <a:xfrm flipV="1">
          <a:off x="30944735" y="2438831"/>
          <a:ext cx="53812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1047218</xdr:colOff>
      <xdr:row>13</xdr:row>
      <xdr:rowOff>21285</xdr:rowOff>
    </xdr:from>
    <xdr:to>
      <xdr:col>26</xdr:col>
      <xdr:colOff>335665</xdr:colOff>
      <xdr:row>13</xdr:row>
      <xdr:rowOff>21285</xdr:rowOff>
    </xdr:to>
    <xdr:cxnSp macro="">
      <xdr:nvCxnSpPr>
        <xdr:cNvPr id="42" name="Conector recto de flecha 41">
          <a:extLst>
            <a:ext uri="{FF2B5EF4-FFF2-40B4-BE49-F238E27FC236}">
              <a16:creationId xmlns:a16="http://schemas.microsoft.com/office/drawing/2014/main" id="{F54E2EA0-D8B2-4D39-936C-B87311C1F31B}"/>
            </a:ext>
          </a:extLst>
        </xdr:cNvPr>
        <xdr:cNvCxnSpPr/>
      </xdr:nvCxnSpPr>
      <xdr:spPr>
        <a:xfrm>
          <a:off x="30940478" y="2650185"/>
          <a:ext cx="53812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313973</xdr:colOff>
      <xdr:row>2</xdr:row>
      <xdr:rowOff>147008</xdr:rowOff>
    </xdr:from>
    <xdr:ext cx="2036391" cy="1960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3" name="CuadroTexto 42">
              <a:extLst>
                <a:ext uri="{FF2B5EF4-FFF2-40B4-BE49-F238E27FC236}">
                  <a16:creationId xmlns:a16="http://schemas.microsoft.com/office/drawing/2014/main" id="{56DB53E9-01DC-4AD4-B90B-3129443CF704}"/>
                </a:ext>
              </a:extLst>
            </xdr:cNvPr>
            <xdr:cNvSpPr txBox="1"/>
          </xdr:nvSpPr>
          <xdr:spPr>
            <a:xfrm>
              <a:off x="30207233" y="528008"/>
              <a:ext cx="2036391" cy="196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3" name="CuadroTexto 42">
              <a:extLst>
                <a:ext uri="{FF2B5EF4-FFF2-40B4-BE49-F238E27FC236}">
                  <a16:creationId xmlns:a16="http://schemas.microsoft.com/office/drawing/2014/main" id="{56DB53E9-01DC-4AD4-B90B-3129443CF704}"/>
                </a:ext>
              </a:extLst>
            </xdr:cNvPr>
            <xdr:cNvSpPr txBox="1"/>
          </xdr:nvSpPr>
          <xdr:spPr>
            <a:xfrm>
              <a:off x="30207233" y="528008"/>
              <a:ext cx="2036391" cy="196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764788</xdr:colOff>
      <xdr:row>1</xdr:row>
      <xdr:rowOff>183331</xdr:rowOff>
    </xdr:from>
    <xdr:ext cx="972574" cy="1503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88A2AC18-029C-4DAA-8611-DAEC08BBC345}"/>
                </a:ext>
              </a:extLst>
            </xdr:cNvPr>
            <xdr:cNvSpPr txBox="1"/>
          </xdr:nvSpPr>
          <xdr:spPr>
            <a:xfrm>
              <a:off x="30658048" y="373831"/>
              <a:ext cx="972574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88A2AC18-029C-4DAA-8611-DAEC08BBC345}"/>
                </a:ext>
              </a:extLst>
            </xdr:cNvPr>
            <xdr:cNvSpPr txBox="1"/>
          </xdr:nvSpPr>
          <xdr:spPr>
            <a:xfrm>
              <a:off x="30658048" y="373831"/>
              <a:ext cx="972574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twoCellAnchor>
    <xdr:from>
      <xdr:col>27</xdr:col>
      <xdr:colOff>8965</xdr:colOff>
      <xdr:row>14</xdr:row>
      <xdr:rowOff>8966</xdr:rowOff>
    </xdr:from>
    <xdr:to>
      <xdr:col>27</xdr:col>
      <xdr:colOff>8965</xdr:colOff>
      <xdr:row>19</xdr:row>
      <xdr:rowOff>20197</xdr:rowOff>
    </xdr:to>
    <xdr:cxnSp macro="">
      <xdr:nvCxnSpPr>
        <xdr:cNvPr id="45" name="Conector recto de flecha 44">
          <a:extLst>
            <a:ext uri="{FF2B5EF4-FFF2-40B4-BE49-F238E27FC236}">
              <a16:creationId xmlns:a16="http://schemas.microsoft.com/office/drawing/2014/main" id="{CE1E79AB-D8BF-4A78-9CE2-C48975D1ED95}"/>
            </a:ext>
          </a:extLst>
        </xdr:cNvPr>
        <xdr:cNvCxnSpPr/>
      </xdr:nvCxnSpPr>
      <xdr:spPr>
        <a:xfrm>
          <a:off x="32500645" y="2851226"/>
          <a:ext cx="0" cy="103231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335614</xdr:colOff>
      <xdr:row>3</xdr:row>
      <xdr:rowOff>132385</xdr:rowOff>
    </xdr:from>
    <xdr:ext cx="2002984" cy="19768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6" name="CuadroTexto 45">
              <a:extLst>
                <a:ext uri="{FF2B5EF4-FFF2-40B4-BE49-F238E27FC236}">
                  <a16:creationId xmlns:a16="http://schemas.microsoft.com/office/drawing/2014/main" id="{F68E213A-57F8-4FAE-9554-A7E3D0C20918}"/>
                </a:ext>
              </a:extLst>
            </xdr:cNvPr>
            <xdr:cNvSpPr txBox="1"/>
          </xdr:nvSpPr>
          <xdr:spPr>
            <a:xfrm>
              <a:off x="30228874" y="719125"/>
              <a:ext cx="2002984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6" name="CuadroTexto 45">
              <a:extLst>
                <a:ext uri="{FF2B5EF4-FFF2-40B4-BE49-F238E27FC236}">
                  <a16:creationId xmlns:a16="http://schemas.microsoft.com/office/drawing/2014/main" id="{F68E213A-57F8-4FAE-9554-A7E3D0C20918}"/>
                </a:ext>
              </a:extLst>
            </xdr:cNvPr>
            <xdr:cNvSpPr txBox="1"/>
          </xdr:nvSpPr>
          <xdr:spPr>
            <a:xfrm>
              <a:off x="30228874" y="719125"/>
              <a:ext cx="2002984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456752</xdr:colOff>
      <xdr:row>4</xdr:row>
      <xdr:rowOff>165838</xdr:rowOff>
    </xdr:from>
    <xdr:ext cx="1673600" cy="1953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162F2450-D5E8-461C-A897-8EA6D552BB0C}"/>
                </a:ext>
              </a:extLst>
            </xdr:cNvPr>
            <xdr:cNvSpPr txBox="1"/>
          </xdr:nvSpPr>
          <xdr:spPr>
            <a:xfrm>
              <a:off x="30350012" y="958318"/>
              <a:ext cx="1673600" cy="1953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162F2450-D5E8-461C-A897-8EA6D552BB0C}"/>
                </a:ext>
              </a:extLst>
            </xdr:cNvPr>
            <xdr:cNvSpPr txBox="1"/>
          </xdr:nvSpPr>
          <xdr:spPr>
            <a:xfrm>
              <a:off x="30350012" y="958318"/>
              <a:ext cx="1673600" cy="1953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479867</xdr:colOff>
      <xdr:row>5</xdr:row>
      <xdr:rowOff>182403</xdr:rowOff>
    </xdr:from>
    <xdr:ext cx="1632948" cy="19768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B2DCC8E0-B977-46BB-B01E-2C6E9BB2CA55}"/>
                </a:ext>
              </a:extLst>
            </xdr:cNvPr>
            <xdr:cNvSpPr txBox="1"/>
          </xdr:nvSpPr>
          <xdr:spPr>
            <a:xfrm>
              <a:off x="30373127" y="1157763"/>
              <a:ext cx="1632948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B2DCC8E0-B977-46BB-B01E-2C6E9BB2CA55}"/>
                </a:ext>
              </a:extLst>
            </xdr:cNvPr>
            <xdr:cNvSpPr txBox="1"/>
          </xdr:nvSpPr>
          <xdr:spPr>
            <a:xfrm>
              <a:off x="30373127" y="1157763"/>
              <a:ext cx="1632948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30</xdr:col>
      <xdr:colOff>7620</xdr:colOff>
      <xdr:row>2</xdr:row>
      <xdr:rowOff>202738</xdr:rowOff>
    </xdr:from>
    <xdr:ext cx="2071465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23C5885C-D3C9-4A4C-AA17-4A1D341C2CE3}"/>
                </a:ext>
              </a:extLst>
            </xdr:cNvPr>
            <xdr:cNvSpPr txBox="1"/>
          </xdr:nvSpPr>
          <xdr:spPr>
            <a:xfrm>
              <a:off x="35730180" y="583738"/>
              <a:ext cx="207146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23C5885C-D3C9-4A4C-AA17-4A1D341C2CE3}"/>
                </a:ext>
              </a:extLst>
            </xdr:cNvPr>
            <xdr:cNvSpPr txBox="1"/>
          </xdr:nvSpPr>
          <xdr:spPr>
            <a:xfrm>
              <a:off x="35730180" y="583738"/>
              <a:ext cx="207146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𝐕_𝟑−𝐕_𝟐=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𝐋_𝟐−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(𝐋_𝟏−𝐏^𝐥 )_(𝐄−𝟑)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30480</xdr:colOff>
      <xdr:row>7</xdr:row>
      <xdr:rowOff>27477</xdr:rowOff>
    </xdr:from>
    <xdr:ext cx="3013646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F7C15B5B-77EB-42D3-8CF6-3244FB93F9BB}"/>
                </a:ext>
              </a:extLst>
            </xdr:cNvPr>
            <xdr:cNvSpPr txBox="1"/>
          </xdr:nvSpPr>
          <xdr:spPr>
            <a:xfrm>
              <a:off x="35753040" y="1406697"/>
              <a:ext cx="3013646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𝐋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F7C15B5B-77EB-42D3-8CF6-3244FB93F9BB}"/>
                </a:ext>
              </a:extLst>
            </xdr:cNvPr>
            <xdr:cNvSpPr txBox="1"/>
          </xdr:nvSpPr>
          <xdr:spPr>
            <a:xfrm>
              <a:off x="35753040" y="1406697"/>
              <a:ext cx="3013646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=(𝐕𝐲_𝐚 )_𝟑−(𝐕𝐲_𝐚 )_𝟐=(𝐋𝐱_𝐚 )_𝟐−[(𝐋_𝟏−𝐏^𝐥 ) 𝐱_𝐚 ]_(𝐄−𝟑)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30480</xdr:colOff>
      <xdr:row>13</xdr:row>
      <xdr:rowOff>19857</xdr:rowOff>
    </xdr:from>
    <xdr:ext cx="2653355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B5548963-47E0-4FAD-B78A-9A7D12B2F67B}"/>
                </a:ext>
              </a:extLst>
            </xdr:cNvPr>
            <xdr:cNvSpPr txBox="1"/>
          </xdr:nvSpPr>
          <xdr:spPr>
            <a:xfrm>
              <a:off x="35753040" y="2648757"/>
              <a:ext cx="265335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𝐋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B5548963-47E0-4FAD-B78A-9A7D12B2F67B}"/>
                </a:ext>
              </a:extLst>
            </xdr:cNvPr>
            <xdr:cNvSpPr txBox="1"/>
          </xdr:nvSpPr>
          <xdr:spPr>
            <a:xfrm>
              <a:off x="35753040" y="2648757"/>
              <a:ext cx="265335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=(𝐕𝐡)_𝟑−(𝐕𝐡)_𝟐=(𝐋𝐡)_𝟐−[(𝐋_𝟏−𝐏^𝐥 )𝐡]_(𝐄−𝟑)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38100</xdr:colOff>
      <xdr:row>8</xdr:row>
      <xdr:rowOff>27638</xdr:rowOff>
    </xdr:from>
    <xdr:ext cx="2425344" cy="1941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246AA351-EE16-4A6F-93ED-D5A25C395692}"/>
                </a:ext>
              </a:extLst>
            </xdr:cNvPr>
            <xdr:cNvSpPr txBox="1"/>
          </xdr:nvSpPr>
          <xdr:spPr>
            <a:xfrm>
              <a:off x="35760660" y="1620218"/>
              <a:ext cx="2425344" cy="1941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246AA351-EE16-4A6F-93ED-D5A25C395692}"/>
                </a:ext>
              </a:extLst>
            </xdr:cNvPr>
            <xdr:cNvSpPr txBox="1"/>
          </xdr:nvSpPr>
          <xdr:spPr>
            <a:xfrm>
              <a:off x="35760660" y="1620218"/>
              <a:ext cx="2425344" cy="1941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=(𝐉_𝐚^𝐠 )_𝟐+(𝐍_𝐭 𝐲_𝐚^𝐛 )_𝟐=(𝐉_𝐚^𝐥 )_𝟐+(𝐍_𝐭 𝐱_𝐚^𝐛 )_𝟐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29487</xdr:colOff>
      <xdr:row>14</xdr:row>
      <xdr:rowOff>3277</xdr:rowOff>
    </xdr:from>
    <xdr:ext cx="2579681" cy="25039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CC1864DF-E720-4CCC-B307-7490C70E34B1}"/>
                </a:ext>
              </a:extLst>
            </xdr:cNvPr>
            <xdr:cNvSpPr txBox="1"/>
          </xdr:nvSpPr>
          <xdr:spPr>
            <a:xfrm>
              <a:off x="35752047" y="2845537"/>
              <a:ext cx="2579681" cy="250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CC1864DF-E720-4CCC-B307-7490C70E34B1}"/>
                </a:ext>
              </a:extLst>
            </xdr:cNvPr>
            <xdr:cNvSpPr txBox="1"/>
          </xdr:nvSpPr>
          <xdr:spPr>
            <a:xfrm>
              <a:off x="35752047" y="2845537"/>
              <a:ext cx="2579681" cy="250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=(𝐐^𝐠 )_𝟐+(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)_𝟐=(𝐐^𝐥 )_𝟐+(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)_𝟐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41</xdr:col>
      <xdr:colOff>8965</xdr:colOff>
      <xdr:row>2</xdr:row>
      <xdr:rowOff>13643</xdr:rowOff>
    </xdr:from>
    <xdr:to>
      <xdr:col>41</xdr:col>
      <xdr:colOff>8965</xdr:colOff>
      <xdr:row>7</xdr:row>
      <xdr:rowOff>24874</xdr:rowOff>
    </xdr:to>
    <xdr:cxnSp macro="">
      <xdr:nvCxnSpPr>
        <xdr:cNvPr id="54" name="Conector recto de flecha 53">
          <a:extLst>
            <a:ext uri="{FF2B5EF4-FFF2-40B4-BE49-F238E27FC236}">
              <a16:creationId xmlns:a16="http://schemas.microsoft.com/office/drawing/2014/main" id="{1FA10FF0-7C06-4B39-84B4-208EB2D35590}"/>
            </a:ext>
          </a:extLst>
        </xdr:cNvPr>
        <xdr:cNvCxnSpPr/>
      </xdr:nvCxnSpPr>
      <xdr:spPr>
        <a:xfrm rot="10800000" flipH="1">
          <a:off x="4872362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17930</xdr:colOff>
      <xdr:row>14</xdr:row>
      <xdr:rowOff>1</xdr:rowOff>
    </xdr:from>
    <xdr:to>
      <xdr:col>41</xdr:col>
      <xdr:colOff>17930</xdr:colOff>
      <xdr:row>18</xdr:row>
      <xdr:rowOff>190525</xdr:rowOff>
    </xdr:to>
    <xdr:cxnSp macro="">
      <xdr:nvCxnSpPr>
        <xdr:cNvPr id="55" name="Conector recto de flecha 54">
          <a:extLst>
            <a:ext uri="{FF2B5EF4-FFF2-40B4-BE49-F238E27FC236}">
              <a16:creationId xmlns:a16="http://schemas.microsoft.com/office/drawing/2014/main" id="{2F1F64F8-AF79-4CBF-8259-81FC747297FA}"/>
            </a:ext>
          </a:extLst>
        </xdr:cNvPr>
        <xdr:cNvCxnSpPr/>
      </xdr:nvCxnSpPr>
      <xdr:spPr>
        <a:xfrm rot="10800000" flipH="1">
          <a:off x="48732590" y="2842261"/>
          <a:ext cx="0" cy="99824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8965</xdr:colOff>
      <xdr:row>2</xdr:row>
      <xdr:rowOff>8966</xdr:rowOff>
    </xdr:from>
    <xdr:to>
      <xdr:col>43</xdr:col>
      <xdr:colOff>8965</xdr:colOff>
      <xdr:row>7</xdr:row>
      <xdr:rowOff>20197</xdr:rowOff>
    </xdr:to>
    <xdr:cxnSp macro="">
      <xdr:nvCxnSpPr>
        <xdr:cNvPr id="56" name="Conector recto de flecha 55">
          <a:extLst>
            <a:ext uri="{FF2B5EF4-FFF2-40B4-BE49-F238E27FC236}">
              <a16:creationId xmlns:a16="http://schemas.microsoft.com/office/drawing/2014/main" id="{FFD34998-CC0B-4D6D-8D6D-73ED9385EBCE}"/>
            </a:ext>
          </a:extLst>
        </xdr:cNvPr>
        <xdr:cNvCxnSpPr/>
      </xdr:nvCxnSpPr>
      <xdr:spPr>
        <a:xfrm>
          <a:off x="5087246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7813</xdr:colOff>
      <xdr:row>14</xdr:row>
      <xdr:rowOff>16522</xdr:rowOff>
    </xdr:from>
    <xdr:to>
      <xdr:col>43</xdr:col>
      <xdr:colOff>7813</xdr:colOff>
      <xdr:row>19</xdr:row>
      <xdr:rowOff>14834</xdr:rowOff>
    </xdr:to>
    <xdr:cxnSp macro="">
      <xdr:nvCxnSpPr>
        <xdr:cNvPr id="57" name="Conector recto de flecha 56">
          <a:extLst>
            <a:ext uri="{FF2B5EF4-FFF2-40B4-BE49-F238E27FC236}">
              <a16:creationId xmlns:a16="http://schemas.microsoft.com/office/drawing/2014/main" id="{302A07E3-C609-4897-A0FC-47CA3A0B6F9F}"/>
            </a:ext>
          </a:extLst>
        </xdr:cNvPr>
        <xdr:cNvCxnSpPr/>
      </xdr:nvCxnSpPr>
      <xdr:spPr>
        <a:xfrm>
          <a:off x="50871313" y="2858782"/>
          <a:ext cx="0" cy="101939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1051475</xdr:colOff>
      <xdr:row>12</xdr:row>
      <xdr:rowOff>15671</xdr:rowOff>
    </xdr:from>
    <xdr:to>
      <xdr:col>42</xdr:col>
      <xdr:colOff>339922</xdr:colOff>
      <xdr:row>12</xdr:row>
      <xdr:rowOff>15671</xdr:rowOff>
    </xdr:to>
    <xdr:cxnSp macro="">
      <xdr:nvCxnSpPr>
        <xdr:cNvPr id="58" name="Conector recto de flecha 57">
          <a:extLst>
            <a:ext uri="{FF2B5EF4-FFF2-40B4-BE49-F238E27FC236}">
              <a16:creationId xmlns:a16="http://schemas.microsoft.com/office/drawing/2014/main" id="{B324BA9E-DEB7-446C-A8C9-CA25C2702955}"/>
            </a:ext>
          </a:extLst>
        </xdr:cNvPr>
        <xdr:cNvCxnSpPr/>
      </xdr:nvCxnSpPr>
      <xdr:spPr>
        <a:xfrm flipV="1">
          <a:off x="49766135" y="2438831"/>
          <a:ext cx="35524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1047218</xdr:colOff>
      <xdr:row>13</xdr:row>
      <xdr:rowOff>21285</xdr:rowOff>
    </xdr:from>
    <xdr:to>
      <xdr:col>42</xdr:col>
      <xdr:colOff>335665</xdr:colOff>
      <xdr:row>13</xdr:row>
      <xdr:rowOff>21285</xdr:rowOff>
    </xdr:to>
    <xdr:cxnSp macro="">
      <xdr:nvCxnSpPr>
        <xdr:cNvPr id="59" name="Conector recto de flecha 58">
          <a:extLst>
            <a:ext uri="{FF2B5EF4-FFF2-40B4-BE49-F238E27FC236}">
              <a16:creationId xmlns:a16="http://schemas.microsoft.com/office/drawing/2014/main" id="{EE22DF3A-7F8F-4006-8A42-AB3076156160}"/>
            </a:ext>
          </a:extLst>
        </xdr:cNvPr>
        <xdr:cNvCxnSpPr/>
      </xdr:nvCxnSpPr>
      <xdr:spPr>
        <a:xfrm>
          <a:off x="49761878" y="2650185"/>
          <a:ext cx="35524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62513</xdr:colOff>
      <xdr:row>2</xdr:row>
      <xdr:rowOff>161895</xdr:rowOff>
    </xdr:from>
    <xdr:ext cx="2024785" cy="1967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0" name="CuadroTexto 59">
              <a:extLst>
                <a:ext uri="{FF2B5EF4-FFF2-40B4-BE49-F238E27FC236}">
                  <a16:creationId xmlns:a16="http://schemas.microsoft.com/office/drawing/2014/main" id="{9FFB31A1-2E02-4CB2-9E05-1BACA6392A28}"/>
                </a:ext>
              </a:extLst>
            </xdr:cNvPr>
            <xdr:cNvSpPr txBox="1"/>
          </xdr:nvSpPr>
          <xdr:spPr>
            <a:xfrm>
              <a:off x="48777173" y="542895"/>
              <a:ext cx="2024785" cy="1967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0" name="CuadroTexto 59">
              <a:extLst>
                <a:ext uri="{FF2B5EF4-FFF2-40B4-BE49-F238E27FC236}">
                  <a16:creationId xmlns:a16="http://schemas.microsoft.com/office/drawing/2014/main" id="{9FFB31A1-2E02-4CB2-9E05-1BACA6392A28}"/>
                </a:ext>
              </a:extLst>
            </xdr:cNvPr>
            <xdr:cNvSpPr txBox="1"/>
          </xdr:nvSpPr>
          <xdr:spPr>
            <a:xfrm>
              <a:off x="48777173" y="542895"/>
              <a:ext cx="2024785" cy="1967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43</xdr:col>
      <xdr:colOff>8965</xdr:colOff>
      <xdr:row>14</xdr:row>
      <xdr:rowOff>8966</xdr:rowOff>
    </xdr:from>
    <xdr:to>
      <xdr:col>43</xdr:col>
      <xdr:colOff>8965</xdr:colOff>
      <xdr:row>19</xdr:row>
      <xdr:rowOff>20197</xdr:rowOff>
    </xdr:to>
    <xdr:cxnSp macro="">
      <xdr:nvCxnSpPr>
        <xdr:cNvPr id="61" name="Conector recto de flecha 60">
          <a:extLst>
            <a:ext uri="{FF2B5EF4-FFF2-40B4-BE49-F238E27FC236}">
              <a16:creationId xmlns:a16="http://schemas.microsoft.com/office/drawing/2014/main" id="{182445AE-292A-41EA-8E77-641938D479ED}"/>
            </a:ext>
          </a:extLst>
        </xdr:cNvPr>
        <xdr:cNvCxnSpPr/>
      </xdr:nvCxnSpPr>
      <xdr:spPr>
        <a:xfrm>
          <a:off x="50872465" y="2851226"/>
          <a:ext cx="0" cy="103231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84154</xdr:colOff>
      <xdr:row>3</xdr:row>
      <xdr:rowOff>144259</xdr:rowOff>
    </xdr:from>
    <xdr:ext cx="2064411" cy="2044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2" name="CuadroTexto 61">
              <a:extLst>
                <a:ext uri="{FF2B5EF4-FFF2-40B4-BE49-F238E27FC236}">
                  <a16:creationId xmlns:a16="http://schemas.microsoft.com/office/drawing/2014/main" id="{D57F7BD3-203A-4F7B-BD18-F807EB53924E}"/>
                </a:ext>
              </a:extLst>
            </xdr:cNvPr>
            <xdr:cNvSpPr txBox="1"/>
          </xdr:nvSpPr>
          <xdr:spPr>
            <a:xfrm>
              <a:off x="48798814" y="730999"/>
              <a:ext cx="2064411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2" name="CuadroTexto 61">
              <a:extLst>
                <a:ext uri="{FF2B5EF4-FFF2-40B4-BE49-F238E27FC236}">
                  <a16:creationId xmlns:a16="http://schemas.microsoft.com/office/drawing/2014/main" id="{D57F7BD3-203A-4F7B-BD18-F807EB53924E}"/>
                </a:ext>
              </a:extLst>
            </xdr:cNvPr>
            <xdr:cNvSpPr txBox="1"/>
          </xdr:nvSpPr>
          <xdr:spPr>
            <a:xfrm>
              <a:off x="48798814" y="730999"/>
              <a:ext cx="2064411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205292</xdr:colOff>
      <xdr:row>4</xdr:row>
      <xdr:rowOff>178480</xdr:rowOff>
    </xdr:from>
    <xdr:ext cx="1712072" cy="2005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CDA3F2BE-CC67-4EAA-BEE6-DCD6E9EABF5F}"/>
                </a:ext>
              </a:extLst>
            </xdr:cNvPr>
            <xdr:cNvSpPr txBox="1"/>
          </xdr:nvSpPr>
          <xdr:spPr>
            <a:xfrm>
              <a:off x="48919952" y="970960"/>
              <a:ext cx="1712072" cy="2005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CDA3F2BE-CC67-4EAA-BEE6-DCD6E9EABF5F}"/>
                </a:ext>
              </a:extLst>
            </xdr:cNvPr>
            <xdr:cNvSpPr txBox="1"/>
          </xdr:nvSpPr>
          <xdr:spPr>
            <a:xfrm>
              <a:off x="48919952" y="970960"/>
              <a:ext cx="1712072" cy="2005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228407</xdr:colOff>
      <xdr:row>5</xdr:row>
      <xdr:rowOff>194277</xdr:rowOff>
    </xdr:from>
    <xdr:ext cx="1650387" cy="2044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758EFDA6-9479-4E49-886E-E5DD40B09554}"/>
                </a:ext>
              </a:extLst>
            </xdr:cNvPr>
            <xdr:cNvSpPr txBox="1"/>
          </xdr:nvSpPr>
          <xdr:spPr>
            <a:xfrm>
              <a:off x="48943067" y="1169637"/>
              <a:ext cx="1650387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758EFDA6-9479-4E49-886E-E5DD40B09554}"/>
                </a:ext>
              </a:extLst>
            </xdr:cNvPr>
            <xdr:cNvSpPr txBox="1"/>
          </xdr:nvSpPr>
          <xdr:spPr>
            <a:xfrm>
              <a:off x="48943067" y="1169637"/>
              <a:ext cx="1650387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15240</xdr:colOff>
      <xdr:row>3</xdr:row>
      <xdr:rowOff>14406</xdr:rowOff>
    </xdr:from>
    <xdr:ext cx="1954509" cy="15965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E23908F8-5479-4838-962C-05B7F36A1432}"/>
                </a:ext>
              </a:extLst>
            </xdr:cNvPr>
            <xdr:cNvSpPr txBox="1"/>
          </xdr:nvSpPr>
          <xdr:spPr>
            <a:xfrm>
              <a:off x="54254400" y="601146"/>
              <a:ext cx="1954509" cy="159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E23908F8-5479-4838-962C-05B7F36A1432}"/>
                </a:ext>
              </a:extLst>
            </xdr:cNvPr>
            <xdr:cNvSpPr txBox="1"/>
          </xdr:nvSpPr>
          <xdr:spPr>
            <a:xfrm>
              <a:off x="54254400" y="601146"/>
              <a:ext cx="1954509" cy="159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𝐬=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𝐕_(𝐬+𝟏)−𝐕_𝐬=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𝐋_𝐬−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𝐋_(𝐬−𝟏)−𝐅_𝐬^𝐥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30034</xdr:colOff>
      <xdr:row>7</xdr:row>
      <xdr:rowOff>19857</xdr:rowOff>
    </xdr:from>
    <xdr:ext cx="3209533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53B6E2D7-600D-4DE4-992F-24889D2365A4}"/>
                </a:ext>
              </a:extLst>
            </xdr:cNvPr>
            <xdr:cNvSpPr txBox="1"/>
          </xdr:nvSpPr>
          <xdr:spPr>
            <a:xfrm>
              <a:off x="54269194" y="1399077"/>
              <a:ext cx="3209533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53B6E2D7-600D-4DE4-992F-24889D2365A4}"/>
                </a:ext>
              </a:extLst>
            </xdr:cNvPr>
            <xdr:cNvSpPr txBox="1"/>
          </xdr:nvSpPr>
          <xdr:spPr>
            <a:xfrm>
              <a:off x="54269194" y="1399077"/>
              <a:ext cx="3209533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)_𝐬=(𝐕𝐲_𝐚 )_(𝐬+𝟏)−(𝐕𝐲_𝐚 )_𝐬=(𝐋𝐱_𝐚 )_𝐬−(𝐋𝐱_𝐚 )_(𝐬−𝟏)−(𝐅^𝐥 𝐱_𝐚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33170</xdr:colOff>
      <xdr:row>13</xdr:row>
      <xdr:rowOff>19857</xdr:rowOff>
    </xdr:from>
    <xdr:ext cx="2799421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711F10B1-0964-4227-BA33-D5084208519B}"/>
                </a:ext>
              </a:extLst>
            </xdr:cNvPr>
            <xdr:cNvSpPr txBox="1"/>
          </xdr:nvSpPr>
          <xdr:spPr>
            <a:xfrm>
              <a:off x="54272330" y="2648757"/>
              <a:ext cx="2799421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711F10B1-0964-4227-BA33-D5084208519B}"/>
                </a:ext>
              </a:extLst>
            </xdr:cNvPr>
            <xdr:cNvSpPr txBox="1"/>
          </xdr:nvSpPr>
          <xdr:spPr>
            <a:xfrm>
              <a:off x="54272330" y="2648757"/>
              <a:ext cx="2799421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𝐄_𝐬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=(𝐕𝐡)_(𝐬+𝟏)−(𝐕𝐡)_𝐬=(𝐋𝐡)_𝐬−(𝐋𝐡)_(𝐬−𝟏)−(𝐅^𝐥 𝐡)_𝐬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45</xdr:col>
      <xdr:colOff>1021080</xdr:colOff>
      <xdr:row>8</xdr:row>
      <xdr:rowOff>35450</xdr:rowOff>
    </xdr:from>
    <xdr:ext cx="2454775" cy="19377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D20AE367-FE38-4AD8-A3C4-090377536185}"/>
                </a:ext>
              </a:extLst>
            </xdr:cNvPr>
            <xdr:cNvSpPr txBox="1"/>
          </xdr:nvSpPr>
          <xdr:spPr>
            <a:xfrm>
              <a:off x="54223920" y="1628030"/>
              <a:ext cx="2454775" cy="193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D20AE367-FE38-4AD8-A3C4-090377536185}"/>
                </a:ext>
              </a:extLst>
            </xdr:cNvPr>
            <xdr:cNvSpPr txBox="1"/>
          </xdr:nvSpPr>
          <xdr:spPr>
            <a:xfrm>
              <a:off x="54223920" y="1628030"/>
              <a:ext cx="2454775" cy="193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)_𝐬=(𝐉_𝐚^𝐠 )_𝐬+(𝐍_𝐭 𝐲_𝐚^𝐛 )_𝐬=(𝐉_𝐚^𝐥 )_𝐬+(𝐍_𝐭 𝐱_𝐚^𝐛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37107</xdr:colOff>
      <xdr:row>14</xdr:row>
      <xdr:rowOff>2925</xdr:rowOff>
    </xdr:from>
    <xdr:ext cx="2521652" cy="2510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86F94A36-C4E1-4066-A90E-EDB5B22F6F20}"/>
                </a:ext>
              </a:extLst>
            </xdr:cNvPr>
            <xdr:cNvSpPr txBox="1"/>
          </xdr:nvSpPr>
          <xdr:spPr>
            <a:xfrm>
              <a:off x="54276267" y="2845185"/>
              <a:ext cx="2521652" cy="2510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86F94A36-C4E1-4066-A90E-EDB5B22F6F20}"/>
                </a:ext>
              </a:extLst>
            </xdr:cNvPr>
            <xdr:cNvSpPr txBox="1"/>
          </xdr:nvSpPr>
          <xdr:spPr>
            <a:xfrm>
              <a:off x="54276267" y="2845185"/>
              <a:ext cx="2521652" cy="2510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𝐄_𝐬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=(𝐐^𝐠 )_𝐬+(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)_𝐬=(𝐐^𝐥 )_𝐬+(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502920</xdr:colOff>
      <xdr:row>2</xdr:row>
      <xdr:rowOff>3815</xdr:rowOff>
    </xdr:from>
    <xdr:ext cx="960519" cy="1503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EDF03B3D-3D3C-493A-8B16-7440B5BB7781}"/>
                </a:ext>
              </a:extLst>
            </xdr:cNvPr>
            <xdr:cNvSpPr txBox="1"/>
          </xdr:nvSpPr>
          <xdr:spPr>
            <a:xfrm>
              <a:off x="49217580" y="384815"/>
              <a:ext cx="960519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EDF03B3D-3D3C-493A-8B16-7440B5BB7781}"/>
                </a:ext>
              </a:extLst>
            </xdr:cNvPr>
            <xdr:cNvSpPr txBox="1"/>
          </xdr:nvSpPr>
          <xdr:spPr>
            <a:xfrm>
              <a:off x="49217580" y="384815"/>
              <a:ext cx="960519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𝐬</a:t>
              </a:r>
            </a:p>
          </xdr:txBody>
        </xdr:sp>
      </mc:Fallback>
    </mc:AlternateContent>
    <xdr:clientData/>
  </xdr:oneCellAnchor>
  <xdr:twoCellAnchor>
    <xdr:from>
      <xdr:col>56</xdr:col>
      <xdr:colOff>854785</xdr:colOff>
      <xdr:row>2</xdr:row>
      <xdr:rowOff>13643</xdr:rowOff>
    </xdr:from>
    <xdr:to>
      <xdr:col>56</xdr:col>
      <xdr:colOff>854785</xdr:colOff>
      <xdr:row>7</xdr:row>
      <xdr:rowOff>24874</xdr:rowOff>
    </xdr:to>
    <xdr:cxnSp macro="">
      <xdr:nvCxnSpPr>
        <xdr:cNvPr id="71" name="Conector recto de flecha 70">
          <a:extLst>
            <a:ext uri="{FF2B5EF4-FFF2-40B4-BE49-F238E27FC236}">
              <a16:creationId xmlns:a16="http://schemas.microsoft.com/office/drawing/2014/main" id="{B98D6C83-F036-4E6C-AAB0-D7C2D4E2FAE7}"/>
            </a:ext>
          </a:extLst>
        </xdr:cNvPr>
        <xdr:cNvCxnSpPr/>
      </xdr:nvCxnSpPr>
      <xdr:spPr>
        <a:xfrm rot="10800000" flipH="1">
          <a:off x="6544952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8965</xdr:colOff>
      <xdr:row>2</xdr:row>
      <xdr:rowOff>8966</xdr:rowOff>
    </xdr:from>
    <xdr:to>
      <xdr:col>59</xdr:col>
      <xdr:colOff>8965</xdr:colOff>
      <xdr:row>7</xdr:row>
      <xdr:rowOff>20197</xdr:rowOff>
    </xdr:to>
    <xdr:cxnSp macro="">
      <xdr:nvCxnSpPr>
        <xdr:cNvPr id="72" name="Conector recto de flecha 71">
          <a:extLst>
            <a:ext uri="{FF2B5EF4-FFF2-40B4-BE49-F238E27FC236}">
              <a16:creationId xmlns:a16="http://schemas.microsoft.com/office/drawing/2014/main" id="{B0FAE6FB-3C89-4600-A4FC-D0927E246F46}"/>
            </a:ext>
          </a:extLst>
        </xdr:cNvPr>
        <xdr:cNvCxnSpPr/>
      </xdr:nvCxnSpPr>
      <xdr:spPr>
        <a:xfrm>
          <a:off x="6854324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7813</xdr:colOff>
      <xdr:row>14</xdr:row>
      <xdr:rowOff>16522</xdr:rowOff>
    </xdr:from>
    <xdr:to>
      <xdr:col>59</xdr:col>
      <xdr:colOff>7813</xdr:colOff>
      <xdr:row>19</xdr:row>
      <xdr:rowOff>14834</xdr:rowOff>
    </xdr:to>
    <xdr:cxnSp macro="">
      <xdr:nvCxnSpPr>
        <xdr:cNvPr id="73" name="Conector recto de flecha 72">
          <a:extLst>
            <a:ext uri="{FF2B5EF4-FFF2-40B4-BE49-F238E27FC236}">
              <a16:creationId xmlns:a16="http://schemas.microsoft.com/office/drawing/2014/main" id="{767FC5AF-5945-48B1-AF22-FC0FEAF84F1C}"/>
            </a:ext>
          </a:extLst>
        </xdr:cNvPr>
        <xdr:cNvCxnSpPr/>
      </xdr:nvCxnSpPr>
      <xdr:spPr>
        <a:xfrm>
          <a:off x="68542093" y="2858782"/>
          <a:ext cx="0" cy="101939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1051475</xdr:colOff>
      <xdr:row>12</xdr:row>
      <xdr:rowOff>15671</xdr:rowOff>
    </xdr:from>
    <xdr:to>
      <xdr:col>58</xdr:col>
      <xdr:colOff>339922</xdr:colOff>
      <xdr:row>12</xdr:row>
      <xdr:rowOff>15671</xdr:rowOff>
    </xdr:to>
    <xdr:cxnSp macro="">
      <xdr:nvCxnSpPr>
        <xdr:cNvPr id="74" name="Conector recto de flecha 73">
          <a:extLst>
            <a:ext uri="{FF2B5EF4-FFF2-40B4-BE49-F238E27FC236}">
              <a16:creationId xmlns:a16="http://schemas.microsoft.com/office/drawing/2014/main" id="{633245E4-D2FD-4EE6-8BC0-674B6C54F934}"/>
            </a:ext>
          </a:extLst>
        </xdr:cNvPr>
        <xdr:cNvCxnSpPr/>
      </xdr:nvCxnSpPr>
      <xdr:spPr>
        <a:xfrm flipV="1">
          <a:off x="66560615" y="2438831"/>
          <a:ext cx="102580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1047218</xdr:colOff>
      <xdr:row>13</xdr:row>
      <xdr:rowOff>21285</xdr:rowOff>
    </xdr:from>
    <xdr:to>
      <xdr:col>58</xdr:col>
      <xdr:colOff>335665</xdr:colOff>
      <xdr:row>13</xdr:row>
      <xdr:rowOff>21285</xdr:rowOff>
    </xdr:to>
    <xdr:cxnSp macro="">
      <xdr:nvCxnSpPr>
        <xdr:cNvPr id="75" name="Conector recto de flecha 74">
          <a:extLst>
            <a:ext uri="{FF2B5EF4-FFF2-40B4-BE49-F238E27FC236}">
              <a16:creationId xmlns:a16="http://schemas.microsoft.com/office/drawing/2014/main" id="{497D2911-BFE0-406E-A25D-9CACD145A28A}"/>
            </a:ext>
          </a:extLst>
        </xdr:cNvPr>
        <xdr:cNvCxnSpPr/>
      </xdr:nvCxnSpPr>
      <xdr:spPr>
        <a:xfrm>
          <a:off x="66556358" y="2650185"/>
          <a:ext cx="102580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32033</xdr:colOff>
      <xdr:row>2</xdr:row>
      <xdr:rowOff>137198</xdr:rowOff>
    </xdr:from>
    <xdr:ext cx="2487796" cy="21563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6" name="CuadroTexto 75">
              <a:extLst>
                <a:ext uri="{FF2B5EF4-FFF2-40B4-BE49-F238E27FC236}">
                  <a16:creationId xmlns:a16="http://schemas.microsoft.com/office/drawing/2014/main" id="{C300C64A-2474-474C-97F3-AA07DA0BFD06}"/>
                </a:ext>
              </a:extLst>
            </xdr:cNvPr>
            <xdr:cNvSpPr txBox="1"/>
          </xdr:nvSpPr>
          <xdr:spPr>
            <a:xfrm>
              <a:off x="65541173" y="518198"/>
              <a:ext cx="2487796" cy="215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6" name="CuadroTexto 75">
              <a:extLst>
                <a:ext uri="{FF2B5EF4-FFF2-40B4-BE49-F238E27FC236}">
                  <a16:creationId xmlns:a16="http://schemas.microsoft.com/office/drawing/2014/main" id="{C300C64A-2474-474C-97F3-AA07DA0BFD06}"/>
                </a:ext>
              </a:extLst>
            </xdr:cNvPr>
            <xdr:cNvSpPr txBox="1"/>
          </xdr:nvSpPr>
          <xdr:spPr>
            <a:xfrm>
              <a:off x="65541173" y="518198"/>
              <a:ext cx="2487796" cy="215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482848</xdr:colOff>
      <xdr:row>1</xdr:row>
      <xdr:rowOff>174675</xdr:rowOff>
    </xdr:from>
    <xdr:ext cx="1418915" cy="16767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7" name="CuadroTexto 76">
              <a:extLst>
                <a:ext uri="{FF2B5EF4-FFF2-40B4-BE49-F238E27FC236}">
                  <a16:creationId xmlns:a16="http://schemas.microsoft.com/office/drawing/2014/main" id="{BEC713CE-2C68-4C4C-8E20-ECA3901F7FF7}"/>
                </a:ext>
              </a:extLst>
            </xdr:cNvPr>
            <xdr:cNvSpPr txBox="1"/>
          </xdr:nvSpPr>
          <xdr:spPr>
            <a:xfrm>
              <a:off x="65991988" y="365175"/>
              <a:ext cx="1418915" cy="16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7" name="CuadroTexto 76">
              <a:extLst>
                <a:ext uri="{FF2B5EF4-FFF2-40B4-BE49-F238E27FC236}">
                  <a16:creationId xmlns:a16="http://schemas.microsoft.com/office/drawing/2014/main" id="{BEC713CE-2C68-4C4C-8E20-ECA3901F7FF7}"/>
                </a:ext>
              </a:extLst>
            </xdr:cNvPr>
            <xdr:cNvSpPr txBox="1"/>
          </xdr:nvSpPr>
          <xdr:spPr>
            <a:xfrm>
              <a:off x="65991988" y="365175"/>
              <a:ext cx="1418915" cy="16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twoCellAnchor>
    <xdr:from>
      <xdr:col>59</xdr:col>
      <xdr:colOff>8965</xdr:colOff>
      <xdr:row>14</xdr:row>
      <xdr:rowOff>8966</xdr:rowOff>
    </xdr:from>
    <xdr:to>
      <xdr:col>59</xdr:col>
      <xdr:colOff>8965</xdr:colOff>
      <xdr:row>19</xdr:row>
      <xdr:rowOff>20197</xdr:rowOff>
    </xdr:to>
    <xdr:cxnSp macro="">
      <xdr:nvCxnSpPr>
        <xdr:cNvPr id="78" name="Conector recto de flecha 77">
          <a:extLst>
            <a:ext uri="{FF2B5EF4-FFF2-40B4-BE49-F238E27FC236}">
              <a16:creationId xmlns:a16="http://schemas.microsoft.com/office/drawing/2014/main" id="{A9B734F4-226C-46D8-A055-EC118CDD6F41}"/>
            </a:ext>
          </a:extLst>
        </xdr:cNvPr>
        <xdr:cNvCxnSpPr/>
      </xdr:nvCxnSpPr>
      <xdr:spPr>
        <a:xfrm>
          <a:off x="68543245" y="2851226"/>
          <a:ext cx="0" cy="103231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53674</xdr:colOff>
      <xdr:row>3</xdr:row>
      <xdr:rowOff>122574</xdr:rowOff>
    </xdr:from>
    <xdr:ext cx="2454390" cy="2173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C288B094-DA06-4ED2-A18C-C0E35F4507AA}"/>
                </a:ext>
              </a:extLst>
            </xdr:cNvPr>
            <xdr:cNvSpPr txBox="1"/>
          </xdr:nvSpPr>
          <xdr:spPr>
            <a:xfrm>
              <a:off x="65562814" y="709314"/>
              <a:ext cx="2454390" cy="217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C288B094-DA06-4ED2-A18C-C0E35F4507AA}"/>
                </a:ext>
              </a:extLst>
            </xdr:cNvPr>
            <xdr:cNvSpPr txBox="1"/>
          </xdr:nvSpPr>
          <xdr:spPr>
            <a:xfrm>
              <a:off x="65562814" y="709314"/>
              <a:ext cx="2454390" cy="217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174812</xdr:colOff>
      <xdr:row>4</xdr:row>
      <xdr:rowOff>153784</xdr:rowOff>
    </xdr:from>
    <xdr:ext cx="2142381" cy="21941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0" name="CuadroTexto 79">
              <a:extLst>
                <a:ext uri="{FF2B5EF4-FFF2-40B4-BE49-F238E27FC236}">
                  <a16:creationId xmlns:a16="http://schemas.microsoft.com/office/drawing/2014/main" id="{8086F3F7-59F2-44D6-9C41-5438666AA018}"/>
                </a:ext>
              </a:extLst>
            </xdr:cNvPr>
            <xdr:cNvSpPr txBox="1"/>
          </xdr:nvSpPr>
          <xdr:spPr>
            <a:xfrm>
              <a:off x="65683952" y="946264"/>
              <a:ext cx="2142381" cy="2194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0" name="CuadroTexto 79">
              <a:extLst>
                <a:ext uri="{FF2B5EF4-FFF2-40B4-BE49-F238E27FC236}">
                  <a16:creationId xmlns:a16="http://schemas.microsoft.com/office/drawing/2014/main" id="{8086F3F7-59F2-44D6-9C41-5438666AA018}"/>
                </a:ext>
              </a:extLst>
            </xdr:cNvPr>
            <xdr:cNvSpPr txBox="1"/>
          </xdr:nvSpPr>
          <xdr:spPr>
            <a:xfrm>
              <a:off x="65683952" y="946264"/>
              <a:ext cx="2142381" cy="2194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197927</xdr:colOff>
      <xdr:row>5</xdr:row>
      <xdr:rowOff>169579</xdr:rowOff>
    </xdr:from>
    <xdr:ext cx="2080698" cy="22333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CDB3D32E-1104-424A-81AD-59952F5CFDAD}"/>
                </a:ext>
              </a:extLst>
            </xdr:cNvPr>
            <xdr:cNvSpPr txBox="1"/>
          </xdr:nvSpPr>
          <xdr:spPr>
            <a:xfrm>
              <a:off x="65707067" y="1144939"/>
              <a:ext cx="2080698" cy="223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CDB3D32E-1104-424A-81AD-59952F5CFDAD}"/>
                </a:ext>
              </a:extLst>
            </xdr:cNvPr>
            <xdr:cNvSpPr txBox="1"/>
          </xdr:nvSpPr>
          <xdr:spPr>
            <a:xfrm>
              <a:off x="65707067" y="1144939"/>
              <a:ext cx="2080698" cy="223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61</xdr:col>
      <xdr:colOff>1125966</xdr:colOff>
      <xdr:row>3</xdr:row>
      <xdr:rowOff>847</xdr:rowOff>
    </xdr:from>
    <xdr:ext cx="4569841" cy="19607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E2A66E51-79BE-4D6A-B068-C92B8358407A}"/>
                </a:ext>
              </a:extLst>
            </xdr:cNvPr>
            <xdr:cNvSpPr txBox="1"/>
          </xdr:nvSpPr>
          <xdr:spPr>
            <a:xfrm>
              <a:off x="71816706" y="587587"/>
              <a:ext cx="4569841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E2A66E51-79BE-4D6A-B068-C92B8358407A}"/>
                </a:ext>
              </a:extLst>
            </xdr:cNvPr>
            <xdr:cNvSpPr txBox="1"/>
          </xdr:nvSpPr>
          <xdr:spPr>
            <a:xfrm>
              <a:off x="71816706" y="587587"/>
              <a:ext cx="4569841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)_(𝐩𝐬𝟏+𝐩𝐬𝟐−𝟑)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−𝐕_(𝐩𝐬𝟏+𝐩𝐬𝟐−𝟑)+𝐅_(𝐩𝐬𝟏+𝐩𝐬𝟐−𝟑)^𝐠=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𝐋_(𝐩𝐬𝟏+𝐩𝐬𝟐−𝟒)−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𝐅_(𝐩𝐬𝟏+𝐩𝐬𝟐−𝟑)^𝐥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61</xdr:col>
      <xdr:colOff>1080246</xdr:colOff>
      <xdr:row>6</xdr:row>
      <xdr:rowOff>203903</xdr:rowOff>
    </xdr:from>
    <xdr:ext cx="5885777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AC8783A6-D3B4-4BBC-8E59-E535FFB365CE}"/>
                </a:ext>
              </a:extLst>
            </xdr:cNvPr>
            <xdr:cNvSpPr txBox="1"/>
          </xdr:nvSpPr>
          <xdr:spPr>
            <a:xfrm>
              <a:off x="71770986" y="1377383"/>
              <a:ext cx="5885777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AC8783A6-D3B4-4BBC-8E59-E535FFB365CE}"/>
                </a:ext>
              </a:extLst>
            </xdr:cNvPr>
            <xdr:cNvSpPr txBox="1"/>
          </xdr:nvSpPr>
          <xdr:spPr>
            <a:xfrm>
              <a:off x="71770986" y="1377383"/>
              <a:ext cx="5885777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)_(𝐩𝐬𝟏+𝐩𝐬𝟐−𝟑)=−(𝐕𝐲_𝐚 )_(𝐩𝐬𝟏+𝐩𝐬𝟐−𝟑)+(𝐅^𝐠 𝐲_𝐚 )_(𝐩𝐬𝟏+𝐩𝐬𝟐−𝟑)=(𝐋𝐱_𝐚 )_(𝐩𝐬𝟏+𝐩𝐬𝟐−𝟑)−(𝐋𝐱_𝐚 )_(𝐩𝐬𝟏+𝐩𝐬𝟐−𝟒)−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𝐱_𝐚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13446</xdr:colOff>
      <xdr:row>8</xdr:row>
      <xdr:rowOff>13211</xdr:rowOff>
    </xdr:from>
    <xdr:ext cx="4696349" cy="2137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D7469578-E51E-4A7F-8B55-32F92BFFC9E7}"/>
                </a:ext>
              </a:extLst>
            </xdr:cNvPr>
            <xdr:cNvSpPr txBox="1"/>
          </xdr:nvSpPr>
          <xdr:spPr>
            <a:xfrm>
              <a:off x="71847186" y="1605791"/>
              <a:ext cx="4696349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D7469578-E51E-4A7F-8B55-32F92BFFC9E7}"/>
                </a:ext>
              </a:extLst>
            </xdr:cNvPr>
            <xdr:cNvSpPr txBox="1"/>
          </xdr:nvSpPr>
          <xdr:spPr>
            <a:xfrm>
              <a:off x="71847186" y="1605791"/>
              <a:ext cx="4696349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)_(𝐩𝐬𝟏+𝐩𝐬𝟐−𝟑)=(𝐉_𝐚^𝐠 )_(𝐩𝐬𝟏+𝐩𝐬𝟐−𝟑)+(𝐍_𝐭 𝐲_𝐚^𝐛 )_(𝐩𝐬𝟏+𝐩𝐬𝟐−𝟑)=(𝐉_𝐚^𝐥 )_(𝐩𝐬𝟏+𝐩𝐬𝟐−𝟑)+(𝐍_𝐭 𝐱_𝐚^𝐛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13446</xdr:colOff>
      <xdr:row>12</xdr:row>
      <xdr:rowOff>196283</xdr:rowOff>
    </xdr:from>
    <xdr:ext cx="5475666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336E9810-6E3A-44D8-AF4D-0A0D2DF83D2F}"/>
                </a:ext>
              </a:extLst>
            </xdr:cNvPr>
            <xdr:cNvSpPr txBox="1"/>
          </xdr:nvSpPr>
          <xdr:spPr>
            <a:xfrm>
              <a:off x="71847186" y="2619443"/>
              <a:ext cx="5475666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336E9810-6E3A-44D8-AF4D-0A0D2DF83D2F}"/>
                </a:ext>
              </a:extLst>
            </xdr:cNvPr>
            <xdr:cNvSpPr txBox="1"/>
          </xdr:nvSpPr>
          <xdr:spPr>
            <a:xfrm>
              <a:off x="71847186" y="2619443"/>
              <a:ext cx="5475666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𝐩𝐬𝟏+𝐩𝐬𝟐−𝟑)=−(𝐕𝐡)_(𝐩𝐬𝟏+𝐩𝐬𝟐−𝟑)+(𝐅^𝐠 𝐡)_(𝐩𝐬𝟏+𝐩𝐬𝟐−𝟑)=(𝐋𝐡)_(𝐩𝐬𝟏+𝐩𝐬𝟐−𝟑)−(𝐋𝐡)_(𝐩𝐬𝟏+𝐩𝐬𝟐−𝟒)−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𝐡)_(𝐩𝐬𝟏+𝐩𝐬𝟐−𝟑)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29487</xdr:colOff>
      <xdr:row>13</xdr:row>
      <xdr:rowOff>186970</xdr:rowOff>
    </xdr:from>
    <xdr:ext cx="4855304" cy="2700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85D921F7-58D6-494A-A2B8-9974DB1EF17D}"/>
                </a:ext>
              </a:extLst>
            </xdr:cNvPr>
            <xdr:cNvSpPr txBox="1"/>
          </xdr:nvSpPr>
          <xdr:spPr>
            <a:xfrm>
              <a:off x="71863227" y="2815870"/>
              <a:ext cx="4855304" cy="2700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85D921F7-58D6-494A-A2B8-9974DB1EF17D}"/>
                </a:ext>
              </a:extLst>
            </xdr:cNvPr>
            <xdr:cNvSpPr txBox="1"/>
          </xdr:nvSpPr>
          <xdr:spPr>
            <a:xfrm>
              <a:off x="71863227" y="2815870"/>
              <a:ext cx="4855304" cy="2700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𝐩𝐬𝟏+𝐩𝐬𝟐−𝟑)=(𝐐^𝐠 )_(𝐩𝐬𝟏+𝐩𝐬𝟐−𝟑)+(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)_(𝐩𝐬𝟏+𝐩𝐬𝟐−𝟑)=(𝐐^𝐥 )_(𝐩𝐬𝟏+𝐩𝐬𝟐−𝟑)+(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76</xdr:col>
      <xdr:colOff>15240</xdr:colOff>
      <xdr:row>3</xdr:row>
      <xdr:rowOff>0</xdr:rowOff>
    </xdr:from>
    <xdr:ext cx="2096087" cy="19607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E56FFE4C-05BA-469B-8C26-159AB970F7AB}"/>
                </a:ext>
              </a:extLst>
            </xdr:cNvPr>
            <xdr:cNvSpPr txBox="1"/>
          </xdr:nvSpPr>
          <xdr:spPr>
            <a:xfrm>
              <a:off x="88795860" y="586740"/>
              <a:ext cx="2096087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E56FFE4C-05BA-469B-8C26-159AB970F7AB}"/>
                </a:ext>
              </a:extLst>
            </xdr:cNvPr>
            <xdr:cNvSpPr txBox="1"/>
          </xdr:nvSpPr>
          <xdr:spPr>
            <a:xfrm>
              <a:off x="88795860" y="586740"/>
              <a:ext cx="2096087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𝐋_(𝐩𝐬𝟏+𝐩𝐬𝟐−𝟑)=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𝐏_(𝐩𝐬𝟏+𝐩𝐬𝟐−𝟐)^𝐠+𝐏_(𝐩𝐬𝟏+𝐩𝐬𝟐−𝟐)^𝐥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32958</xdr:colOff>
      <xdr:row>4</xdr:row>
      <xdr:rowOff>8860</xdr:rowOff>
    </xdr:from>
    <xdr:ext cx="1851854" cy="2137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25F305CA-4699-40B4-A576-74D2CB0F276B}"/>
                </a:ext>
              </a:extLst>
            </xdr:cNvPr>
            <xdr:cNvSpPr txBox="1"/>
          </xdr:nvSpPr>
          <xdr:spPr>
            <a:xfrm>
              <a:off x="88813578" y="801340"/>
              <a:ext cx="1851854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𝐟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𝐯</m:t>
                            </m:r>
                          </m:sub>
                        </m:sSub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𝐋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𝐠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25F305CA-4699-40B4-A576-74D2CB0F276B}"/>
                </a:ext>
              </a:extLst>
            </xdr:cNvPr>
            <xdr:cNvSpPr txBox="1"/>
          </xdr:nvSpPr>
          <xdr:spPr>
            <a:xfrm>
              <a:off x="88813578" y="801340"/>
              <a:ext cx="1851854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〖𝐟_𝐯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(𝐋−𝐏^𝐥 )〗_(</a:t>
              </a:r>
              <a:r>
                <a:rPr lang="es-MX" sz="1000" b="1" i="0">
                  <a:latin typeface="Cambria Math" panose="02040503050406030204" pitchFamily="18" charset="0"/>
                </a:rPr>
                <a:t>𝐩𝐬𝟏+𝐩𝐬𝟐−𝟐)=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15240</xdr:colOff>
      <xdr:row>9</xdr:row>
      <xdr:rowOff>22860</xdr:rowOff>
    </xdr:from>
    <xdr:ext cx="2911759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40565A4B-8796-48B9-9987-E6EFDA86315B}"/>
                </a:ext>
              </a:extLst>
            </xdr:cNvPr>
            <xdr:cNvSpPr txBox="1"/>
          </xdr:nvSpPr>
          <xdr:spPr>
            <a:xfrm>
              <a:off x="88795860" y="1821180"/>
              <a:ext cx="291175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40565A4B-8796-48B9-9987-E6EFDA86315B}"/>
                </a:ext>
              </a:extLst>
            </xdr:cNvPr>
            <xdr:cNvSpPr txBox="1"/>
          </xdr:nvSpPr>
          <xdr:spPr>
            <a:xfrm>
              <a:off x="88795860" y="1821180"/>
              <a:ext cx="291175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(𝐋𝐱_𝐚 )_(𝐩𝐬𝟏+𝐩𝐬𝟐−𝟑)=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(𝐏^𝐠 𝐲_𝐚 )_(𝐩𝐬𝟏+𝐩𝐬𝟐−𝟐)+(𝐏^𝐥 𝐲_𝐚 )_(𝐩𝐬𝟏+𝐩𝐬𝟐−𝟐)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30480</xdr:colOff>
      <xdr:row>15</xdr:row>
      <xdr:rowOff>22860</xdr:rowOff>
    </xdr:from>
    <xdr:ext cx="3128549" cy="22910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720B70E0-D192-4EED-835D-B81A0D2FFCD2}"/>
                </a:ext>
              </a:extLst>
            </xdr:cNvPr>
            <xdr:cNvSpPr txBox="1"/>
          </xdr:nvSpPr>
          <xdr:spPr>
            <a:xfrm>
              <a:off x="88811100" y="3070860"/>
              <a:ext cx="3128549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acc>
                      <m:accPr>
                        <m:chr m:val="̇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720B70E0-D192-4EED-835D-B81A0D2FFCD2}"/>
                </a:ext>
              </a:extLst>
            </xdr:cNvPr>
            <xdr:cNvSpPr txBox="1"/>
          </xdr:nvSpPr>
          <xdr:spPr>
            <a:xfrm>
              <a:off x="88811100" y="3070860"/>
              <a:ext cx="3128549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(𝐋𝐡)_(𝐩𝐬𝟏+𝐩𝐬𝟐−𝟑)=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(𝐏^𝐠 𝐡)_(𝐩𝐬𝟏+𝐩𝐬𝟐−𝟐)+(𝐏^𝐥 𝐡)_(𝐩𝐬𝟏+𝐩𝐬𝟐−𝟐)−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73720</xdr:colOff>
      <xdr:row>10</xdr:row>
      <xdr:rowOff>22860</xdr:rowOff>
    </xdr:from>
    <xdr:ext cx="2267929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E72B97D7-C337-4033-AA22-388A140C5122}"/>
                </a:ext>
              </a:extLst>
            </xdr:cNvPr>
            <xdr:cNvSpPr txBox="1"/>
          </xdr:nvSpPr>
          <xdr:spPr>
            <a:xfrm>
              <a:off x="88854340" y="2034540"/>
              <a:ext cx="226792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E72B97D7-C337-4033-AA22-388A140C5122}"/>
                </a:ext>
              </a:extLst>
            </xdr:cNvPr>
            <xdr:cNvSpPr txBox="1"/>
          </xdr:nvSpPr>
          <xdr:spPr>
            <a:xfrm>
              <a:off x="88854340" y="2034540"/>
              <a:ext cx="226792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(𝐋−𝐏^𝐥 ) 𝐱_𝐚 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𝐩𝐬𝟏+𝐩𝐬𝟐−𝟐)=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(𝐏^𝐠 𝐲_𝐚 )_(𝐩𝐬𝟏+𝐩𝐬𝟐−𝟐)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76</xdr:col>
      <xdr:colOff>68580</xdr:colOff>
      <xdr:row>21</xdr:row>
      <xdr:rowOff>30480</xdr:rowOff>
    </xdr:from>
    <xdr:ext cx="1262910" cy="38440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B58F5FCB-61B9-48B2-A8DB-84C2D08BF1B0}"/>
                </a:ext>
              </a:extLst>
            </xdr:cNvPr>
            <xdr:cNvSpPr txBox="1"/>
          </xdr:nvSpPr>
          <xdr:spPr>
            <a:xfrm>
              <a:off x="88849200" y="4297680"/>
              <a:ext cx="1262910" cy="384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𝐯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𝐏</m:t>
                            </m:r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  <m: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𝐠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B58F5FCB-61B9-48B2-A8DB-84C2D08BF1B0}"/>
                </a:ext>
              </a:extLst>
            </xdr:cNvPr>
            <xdr:cNvSpPr txBox="1"/>
          </xdr:nvSpPr>
          <xdr:spPr>
            <a:xfrm>
              <a:off x="88849200" y="4297680"/>
              <a:ext cx="1262910" cy="384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𝐟_𝐯=(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𝐏_(𝐩𝐬𝟏+𝐩𝐬𝟐−𝟐)^𝐠)/(𝐋−𝐏^𝐥 )_(𝐩𝐬𝟏+𝐩𝐬𝟐−𝟐) 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37</xdr:col>
      <xdr:colOff>1421118</xdr:colOff>
      <xdr:row>13</xdr:row>
      <xdr:rowOff>57162</xdr:rowOff>
    </xdr:from>
    <xdr:to>
      <xdr:col>38</xdr:col>
      <xdr:colOff>902982</xdr:colOff>
      <xdr:row>13</xdr:row>
      <xdr:rowOff>57162</xdr:rowOff>
    </xdr:to>
    <xdr:cxnSp macro="">
      <xdr:nvCxnSpPr>
        <xdr:cNvPr id="93" name="Conector recto de flecha 92">
          <a:extLst>
            <a:ext uri="{FF2B5EF4-FFF2-40B4-BE49-F238E27FC236}">
              <a16:creationId xmlns:a16="http://schemas.microsoft.com/office/drawing/2014/main" id="{BE5E9FBD-A1BB-4241-8F70-6DADB0570E20}"/>
            </a:ext>
          </a:extLst>
        </xdr:cNvPr>
        <xdr:cNvCxnSpPr/>
      </xdr:nvCxnSpPr>
      <xdr:spPr>
        <a:xfrm rot="16200000" flipH="1">
          <a:off x="46047660" y="217932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1405878</xdr:colOff>
      <xdr:row>13</xdr:row>
      <xdr:rowOff>34302</xdr:rowOff>
    </xdr:from>
    <xdr:to>
      <xdr:col>54</xdr:col>
      <xdr:colOff>887742</xdr:colOff>
      <xdr:row>13</xdr:row>
      <xdr:rowOff>34302</xdr:rowOff>
    </xdr:to>
    <xdr:cxnSp macro="">
      <xdr:nvCxnSpPr>
        <xdr:cNvPr id="94" name="Conector recto de flecha 93">
          <a:extLst>
            <a:ext uri="{FF2B5EF4-FFF2-40B4-BE49-F238E27FC236}">
              <a16:creationId xmlns:a16="http://schemas.microsoft.com/office/drawing/2014/main" id="{C0F6F3DB-6D4F-46ED-ADE6-185B36D64794}"/>
            </a:ext>
          </a:extLst>
        </xdr:cNvPr>
        <xdr:cNvCxnSpPr/>
      </xdr:nvCxnSpPr>
      <xdr:spPr>
        <a:xfrm rot="16200000" flipH="1">
          <a:off x="62918340" y="215646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76</xdr:col>
      <xdr:colOff>45720</xdr:colOff>
      <xdr:row>16</xdr:row>
      <xdr:rowOff>15240</xdr:rowOff>
    </xdr:from>
    <xdr:ext cx="2419700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76351E8B-F255-4B34-9588-54572D29D365}"/>
                </a:ext>
              </a:extLst>
            </xdr:cNvPr>
            <xdr:cNvSpPr txBox="1"/>
          </xdr:nvSpPr>
          <xdr:spPr>
            <a:xfrm>
              <a:off x="88826340" y="3261360"/>
              <a:ext cx="2419700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76351E8B-F255-4B34-9588-54572D29D365}"/>
                </a:ext>
              </a:extLst>
            </xdr:cNvPr>
            <xdr:cNvSpPr txBox="1"/>
          </xdr:nvSpPr>
          <xdr:spPr>
            <a:xfrm>
              <a:off x="88826340" y="3261360"/>
              <a:ext cx="2419700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(𝐏^𝐠 𝐡)_(𝐩𝐬𝟏+𝐩𝐬𝟐−𝟐)−[(𝐋−𝐏^𝐥 )𝐡]_(𝐩𝐬𝟏+𝐩𝐬𝟐−𝟐)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72</xdr:col>
      <xdr:colOff>1668780</xdr:colOff>
      <xdr:row>25</xdr:row>
      <xdr:rowOff>0</xdr:rowOff>
    </xdr:from>
    <xdr:ext cx="2446888" cy="19107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6" name="CuadroTexto 95">
              <a:extLst>
                <a:ext uri="{FF2B5EF4-FFF2-40B4-BE49-F238E27FC236}">
                  <a16:creationId xmlns:a16="http://schemas.microsoft.com/office/drawing/2014/main" id="{55AC079F-8F7B-4C46-874E-05A673AC15E3}"/>
                </a:ext>
              </a:extLst>
            </xdr:cNvPr>
            <xdr:cNvSpPr txBox="1"/>
          </xdr:nvSpPr>
          <xdr:spPr>
            <a:xfrm>
              <a:off x="85427820" y="5120640"/>
              <a:ext cx="2446888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1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acc>
                          <m:accPr>
                            <m:chr m:val="̅"/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𝐋</m:t>
                            </m:r>
                          </m:e>
                        </m:acc>
                      </m:e>
                      <m:sub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𝐭𝟔𝟔</m:t>
                        </m:r>
                      </m:sub>
                    </m:sSub>
                    <m:d>
                      <m:dPr>
                        <m:begChr m:val="["/>
                        <m:endChr m:val="]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̅"/>
                                <m:ctrlPr>
                                  <a:rPr lang="es-MX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s-MX" sz="11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acc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𝐭𝟔𝟔</m:t>
                            </m:r>
                          </m:sub>
                        </m:sSub>
                        <m:d>
                          <m:d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𝐓𝐓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𝟔</m:t>
                            </m:r>
                          </m:e>
                        </m:d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̅"/>
                                <m:ctrlPr>
                                  <a:rPr lang="es-MX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s-MX" sz="11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acc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𝐭𝟔𝟔</m:t>
                            </m:r>
                          </m:sub>
                        </m:sSub>
                        <m:d>
                          <m:d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𝐓𝐓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𝟕</m:t>
                            </m:r>
                          </m:e>
                        </m:d>
                      </m:e>
                    </m:d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6" name="CuadroTexto 95">
              <a:extLst>
                <a:ext uri="{FF2B5EF4-FFF2-40B4-BE49-F238E27FC236}">
                  <a16:creationId xmlns:a16="http://schemas.microsoft.com/office/drawing/2014/main" id="{55AC079F-8F7B-4C46-874E-05A673AC15E3}"/>
                </a:ext>
              </a:extLst>
            </xdr:cNvPr>
            <xdr:cNvSpPr txBox="1"/>
          </xdr:nvSpPr>
          <xdr:spPr>
            <a:xfrm>
              <a:off x="85427820" y="5120640"/>
              <a:ext cx="2446888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̇=𝐋 ̅_𝐭𝟔𝟔 [𝐡 ̅_𝐭𝟔𝟔 (𝐓𝐓−𝟔)−𝐡 ̅_𝐭𝟔𝟔 (𝐓𝐓−𝟕)]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15</xdr:col>
      <xdr:colOff>1130592</xdr:colOff>
      <xdr:row>11</xdr:row>
      <xdr:rowOff>96722</xdr:rowOff>
    </xdr:from>
    <xdr:to>
      <xdr:col>16</xdr:col>
      <xdr:colOff>941461</xdr:colOff>
      <xdr:row>11</xdr:row>
      <xdr:rowOff>96722</xdr:rowOff>
    </xdr:to>
    <xdr:cxnSp macro="">
      <xdr:nvCxnSpPr>
        <xdr:cNvPr id="97" name="Conector recto de flecha 96">
          <a:extLst>
            <a:ext uri="{FF2B5EF4-FFF2-40B4-BE49-F238E27FC236}">
              <a16:creationId xmlns:a16="http://schemas.microsoft.com/office/drawing/2014/main" id="{14A8B9D6-5E27-4D97-A634-4948978C5C9B}"/>
            </a:ext>
          </a:extLst>
        </xdr:cNvPr>
        <xdr:cNvCxnSpPr/>
      </xdr:nvCxnSpPr>
      <xdr:spPr>
        <a:xfrm rot="5400000">
          <a:off x="19457377" y="1780057"/>
          <a:ext cx="0" cy="1052929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1153453</xdr:colOff>
      <xdr:row>8</xdr:row>
      <xdr:rowOff>111964</xdr:rowOff>
    </xdr:from>
    <xdr:to>
      <xdr:col>16</xdr:col>
      <xdr:colOff>964322</xdr:colOff>
      <xdr:row>8</xdr:row>
      <xdr:rowOff>111964</xdr:rowOff>
    </xdr:to>
    <xdr:cxnSp macro="">
      <xdr:nvCxnSpPr>
        <xdr:cNvPr id="98" name="Conector recto de flecha 97">
          <a:extLst>
            <a:ext uri="{FF2B5EF4-FFF2-40B4-BE49-F238E27FC236}">
              <a16:creationId xmlns:a16="http://schemas.microsoft.com/office/drawing/2014/main" id="{0FFACBD9-1ADB-427F-9B32-704EC32215BA}"/>
            </a:ext>
          </a:extLst>
        </xdr:cNvPr>
        <xdr:cNvCxnSpPr/>
      </xdr:nvCxnSpPr>
      <xdr:spPr>
        <a:xfrm rot="16200000" flipH="1">
          <a:off x="19480238" y="1178079"/>
          <a:ext cx="0" cy="1052929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45720</xdr:colOff>
      <xdr:row>13</xdr:row>
      <xdr:rowOff>26670</xdr:rowOff>
    </xdr:from>
    <xdr:ext cx="1042593" cy="16735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73A07C46-6F12-4928-BC3E-5EC1DFA78F22}"/>
                </a:ext>
              </a:extLst>
            </xdr:cNvPr>
            <xdr:cNvSpPr txBox="1"/>
          </xdr:nvSpPr>
          <xdr:spPr>
            <a:xfrm>
              <a:off x="9799320" y="2655570"/>
              <a:ext cx="1042593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𝐧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𝐭𝐛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𝐔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𝐀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𝐞𝐱𝐭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𝚫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𝐓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𝐥𝐧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73A07C46-6F12-4928-BC3E-5EC1DFA78F22}"/>
                </a:ext>
              </a:extLst>
            </xdr:cNvPr>
            <xdr:cNvSpPr txBox="1"/>
          </xdr:nvSpPr>
          <xdr:spPr>
            <a:xfrm>
              <a:off x="9799320" y="2655570"/>
              <a:ext cx="1042593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𝐧_𝐭𝐛 𝐔𝐀_𝐞𝐱𝐭 𝚫𝐓_𝐥𝐧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9</xdr:col>
      <xdr:colOff>91440</xdr:colOff>
      <xdr:row>16</xdr:row>
      <xdr:rowOff>19050</xdr:rowOff>
    </xdr:from>
    <xdr:ext cx="769570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9CFD45EC-1142-4771-B5BA-CCCDC66FDA32}"/>
                </a:ext>
              </a:extLst>
            </xdr:cNvPr>
            <xdr:cNvSpPr txBox="1"/>
          </xdr:nvSpPr>
          <xdr:spPr>
            <a:xfrm>
              <a:off x="11170920" y="3265170"/>
              <a:ext cx="769570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𝐧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𝐭𝐛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𝐔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𝐀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𝐞𝐱𝐭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𝚫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𝐓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𝐥𝐧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9CFD45EC-1142-4771-B5BA-CCCDC66FDA32}"/>
                </a:ext>
              </a:extLst>
            </xdr:cNvPr>
            <xdr:cNvSpPr txBox="1"/>
          </xdr:nvSpPr>
          <xdr:spPr>
            <a:xfrm>
              <a:off x="11170920" y="3265170"/>
              <a:ext cx="769570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𝐧_𝐭𝐛 𝐔𝐀_𝐞𝐱𝐭 𝚫𝐓_𝐥𝐧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4</xdr:row>
      <xdr:rowOff>7620</xdr:rowOff>
    </xdr:from>
    <xdr:ext cx="656718" cy="1730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9ACFBD55-0EFB-444F-890F-47B6E59CB883}"/>
                </a:ext>
              </a:extLst>
            </xdr:cNvPr>
            <xdr:cNvSpPr txBox="1"/>
          </xdr:nvSpPr>
          <xdr:spPr>
            <a:xfrm>
              <a:off x="20558760" y="800100"/>
              <a:ext cx="656718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9ACFBD55-0EFB-444F-890F-47B6E59CB883}"/>
                </a:ext>
              </a:extLst>
            </xdr:cNvPr>
            <xdr:cNvSpPr txBox="1"/>
          </xdr:nvSpPr>
          <xdr:spPr>
            <a:xfrm>
              <a:off x="20558760" y="800100"/>
              <a:ext cx="656718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𝐅_𝐟𝐫í𝐚^𝐥=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𝐏_𝐟𝐫í𝐚^𝐥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0</xdr:colOff>
      <xdr:row>10</xdr:row>
      <xdr:rowOff>15240</xdr:rowOff>
    </xdr:from>
    <xdr:ext cx="1424940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41E5C064-D1E5-4565-AE76-C526BFF5976A}"/>
                </a:ext>
              </a:extLst>
            </xdr:cNvPr>
            <xdr:cNvSpPr txBox="1"/>
          </xdr:nvSpPr>
          <xdr:spPr>
            <a:xfrm>
              <a:off x="20543520" y="2026920"/>
              <a:ext cx="1424940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41E5C064-D1E5-4565-AE76-C526BFF5976A}"/>
                </a:ext>
              </a:extLst>
            </xdr:cNvPr>
            <xdr:cNvSpPr txBox="1"/>
          </xdr:nvSpPr>
          <xdr:spPr>
            <a:xfrm>
              <a:off x="20543520" y="2026920"/>
              <a:ext cx="1424940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𝐅^𝐥 𝐱_(𝐚,𝐅) )_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𝐱_(𝐚,𝐏) )_𝐟𝐫í𝐚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30480</xdr:colOff>
      <xdr:row>16</xdr:row>
      <xdr:rowOff>38100</xdr:rowOff>
    </xdr:from>
    <xdr:ext cx="1509772" cy="21525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80006E18-0C92-481C-AF75-87CD2B162274}"/>
                </a:ext>
              </a:extLst>
            </xdr:cNvPr>
            <xdr:cNvSpPr txBox="1"/>
          </xdr:nvSpPr>
          <xdr:spPr>
            <a:xfrm>
              <a:off x="20574000" y="328422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𝐟𝐫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í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𝐚</m:t>
                            </m:r>
                          </m:sub>
                        </m:s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80006E18-0C92-481C-AF75-87CD2B162274}"/>
                </a:ext>
              </a:extLst>
            </xdr:cNvPr>
            <xdr:cNvSpPr txBox="1"/>
          </xdr:nvSpPr>
          <xdr:spPr>
            <a:xfrm>
              <a:off x="20574000" y="328422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𝐐 ̇=〖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𝐡_𝐏 )_𝐟𝐫í𝐚−(𝐅^𝐥 𝐡_𝐅 )〗_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</a:t>
              </a:r>
              <a:endParaRPr lang="es-MX" sz="1000" b="1" i="0"/>
            </a:p>
          </xdr:txBody>
        </xdr:sp>
      </mc:Fallback>
    </mc:AlternateContent>
    <xdr:clientData/>
  </xdr:oneCellAnchor>
  <xdr:twoCellAnchor editAs="oneCell">
    <xdr:from>
      <xdr:col>58</xdr:col>
      <xdr:colOff>1287779</xdr:colOff>
      <xdr:row>38</xdr:row>
      <xdr:rowOff>0</xdr:rowOff>
    </xdr:from>
    <xdr:to>
      <xdr:col>63</xdr:col>
      <xdr:colOff>1112531</xdr:colOff>
      <xdr:row>67</xdr:row>
      <xdr:rowOff>173747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492E227A-2991-01DC-733F-5AB1C05DB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34279" y="7673340"/>
          <a:ext cx="6172212" cy="5797307"/>
        </a:xfrm>
        <a:prstGeom prst="rect">
          <a:avLst/>
        </a:prstGeom>
      </xdr:spPr>
    </xdr:pic>
    <xdr:clientData/>
  </xdr:twoCellAnchor>
  <xdr:twoCellAnchor editAs="oneCell">
    <xdr:from>
      <xdr:col>58</xdr:col>
      <xdr:colOff>1287779</xdr:colOff>
      <xdr:row>72</xdr:row>
      <xdr:rowOff>0</xdr:rowOff>
    </xdr:from>
    <xdr:to>
      <xdr:col>63</xdr:col>
      <xdr:colOff>1071383</xdr:colOff>
      <xdr:row>103</xdr:row>
      <xdr:rowOff>91451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id="{0374B047-181B-092C-229A-696837F97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34279" y="14211300"/>
          <a:ext cx="6131064" cy="5760731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62</xdr:row>
      <xdr:rowOff>0</xdr:rowOff>
    </xdr:from>
    <xdr:to>
      <xdr:col>57</xdr:col>
      <xdr:colOff>355103</xdr:colOff>
      <xdr:row>104</xdr:row>
      <xdr:rowOff>13731</xdr:rowOff>
    </xdr:to>
    <xdr:pic>
      <xdr:nvPicPr>
        <xdr:cNvPr id="109" name="Imagen 108">
          <a:extLst>
            <a:ext uri="{FF2B5EF4-FFF2-40B4-BE49-F238E27FC236}">
              <a16:creationId xmlns:a16="http://schemas.microsoft.com/office/drawing/2014/main" id="{00CCBA45-37D8-918C-F815-83B041B59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12382500"/>
          <a:ext cx="5742443" cy="7694691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106</xdr:row>
      <xdr:rowOff>0</xdr:rowOff>
    </xdr:from>
    <xdr:to>
      <xdr:col>57</xdr:col>
      <xdr:colOff>473976</xdr:colOff>
      <xdr:row>148</xdr:row>
      <xdr:rowOff>18303</xdr:rowOff>
    </xdr:to>
    <xdr:pic>
      <xdr:nvPicPr>
        <xdr:cNvPr id="111" name="Imagen 110">
          <a:extLst>
            <a:ext uri="{FF2B5EF4-FFF2-40B4-BE49-F238E27FC236}">
              <a16:creationId xmlns:a16="http://schemas.microsoft.com/office/drawing/2014/main" id="{E8BA02ED-5FF4-24A9-8DAB-7EAF9D7C8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20429220"/>
          <a:ext cx="5861316" cy="7699263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149</xdr:row>
      <xdr:rowOff>182879</xdr:rowOff>
    </xdr:from>
    <xdr:to>
      <xdr:col>57</xdr:col>
      <xdr:colOff>245375</xdr:colOff>
      <xdr:row>192</xdr:row>
      <xdr:rowOff>13730</xdr:rowOff>
    </xdr:to>
    <xdr:pic>
      <xdr:nvPicPr>
        <xdr:cNvPr id="113" name="Imagen 112">
          <a:extLst>
            <a:ext uri="{FF2B5EF4-FFF2-40B4-BE49-F238E27FC236}">
              <a16:creationId xmlns:a16="http://schemas.microsoft.com/office/drawing/2014/main" id="{20C2E330-3ADB-0487-588F-D069CC985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28475939"/>
          <a:ext cx="5632715" cy="7694691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194</xdr:row>
      <xdr:rowOff>1</xdr:rowOff>
    </xdr:from>
    <xdr:to>
      <xdr:col>57</xdr:col>
      <xdr:colOff>355103</xdr:colOff>
      <xdr:row>236</xdr:row>
      <xdr:rowOff>22876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id="{41F5300C-8060-8932-B5F6-70654AFC2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36522661"/>
          <a:ext cx="5742443" cy="7703835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237</xdr:row>
      <xdr:rowOff>182879</xdr:rowOff>
    </xdr:from>
    <xdr:to>
      <xdr:col>57</xdr:col>
      <xdr:colOff>473976</xdr:colOff>
      <xdr:row>280</xdr:row>
      <xdr:rowOff>32018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id="{BF2BADDD-F536-F9C6-2A4D-97BF46767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44569379"/>
          <a:ext cx="5861316" cy="7712979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282</xdr:row>
      <xdr:rowOff>0</xdr:rowOff>
    </xdr:from>
    <xdr:to>
      <xdr:col>57</xdr:col>
      <xdr:colOff>245375</xdr:colOff>
      <xdr:row>324</xdr:row>
      <xdr:rowOff>32019</xdr:rowOff>
    </xdr:to>
    <xdr:pic>
      <xdr:nvPicPr>
        <xdr:cNvPr id="119" name="Imagen 118">
          <a:extLst>
            <a:ext uri="{FF2B5EF4-FFF2-40B4-BE49-F238E27FC236}">
              <a16:creationId xmlns:a16="http://schemas.microsoft.com/office/drawing/2014/main" id="{169349AE-DC8D-FAB4-0EB5-E62C8B2D5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52616100"/>
          <a:ext cx="5632715" cy="7712979"/>
        </a:xfrm>
        <a:prstGeom prst="rect">
          <a:avLst/>
        </a:prstGeom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8</v>
    <v>1</v>
  </rv>
  <rv s="1">
    <v>0</v>
    <v>8</v>
    <v>258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propagated" t="b"/>
  </s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4B01E-5327-494A-881D-89EC22105D6D}">
  <dimension ref="A1:DF300"/>
  <sheetViews>
    <sheetView tabSelected="1" topLeftCell="AG19" zoomScaleNormal="100" workbookViewId="0"/>
  </sheetViews>
  <sheetFormatPr baseColWidth="10" defaultRowHeight="14.4" x14ac:dyDescent="0.3"/>
  <cols>
    <col min="1" max="1" width="15.44140625" style="2" bestFit="1" customWidth="1"/>
    <col min="2" max="2" width="13.6640625" style="2" bestFit="1" customWidth="1"/>
    <col min="3" max="3" width="14" style="2" bestFit="1" customWidth="1"/>
    <col min="4" max="4" width="17.109375" style="2" bestFit="1" customWidth="1"/>
    <col min="5" max="5" width="18.5546875" style="2" bestFit="1" customWidth="1"/>
    <col min="6" max="6" width="15.77734375" style="2" bestFit="1" customWidth="1"/>
    <col min="7" max="7" width="24.44140625" style="2" bestFit="1" customWidth="1"/>
    <col min="8" max="8" width="19.21875" style="2" bestFit="1" customWidth="1"/>
    <col min="9" max="9" width="19.33203125" style="2" bestFit="1" customWidth="1"/>
    <col min="10" max="10" width="13.5546875" style="2" bestFit="1" customWidth="1"/>
    <col min="11" max="11" width="13.6640625" style="2" bestFit="1" customWidth="1"/>
    <col min="12" max="12" width="18.44140625" style="2" bestFit="1" customWidth="1"/>
    <col min="13" max="13" width="17.77734375" style="2" bestFit="1" customWidth="1"/>
    <col min="14" max="14" width="15.109375" style="2" bestFit="1" customWidth="1"/>
    <col min="15" max="15" width="18.88671875" style="2" bestFit="1" customWidth="1"/>
    <col min="16" max="16" width="18.109375" style="2" bestFit="1" customWidth="1"/>
    <col min="17" max="17" width="21.88671875" style="2" bestFit="1" customWidth="1"/>
    <col min="18" max="18" width="25.6640625" style="2" bestFit="1" customWidth="1"/>
    <col min="19" max="19" width="22.44140625" style="2" bestFit="1" customWidth="1"/>
    <col min="20" max="20" width="15.5546875" style="2" bestFit="1" customWidth="1"/>
    <col min="21" max="21" width="17.77734375" style="2" bestFit="1" customWidth="1"/>
    <col min="22" max="22" width="17.88671875" style="2" bestFit="1" customWidth="1"/>
    <col min="23" max="23" width="11.6640625" style="2" customWidth="1"/>
    <col min="24" max="24" width="12" style="2" bestFit="1" customWidth="1"/>
    <col min="25" max="25" width="13.33203125" style="2" bestFit="1" customWidth="1"/>
    <col min="26" max="26" width="18.21875" style="2" customWidth="1"/>
    <col min="27" max="27" width="19.6640625" style="2" customWidth="1"/>
    <col min="28" max="28" width="18.44140625" style="2" bestFit="1" customWidth="1"/>
    <col min="29" max="29" width="13.5546875" style="2" bestFit="1" customWidth="1"/>
    <col min="30" max="30" width="12.33203125" style="2" bestFit="1" customWidth="1"/>
    <col min="31" max="31" width="25.6640625" style="2" bestFit="1" customWidth="1"/>
    <col min="32" max="32" width="11.6640625" style="2" customWidth="1"/>
    <col min="33" max="33" width="10.88671875" style="2" customWidth="1"/>
    <col min="34" max="34" width="11.88671875" style="2" customWidth="1"/>
    <col min="35" max="35" width="16.109375" style="2" bestFit="1" customWidth="1"/>
    <col min="36" max="36" width="17.6640625" style="2" bestFit="1" customWidth="1"/>
    <col min="37" max="37" width="13" style="2" bestFit="1" customWidth="1"/>
    <col min="38" max="38" width="22.33203125" style="2" bestFit="1" customWidth="1"/>
    <col min="39" max="39" width="13.21875" style="2" bestFit="1" customWidth="1"/>
    <col min="40" max="40" width="12.44140625" style="2" bestFit="1" customWidth="1"/>
    <col min="41" max="41" width="19" style="2" bestFit="1" customWidth="1"/>
    <col min="42" max="42" width="15.5546875" style="2" customWidth="1"/>
    <col min="43" max="43" width="15.77734375" style="2" bestFit="1" customWidth="1"/>
    <col min="44" max="44" width="18.44140625" style="2" bestFit="1" customWidth="1"/>
    <col min="45" max="45" width="15.6640625" style="2" bestFit="1" customWidth="1"/>
    <col min="46" max="46" width="15.109375" style="2" bestFit="1" customWidth="1"/>
    <col min="47" max="47" width="25.6640625" bestFit="1" customWidth="1"/>
    <col min="48" max="48" width="13.88671875" bestFit="1" customWidth="1"/>
    <col min="53" max="53" width="12.88671875" customWidth="1"/>
    <col min="54" max="54" width="22.33203125" bestFit="1" customWidth="1"/>
    <col min="55" max="55" width="13" bestFit="1" customWidth="1"/>
    <col min="56" max="56" width="17" bestFit="1" customWidth="1"/>
    <col min="57" max="57" width="13.33203125" bestFit="1" customWidth="1"/>
    <col min="58" max="58" width="25.33203125" bestFit="1" customWidth="1"/>
    <col min="59" max="59" width="18.77734375" customWidth="1"/>
    <col min="60" max="60" width="16.77734375" bestFit="1" customWidth="1"/>
    <col min="61" max="61" width="14.6640625" bestFit="1" customWidth="1"/>
    <col min="62" max="62" width="16.6640625" bestFit="1" customWidth="1"/>
    <col min="63" max="63" width="25.6640625" bestFit="1" customWidth="1"/>
    <col min="64" max="64" width="17" bestFit="1" customWidth="1"/>
    <col min="65" max="65" width="16.6640625" bestFit="1" customWidth="1"/>
    <col min="66" max="66" width="15.21875" bestFit="1" customWidth="1"/>
    <col min="67" max="67" width="14.88671875" bestFit="1" customWidth="1"/>
    <col min="68" max="68" width="18.44140625" bestFit="1" customWidth="1"/>
    <col min="69" max="69" width="18.109375" bestFit="1" customWidth="1"/>
    <col min="70" max="70" width="16.5546875" bestFit="1" customWidth="1"/>
    <col min="71" max="71" width="16.21875" bestFit="1" customWidth="1"/>
    <col min="72" max="72" width="15.109375" bestFit="1" customWidth="1"/>
    <col min="73" max="73" width="30.88671875" customWidth="1"/>
    <col min="74" max="74" width="16.44140625" bestFit="1" customWidth="1"/>
    <col min="75" max="75" width="13.109375" bestFit="1" customWidth="1"/>
    <col min="76" max="76" width="12.77734375" bestFit="1" customWidth="1"/>
    <col min="78" max="78" width="23.6640625" bestFit="1" customWidth="1"/>
    <col min="85" max="85" width="12.88671875" customWidth="1"/>
    <col min="86" max="86" width="14.6640625" customWidth="1"/>
    <col min="89" max="89" width="13.33203125" bestFit="1" customWidth="1"/>
    <col min="90" max="90" width="13" bestFit="1" customWidth="1"/>
    <col min="91" max="91" width="17.77734375" bestFit="1" customWidth="1"/>
    <col min="92" max="92" width="17.44140625" bestFit="1" customWidth="1"/>
    <col min="93" max="93" width="12.44140625" bestFit="1" customWidth="1"/>
    <col min="94" max="94" width="14" bestFit="1" customWidth="1"/>
    <col min="95" max="95" width="11.6640625" bestFit="1" customWidth="1"/>
    <col min="96" max="96" width="11.33203125" bestFit="1" customWidth="1"/>
    <col min="98" max="98" width="12.33203125" bestFit="1" customWidth="1"/>
    <col min="99" max="99" width="12.5546875" bestFit="1" customWidth="1"/>
    <col min="100" max="100" width="12" bestFit="1" customWidth="1"/>
    <col min="101" max="101" width="12.21875" style="2" bestFit="1" customWidth="1"/>
    <col min="102" max="110" width="11.5546875" style="2"/>
  </cols>
  <sheetData>
    <row r="1" spans="1:88" ht="15" thickBot="1" x14ac:dyDescent="0.35">
      <c r="A1" s="1" t="s">
        <v>0</v>
      </c>
      <c r="B1" s="2">
        <v>33</v>
      </c>
      <c r="E1" s="3" t="s">
        <v>1</v>
      </c>
      <c r="F1" s="4"/>
      <c r="G1" s="4"/>
      <c r="H1" s="4"/>
      <c r="I1" s="4"/>
      <c r="J1" s="4"/>
      <c r="K1" s="4"/>
      <c r="L1" s="5"/>
      <c r="N1" s="3" t="s">
        <v>2</v>
      </c>
      <c r="O1" s="4"/>
      <c r="P1" s="4"/>
      <c r="Q1" s="4"/>
      <c r="R1" s="4"/>
      <c r="S1" s="4"/>
      <c r="T1" s="4"/>
      <c r="U1" s="5"/>
      <c r="W1" s="3" t="s">
        <v>3</v>
      </c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5"/>
      <c r="AK1" s="6"/>
      <c r="AL1" s="3" t="s">
        <v>4</v>
      </c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5"/>
      <c r="BB1" s="3" t="s">
        <v>5</v>
      </c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5"/>
      <c r="BR1" s="6"/>
      <c r="BS1" s="3" t="s">
        <v>6</v>
      </c>
      <c r="BT1" s="4"/>
      <c r="BU1" s="4"/>
      <c r="BV1" s="4"/>
      <c r="BW1" s="4"/>
      <c r="BX1" s="4"/>
      <c r="BY1" s="4"/>
      <c r="BZ1" s="4"/>
      <c r="CA1" s="4"/>
      <c r="CB1" s="4"/>
      <c r="CC1" s="5"/>
    </row>
    <row r="2" spans="1:88" ht="15" customHeight="1" thickBot="1" x14ac:dyDescent="0.35">
      <c r="A2" s="7" t="s">
        <v>7</v>
      </c>
      <c r="B2" s="2">
        <v>19</v>
      </c>
      <c r="D2" s="8" t="s">
        <v>8</v>
      </c>
      <c r="M2" s="9"/>
      <c r="W2" s="10" t="s">
        <v>9</v>
      </c>
      <c r="X2" s="2">
        <f>0.45^2*PI()/4</f>
        <v>0.15904312808798329</v>
      </c>
      <c r="AL2" s="11" t="s">
        <v>10</v>
      </c>
      <c r="AN2" s="12" t="s">
        <v>9</v>
      </c>
      <c r="AO2" s="2">
        <f>0.45^2*PI()/4</f>
        <v>0.15904312808798329</v>
      </c>
      <c r="AT2"/>
      <c r="BB2" s="10" t="s">
        <v>9</v>
      </c>
      <c r="BC2" s="2">
        <f>0.45^2*PI()/4</f>
        <v>0.15904312808798329</v>
      </c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</row>
    <row r="3" spans="1:88" ht="16.2" x14ac:dyDescent="0.3">
      <c r="A3" s="7" t="s">
        <v>11</v>
      </c>
      <c r="B3" s="2">
        <v>19</v>
      </c>
      <c r="D3" s="13"/>
      <c r="E3" s="14" t="s">
        <v>12</v>
      </c>
      <c r="F3" s="15">
        <f>E31</f>
        <v>37.832383299999996</v>
      </c>
      <c r="G3" s="16" t="s">
        <v>13</v>
      </c>
      <c r="H3" s="17">
        <f>B31</f>
        <v>48.062464499999997</v>
      </c>
      <c r="I3" s="18" t="s">
        <v>14</v>
      </c>
      <c r="J3" s="18"/>
      <c r="K3" s="18"/>
      <c r="L3" s="18"/>
      <c r="M3" s="19"/>
      <c r="N3" s="14" t="s">
        <v>15</v>
      </c>
      <c r="O3" s="15">
        <f>G42</f>
        <v>36.799460699999997</v>
      </c>
      <c r="P3" s="14"/>
      <c r="R3" s="18" t="s">
        <v>14</v>
      </c>
      <c r="S3" s="18"/>
      <c r="T3" s="18"/>
      <c r="U3" s="18"/>
      <c r="X3" s="14" t="s">
        <v>15</v>
      </c>
      <c r="Y3" s="15">
        <f>G42</f>
        <v>36.799460699999997</v>
      </c>
      <c r="AB3" s="16" t="s">
        <v>16</v>
      </c>
      <c r="AC3" s="17">
        <f>O19</f>
        <v>26.569379499999997</v>
      </c>
      <c r="AE3" s="18" t="s">
        <v>14</v>
      </c>
      <c r="AF3" s="18"/>
      <c r="AG3" s="18"/>
      <c r="AH3" s="18"/>
      <c r="AI3" s="18"/>
      <c r="AJ3" s="18"/>
      <c r="AN3" s="14" t="s">
        <v>17</v>
      </c>
      <c r="AO3" s="15" t="e" cm="1">
        <f t="array" ref="AO3">INDEX(G42:G300,AM2-1,1)</f>
        <v>#VALUE!</v>
      </c>
      <c r="AR3" s="16" t="s">
        <v>18</v>
      </c>
      <c r="AS3" s="17" t="e" cm="1">
        <f t="array" ref="AS3">INDEX(H42:H300,AM2-2,1)</f>
        <v>#VALUE!</v>
      </c>
      <c r="AU3" s="18" t="s">
        <v>14</v>
      </c>
      <c r="AV3" s="18"/>
      <c r="AW3" s="18"/>
      <c r="AX3" s="18"/>
      <c r="AY3" s="18"/>
      <c r="AZ3" s="18"/>
      <c r="BC3" s="2"/>
      <c r="BD3" s="14" t="s">
        <v>19</v>
      </c>
      <c r="BE3" s="15" cm="1">
        <f t="array" ref="BE3">INDEX(G42:G300,B2+B3-4,1)</f>
        <v>30.808579399999999</v>
      </c>
      <c r="BF3" s="2"/>
      <c r="BG3" s="2"/>
      <c r="BH3" s="16" t="s">
        <v>20</v>
      </c>
      <c r="BI3" s="17" cm="1">
        <f t="array" ref="BI3">INDEX(H42:H300,B2+B3-5,1)</f>
        <v>68.640962700000003</v>
      </c>
      <c r="BJ3" s="2"/>
      <c r="BK3" s="18" t="s">
        <v>14</v>
      </c>
      <c r="BL3" s="18"/>
      <c r="BM3" s="18"/>
      <c r="BN3" s="18"/>
      <c r="BO3" s="18"/>
      <c r="BP3" s="18"/>
      <c r="BQ3" s="18"/>
      <c r="BS3" s="16" t="s">
        <v>21</v>
      </c>
      <c r="BT3" s="17" cm="1">
        <f t="array" ref="BT3">INDEX(H42:H300,B2+B3-4,1)</f>
        <v>68.641822399999995</v>
      </c>
      <c r="BU3" s="14" t="s">
        <v>22</v>
      </c>
      <c r="BV3" s="15">
        <f>D37</f>
        <v>8.2433341499999998E-4</v>
      </c>
      <c r="BW3" s="20"/>
      <c r="BX3" s="20"/>
      <c r="BY3" s="18" t="s">
        <v>14</v>
      </c>
      <c r="BZ3" s="18"/>
      <c r="CA3" s="18"/>
      <c r="CB3" s="18"/>
      <c r="CC3" s="18"/>
      <c r="CI3" s="2"/>
      <c r="CJ3" s="2"/>
    </row>
    <row r="4" spans="1:88" ht="16.2" x14ac:dyDescent="0.3">
      <c r="A4" s="7" t="s">
        <v>23</v>
      </c>
      <c r="B4" s="2" t="s">
        <v>331</v>
      </c>
      <c r="D4" s="13"/>
      <c r="E4" s="14" t="s">
        <v>24</v>
      </c>
      <c r="F4" s="15">
        <f>M31</f>
        <v>66.846081299999994</v>
      </c>
      <c r="G4" s="16" t="s">
        <v>24</v>
      </c>
      <c r="H4" s="17">
        <f>J31</f>
        <v>20</v>
      </c>
      <c r="I4" s="21"/>
      <c r="N4" s="14" t="s">
        <v>24</v>
      </c>
      <c r="O4" s="15">
        <f>AG42</f>
        <v>72.714413100000002</v>
      </c>
      <c r="P4" s="14"/>
      <c r="R4" s="21"/>
      <c r="X4" s="14" t="s">
        <v>24</v>
      </c>
      <c r="Y4" s="15">
        <f>AG42</f>
        <v>72.714413100000002</v>
      </c>
      <c r="AB4" s="16" t="s">
        <v>24</v>
      </c>
      <c r="AC4" s="17">
        <f>O20</f>
        <v>38.7504609</v>
      </c>
      <c r="AE4" s="21"/>
      <c r="AN4" s="14" t="s">
        <v>24</v>
      </c>
      <c r="AO4" s="15" t="e" cm="1">
        <f t="array" ref="AO4">INDEX(AG42:AG300,AM2-1,1)</f>
        <v>#VALUE!</v>
      </c>
      <c r="AR4" s="16" t="s">
        <v>24</v>
      </c>
      <c r="AS4" s="17" t="e" cm="1">
        <f t="array" ref="AS4">INDEX(AK42:AK300,AM2-2,1)</f>
        <v>#VALUE!</v>
      </c>
      <c r="AU4" s="21"/>
      <c r="AV4" s="2"/>
      <c r="AW4" s="2"/>
      <c r="AX4" s="2"/>
      <c r="AY4" s="2"/>
      <c r="AZ4" s="2"/>
      <c r="BC4" s="2"/>
      <c r="BD4" s="14" t="s">
        <v>24</v>
      </c>
      <c r="BE4" s="15" cm="1">
        <f t="array" ref="BE4">INDEX(AG42:AG300,B2+B3-4,1)</f>
        <v>197.31738200000001</v>
      </c>
      <c r="BF4" s="2"/>
      <c r="BG4" s="2"/>
      <c r="BH4" s="16" t="s">
        <v>24</v>
      </c>
      <c r="BI4" s="17" cm="1">
        <f t="array" ref="BI4">INDEX(AK42:AK300,B2+B3-5,1)</f>
        <v>197.282273</v>
      </c>
      <c r="BJ4" s="2"/>
      <c r="BK4" s="21"/>
      <c r="BL4" s="2"/>
      <c r="BM4" s="2"/>
      <c r="BN4" s="2"/>
      <c r="BO4" s="2"/>
      <c r="BP4" s="2"/>
      <c r="BS4" s="16" t="s">
        <v>24</v>
      </c>
      <c r="BT4" s="17" cm="1">
        <f t="array" ref="BT4">INDEX(AK42:AK300,B2+B3-4,1)</f>
        <v>197.29633699999999</v>
      </c>
      <c r="BU4" s="14" t="s">
        <v>24</v>
      </c>
      <c r="BV4" s="15">
        <f>L37</f>
        <v>197.29112599999999</v>
      </c>
      <c r="BW4" s="14" t="s">
        <v>25</v>
      </c>
      <c r="BX4" s="15">
        <f>F37</f>
        <v>30.808614800000001</v>
      </c>
      <c r="BZ4" s="21"/>
      <c r="CI4" s="2"/>
      <c r="CJ4" s="2"/>
    </row>
    <row r="5" spans="1:88" x14ac:dyDescent="0.3">
      <c r="A5" s="7" t="s">
        <v>26</v>
      </c>
      <c r="B5" s="2" t="s">
        <v>331</v>
      </c>
      <c r="D5" s="13"/>
      <c r="E5" s="14" t="s">
        <v>27</v>
      </c>
      <c r="F5" s="15">
        <f>V31</f>
        <v>14.688758699999999</v>
      </c>
      <c r="G5" s="16" t="s">
        <v>27</v>
      </c>
      <c r="H5" s="17">
        <f>S31</f>
        <v>18.6326</v>
      </c>
      <c r="I5" s="21"/>
      <c r="J5" s="2">
        <f>H3+F14</f>
        <v>85.894847799999994</v>
      </c>
      <c r="K5" s="22" t="s">
        <v>28</v>
      </c>
      <c r="L5" s="2">
        <f>H14+F3</f>
        <v>85.894847799999994</v>
      </c>
      <c r="N5" s="14" t="s">
        <v>27</v>
      </c>
      <c r="O5" s="15">
        <f>AY42</f>
        <v>14.6937395</v>
      </c>
      <c r="P5" s="14"/>
      <c r="R5" s="21"/>
      <c r="S5" s="2">
        <f>O3</f>
        <v>36.799460699999997</v>
      </c>
      <c r="T5" s="22" t="s">
        <v>28</v>
      </c>
      <c r="U5" s="2">
        <f>O13</f>
        <v>36.799460699999997</v>
      </c>
      <c r="X5" s="14" t="s">
        <v>27</v>
      </c>
      <c r="Y5" s="15">
        <f>AY42</f>
        <v>14.6937395</v>
      </c>
      <c r="AB5" s="16" t="s">
        <v>27</v>
      </c>
      <c r="AC5" s="17">
        <f>O21</f>
        <v>14.6937395</v>
      </c>
      <c r="AE5" s="21"/>
      <c r="AF5" s="2">
        <f>AA13</f>
        <v>-0.49747362300000003</v>
      </c>
      <c r="AG5" s="22" t="s">
        <v>28</v>
      </c>
      <c r="AH5" s="2">
        <f>Y15-Y3</f>
        <v>-0.49747359999999929</v>
      </c>
      <c r="AI5" s="22" t="s">
        <v>28</v>
      </c>
      <c r="AJ5" s="2">
        <f>AC15-AC3</f>
        <v>-0.49747359999999574</v>
      </c>
      <c r="AN5" s="14" t="s">
        <v>27</v>
      </c>
      <c r="AO5" s="15" t="e" cm="1">
        <f t="array" ref="AO5">INDEX(AY42:AY300,AM2-1,1)</f>
        <v>#VALUE!</v>
      </c>
      <c r="AR5" s="16" t="s">
        <v>27</v>
      </c>
      <c r="AS5" s="17" t="e" cm="1">
        <f t="array" ref="AS5">INDEX(AY42:AY300,AM2-2,1)</f>
        <v>#VALUE!</v>
      </c>
      <c r="AU5" s="21"/>
      <c r="AV5" s="2" t="e">
        <f>AQ13</f>
        <v>#VALUE!</v>
      </c>
      <c r="AW5" s="22" t="s">
        <v>28</v>
      </c>
      <c r="AX5" s="2" t="e" vm="1">
        <f ca="1">AO15-AO3</f>
        <v>#VALUE!</v>
      </c>
      <c r="AY5" s="22" t="s">
        <v>28</v>
      </c>
      <c r="AZ5" s="2" t="e">
        <f>IF(AL8="NO APLICA",-AS3+AS15,-AS3+AS15-AM9)</f>
        <v>#VALUE!</v>
      </c>
      <c r="BC5" s="2"/>
      <c r="BD5" s="14" t="s">
        <v>27</v>
      </c>
      <c r="BE5" s="15" cm="1">
        <f t="array" ref="BE5">INDEX(AY42:AY300,B2+B3-4,1)</f>
        <v>14.6985405</v>
      </c>
      <c r="BF5" s="2"/>
      <c r="BG5" s="2"/>
      <c r="BH5" s="16" t="s">
        <v>27</v>
      </c>
      <c r="BI5" s="17" cm="1">
        <f t="array" ref="BI5">INDEX(AY42:AY300,B2+B3-5,1)</f>
        <v>14.6984932</v>
      </c>
      <c r="BJ5" s="2"/>
      <c r="BK5" s="21"/>
      <c r="BM5" s="2">
        <f>BG13</f>
        <v>8.5976919999999988E-4</v>
      </c>
      <c r="BN5" s="22" t="s">
        <v>28</v>
      </c>
      <c r="BO5" s="2">
        <f>BE15-BE3+BG15</f>
        <v>8.5973341500178435E-4</v>
      </c>
      <c r="BP5" s="22" t="s">
        <v>28</v>
      </c>
      <c r="BQ5" s="2">
        <f>IF(BB8="NO APLICA",BI15-BI3,-BC9+BI15-BI3)</f>
        <v>8.5969999999235824E-4</v>
      </c>
      <c r="BS5" s="16" t="s">
        <v>27</v>
      </c>
      <c r="BT5" s="17" cm="1">
        <f t="array" ref="BT5">INDEX(AY42:AY300,B2+B3-4,1)</f>
        <v>14.6985405</v>
      </c>
      <c r="BU5" s="14" t="s">
        <v>27</v>
      </c>
      <c r="BV5" s="15">
        <f>U37</f>
        <v>14.6985878</v>
      </c>
      <c r="BW5" s="14" t="s">
        <v>24</v>
      </c>
      <c r="BX5" s="15">
        <f>N37</f>
        <v>197.32098199999999</v>
      </c>
      <c r="CI5" s="2"/>
    </row>
    <row r="6" spans="1:88" ht="15.6" x14ac:dyDescent="0.3">
      <c r="A6" s="23" t="s">
        <v>29</v>
      </c>
      <c r="B6" s="2">
        <v>1</v>
      </c>
      <c r="D6" s="13"/>
      <c r="E6" s="14" t="s">
        <v>30</v>
      </c>
      <c r="F6" s="15">
        <f>I31</f>
        <v>1.2826349000000001E-4</v>
      </c>
      <c r="G6" s="16" t="s">
        <v>31</v>
      </c>
      <c r="H6" s="17">
        <f>F31</f>
        <v>0.20914556200000001</v>
      </c>
      <c r="I6" s="21"/>
      <c r="N6" s="14" t="s">
        <v>32</v>
      </c>
      <c r="O6" s="15">
        <f>N42</f>
        <v>0.98212305600000005</v>
      </c>
      <c r="P6" s="14"/>
      <c r="R6" s="21"/>
      <c r="W6" s="24" t="s">
        <v>33</v>
      </c>
      <c r="X6" s="14" t="s">
        <v>32</v>
      </c>
      <c r="Y6" s="15">
        <f>N42</f>
        <v>0.98212305600000005</v>
      </c>
      <c r="AB6" s="16" t="s">
        <v>31</v>
      </c>
      <c r="AC6" s="17">
        <f>O22</f>
        <v>0.98212305600000005</v>
      </c>
      <c r="AM6" s="24" t="s">
        <v>33</v>
      </c>
      <c r="AN6" s="14" t="s">
        <v>32</v>
      </c>
      <c r="AO6" s="15" t="e" cm="1">
        <f t="array" ref="AO6">INDEX(N42:N300,AM2-1,1)</f>
        <v>#VALUE!</v>
      </c>
      <c r="AR6" s="16" t="s">
        <v>31</v>
      </c>
      <c r="AS6" s="17" t="e" cm="1">
        <f t="array" ref="AS6">INDEX(S42:S300,AM2-2,1)</f>
        <v>#VALUE!</v>
      </c>
      <c r="AU6" s="2"/>
      <c r="AV6" s="2"/>
      <c r="AW6" s="2"/>
      <c r="AX6" s="2"/>
      <c r="AY6" s="2"/>
      <c r="AZ6" s="2"/>
      <c r="BC6" s="24" t="s">
        <v>33</v>
      </c>
      <c r="BD6" s="14" t="s">
        <v>32</v>
      </c>
      <c r="BE6" s="15" cm="1">
        <f t="array" ref="BE6">INDEX(N42:N300,B2+B3-4,1)</f>
        <v>2.55078271E-4</v>
      </c>
      <c r="BF6" s="2"/>
      <c r="BG6" s="2"/>
      <c r="BH6" s="16" t="s">
        <v>31</v>
      </c>
      <c r="BI6" s="17" cm="1">
        <f t="array" ref="BI6">INDEX(S42:S300,B2+B3-5,1)</f>
        <v>1.8518261099999999E-4</v>
      </c>
      <c r="BJ6" s="2"/>
      <c r="BK6" s="2"/>
      <c r="BL6" s="2"/>
      <c r="BM6" s="2"/>
      <c r="BN6" s="2"/>
      <c r="BO6" s="2"/>
      <c r="BP6" s="2"/>
      <c r="BS6" s="16" t="s">
        <v>31</v>
      </c>
      <c r="BT6" s="17" cm="1">
        <f t="array" ref="BT6">INDEX(S42:S300,B2+B3-4,1)</f>
        <v>1.2832007700000001E-4</v>
      </c>
      <c r="BU6" s="14" t="s">
        <v>32</v>
      </c>
      <c r="BV6" s="15">
        <f>H37</f>
        <v>8.0594070200000001E-4</v>
      </c>
      <c r="BW6" s="14" t="s">
        <v>27</v>
      </c>
      <c r="BX6" s="15">
        <f>W37</f>
        <v>14.6985878</v>
      </c>
      <c r="CA6" s="2">
        <f>BT3</f>
        <v>68.641822399999995</v>
      </c>
      <c r="CB6" s="22" t="s">
        <v>28</v>
      </c>
      <c r="CC6" s="2">
        <f>BX4+BT19+BV3</f>
        <v>68.641822433414987</v>
      </c>
      <c r="CI6" s="2"/>
    </row>
    <row r="7" spans="1:88" ht="16.2" thickBot="1" x14ac:dyDescent="0.35">
      <c r="A7" s="7" t="s">
        <v>34</v>
      </c>
      <c r="B7" s="2">
        <v>0.1</v>
      </c>
      <c r="D7" s="13"/>
      <c r="E7" s="14" t="s">
        <v>35</v>
      </c>
      <c r="F7" s="15">
        <f>R31</f>
        <v>-282631.68199999997</v>
      </c>
      <c r="G7" s="16" t="s">
        <v>35</v>
      </c>
      <c r="H7" s="17">
        <f>O31</f>
        <v>-243616.79300000001</v>
      </c>
      <c r="I7" s="18" t="s">
        <v>36</v>
      </c>
      <c r="J7" s="18"/>
      <c r="K7" s="18"/>
      <c r="L7" s="18"/>
      <c r="N7" s="14" t="s">
        <v>35</v>
      </c>
      <c r="O7" s="15">
        <f>AU42</f>
        <v>-48733.432500000003</v>
      </c>
      <c r="P7" s="14"/>
      <c r="R7" s="18" t="s">
        <v>36</v>
      </c>
      <c r="S7" s="18"/>
      <c r="T7" s="18"/>
      <c r="U7" s="18"/>
      <c r="W7" s="25">
        <f>C42</f>
        <v>9.6416000000000004</v>
      </c>
      <c r="X7" s="14" t="s">
        <v>35</v>
      </c>
      <c r="Y7" s="15">
        <f>AU42</f>
        <v>-48733.432500000003</v>
      </c>
      <c r="AB7" s="16" t="s">
        <v>35</v>
      </c>
      <c r="AC7" s="17">
        <f>O23</f>
        <v>-69989.182700000005</v>
      </c>
      <c r="AE7" s="18" t="s">
        <v>36</v>
      </c>
      <c r="AF7" s="18"/>
      <c r="AG7" s="18"/>
      <c r="AH7" s="18"/>
      <c r="AI7" s="18"/>
      <c r="AJ7" s="18"/>
      <c r="AM7" s="25" t="e" cm="1">
        <f t="array" ref="AM7">INDEX(C42:C300,AM2-1,1)</f>
        <v>#VALUE!</v>
      </c>
      <c r="AN7" s="14" t="s">
        <v>35</v>
      </c>
      <c r="AO7" s="15" t="e" cm="1">
        <f t="array" ref="AO7">INDEX(AU42:AU300,AM2-1,1)</f>
        <v>#VALUE!</v>
      </c>
      <c r="AR7" s="16" t="s">
        <v>35</v>
      </c>
      <c r="AS7" s="17" t="e" cm="1">
        <f t="array" ref="AS7">INDEX(AV42:AV300,AM2-2,1)</f>
        <v>#VALUE!</v>
      </c>
      <c r="AU7" s="18" t="s">
        <v>36</v>
      </c>
      <c r="AV7" s="18"/>
      <c r="AW7" s="18"/>
      <c r="AX7" s="18"/>
      <c r="AY7" s="18"/>
      <c r="AZ7" s="18"/>
      <c r="BC7" s="25" cm="1">
        <f t="array" ref="BC7">INDEX(C42:C300,B2+B3-4,1)</f>
        <v>2.93759999999999</v>
      </c>
      <c r="BD7" s="14" t="s">
        <v>35</v>
      </c>
      <c r="BE7" s="15" cm="1">
        <f t="array" ref="BE7">INDEX(AU42:AU300,B2+B3-4,1)</f>
        <v>-237401.41699999999</v>
      </c>
      <c r="BF7" s="2"/>
      <c r="BG7" s="2"/>
      <c r="BH7" s="16" t="s">
        <v>35</v>
      </c>
      <c r="BI7" s="17" cm="1">
        <f t="array" ref="BI7">INDEX(AV42:AV300,B2+B3-5,1)</f>
        <v>-272548.22600000002</v>
      </c>
      <c r="BJ7" s="2"/>
      <c r="BK7" s="18" t="s">
        <v>36</v>
      </c>
      <c r="BL7" s="18"/>
      <c r="BM7" s="18"/>
      <c r="BN7" s="18"/>
      <c r="BO7" s="18"/>
      <c r="BP7" s="18"/>
      <c r="BQ7" s="18"/>
      <c r="BS7" s="16" t="s">
        <v>35</v>
      </c>
      <c r="BT7" s="17" cm="1">
        <f t="array" ref="BT7">INDEX(AV42:AV300,B2+B3-4,1)</f>
        <v>-272559.02100000001</v>
      </c>
      <c r="BU7" s="14" t="s">
        <v>35</v>
      </c>
      <c r="BV7" s="15">
        <f>Q37</f>
        <v>-237293.17199999999</v>
      </c>
      <c r="BW7" s="14" t="s">
        <v>32</v>
      </c>
      <c r="BX7" s="15">
        <f>J37</f>
        <v>1.2837143300000001E-4</v>
      </c>
      <c r="BZ7" s="21"/>
      <c r="CA7" s="2">
        <f>BV19*B13</f>
        <v>30.8086147458</v>
      </c>
      <c r="CB7" s="22" t="s">
        <v>28</v>
      </c>
      <c r="CC7" s="2">
        <f>BX4</f>
        <v>30.808614800000001</v>
      </c>
      <c r="CI7" s="2"/>
    </row>
    <row r="8" spans="1:88" ht="16.8" thickBot="1" x14ac:dyDescent="0.35">
      <c r="A8" s="23" t="s">
        <v>37</v>
      </c>
      <c r="B8" s="2">
        <v>7</v>
      </c>
      <c r="D8" s="13"/>
      <c r="F8" s="26"/>
      <c r="G8" s="27"/>
      <c r="I8" s="21"/>
      <c r="R8" s="21"/>
      <c r="W8" s="25"/>
      <c r="X8" s="28"/>
      <c r="Y8" s="29"/>
      <c r="Z8" s="30" t="s">
        <v>38</v>
      </c>
      <c r="AA8" s="31">
        <f>AI42</f>
        <v>39.391588200000001</v>
      </c>
      <c r="AB8" s="32"/>
      <c r="AC8" s="33"/>
      <c r="AE8" s="21"/>
      <c r="AL8" s="34" t="str">
        <f>IF(AM2=B2,"APLICA","NO APLICA")</f>
        <v>NO APLICA</v>
      </c>
      <c r="AM8" s="25"/>
      <c r="AN8" s="28"/>
      <c r="AO8" s="29"/>
      <c r="AP8" s="30" t="s">
        <v>38</v>
      </c>
      <c r="AQ8" s="31" t="e" cm="1">
        <f t="array" ref="AQ8">INDEX(AI42:AI300,AM2-1,1)</f>
        <v>#VALUE!</v>
      </c>
      <c r="AR8" s="32"/>
      <c r="AS8" s="33"/>
      <c r="AU8" s="21"/>
      <c r="AV8" s="2"/>
      <c r="AW8" s="2"/>
      <c r="AX8" s="2"/>
      <c r="AY8" s="2"/>
      <c r="AZ8" s="2"/>
      <c r="BB8" s="34" t="str">
        <f>IF(B3=3,"APLICA","NO APLICA")</f>
        <v>NO APLICA</v>
      </c>
      <c r="BC8" s="25"/>
      <c r="BD8" s="28"/>
      <c r="BE8" s="29"/>
      <c r="BF8" s="30" t="s">
        <v>38</v>
      </c>
      <c r="BG8" s="31" cm="1">
        <f t="array" ref="BG8">INDEX(AI42:AI300,B2+B3-4,1)</f>
        <v>197.298025</v>
      </c>
      <c r="BH8" s="32"/>
      <c r="BI8" s="33"/>
      <c r="BJ8" s="2"/>
      <c r="BK8" s="21"/>
      <c r="BL8" s="2"/>
      <c r="BM8" s="2"/>
      <c r="BN8" s="2"/>
      <c r="BO8" s="2"/>
      <c r="BP8" s="2"/>
      <c r="BW8" s="14" t="s">
        <v>35</v>
      </c>
      <c r="BX8" s="15">
        <f>S37</f>
        <v>-237426.4530567856</v>
      </c>
      <c r="BZ8" s="21"/>
      <c r="CB8" s="2"/>
      <c r="CI8" s="2"/>
    </row>
    <row r="9" spans="1:88" ht="16.2" x14ac:dyDescent="0.3">
      <c r="A9" s="7" t="s">
        <v>39</v>
      </c>
      <c r="B9" s="2">
        <v>0.1</v>
      </c>
      <c r="D9" s="13"/>
      <c r="F9" s="26"/>
      <c r="G9" s="27"/>
      <c r="I9" s="21"/>
      <c r="J9" s="2">
        <f>H3*H6+F14*F17</f>
        <v>10.056903662474625</v>
      </c>
      <c r="K9" s="22" t="s">
        <v>28</v>
      </c>
      <c r="L9" s="2">
        <f>H14*H17+F3*F6</f>
        <v>10.056903662474625</v>
      </c>
      <c r="R9" s="21"/>
      <c r="S9" s="2">
        <f>O3*O6</f>
        <v>36.141598801835897</v>
      </c>
      <c r="T9" s="22" t="s">
        <v>28</v>
      </c>
      <c r="U9" s="2">
        <f>O13*O16</f>
        <v>36.141598801835897</v>
      </c>
      <c r="W9" s="25"/>
      <c r="X9" s="35" t="s">
        <v>40</v>
      </c>
      <c r="Y9" s="36">
        <f>I42</f>
        <v>36.550723899999994</v>
      </c>
      <c r="Z9" s="37" t="s">
        <v>41</v>
      </c>
      <c r="AA9" s="38">
        <f>P42</f>
        <v>0.99993752199999997</v>
      </c>
      <c r="AB9" s="39" t="s">
        <v>42</v>
      </c>
      <c r="AC9" s="40">
        <f>J42</f>
        <v>26.071905900000001</v>
      </c>
      <c r="AE9" s="21"/>
      <c r="AL9" s="41" t="s">
        <v>43</v>
      </c>
      <c r="AM9" s="42" t="e" cm="1">
        <f t="array" ref="AM9">INDEX(F42:F300,AM2-1,1)</f>
        <v>#VALUE!</v>
      </c>
      <c r="AN9" s="35" t="s">
        <v>44</v>
      </c>
      <c r="AO9" s="36" t="e" cm="1">
        <f t="array" ref="AO9">INDEX(I42:I300,AM2-1,1)</f>
        <v>#VALUE!</v>
      </c>
      <c r="AP9" s="37" t="s">
        <v>41</v>
      </c>
      <c r="AQ9" s="38" t="e" cm="1">
        <f t="array" ref="AQ9">INDEX(P42:P300,AM2-1,1)</f>
        <v>#VALUE!</v>
      </c>
      <c r="AR9" s="39" t="s">
        <v>45</v>
      </c>
      <c r="AS9" s="40" t="e" cm="1">
        <f t="array" ref="AS9">INDEX(J42:J300,AM2-1,1)</f>
        <v>#VALUE!</v>
      </c>
      <c r="AU9" s="21"/>
      <c r="AV9" s="2"/>
      <c r="AW9" s="2"/>
      <c r="AX9" s="2"/>
      <c r="AY9" s="2"/>
      <c r="AZ9" s="2"/>
      <c r="BB9" s="41" t="s">
        <v>43</v>
      </c>
      <c r="BC9" s="42" t="str" cm="1">
        <f t="array" ref="BC9">IF(B3=3,INDEX(F42:F300,B2-1,1),"-")</f>
        <v>-</v>
      </c>
      <c r="BD9" s="35" t="s">
        <v>46</v>
      </c>
      <c r="BE9" s="36" cm="1">
        <f t="array" ref="BE9">INDEX(I42:I300,B2+B3-4,1)</f>
        <v>20.539339511138333</v>
      </c>
      <c r="BF9" s="37" t="s">
        <v>41</v>
      </c>
      <c r="BG9" s="38" cm="1">
        <f t="array" ref="BG9">INDEX(P42:P300,B2+B3-4,1)</f>
        <v>6.4595529300000005E-4</v>
      </c>
      <c r="BH9" s="39" t="s">
        <v>47</v>
      </c>
      <c r="BI9" s="40" cm="1">
        <f t="array" ref="BI9">INDEX(J42:J300,B2+B3-4,1)</f>
        <v>68.641822399999995</v>
      </c>
      <c r="BJ9" s="2"/>
      <c r="BK9" s="21"/>
      <c r="BL9" s="2"/>
      <c r="BM9" s="2"/>
      <c r="BN9" s="2"/>
      <c r="BO9" s="2"/>
      <c r="BP9" s="2"/>
      <c r="BY9" s="18" t="s">
        <v>36</v>
      </c>
      <c r="BZ9" s="18"/>
      <c r="CA9" s="18"/>
      <c r="CB9" s="18"/>
      <c r="CC9" s="18"/>
      <c r="CI9" s="2"/>
    </row>
    <row r="10" spans="1:88" ht="16.8" thickBot="1" x14ac:dyDescent="0.35">
      <c r="A10" s="12" t="s">
        <v>48</v>
      </c>
      <c r="B10" s="2">
        <v>7</v>
      </c>
      <c r="D10" s="13"/>
      <c r="E10" s="24" t="s">
        <v>49</v>
      </c>
      <c r="F10" s="26"/>
      <c r="G10" s="27"/>
      <c r="I10" s="21"/>
      <c r="N10" s="24" t="s">
        <v>49</v>
      </c>
      <c r="R10" s="21"/>
      <c r="W10" s="25"/>
      <c r="X10" s="35" t="s">
        <v>50</v>
      </c>
      <c r="Y10" s="36">
        <f>AH42</f>
        <v>74.914595899999995</v>
      </c>
      <c r="Z10" s="37" t="s">
        <v>51</v>
      </c>
      <c r="AA10" s="38">
        <f>Q42</f>
        <v>0.96756178000000004</v>
      </c>
      <c r="AB10" s="39" t="s">
        <v>52</v>
      </c>
      <c r="AC10" s="40">
        <f>AJ42</f>
        <v>39.261651999999998</v>
      </c>
      <c r="AF10" s="2">
        <f>AA11</f>
        <v>-0.60460716400000003</v>
      </c>
      <c r="AG10" s="22" t="s">
        <v>28</v>
      </c>
      <c r="AH10" s="2">
        <f>Y15*Y18-Y3*Y6</f>
        <v>-0.60460714249489911</v>
      </c>
      <c r="AI10" s="22" t="s">
        <v>28</v>
      </c>
      <c r="AJ10" s="2">
        <f>AC15*AC18-AC3*AC6</f>
        <v>-0.60460713047757153</v>
      </c>
      <c r="AL10" s="41" t="s">
        <v>24</v>
      </c>
      <c r="AM10" s="42" t="e" cm="1">
        <f t="array" ref="AM10">INDEX(AF42:AF300,AM2-1,1)</f>
        <v>#VALUE!</v>
      </c>
      <c r="AN10" s="35" t="s">
        <v>50</v>
      </c>
      <c r="AO10" s="36" t="e" cm="1">
        <f t="array" ref="AO10">INDEX(AH42:AH300,AM2-1,1)</f>
        <v>#VALUE!</v>
      </c>
      <c r="AP10" s="37" t="s">
        <v>51</v>
      </c>
      <c r="AQ10" s="38" t="e" cm="1">
        <f t="array" ref="AQ10">INDEX(Q42:Q300,AM2-1,1)</f>
        <v>#VALUE!</v>
      </c>
      <c r="AR10" s="39" t="s">
        <v>52</v>
      </c>
      <c r="AS10" s="40" t="e" cm="1">
        <f t="array" ref="AS10">INDEX(AJ42:AJ300,AM2-1,1)</f>
        <v>#VALUE!</v>
      </c>
      <c r="AU10" s="2"/>
      <c r="AV10" s="2" t="e">
        <f>AQ11</f>
        <v>#VALUE!</v>
      </c>
      <c r="AW10" s="22" t="s">
        <v>28</v>
      </c>
      <c r="AX10" s="2" t="e" vm="1">
        <f ca="1">AO15*AO18-AO3*AO6</f>
        <v>#VALUE!</v>
      </c>
      <c r="AY10" s="22" t="s">
        <v>28</v>
      </c>
      <c r="AZ10" s="2" t="e">
        <f>IF(AL8="NO APLICA",-AS3*AS6+AS15*AS18,-AS3*AS6+AS15*AS18-AM9*AM12)</f>
        <v>#VALUE!</v>
      </c>
      <c r="BB10" s="41" t="s">
        <v>24</v>
      </c>
      <c r="BC10" s="42" t="str" cm="1">
        <f t="array" ref="BC10">IF(B3=3,INDEX(AF42:AF300,B2-1,1),"-")</f>
        <v>-</v>
      </c>
      <c r="BD10" s="35" t="s">
        <v>50</v>
      </c>
      <c r="BE10" s="36" cm="1">
        <f t="array" ref="BE10">INDEX(AH42:AH300,B2+B3-4,1)</f>
        <v>197.30983000000001</v>
      </c>
      <c r="BF10" s="37" t="s">
        <v>51</v>
      </c>
      <c r="BG10" s="38" cm="1">
        <f t="array" ref="BG10">INDEX(Q42:Q300,B2+B3-4,1)</f>
        <v>1.02799493E-4</v>
      </c>
      <c r="BH10" s="39" t="s">
        <v>52</v>
      </c>
      <c r="BI10" s="40" cm="1">
        <f t="array" ref="BI10">INDEX(AJ42:AJ300,B2+B3-4,1)</f>
        <v>197.29633699999999</v>
      </c>
      <c r="BJ10" s="2"/>
      <c r="BK10" s="2"/>
      <c r="BM10" s="2">
        <f>BG11</f>
        <v>-3.90298877E-3</v>
      </c>
      <c r="BN10" s="22" t="s">
        <v>28</v>
      </c>
      <c r="BO10" s="2">
        <f>BE15*BE18-BE3*BE6+BG15*BG18</f>
        <v>-3.9029887708460402E-3</v>
      </c>
      <c r="BP10" s="22" t="s">
        <v>28</v>
      </c>
      <c r="BQ10" s="2">
        <f>IF(BB8="NO APLICA",BI15*BI18-BI3*BI6,-BC9*BC12+BI15*BI18-BI3*BI6)</f>
        <v>-3.9029887585512856E-3</v>
      </c>
      <c r="BZ10" s="21"/>
      <c r="CB10" s="2"/>
      <c r="CI10" s="2"/>
    </row>
    <row r="11" spans="1:88" ht="16.2" x14ac:dyDescent="0.3">
      <c r="A11" s="1" t="s">
        <v>53</v>
      </c>
      <c r="B11" s="2">
        <v>2.5971816799999998</v>
      </c>
      <c r="D11" s="13"/>
      <c r="E11" s="25">
        <f>N31</f>
        <v>381056.39199999999</v>
      </c>
      <c r="F11" s="26"/>
      <c r="G11" s="27"/>
      <c r="I11" s="18" t="s">
        <v>54</v>
      </c>
      <c r="J11" s="18"/>
      <c r="K11" s="18"/>
      <c r="L11" s="18"/>
      <c r="N11" s="25">
        <f>-P36</f>
        <v>782200.14800000004</v>
      </c>
      <c r="R11" s="18" t="s">
        <v>54</v>
      </c>
      <c r="S11" s="18"/>
      <c r="T11" s="18"/>
      <c r="U11" s="18"/>
      <c r="W11" s="25"/>
      <c r="X11" s="35" t="s">
        <v>27</v>
      </c>
      <c r="Y11" s="36">
        <f>AY42</f>
        <v>14.6937395</v>
      </c>
      <c r="Z11" s="43" t="s">
        <v>55</v>
      </c>
      <c r="AA11" s="38">
        <f>V42</f>
        <v>-0.60460716400000003</v>
      </c>
      <c r="AB11" s="39" t="s">
        <v>27</v>
      </c>
      <c r="AC11" s="40">
        <f>AY42</f>
        <v>14.6937395</v>
      </c>
      <c r="AF11" s="2">
        <f>AA11</f>
        <v>-0.60460716400000003</v>
      </c>
      <c r="AG11" s="22" t="s">
        <v>28</v>
      </c>
      <c r="AH11" s="2">
        <f>X23+Z23</f>
        <v>-0.60460716400000003</v>
      </c>
      <c r="AI11" s="22" t="s">
        <v>28</v>
      </c>
      <c r="AJ11" s="2">
        <f>X24+Z24</f>
        <v>-0.60460716400000003</v>
      </c>
      <c r="AL11" s="41" t="s">
        <v>27</v>
      </c>
      <c r="AM11" s="42" t="e" cm="1">
        <f t="array" ref="AM11">INDEX(AX42:AX300,AM2-1,1)</f>
        <v>#VALUE!</v>
      </c>
      <c r="AN11" s="35" t="s">
        <v>27</v>
      </c>
      <c r="AO11" s="36" t="e" cm="1">
        <f t="array" ref="AO11">INDEX(AY42:AY300,AM2-1,1)</f>
        <v>#VALUE!</v>
      </c>
      <c r="AP11" s="43" t="s">
        <v>55</v>
      </c>
      <c r="AQ11" s="38" t="e" cm="1">
        <f t="array" ref="AQ11">INDEX(V42:V300,AM2-1,1)</f>
        <v>#VALUE!</v>
      </c>
      <c r="AR11" s="39" t="s">
        <v>27</v>
      </c>
      <c r="AS11" s="40" t="e" cm="1">
        <f t="array" ref="AS11">INDEX(AY42:AY300,AM2-1,1)</f>
        <v>#VALUE!</v>
      </c>
      <c r="AU11" s="2"/>
      <c r="AV11" s="2" t="e">
        <f>AQ11</f>
        <v>#VALUE!</v>
      </c>
      <c r="AW11" s="22" t="s">
        <v>28</v>
      </c>
      <c r="AX11" s="2" t="e">
        <f>AN23+AP23</f>
        <v>#VALUE!</v>
      </c>
      <c r="AY11" s="22" t="s">
        <v>28</v>
      </c>
      <c r="AZ11" s="2" t="e">
        <f>AN24+AP24</f>
        <v>#VALUE!</v>
      </c>
      <c r="BB11" s="41" t="s">
        <v>27</v>
      </c>
      <c r="BC11" s="42" t="str" cm="1">
        <f t="array" ref="BC11">IF(B3=3,INDEX(AX42:AX300,B2-1,1),"-")</f>
        <v>-</v>
      </c>
      <c r="BD11" s="35" t="s">
        <v>27</v>
      </c>
      <c r="BE11" s="36" cm="1">
        <f t="array" ref="BE11">INDEX(AY42:AY300,B2+B3-4,1)</f>
        <v>14.6985405</v>
      </c>
      <c r="BF11" s="43" t="s">
        <v>55</v>
      </c>
      <c r="BG11" s="38" cm="1">
        <f t="array" ref="BG11">INDEX(V42:V300,B2+B3-4,1)</f>
        <v>-3.90298877E-3</v>
      </c>
      <c r="BH11" s="39" t="s">
        <v>27</v>
      </c>
      <c r="BI11" s="40" cm="1">
        <f t="array" ref="BI11">INDEX(AY42:AY300,B2+B3-4,1)</f>
        <v>14.6985405</v>
      </c>
      <c r="BJ11" s="2"/>
      <c r="BK11" s="2"/>
      <c r="BM11" s="2">
        <f>BG11</f>
        <v>-3.90298877E-3</v>
      </c>
      <c r="BN11" s="22" t="s">
        <v>28</v>
      </c>
      <c r="BO11" s="2">
        <f>BD23+BF23</f>
        <v>-3.90298877E-3</v>
      </c>
      <c r="BP11" s="22" t="s">
        <v>28</v>
      </c>
      <c r="BQ11" s="2">
        <f>BD24+BF24</f>
        <v>-3.90298877E-3</v>
      </c>
      <c r="BU11" s="16" t="s">
        <v>56</v>
      </c>
      <c r="BV11" s="17">
        <f>Z36</f>
        <v>3.0839399999997852E-2</v>
      </c>
      <c r="BZ11" s="21"/>
      <c r="CI11" s="2"/>
    </row>
    <row r="12" spans="1:88" ht="16.2" x14ac:dyDescent="0.3">
      <c r="A12" s="7" t="s">
        <v>57</v>
      </c>
      <c r="B12" s="2">
        <v>0.81436685799999997</v>
      </c>
      <c r="D12" s="13"/>
      <c r="F12" s="26"/>
      <c r="G12" s="27"/>
      <c r="W12" s="25"/>
      <c r="X12" s="35" t="s">
        <v>58</v>
      </c>
      <c r="Y12" s="36">
        <f>O42</f>
        <v>0.98052497750000001</v>
      </c>
      <c r="Z12" s="43" t="s">
        <v>59</v>
      </c>
      <c r="AA12" s="38">
        <f>W42</f>
        <v>0.107133541</v>
      </c>
      <c r="AB12" s="39" t="s">
        <v>60</v>
      </c>
      <c r="AC12" s="40">
        <f>R42</f>
        <v>0.97767279299999998</v>
      </c>
      <c r="AL12" s="41" t="s">
        <v>61</v>
      </c>
      <c r="AM12" s="42" t="e" cm="1">
        <f t="array" ref="AM12">INDEX(M42:M300,AM2-1,1)</f>
        <v>#VALUE!</v>
      </c>
      <c r="AN12" s="35" t="s">
        <v>58</v>
      </c>
      <c r="AO12" s="36" t="e" cm="1">
        <f t="array" ref="AO12">INDEX(O42:O300,AM2-1,1)</f>
        <v>#VALUE!</v>
      </c>
      <c r="AP12" s="43" t="s">
        <v>59</v>
      </c>
      <c r="AQ12" s="38" t="e" cm="1">
        <f t="array" ref="AQ12">INDEX(W42:W300,AM2-1,1)</f>
        <v>#VALUE!</v>
      </c>
      <c r="AR12" s="39" t="s">
        <v>60</v>
      </c>
      <c r="AS12" s="40" t="e" cm="1">
        <f t="array" ref="AS12">INDEX(R42:R300,AM2-1,1)</f>
        <v>#VALUE!</v>
      </c>
      <c r="AU12" s="2"/>
      <c r="AV12" s="2"/>
      <c r="AW12" s="2"/>
      <c r="AX12" s="2"/>
      <c r="AY12" s="2"/>
      <c r="AZ12" s="2"/>
      <c r="BB12" s="41" t="s">
        <v>61</v>
      </c>
      <c r="BC12" s="42" t="str" cm="1">
        <f t="array" ref="BC12">IF(B3=3,INDEX(M42:M300,B2-1,1),"-")</f>
        <v>-</v>
      </c>
      <c r="BD12" s="35" t="s">
        <v>58</v>
      </c>
      <c r="BE12" s="36" cm="1">
        <f t="array" ref="BE12">INDEX(O42:O300,B2+B3-4,1)</f>
        <v>3.9646346866666662E-4</v>
      </c>
      <c r="BF12" s="43" t="s">
        <v>59</v>
      </c>
      <c r="BG12" s="38" cm="1">
        <f t="array" ref="BG12">INDEX(W42:W300,B2+B3-4,1)</f>
        <v>4.7627579699999999E-3</v>
      </c>
      <c r="BH12" s="39" t="s">
        <v>60</v>
      </c>
      <c r="BI12" s="40" cm="1">
        <f t="array" ref="BI12">INDEX(R42:R300,B2+B3-4,1)</f>
        <v>1.2832007700000001E-4</v>
      </c>
      <c r="BJ12" s="2"/>
      <c r="BK12" s="2"/>
      <c r="BL12" s="2"/>
      <c r="BM12" s="2"/>
      <c r="BN12" s="2"/>
      <c r="BO12" s="2"/>
      <c r="BP12" s="2"/>
      <c r="BU12" s="16" t="s">
        <v>24</v>
      </c>
      <c r="BV12" s="17">
        <f>AB36</f>
        <v>197.32098199999999</v>
      </c>
      <c r="BZ12" s="21"/>
      <c r="CA12" s="2">
        <f>BT3*BT6</f>
        <v>8.8081239357883246E-3</v>
      </c>
      <c r="CB12" s="22" t="s">
        <v>28</v>
      </c>
      <c r="CC12" s="2">
        <f>BT19*BT22+BV3*BV6+BX4*BX7</f>
        <v>8.8081239115478938E-3</v>
      </c>
      <c r="CH12" s="2"/>
      <c r="CI12" s="2"/>
    </row>
    <row r="13" spans="1:88" ht="16.2" thickBot="1" x14ac:dyDescent="0.35">
      <c r="A13" s="12" t="s">
        <v>62</v>
      </c>
      <c r="B13" s="2">
        <v>0.999</v>
      </c>
      <c r="D13" s="13"/>
      <c r="F13" s="26"/>
      <c r="G13" s="27"/>
      <c r="N13" s="16" t="s">
        <v>63</v>
      </c>
      <c r="O13" s="17">
        <f>E36</f>
        <v>36.799460699999997</v>
      </c>
      <c r="S13" s="2">
        <f>N11</f>
        <v>782200.14800000004</v>
      </c>
      <c r="T13" s="22" t="s">
        <v>28</v>
      </c>
      <c r="U13" s="2">
        <f>O3*O7-O13*O17</f>
        <v>782200.14413391706</v>
      </c>
      <c r="W13" s="25"/>
      <c r="X13" s="44"/>
      <c r="Y13" s="45"/>
      <c r="Z13" s="43" t="s">
        <v>64</v>
      </c>
      <c r="AA13" s="38">
        <f>X42</f>
        <v>-0.49747362300000003</v>
      </c>
      <c r="AB13" s="46"/>
      <c r="AC13" s="47"/>
      <c r="AE13" s="18" t="s">
        <v>54</v>
      </c>
      <c r="AF13" s="18"/>
      <c r="AG13" s="18"/>
      <c r="AH13" s="18"/>
      <c r="AI13" s="18"/>
      <c r="AJ13" s="18"/>
      <c r="AL13" s="41" t="s">
        <v>35</v>
      </c>
      <c r="AM13" s="42" t="e" cm="1">
        <f t="array" ref="AM13">INDEX(AT42:AT300,AM2-1,1)</f>
        <v>#VALUE!</v>
      </c>
      <c r="AN13" s="44"/>
      <c r="AO13" s="45"/>
      <c r="AP13" s="43" t="s">
        <v>64</v>
      </c>
      <c r="AQ13" s="38" t="e" cm="1">
        <f t="array" ref="AQ13">INDEX(X42:X300,AM2-1,1)</f>
        <v>#VALUE!</v>
      </c>
      <c r="AR13" s="46"/>
      <c r="AS13" s="47"/>
      <c r="AU13" s="18" t="s">
        <v>54</v>
      </c>
      <c r="AV13" s="18"/>
      <c r="AW13" s="18"/>
      <c r="AX13" s="18"/>
      <c r="AY13" s="18"/>
      <c r="AZ13" s="18"/>
      <c r="BB13" s="41" t="s">
        <v>35</v>
      </c>
      <c r="BC13" s="42" t="str" cm="1">
        <f t="array" ref="BC13">IF(B3=3,INDEX(AT42:AT300,B2-1,1),"-")</f>
        <v>-</v>
      </c>
      <c r="BD13" s="44"/>
      <c r="BE13" s="45"/>
      <c r="BF13" s="43" t="s">
        <v>64</v>
      </c>
      <c r="BG13" s="38" cm="1">
        <f t="array" ref="BG13">INDEX(X42:X300,B2+B3-4,1)</f>
        <v>8.5976919999999988E-4</v>
      </c>
      <c r="BH13" s="46"/>
      <c r="BI13" s="47"/>
      <c r="BJ13" s="2"/>
      <c r="BK13" s="18" t="s">
        <v>54</v>
      </c>
      <c r="BL13" s="18"/>
      <c r="BM13" s="18"/>
      <c r="BN13" s="18"/>
      <c r="BO13" s="18"/>
      <c r="BP13" s="18"/>
      <c r="BQ13" s="18"/>
      <c r="BU13" s="16" t="s">
        <v>27</v>
      </c>
      <c r="BV13" s="17">
        <f>AD36</f>
        <v>14.6985878</v>
      </c>
      <c r="CA13" s="2">
        <f>BV19*BV22</f>
        <v>3.9555760253871582E-3</v>
      </c>
      <c r="CB13" s="22" t="s">
        <v>28</v>
      </c>
      <c r="CC13" s="2">
        <f>BX4*BX7+BV11*BV14</f>
        <v>3.9555760123207813E-3</v>
      </c>
      <c r="CH13" s="2"/>
      <c r="CI13" s="2"/>
    </row>
    <row r="14" spans="1:88" ht="16.8" thickBot="1" x14ac:dyDescent="0.35">
      <c r="A14" s="7" t="s">
        <v>65</v>
      </c>
      <c r="B14" s="2">
        <v>0.98110892400000005</v>
      </c>
      <c r="D14" s="13"/>
      <c r="E14" s="14" t="s">
        <v>66</v>
      </c>
      <c r="F14" s="15">
        <f>D31</f>
        <v>37.832383299999996</v>
      </c>
      <c r="G14" s="16" t="s">
        <v>67</v>
      </c>
      <c r="H14" s="17">
        <f>C31</f>
        <v>48.062464499999997</v>
      </c>
      <c r="J14" s="2">
        <f>E11</f>
        <v>381056.39199999999</v>
      </c>
      <c r="K14" s="22" t="s">
        <v>28</v>
      </c>
      <c r="L14" s="2">
        <f>H14*H18-H3*H7</f>
        <v>381056.37685582787</v>
      </c>
      <c r="N14" s="16" t="s">
        <v>24</v>
      </c>
      <c r="O14" s="17">
        <f>M36</f>
        <v>38.7504609</v>
      </c>
      <c r="W14" s="25"/>
      <c r="X14" s="48"/>
      <c r="Y14" s="49"/>
      <c r="Z14" s="50" t="s">
        <v>68</v>
      </c>
      <c r="AA14" s="51">
        <f>AN42</f>
        <v>8763.8776099999995</v>
      </c>
      <c r="AB14" s="52"/>
      <c r="AC14" s="53"/>
      <c r="AM14" s="25"/>
      <c r="AN14" s="48"/>
      <c r="AO14" s="49"/>
      <c r="AP14" s="50" t="s">
        <v>68</v>
      </c>
      <c r="AQ14" s="51" t="e" cm="1">
        <f t="array" ref="AQ14">INDEX(AN42:AN300,AM2-1,1)</f>
        <v>#VALUE!</v>
      </c>
      <c r="AR14" s="52"/>
      <c r="AS14" s="53"/>
      <c r="AU14" s="2"/>
      <c r="AV14" s="2"/>
      <c r="AW14" s="2"/>
      <c r="AX14" s="2"/>
      <c r="AY14" s="2"/>
      <c r="AZ14" s="2"/>
      <c r="BC14" s="25"/>
      <c r="BD14" s="48"/>
      <c r="BE14" s="49"/>
      <c r="BF14" s="50" t="s">
        <v>68</v>
      </c>
      <c r="BG14" s="51" cm="1">
        <f t="array" ref="BG14">INDEX(AN42:AN300,B2+B3-4,1)</f>
        <v>-975.33937000000003</v>
      </c>
      <c r="BH14" s="52"/>
      <c r="BI14" s="53"/>
      <c r="BJ14" s="2"/>
      <c r="BK14" s="2"/>
      <c r="BL14" s="2"/>
      <c r="BM14" s="2"/>
      <c r="BN14" s="2"/>
      <c r="BO14" s="2"/>
      <c r="BP14" s="2"/>
      <c r="BU14" s="16" t="s">
        <v>31</v>
      </c>
      <c r="BV14" s="17">
        <f>AA36</f>
        <v>2.0427819599999999E-5</v>
      </c>
      <c r="CB14" s="2"/>
    </row>
    <row r="15" spans="1:88" ht="16.8" thickBot="1" x14ac:dyDescent="0.35">
      <c r="A15" s="12" t="s">
        <v>69</v>
      </c>
      <c r="B15" s="2">
        <v>1.21253423E-4</v>
      </c>
      <c r="D15" s="13"/>
      <c r="E15" s="14" t="s">
        <v>24</v>
      </c>
      <c r="F15" s="15">
        <f>L31</f>
        <v>197.29112599999999</v>
      </c>
      <c r="G15" s="16" t="s">
        <v>24</v>
      </c>
      <c r="H15" s="17">
        <f>K31</f>
        <v>113.634866</v>
      </c>
      <c r="J15" s="2">
        <f>E11</f>
        <v>381056.39199999999</v>
      </c>
      <c r="K15" s="2" t="s">
        <v>28</v>
      </c>
      <c r="L15" s="2">
        <f>F14*F18-F3*F7</f>
        <v>381056.39038098976</v>
      </c>
      <c r="N15" s="16" t="s">
        <v>27</v>
      </c>
      <c r="O15" s="17">
        <f>V36</f>
        <v>14.6937395</v>
      </c>
      <c r="R15" s="18" t="s">
        <v>70</v>
      </c>
      <c r="S15" s="18"/>
      <c r="T15" s="18"/>
      <c r="U15" s="18"/>
      <c r="W15" s="24" t="s">
        <v>71</v>
      </c>
      <c r="X15" s="14" t="s">
        <v>72</v>
      </c>
      <c r="Y15" s="15">
        <f>G43</f>
        <v>36.301987099999998</v>
      </c>
      <c r="AB15" s="16" t="s">
        <v>73</v>
      </c>
      <c r="AC15" s="17">
        <f>H42</f>
        <v>26.071905900000001</v>
      </c>
      <c r="AK15" s="22"/>
      <c r="AM15" s="24" t="s">
        <v>71</v>
      </c>
      <c r="AN15" s="14" t="s">
        <v>74</v>
      </c>
      <c r="AO15" s="15" t="e" cm="1" vm="2">
        <f t="array" aca="1" ref="AO15" ca="1">INDEX(G42:G300,AM2,1)</f>
        <v>#VALUE!</v>
      </c>
      <c r="AR15" s="16" t="s">
        <v>75</v>
      </c>
      <c r="AS15" s="17" t="e" cm="1">
        <f t="array" ref="AS15">INDEX(H42:H300,AM2-1,1)</f>
        <v>#VALUE!</v>
      </c>
      <c r="AU15" s="2"/>
      <c r="AV15" s="2"/>
      <c r="AW15" s="2"/>
      <c r="AX15" s="2"/>
      <c r="AY15" s="2"/>
      <c r="AZ15" s="2"/>
      <c r="BC15" s="24" t="s">
        <v>71</v>
      </c>
      <c r="BD15" s="14" t="s">
        <v>22</v>
      </c>
      <c r="BE15" s="15">
        <f>BV3</f>
        <v>8.2433341499999998E-4</v>
      </c>
      <c r="BF15" s="41" t="s">
        <v>76</v>
      </c>
      <c r="BG15" s="42">
        <f>BX4</f>
        <v>30.808614800000001</v>
      </c>
      <c r="BH15" s="16" t="s">
        <v>21</v>
      </c>
      <c r="BI15" s="17" cm="1">
        <f t="array" ref="BI15">INDEX(H42:H300,B2+B3-4,1)</f>
        <v>68.641822399999995</v>
      </c>
      <c r="BJ15" s="2"/>
      <c r="BK15" s="2"/>
      <c r="BL15" s="2"/>
      <c r="BM15" s="2"/>
      <c r="BN15" s="2"/>
      <c r="BO15" s="2"/>
      <c r="BP15" s="2"/>
      <c r="BU15" s="16" t="s">
        <v>35</v>
      </c>
      <c r="BV15" s="17">
        <f>AC36</f>
        <v>-272579.66981891968</v>
      </c>
      <c r="BX15" s="24" t="s">
        <v>49</v>
      </c>
      <c r="BY15" s="18" t="s">
        <v>54</v>
      </c>
      <c r="BZ15" s="18"/>
      <c r="CA15" s="18"/>
      <c r="CB15" s="18"/>
      <c r="CC15" s="18"/>
    </row>
    <row r="16" spans="1:88" ht="15.6" x14ac:dyDescent="0.3">
      <c r="D16" s="13"/>
      <c r="E16" s="14" t="s">
        <v>27</v>
      </c>
      <c r="F16" s="15">
        <f>U31</f>
        <v>14.6985878</v>
      </c>
      <c r="G16" s="16" t="s">
        <v>27</v>
      </c>
      <c r="H16" s="17">
        <f>T31</f>
        <v>18.612558700000001</v>
      </c>
      <c r="N16" s="16" t="s">
        <v>31</v>
      </c>
      <c r="O16" s="17">
        <f>I36</f>
        <v>0.98212305600000005</v>
      </c>
      <c r="W16" s="25">
        <f>D42</f>
        <v>9.6145999999999994</v>
      </c>
      <c r="X16" s="14" t="s">
        <v>24</v>
      </c>
      <c r="Y16" s="15">
        <f>AG43</f>
        <v>77.114778700000002</v>
      </c>
      <c r="AB16" s="16" t="s">
        <v>24</v>
      </c>
      <c r="AC16" s="17">
        <f>AK42</f>
        <v>39.261651999999998</v>
      </c>
      <c r="AF16" s="2">
        <f>AA14</f>
        <v>8763.8776099999995</v>
      </c>
      <c r="AG16" s="22" t="s">
        <v>28</v>
      </c>
      <c r="AH16" s="2">
        <f>Y15*Y19-Y3*Y7</f>
        <v>8763.8770164882299</v>
      </c>
      <c r="AI16" s="22" t="s">
        <v>28</v>
      </c>
      <c r="AJ16" s="2">
        <f>AC15*AC19-AC3*AC7</f>
        <v>8763.8752514224034</v>
      </c>
      <c r="AM16" s="25" t="e" cm="1">
        <f t="array" ref="AM16">INDEX(D42:D300,AM2-1,1)</f>
        <v>#VALUE!</v>
      </c>
      <c r="AN16" s="14" t="s">
        <v>24</v>
      </c>
      <c r="AO16" s="15" t="e" cm="1" vm="2">
        <f t="array" aca="1" ref="AO16" ca="1">INDEX(AG42:AG300,AM2,1)</f>
        <v>#VALUE!</v>
      </c>
      <c r="AR16" s="16" t="s">
        <v>24</v>
      </c>
      <c r="AS16" s="17" t="e" cm="1">
        <f t="array" ref="AS16">INDEX(AK42:AK300,AM2-1,1)</f>
        <v>#VALUE!</v>
      </c>
      <c r="AU16" s="2"/>
      <c r="AV16" s="2" t="e">
        <f>AQ14</f>
        <v>#VALUE!</v>
      </c>
      <c r="AW16" s="22" t="s">
        <v>28</v>
      </c>
      <c r="AX16" s="2" t="e" vm="1">
        <f ca="1">AO15*AO19-AO3*AO7</f>
        <v>#VALUE!</v>
      </c>
      <c r="AY16" s="22" t="s">
        <v>28</v>
      </c>
      <c r="AZ16" s="2" t="e">
        <f>IF(AL8="NO APLICA",-AS3*AS7+AS15*AS19,-AS3*AS7+AS15*AS19-AM9*AM13)</f>
        <v>#VALUE!</v>
      </c>
      <c r="BC16" s="25" cm="1">
        <f t="array" ref="BC16">INDEX(D42:D300,B2+B3-4,1)</f>
        <v>2.8805999999999998</v>
      </c>
      <c r="BD16" s="14" t="s">
        <v>24</v>
      </c>
      <c r="BE16" s="15">
        <f t="shared" ref="BE16:BE19" si="0">BV4</f>
        <v>197.29112599999999</v>
      </c>
      <c r="BF16" s="41" t="s">
        <v>24</v>
      </c>
      <c r="BG16" s="42">
        <f>BX5</f>
        <v>197.32098199999999</v>
      </c>
      <c r="BH16" s="16" t="s">
        <v>24</v>
      </c>
      <c r="BI16" s="17" cm="1">
        <f t="array" ref="BI16">INDEX(AK42:AK300,B2+B3-4,1)</f>
        <v>197.29633699999999</v>
      </c>
      <c r="BJ16" s="2"/>
      <c r="BK16" s="2"/>
      <c r="BM16" s="2">
        <f>BG14</f>
        <v>-975.33937000000003</v>
      </c>
      <c r="BN16" s="22" t="s">
        <v>28</v>
      </c>
      <c r="BO16" s="2">
        <f>BE15*BE19-BE3*BE7+BG15*BG19</f>
        <v>-975.33893061149865</v>
      </c>
      <c r="BP16" s="22" t="s">
        <v>28</v>
      </c>
      <c r="BQ16" s="2">
        <f>IF(BB8="NO APLICA",BI15*BI19-BI3*BI7,-BC9*BC13+BI15*BI19-BI3*BI7)</f>
        <v>-975.29818269610405</v>
      </c>
      <c r="BX16" s="25">
        <f>P37</f>
        <v>1082398.48</v>
      </c>
    </row>
    <row r="17" spans="1:82" ht="15.6" x14ac:dyDescent="0.3">
      <c r="D17" s="13"/>
      <c r="E17" s="14" t="s">
        <v>30</v>
      </c>
      <c r="F17" s="15">
        <f>H31</f>
        <v>1.2826349000000001E-4</v>
      </c>
      <c r="G17" s="16" t="s">
        <v>31</v>
      </c>
      <c r="H17" s="17">
        <f>G31</f>
        <v>0.20914556200000001</v>
      </c>
      <c r="N17" s="16" t="s">
        <v>35</v>
      </c>
      <c r="O17" s="17">
        <f>R36</f>
        <v>-69989.182700000005</v>
      </c>
      <c r="S17" s="2">
        <f>B11</f>
        <v>2.5971816799999998</v>
      </c>
      <c r="T17" s="22" t="s">
        <v>28</v>
      </c>
      <c r="U17" s="2">
        <f>O19/Q19</f>
        <v>2.5971816821942717</v>
      </c>
      <c r="W17" s="25"/>
      <c r="X17" s="14" t="s">
        <v>27</v>
      </c>
      <c r="Y17" s="15">
        <f>AY43</f>
        <v>14.693766699999999</v>
      </c>
      <c r="AB17" s="16" t="s">
        <v>27</v>
      </c>
      <c r="AC17" s="17">
        <f>AY42</f>
        <v>14.6937395</v>
      </c>
      <c r="AF17" s="2">
        <f>AA14</f>
        <v>8763.8776099999995</v>
      </c>
      <c r="AG17" s="22" t="s">
        <v>28</v>
      </c>
      <c r="AH17" s="2">
        <f>X25+Z25</f>
        <v>8763.8776099999995</v>
      </c>
      <c r="AI17" s="22" t="s">
        <v>28</v>
      </c>
      <c r="AJ17" s="2">
        <f>X26+Z26</f>
        <v>8763.8776099999995</v>
      </c>
      <c r="AM17" s="25"/>
      <c r="AN17" s="14" t="s">
        <v>27</v>
      </c>
      <c r="AO17" s="15" t="e" cm="1" vm="2">
        <f t="array" aca="1" ref="AO17" ca="1">INDEX(AY42:AY300,AM2,1)</f>
        <v>#VALUE!</v>
      </c>
      <c r="AR17" s="16" t="s">
        <v>27</v>
      </c>
      <c r="AS17" s="17" t="e" cm="1">
        <f t="array" ref="AS17">INDEX(AY42:AY300,AM2-1,1)</f>
        <v>#VALUE!</v>
      </c>
      <c r="AU17" s="2"/>
      <c r="AV17" s="2" t="e">
        <f>AQ14</f>
        <v>#VALUE!</v>
      </c>
      <c r="AW17" s="22" t="s">
        <v>28</v>
      </c>
      <c r="AX17" s="2" t="e">
        <f>AN25+AP25</f>
        <v>#VALUE!</v>
      </c>
      <c r="AY17" s="22" t="s">
        <v>28</v>
      </c>
      <c r="AZ17" s="2" t="e">
        <f>AN26+AP26</f>
        <v>#VALUE!</v>
      </c>
      <c r="BC17" s="25"/>
      <c r="BD17" s="14" t="s">
        <v>27</v>
      </c>
      <c r="BE17" s="15">
        <f t="shared" si="0"/>
        <v>14.6985878</v>
      </c>
      <c r="BF17" s="41" t="s">
        <v>27</v>
      </c>
      <c r="BG17" s="42">
        <f>BX6</f>
        <v>14.6985878</v>
      </c>
      <c r="BH17" s="16" t="s">
        <v>27</v>
      </c>
      <c r="BI17" s="17" cm="1">
        <f t="array" ref="BI17">INDEX(AY42:AY300,B2+B3-4,1)</f>
        <v>14.6985405</v>
      </c>
      <c r="BJ17" s="2"/>
      <c r="BK17" s="2"/>
      <c r="BM17" s="2">
        <f>BG14</f>
        <v>-975.33937000000003</v>
      </c>
      <c r="BN17" s="22" t="s">
        <v>28</v>
      </c>
      <c r="BO17" s="2">
        <f>BD25+BF25</f>
        <v>-975.33936970000002</v>
      </c>
      <c r="BP17" s="22" t="s">
        <v>28</v>
      </c>
      <c r="BQ17" s="2">
        <f>BD26+BF26</f>
        <v>-975.33937450000008</v>
      </c>
    </row>
    <row r="18" spans="1:82" ht="15.6" x14ac:dyDescent="0.3">
      <c r="D18" s="13"/>
      <c r="E18" s="14" t="s">
        <v>35</v>
      </c>
      <c r="F18" s="15">
        <f>Q31</f>
        <v>-272559.45400000003</v>
      </c>
      <c r="G18" s="16" t="s">
        <v>35</v>
      </c>
      <c r="H18" s="17">
        <f>P31</f>
        <v>-235688.43599999999</v>
      </c>
      <c r="W18" s="24" t="s">
        <v>77</v>
      </c>
      <c r="X18" s="14" t="s">
        <v>32</v>
      </c>
      <c r="Y18" s="15">
        <f>N43</f>
        <v>0.97892689899999996</v>
      </c>
      <c r="AB18" s="16" t="s">
        <v>31</v>
      </c>
      <c r="AC18" s="17">
        <f>S42</f>
        <v>0.97767279299999998</v>
      </c>
      <c r="AM18" s="24" t="s">
        <v>77</v>
      </c>
      <c r="AN18" s="14" t="s">
        <v>32</v>
      </c>
      <c r="AO18" s="15" t="e" cm="1" vm="2">
        <f t="array" aca="1" ref="AO18" ca="1">INDEX(N42:N300,AM2,1)</f>
        <v>#VALUE!</v>
      </c>
      <c r="AR18" s="16" t="s">
        <v>31</v>
      </c>
      <c r="AS18" s="17" t="e" cm="1">
        <f t="array" ref="AS18">INDEX(S42:S300,AM2-1,1)</f>
        <v>#VALUE!</v>
      </c>
      <c r="AU18" s="2"/>
      <c r="AV18" s="2"/>
      <c r="AW18" s="2"/>
      <c r="AX18" s="2"/>
      <c r="AY18" s="2"/>
      <c r="AZ18" s="2"/>
      <c r="BC18" s="24" t="s">
        <v>77</v>
      </c>
      <c r="BD18" s="14" t="s">
        <v>32</v>
      </c>
      <c r="BE18" s="15">
        <f t="shared" si="0"/>
        <v>8.0594070200000001E-4</v>
      </c>
      <c r="BF18" s="41" t="s">
        <v>78</v>
      </c>
      <c r="BG18" s="42">
        <f>BX7</f>
        <v>1.2837143300000001E-4</v>
      </c>
      <c r="BH18" s="16" t="s">
        <v>31</v>
      </c>
      <c r="BI18" s="17" cm="1">
        <f t="array" ref="BI18">INDEX(S42:S300,B2+B3-4,1)</f>
        <v>1.2832007700000001E-4</v>
      </c>
      <c r="BJ18" s="2"/>
      <c r="BK18" s="2"/>
      <c r="BL18" s="2"/>
      <c r="BM18" s="2"/>
      <c r="BN18" s="2"/>
      <c r="BO18" s="2"/>
      <c r="BP18" s="2"/>
      <c r="CA18" s="54">
        <f>BT3*BT7</f>
        <v>-18708947.912999868</v>
      </c>
      <c r="CB18" s="55" t="s">
        <v>28</v>
      </c>
      <c r="CC18" s="54">
        <f>BT19*BT23+BV3*BV7+BX4*BX8-BX16</f>
        <v>-18708947.96001434</v>
      </c>
    </row>
    <row r="19" spans="1:82" ht="16.2" x14ac:dyDescent="0.3">
      <c r="D19" s="13"/>
      <c r="E19" s="56"/>
      <c r="F19" s="26" t="s">
        <v>79</v>
      </c>
      <c r="G19" s="57" t="s">
        <v>80</v>
      </c>
      <c r="H19" s="58"/>
      <c r="N19" s="16" t="s">
        <v>81</v>
      </c>
      <c r="O19" s="17">
        <f>O13-Q19</f>
        <v>26.569379499999997</v>
      </c>
      <c r="P19" s="16" t="s">
        <v>82</v>
      </c>
      <c r="Q19" s="17">
        <f>G36</f>
        <v>10.230081200000001</v>
      </c>
      <c r="W19" s="25">
        <f>W7-W16</f>
        <v>2.7000000000001023E-2</v>
      </c>
      <c r="X19" s="14" t="s">
        <v>35</v>
      </c>
      <c r="Y19" s="15">
        <f>AU43</f>
        <v>-49159.847699999998</v>
      </c>
      <c r="AB19" s="16" t="s">
        <v>35</v>
      </c>
      <c r="AC19" s="17">
        <f>AV42</f>
        <v>-70988.491899999994</v>
      </c>
      <c r="AM19" s="25" t="e">
        <f>AM7-AM16</f>
        <v>#VALUE!</v>
      </c>
      <c r="AN19" s="14" t="s">
        <v>35</v>
      </c>
      <c r="AO19" s="15" t="e" cm="1" vm="2">
        <f t="array" aca="1" ref="AO19" ca="1">INDEX(AU42:AU300,AM2,1)</f>
        <v>#VALUE!</v>
      </c>
      <c r="AR19" s="16" t="s">
        <v>35</v>
      </c>
      <c r="AS19" s="17" t="e" cm="1">
        <f t="array" ref="AS19">INDEX(AV42:AV300,AM2-1,1)</f>
        <v>#VALUE!</v>
      </c>
      <c r="AU19" s="2"/>
      <c r="AV19" s="2"/>
      <c r="AW19" s="2"/>
      <c r="AX19" s="2"/>
      <c r="AY19" s="2"/>
      <c r="AZ19" s="2"/>
      <c r="BC19" s="25">
        <f>BC7-BC16</f>
        <v>5.699999999999017E-2</v>
      </c>
      <c r="BD19" s="14" t="s">
        <v>35</v>
      </c>
      <c r="BE19" s="15">
        <f t="shared" si="0"/>
        <v>-237293.17199999999</v>
      </c>
      <c r="BF19" s="41" t="s">
        <v>35</v>
      </c>
      <c r="BG19" s="42">
        <f>BX8</f>
        <v>-237426.4530567856</v>
      </c>
      <c r="BH19" s="16" t="s">
        <v>35</v>
      </c>
      <c r="BI19" s="17" cm="1">
        <f t="array" ref="BI19">INDEX(AV42:AV300,B2+B3-4,1)</f>
        <v>-272559.02100000001</v>
      </c>
      <c r="BJ19" s="2"/>
      <c r="BK19" s="2"/>
      <c r="BL19" s="2"/>
      <c r="BM19" s="2"/>
      <c r="BN19" s="2"/>
      <c r="BO19" s="2"/>
      <c r="BP19" s="2"/>
      <c r="BQ19" s="2"/>
      <c r="BR19" s="2"/>
      <c r="BS19" s="16" t="s">
        <v>82</v>
      </c>
      <c r="BT19" s="17">
        <f>G37</f>
        <v>37.832383299999996</v>
      </c>
      <c r="BU19" s="16" t="s">
        <v>83</v>
      </c>
      <c r="BV19" s="17">
        <f>E37-G37</f>
        <v>30.839454199999999</v>
      </c>
      <c r="CA19" s="54">
        <f>BX16</f>
        <v>1082398.48</v>
      </c>
      <c r="CB19" s="55" t="s">
        <v>28</v>
      </c>
      <c r="CC19" s="54">
        <f>BX4*BX8-BV19*BV23+BV11*BV15</f>
        <v>1082398.4814270572</v>
      </c>
    </row>
    <row r="20" spans="1:82" x14ac:dyDescent="0.3">
      <c r="A20" s="9"/>
      <c r="D20" s="13"/>
      <c r="F20" s="26"/>
      <c r="G20" s="27"/>
      <c r="N20" s="16" t="s">
        <v>24</v>
      </c>
      <c r="O20" s="17">
        <f>AVERAGE(O14,Q20)</f>
        <v>38.7504609</v>
      </c>
      <c r="P20" s="16" t="s">
        <v>24</v>
      </c>
      <c r="Q20" s="17">
        <f>O36</f>
        <v>38.7504609</v>
      </c>
      <c r="Y20" s="26" t="s">
        <v>84</v>
      </c>
      <c r="AB20" s="57" t="s">
        <v>85</v>
      </c>
      <c r="AO20" s="26" t="s">
        <v>84</v>
      </c>
      <c r="AR20" s="57" t="s">
        <v>85</v>
      </c>
      <c r="AU20" s="2"/>
      <c r="AV20" s="2"/>
      <c r="AW20" s="2"/>
      <c r="AX20" s="2"/>
      <c r="AY20" s="2"/>
      <c r="AZ20" s="2"/>
      <c r="BC20" s="2"/>
      <c r="BD20" s="2"/>
      <c r="BE20" s="26" t="s">
        <v>84</v>
      </c>
      <c r="BF20" s="2"/>
      <c r="BG20" s="2"/>
      <c r="BH20" s="57" t="s">
        <v>85</v>
      </c>
      <c r="BI20" s="2"/>
      <c r="BJ20" s="2"/>
      <c r="BK20" s="2"/>
      <c r="BL20" s="2"/>
      <c r="BM20" s="2"/>
      <c r="BN20" s="2"/>
      <c r="BO20" s="2"/>
      <c r="BP20" s="2"/>
      <c r="BQ20" s="27"/>
      <c r="BR20" s="27"/>
      <c r="BS20" s="16" t="s">
        <v>24</v>
      </c>
      <c r="BT20" s="17">
        <f>O37</f>
        <v>197.29112599999999</v>
      </c>
      <c r="BU20" s="16" t="s">
        <v>24</v>
      </c>
      <c r="BV20" s="17">
        <f>M37</f>
        <v>197.29112599999999</v>
      </c>
    </row>
    <row r="21" spans="1:82" ht="15" thickBot="1" x14ac:dyDescent="0.35">
      <c r="A21" s="9"/>
      <c r="D21" s="13"/>
      <c r="F21" s="26"/>
      <c r="G21" s="27"/>
      <c r="N21" s="16" t="s">
        <v>27</v>
      </c>
      <c r="O21" s="17">
        <f>AVERAGE(O15,Q21)</f>
        <v>14.6937395</v>
      </c>
      <c r="P21" s="16" t="s">
        <v>27</v>
      </c>
      <c r="Q21" s="17">
        <f>X36</f>
        <v>14.6937395</v>
      </c>
      <c r="W21" s="59" t="s">
        <v>86</v>
      </c>
      <c r="X21" s="59"/>
      <c r="Y21" s="59"/>
      <c r="Z21" s="59"/>
      <c r="AA21" s="59"/>
      <c r="AB21" s="59"/>
      <c r="AC21" s="59"/>
      <c r="AD21" s="59"/>
      <c r="AE21" s="21"/>
      <c r="AM21" s="59" t="s">
        <v>86</v>
      </c>
      <c r="AN21" s="59"/>
      <c r="AO21" s="59"/>
      <c r="AP21" s="59"/>
      <c r="AQ21" s="59"/>
      <c r="AR21" s="59"/>
      <c r="AS21" s="59"/>
      <c r="AT21" s="59"/>
      <c r="AU21" s="21"/>
      <c r="AV21" s="2"/>
      <c r="AW21" s="2"/>
      <c r="AX21" s="2"/>
      <c r="AY21" s="2"/>
      <c r="AZ21" s="2"/>
      <c r="BC21" s="59" t="s">
        <v>86</v>
      </c>
      <c r="BD21" s="59"/>
      <c r="BE21" s="59"/>
      <c r="BF21" s="59"/>
      <c r="BG21" s="59"/>
      <c r="BH21" s="59"/>
      <c r="BI21" s="59"/>
      <c r="BJ21" s="59"/>
      <c r="BK21" s="21"/>
      <c r="BL21" s="2"/>
      <c r="BM21" s="2"/>
      <c r="BN21" s="2"/>
      <c r="BO21" s="2"/>
      <c r="BP21" s="2"/>
      <c r="BS21" s="16" t="s">
        <v>27</v>
      </c>
      <c r="BT21" s="17">
        <f>X37</f>
        <v>14.6985878</v>
      </c>
      <c r="BU21" s="16" t="s">
        <v>27</v>
      </c>
      <c r="BV21" s="17">
        <f>V37</f>
        <v>14.6985878</v>
      </c>
      <c r="BY21" s="18" t="s">
        <v>70</v>
      </c>
      <c r="BZ21" s="18"/>
      <c r="CA21" s="18"/>
      <c r="CB21" s="18"/>
      <c r="CC21" s="18"/>
    </row>
    <row r="22" spans="1:82" ht="16.8" thickBot="1" x14ac:dyDescent="0.35">
      <c r="A22" s="9"/>
      <c r="D22" s="13"/>
      <c r="F22" s="26"/>
      <c r="G22" s="27"/>
      <c r="N22" s="16" t="s">
        <v>31</v>
      </c>
      <c r="O22" s="17">
        <f>AVERAGE(O16,Q22)</f>
        <v>0.98212305600000005</v>
      </c>
      <c r="P22" s="16" t="s">
        <v>31</v>
      </c>
      <c r="Q22" s="17">
        <f>K36</f>
        <v>0.98212305600000005</v>
      </c>
      <c r="W22" s="60" t="s">
        <v>87</v>
      </c>
      <c r="X22" s="61"/>
      <c r="Y22" s="62" t="s">
        <v>88</v>
      </c>
      <c r="Z22" s="63"/>
      <c r="AA22" s="10" t="s">
        <v>89</v>
      </c>
      <c r="AB22" s="64">
        <f>K42/W19/X2</f>
        <v>519.24515970760092</v>
      </c>
      <c r="AC22" s="10" t="s">
        <v>90</v>
      </c>
      <c r="AD22" s="65">
        <f>AL42</f>
        <v>92.811067559999998</v>
      </c>
      <c r="AM22" s="66" t="s">
        <v>87</v>
      </c>
      <c r="AN22" s="67"/>
      <c r="AO22" s="66" t="s">
        <v>88</v>
      </c>
      <c r="AP22" s="67"/>
      <c r="AQ22" s="10" t="s">
        <v>89</v>
      </c>
      <c r="AR22" s="64" t="e" cm="1">
        <f t="array" ref="AR22">INDEX(K42:K300,AM2-1,1)/AM19/AM2</f>
        <v>#VALUE!</v>
      </c>
      <c r="AS22" s="10" t="s">
        <v>90</v>
      </c>
      <c r="AT22" s="65" t="e" cm="1">
        <f t="array" ref="AT22">INDEX(AL42:AL300,AM2-1,1)</f>
        <v>#VALUE!</v>
      </c>
      <c r="AU22" s="2"/>
      <c r="AV22" s="2"/>
      <c r="AW22" s="2"/>
      <c r="AX22" s="2"/>
      <c r="AY22" s="2"/>
      <c r="AZ22" s="2"/>
      <c r="BC22" s="60" t="s">
        <v>87</v>
      </c>
      <c r="BD22" s="61"/>
      <c r="BE22" s="62" t="s">
        <v>88</v>
      </c>
      <c r="BF22" s="63"/>
      <c r="BG22" s="10" t="s">
        <v>89</v>
      </c>
      <c r="BH22" s="64" cm="1">
        <f t="array" ref="BH22">INDEX(K42:K300,B2+B3-4,1)/BC19/BC2</f>
        <v>416.54027679746133</v>
      </c>
      <c r="BI22" s="10" t="s">
        <v>90</v>
      </c>
      <c r="BJ22" s="65" cm="1">
        <f t="array" ref="BJ22">INDEX(AL42:AL300,B2+B3-4,1)</f>
        <v>71.161857359999999</v>
      </c>
      <c r="BK22" s="2"/>
      <c r="BL22" s="2"/>
      <c r="BM22" s="2"/>
      <c r="BN22" s="2"/>
      <c r="BO22" s="2"/>
      <c r="BP22" s="2"/>
      <c r="BS22" s="16" t="s">
        <v>31</v>
      </c>
      <c r="BT22" s="17">
        <f>K37</f>
        <v>1.2826349000000001E-4</v>
      </c>
      <c r="BU22" s="16" t="s">
        <v>31</v>
      </c>
      <c r="BV22" s="17">
        <f>I37</f>
        <v>1.2826349000000001E-4</v>
      </c>
    </row>
    <row r="23" spans="1:82" ht="16.8" thickBot="1" x14ac:dyDescent="0.35">
      <c r="A23" s="9"/>
      <c r="D23" s="13"/>
      <c r="F23" s="26"/>
      <c r="G23" s="27"/>
      <c r="N23" s="16" t="s">
        <v>35</v>
      </c>
      <c r="O23" s="17">
        <f>AVERAGE(O17,Q23)</f>
        <v>-69989.182700000005</v>
      </c>
      <c r="P23" s="16" t="s">
        <v>35</v>
      </c>
      <c r="Q23" s="17">
        <f>T36</f>
        <v>-69989.182700000005</v>
      </c>
      <c r="W23" s="68" t="s">
        <v>91</v>
      </c>
      <c r="X23" s="69">
        <f>Y42</f>
        <v>-0.1168218510010815</v>
      </c>
      <c r="Y23" s="68" t="s">
        <v>92</v>
      </c>
      <c r="Z23" s="69">
        <f>AA42</f>
        <v>-0.48778531299891853</v>
      </c>
      <c r="AA23" s="10" t="s">
        <v>93</v>
      </c>
      <c r="AB23" s="70">
        <f>T42</f>
        <v>4.6097673144715001</v>
      </c>
      <c r="AC23" s="10" t="s">
        <v>94</v>
      </c>
      <c r="AD23" s="71">
        <f>AM42</f>
        <v>3860.6187960000002</v>
      </c>
      <c r="AM23" s="68" t="s">
        <v>91</v>
      </c>
      <c r="AN23" s="69" t="e" cm="1">
        <f t="array" ref="AN23">INDEX(Y42:Y300,AM2-1,1)</f>
        <v>#VALUE!</v>
      </c>
      <c r="AO23" s="68" t="s">
        <v>92</v>
      </c>
      <c r="AP23" s="69" t="e" cm="1">
        <f t="array" ref="AP23">INDEX(AA42:AA300,AM2-1,1)</f>
        <v>#VALUE!</v>
      </c>
      <c r="AQ23" s="10" t="s">
        <v>93</v>
      </c>
      <c r="AR23" s="70" t="e" cm="1">
        <f t="array" ref="AR23">INDEX(T42:T300,AM2-1,1)</f>
        <v>#VALUE!</v>
      </c>
      <c r="AS23" s="10" t="s">
        <v>94</v>
      </c>
      <c r="AT23" s="71" t="e" cm="1">
        <f t="array" ref="AT23">INDEX(AM42:AM300,AM2-1,1)</f>
        <v>#VALUE!</v>
      </c>
      <c r="AU23" s="2"/>
      <c r="AV23" s="2"/>
      <c r="AW23" s="2"/>
      <c r="AX23" s="2"/>
      <c r="AY23" s="2"/>
      <c r="AZ23" s="2"/>
      <c r="BC23" s="68" t="s">
        <v>91</v>
      </c>
      <c r="BD23" s="69" cm="1">
        <f t="array" ref="BD23">INDEX(Y42:Y300,B2+B3-4,1)</f>
        <v>-3.9033296370792848E-3</v>
      </c>
      <c r="BE23" s="68" t="s">
        <v>92</v>
      </c>
      <c r="BF23" s="69" cm="1">
        <f t="array" ref="BF23">INDEX(AA42:AA300,B2+B3-4,1)</f>
        <v>3.4086707928476496E-7</v>
      </c>
      <c r="BG23" s="10" t="s">
        <v>93</v>
      </c>
      <c r="BH23" s="70" cm="1">
        <f t="array" ref="BH23">INDEX(T42:T300,B2+B3-4,1)</f>
        <v>5.5067765739002734</v>
      </c>
      <c r="BI23" s="10" t="s">
        <v>94</v>
      </c>
      <c r="BJ23" s="71" cm="1">
        <f t="array" ref="BJ23">INDEX(AM42:AM300,B2+B3-4,1)</f>
        <v>12226.839624</v>
      </c>
      <c r="BK23" s="2"/>
      <c r="BL23" s="2"/>
      <c r="BM23" s="2"/>
      <c r="BN23" s="2"/>
      <c r="BO23" s="2"/>
      <c r="BP23" s="2"/>
      <c r="BS23" s="16" t="s">
        <v>35</v>
      </c>
      <c r="BT23" s="17">
        <f>T37</f>
        <v>-272559.45400000003</v>
      </c>
      <c r="BU23" s="16" t="s">
        <v>35</v>
      </c>
      <c r="BV23" s="17">
        <f>R37</f>
        <v>-272559.45439051447</v>
      </c>
    </row>
    <row r="24" spans="1:82" ht="16.8" thickBot="1" x14ac:dyDescent="0.35">
      <c r="A24" s="9"/>
      <c r="D24" s="13"/>
      <c r="F24" s="26"/>
      <c r="G24" s="27"/>
      <c r="W24" s="72" t="s">
        <v>95</v>
      </c>
      <c r="X24" s="73">
        <f>AB42</f>
        <v>-0.11824073755776099</v>
      </c>
      <c r="Y24" s="72" t="s">
        <v>96</v>
      </c>
      <c r="Z24" s="73">
        <f>AD42</f>
        <v>-0.48636642644223904</v>
      </c>
      <c r="AA24" s="10" t="s">
        <v>97</v>
      </c>
      <c r="AB24" s="71">
        <f>U42</f>
        <v>0.15377902197596219</v>
      </c>
      <c r="AM24" s="72" t="s">
        <v>95</v>
      </c>
      <c r="AN24" s="73" t="e" cm="1">
        <f t="array" ref="AN24">INDEX(AB42:AB300,AM2-1,1)</f>
        <v>#VALUE!</v>
      </c>
      <c r="AO24" s="72" t="s">
        <v>96</v>
      </c>
      <c r="AP24" s="73" t="e" cm="1">
        <f t="array" ref="AP24">INDEX(AD42:AD300,AM2-1,1)</f>
        <v>#VALUE!</v>
      </c>
      <c r="AQ24" s="10" t="s">
        <v>97</v>
      </c>
      <c r="AR24" s="71" t="e" cm="1">
        <f t="array" ref="AR24">INDEX(U42:U300,AM2-1,1)</f>
        <v>#VALUE!</v>
      </c>
      <c r="AU24" s="2"/>
      <c r="AV24" s="2"/>
      <c r="AW24" s="2"/>
      <c r="AX24" s="2"/>
      <c r="AY24" s="2"/>
      <c r="AZ24" s="2"/>
      <c r="BC24" s="74" t="s">
        <v>98</v>
      </c>
      <c r="BD24" s="75" cm="1">
        <f t="array" ref="BD24">INDEX(AB42:AB300,B2+B3-4,1)</f>
        <v>-3.903099095649946E-3</v>
      </c>
      <c r="BE24" s="74" t="s">
        <v>99</v>
      </c>
      <c r="BF24" s="75" cm="1">
        <f t="array" ref="BF24">INDEX(AD42:AD300,B2+B3-4,1)</f>
        <v>1.103256499462284E-7</v>
      </c>
      <c r="BG24" s="10" t="s">
        <v>97</v>
      </c>
      <c r="BH24" s="71" cm="1">
        <f t="array" ref="BH24">INDEX(U42:U300,B2+B3-4,1)</f>
        <v>0.84069108600632825</v>
      </c>
      <c r="BI24" s="2"/>
      <c r="BJ24" s="2"/>
      <c r="BK24" s="2"/>
      <c r="BL24" s="2"/>
      <c r="BM24" s="2"/>
      <c r="BN24" s="2"/>
      <c r="BO24" s="2"/>
      <c r="BP24" s="2"/>
      <c r="CA24" s="2">
        <f>B12</f>
        <v>0.81436685799999997</v>
      </c>
      <c r="CB24" s="22" t="s">
        <v>28</v>
      </c>
      <c r="CC24" s="2">
        <f>BX4/BT19</f>
        <v>0.81434506929411454</v>
      </c>
    </row>
    <row r="25" spans="1:82" ht="16.8" customHeight="1" thickBot="1" x14ac:dyDescent="0.35">
      <c r="A25" s="9"/>
      <c r="D25" s="13"/>
      <c r="F25" s="26"/>
      <c r="G25" s="27"/>
      <c r="N25" s="76" t="s">
        <v>100</v>
      </c>
      <c r="O25" s="76"/>
      <c r="P25" s="76"/>
      <c r="Q25" s="76"/>
      <c r="R25" s="76"/>
      <c r="S25" s="76"/>
      <c r="T25" s="76"/>
      <c r="U25" s="76"/>
      <c r="W25" s="77" t="s">
        <v>101</v>
      </c>
      <c r="X25" s="78">
        <f>AO42</f>
        <v>6895.92785</v>
      </c>
      <c r="Y25" s="77" t="s">
        <v>102</v>
      </c>
      <c r="Z25" s="78">
        <f>AP42</f>
        <v>1867.94976</v>
      </c>
      <c r="AA25" s="10" t="s">
        <v>103</v>
      </c>
      <c r="AB25" s="71">
        <f>Z42</f>
        <v>1.0431152285328993</v>
      </c>
      <c r="AM25" s="77" t="s">
        <v>101</v>
      </c>
      <c r="AN25" s="78" t="e" cm="1">
        <f t="array" ref="AN25">INDEX(AO42:AO300,AM2-1,1)</f>
        <v>#VALUE!</v>
      </c>
      <c r="AO25" s="77" t="s">
        <v>102</v>
      </c>
      <c r="AP25" s="78" t="e" cm="1">
        <f t="array" ref="AP25">INDEX(AP42:AP300,AM2-1,1)</f>
        <v>#VALUE!</v>
      </c>
      <c r="AQ25" s="10" t="s">
        <v>103</v>
      </c>
      <c r="AR25" s="71" t="e" cm="1">
        <f t="array" ref="AR25">INDEX(Z42:Z300,AM2-1,1)</f>
        <v>#VALUE!</v>
      </c>
      <c r="AU25" s="2"/>
      <c r="AV25" s="2"/>
      <c r="AW25" s="2"/>
      <c r="AX25" s="2"/>
      <c r="AY25" s="2"/>
      <c r="AZ25" s="2"/>
      <c r="BC25" s="77" t="s">
        <v>101</v>
      </c>
      <c r="BD25" s="78" cm="1">
        <f t="array" ref="BD25">INDEX(AO42:AO300,B2+B3-4,1)</f>
        <v>5.2016593000000002</v>
      </c>
      <c r="BE25" s="77" t="s">
        <v>102</v>
      </c>
      <c r="BF25" s="78" cm="1">
        <f t="array" ref="BF25">INDEX(AP42:AP300,B2+B3-4,1)</f>
        <v>-980.54102899999998</v>
      </c>
      <c r="BG25" s="10" t="s">
        <v>103</v>
      </c>
      <c r="BH25" s="71" cm="1">
        <f t="array" ref="BH25">INDEX(Z42:Z300,B2+B3-4,1)</f>
        <v>1.8205772485191245</v>
      </c>
      <c r="BI25" s="2"/>
      <c r="BJ25" s="2"/>
      <c r="BK25" s="2"/>
      <c r="BL25" s="2"/>
      <c r="BM25" s="2"/>
      <c r="BN25" s="2"/>
      <c r="BO25" s="2"/>
      <c r="BP25" s="2"/>
      <c r="BS25" s="79" t="s">
        <v>104</v>
      </c>
      <c r="BT25" s="79"/>
      <c r="BU25" s="79"/>
      <c r="BV25" s="79"/>
      <c r="BW25" s="79"/>
      <c r="BX25" s="42">
        <v>1098528.7077728952</v>
      </c>
      <c r="CA25" s="2">
        <f>B13</f>
        <v>0.999</v>
      </c>
      <c r="CB25" s="22" t="s">
        <v>28</v>
      </c>
      <c r="CC25" s="2">
        <f>BX4/BV19</f>
        <v>0.99900000175748904</v>
      </c>
    </row>
    <row r="26" spans="1:82" ht="16.8" thickBot="1" x14ac:dyDescent="0.35">
      <c r="A26" s="9"/>
      <c r="D26" s="80"/>
      <c r="F26" s="26"/>
      <c r="G26" s="27"/>
      <c r="M26" s="81"/>
      <c r="N26" s="76"/>
      <c r="O26" s="76"/>
      <c r="P26" s="76"/>
      <c r="Q26" s="76"/>
      <c r="R26" s="76"/>
      <c r="S26" s="76"/>
      <c r="T26" s="76"/>
      <c r="U26" s="76"/>
      <c r="W26" s="82" t="s">
        <v>105</v>
      </c>
      <c r="X26" s="83">
        <f>AQ42</f>
        <v>1118.5050000000001</v>
      </c>
      <c r="Y26" s="82" t="s">
        <v>106</v>
      </c>
      <c r="Z26" s="83">
        <f>AR42</f>
        <v>7645.3726100000003</v>
      </c>
      <c r="AA26" s="10" t="s">
        <v>107</v>
      </c>
      <c r="AB26" s="71">
        <f>AC42</f>
        <v>0.98105838547594437</v>
      </c>
      <c r="AG26" s="22"/>
      <c r="AI26" s="22"/>
      <c r="AM26" s="82" t="s">
        <v>105</v>
      </c>
      <c r="AN26" s="83" t="e" cm="1">
        <f t="array" ref="AN26">INDEX(AQ42:AQ300,AM2-1,1)</f>
        <v>#VALUE!</v>
      </c>
      <c r="AO26" s="82" t="s">
        <v>106</v>
      </c>
      <c r="AP26" s="83" t="e" cm="1">
        <f t="array" ref="AP26">INDEX(AR42:AR300,AM2-1,1)</f>
        <v>#VALUE!</v>
      </c>
      <c r="AQ26" s="10" t="s">
        <v>107</v>
      </c>
      <c r="AR26" s="71" t="e" cm="1">
        <f t="array" ref="AR26">INDEX(AC42:AC300,AM2-1,1)</f>
        <v>#VALUE!</v>
      </c>
      <c r="AU26" s="2"/>
      <c r="AV26" s="2"/>
      <c r="AW26" s="22"/>
      <c r="AX26" s="2"/>
      <c r="AY26" s="22"/>
      <c r="AZ26" s="2"/>
      <c r="BC26" s="84" t="s">
        <v>108</v>
      </c>
      <c r="BD26" s="85" cm="1">
        <f t="array" ref="BD26">INDEX(AQ42:AQ300,B2+B3-4,1)</f>
        <v>77.954815499999995</v>
      </c>
      <c r="BE26" s="84" t="s">
        <v>109</v>
      </c>
      <c r="BF26" s="85" cm="1">
        <f t="array" ref="BF26">INDEX(AR42:AR300,B2+B3-4,1)</f>
        <v>-1053.2941900000001</v>
      </c>
      <c r="BG26" s="10" t="s">
        <v>107</v>
      </c>
      <c r="BH26" s="71" cm="1">
        <f t="array" ref="BH26">INDEX(AC42:AC300,B2+B3-4,1)</f>
        <v>1.0002413348581676</v>
      </c>
      <c r="BI26" s="2"/>
      <c r="BJ26" s="2"/>
      <c r="BK26" s="2"/>
      <c r="BL26" s="2"/>
      <c r="BM26" s="22"/>
      <c r="BN26" s="2"/>
      <c r="BO26" s="22"/>
      <c r="BP26" s="2"/>
      <c r="BS26" s="86"/>
      <c r="BT26" s="86"/>
      <c r="BU26" s="86"/>
      <c r="BV26" s="86"/>
      <c r="BW26" s="86"/>
    </row>
    <row r="27" spans="1:82" ht="16.8" thickBot="1" x14ac:dyDescent="0.35">
      <c r="A27" s="9"/>
      <c r="D27" s="87"/>
      <c r="F27" s="26"/>
      <c r="G27" s="27"/>
      <c r="X27" s="26"/>
      <c r="AA27" s="27"/>
      <c r="AU27" s="2"/>
      <c r="BS27" s="41" t="s">
        <v>110</v>
      </c>
      <c r="BT27" s="42">
        <v>230.02809999999999</v>
      </c>
      <c r="BU27" s="41" t="s">
        <v>111</v>
      </c>
      <c r="BV27" s="42">
        <v>84.199700000000007</v>
      </c>
      <c r="BY27" s="2"/>
      <c r="BZ27" s="2"/>
      <c r="CA27" s="2"/>
      <c r="CB27" s="2"/>
      <c r="CC27" s="2"/>
      <c r="CD27" s="2"/>
    </row>
    <row r="28" spans="1:82" ht="16.8" customHeight="1" thickBot="1" x14ac:dyDescent="0.35">
      <c r="A28" s="3" t="s">
        <v>112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5"/>
      <c r="AU28" s="2"/>
      <c r="AV28" s="2"/>
      <c r="AW28" s="2"/>
      <c r="AX28" s="2"/>
      <c r="AY28" s="2"/>
      <c r="BS28" s="41" t="s">
        <v>113</v>
      </c>
      <c r="BT28" s="42">
        <v>223.48259999999999</v>
      </c>
      <c r="BU28" s="41" t="s">
        <v>114</v>
      </c>
      <c r="BV28" s="42">
        <v>289.82640140038581</v>
      </c>
      <c r="BY28" s="2"/>
      <c r="BZ28" s="2"/>
      <c r="CA28" s="2"/>
      <c r="CB28" s="2"/>
      <c r="CC28" s="2"/>
      <c r="CD28" s="2"/>
    </row>
    <row r="29" spans="1:82" ht="15" customHeight="1" thickBot="1" x14ac:dyDescent="0.35">
      <c r="A29" s="11" t="s">
        <v>115</v>
      </c>
      <c r="B29" s="3" t="s">
        <v>116</v>
      </c>
      <c r="C29" s="4"/>
      <c r="D29" s="4"/>
      <c r="E29" s="5"/>
      <c r="F29" s="3" t="s">
        <v>117</v>
      </c>
      <c r="G29" s="4"/>
      <c r="H29" s="4"/>
      <c r="I29" s="5"/>
      <c r="J29" s="3" t="s">
        <v>118</v>
      </c>
      <c r="K29" s="4"/>
      <c r="L29" s="4"/>
      <c r="M29" s="4"/>
      <c r="N29" s="4"/>
      <c r="O29" s="4"/>
      <c r="P29" s="4"/>
      <c r="Q29" s="4"/>
      <c r="R29" s="5"/>
      <c r="S29" s="3" t="s">
        <v>119</v>
      </c>
      <c r="T29" s="4"/>
      <c r="U29" s="4"/>
      <c r="V29" s="5"/>
      <c r="AU29" s="2"/>
      <c r="AV29" s="2"/>
      <c r="AW29" s="2"/>
      <c r="AX29" s="2"/>
      <c r="AY29" s="2"/>
    </row>
    <row r="30" spans="1:82" ht="16.2" customHeight="1" x14ac:dyDescent="0.3">
      <c r="A30" s="9" t="s">
        <v>120</v>
      </c>
      <c r="B30" s="57" t="s">
        <v>121</v>
      </c>
      <c r="C30" s="57" t="s">
        <v>122</v>
      </c>
      <c r="D30" s="26" t="s">
        <v>123</v>
      </c>
      <c r="E30" s="26" t="s">
        <v>124</v>
      </c>
      <c r="F30" s="57" t="s">
        <v>125</v>
      </c>
      <c r="G30" s="57" t="s">
        <v>126</v>
      </c>
      <c r="H30" s="26" t="s">
        <v>127</v>
      </c>
      <c r="I30" s="26" t="s">
        <v>128</v>
      </c>
      <c r="J30" s="57" t="s">
        <v>129</v>
      </c>
      <c r="K30" s="57" t="s">
        <v>130</v>
      </c>
      <c r="L30" s="26" t="s">
        <v>131</v>
      </c>
      <c r="M30" s="26" t="s">
        <v>132</v>
      </c>
      <c r="N30" s="24" t="s">
        <v>133</v>
      </c>
      <c r="O30" s="57" t="s">
        <v>134</v>
      </c>
      <c r="P30" s="57" t="s">
        <v>135</v>
      </c>
      <c r="Q30" s="26" t="s">
        <v>136</v>
      </c>
      <c r="R30" s="26" t="s">
        <v>137</v>
      </c>
      <c r="S30" s="57" t="s">
        <v>138</v>
      </c>
      <c r="T30" s="57" t="s">
        <v>139</v>
      </c>
      <c r="U30" s="26" t="s">
        <v>140</v>
      </c>
      <c r="V30" s="26" t="s">
        <v>141</v>
      </c>
      <c r="AU30" s="2"/>
      <c r="AV30" s="2"/>
      <c r="AW30" s="2"/>
      <c r="AX30" s="2"/>
      <c r="AY30" s="2"/>
      <c r="BS30" s="76" t="s">
        <v>142</v>
      </c>
      <c r="BT30" s="76"/>
      <c r="BU30" s="76"/>
      <c r="BV30" s="76"/>
      <c r="BW30" s="76"/>
      <c r="BX30" s="76"/>
      <c r="BY30" s="76"/>
      <c r="BZ30" s="76"/>
      <c r="CA30" s="76"/>
      <c r="CB30" s="76"/>
      <c r="CC30" s="76"/>
    </row>
    <row r="31" spans="1:82" x14ac:dyDescent="0.3">
      <c r="A31" s="2" t="s">
        <v>1</v>
      </c>
      <c r="B31" s="2">
        <v>48.062464499999997</v>
      </c>
      <c r="C31" s="2">
        <v>48.062464499999997</v>
      </c>
      <c r="D31" s="2">
        <v>37.832383299999996</v>
      </c>
      <c r="E31" s="2">
        <v>37.832383299999996</v>
      </c>
      <c r="F31" s="2">
        <v>0.20914556200000001</v>
      </c>
      <c r="G31" s="2">
        <v>0.20914556200000001</v>
      </c>
      <c r="H31" s="2">
        <v>1.2826349000000001E-4</v>
      </c>
      <c r="I31" s="2">
        <v>1.2826349000000001E-4</v>
      </c>
      <c r="J31" s="2">
        <v>20</v>
      </c>
      <c r="K31" s="2">
        <v>113.634866</v>
      </c>
      <c r="L31" s="2">
        <v>197.29112599999999</v>
      </c>
      <c r="M31" s="2">
        <v>66.846081299999994</v>
      </c>
      <c r="N31" s="2">
        <v>381056.39199999999</v>
      </c>
      <c r="O31" s="2">
        <v>-243616.79300000001</v>
      </c>
      <c r="P31" s="2">
        <v>-235688.43599999999</v>
      </c>
      <c r="Q31" s="2">
        <v>-272559.45400000003</v>
      </c>
      <c r="R31" s="2">
        <v>-282631.68199999997</v>
      </c>
      <c r="S31" s="2">
        <v>18.6326</v>
      </c>
      <c r="T31" s="2">
        <v>18.612558700000001</v>
      </c>
      <c r="U31" s="2">
        <v>14.6985878</v>
      </c>
      <c r="V31" s="2">
        <v>14.688758699999999</v>
      </c>
      <c r="AU31" s="2"/>
      <c r="AV31" s="2"/>
      <c r="AW31" s="2"/>
      <c r="AX31" s="2"/>
      <c r="AY31" s="2"/>
      <c r="BS31" s="76"/>
      <c r="BT31" s="76"/>
      <c r="BU31" s="76"/>
      <c r="BV31" s="76"/>
      <c r="BW31" s="76"/>
      <c r="BX31" s="76"/>
      <c r="BY31" s="76"/>
      <c r="BZ31" s="76"/>
      <c r="CA31" s="76"/>
      <c r="CB31" s="76"/>
      <c r="CC31" s="76"/>
    </row>
    <row r="32" spans="1:82" ht="15" thickBot="1" x14ac:dyDescent="0.35">
      <c r="A32" s="9"/>
      <c r="D32" s="9"/>
      <c r="AU32" s="2"/>
      <c r="AV32" s="2"/>
      <c r="AW32" s="2"/>
      <c r="AX32" s="2"/>
      <c r="AY32" s="2"/>
      <c r="BS32" s="76"/>
      <c r="BT32" s="76"/>
      <c r="BU32" s="76"/>
      <c r="BV32" s="76"/>
      <c r="BW32" s="76"/>
      <c r="BX32" s="76"/>
      <c r="BY32" s="76"/>
      <c r="BZ32" s="76"/>
      <c r="CA32" s="76"/>
      <c r="CB32" s="76"/>
      <c r="CC32" s="76"/>
    </row>
    <row r="33" spans="1:110" ht="15" thickBot="1" x14ac:dyDescent="0.35">
      <c r="A33" s="3" t="s">
        <v>143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5"/>
      <c r="AU33" s="2"/>
      <c r="AV33" s="2"/>
      <c r="AW33" s="2"/>
      <c r="AX33" s="2"/>
      <c r="AY33" s="2"/>
    </row>
    <row r="34" spans="1:110" ht="15" customHeight="1" thickBot="1" x14ac:dyDescent="0.35">
      <c r="A34" s="88" t="s">
        <v>144</v>
      </c>
      <c r="B34" s="89"/>
      <c r="C34" s="89"/>
      <c r="D34" s="88" t="s">
        <v>116</v>
      </c>
      <c r="E34" s="89"/>
      <c r="F34" s="89"/>
      <c r="G34" s="90"/>
      <c r="H34" s="88" t="s">
        <v>117</v>
      </c>
      <c r="I34" s="89"/>
      <c r="J34" s="89"/>
      <c r="K34" s="90"/>
      <c r="L34" s="3" t="s">
        <v>118</v>
      </c>
      <c r="M34" s="4"/>
      <c r="N34" s="4"/>
      <c r="O34" s="4"/>
      <c r="P34" s="4"/>
      <c r="Q34" s="4"/>
      <c r="R34" s="4"/>
      <c r="S34" s="4"/>
      <c r="T34" s="5"/>
      <c r="U34" s="3" t="s">
        <v>119</v>
      </c>
      <c r="V34" s="4"/>
      <c r="W34" s="4"/>
      <c r="X34" s="5"/>
      <c r="Z34" s="3" t="s">
        <v>145</v>
      </c>
      <c r="AA34" s="4"/>
      <c r="AB34" s="4"/>
      <c r="AC34" s="4"/>
      <c r="AD34" s="5"/>
      <c r="AF34" s="66" t="s">
        <v>146</v>
      </c>
      <c r="AG34" s="91"/>
      <c r="AH34" s="91"/>
      <c r="AI34" s="91"/>
      <c r="AJ34" s="67"/>
      <c r="AL34" s="92" t="s">
        <v>147</v>
      </c>
      <c r="AM34" s="92"/>
      <c r="AN34" s="92"/>
      <c r="AO34" s="92"/>
      <c r="AP34" s="92"/>
      <c r="AQ34" s="92"/>
      <c r="AR34" s="92"/>
      <c r="AU34" s="2"/>
      <c r="AV34" s="2"/>
      <c r="AW34" s="2"/>
      <c r="AX34" s="2"/>
      <c r="AY34" s="2"/>
    </row>
    <row r="35" spans="1:110" ht="16.2" x14ac:dyDescent="0.3">
      <c r="A35" s="9" t="s">
        <v>120</v>
      </c>
      <c r="B35" s="9" t="s">
        <v>10</v>
      </c>
      <c r="C35" s="9" t="s">
        <v>148</v>
      </c>
      <c r="D35" s="26" t="s">
        <v>149</v>
      </c>
      <c r="E35" s="57" t="s">
        <v>150</v>
      </c>
      <c r="F35" s="26" t="s">
        <v>151</v>
      </c>
      <c r="G35" s="57" t="s">
        <v>152</v>
      </c>
      <c r="H35" s="26" t="s">
        <v>153</v>
      </c>
      <c r="I35" s="57" t="s">
        <v>154</v>
      </c>
      <c r="J35" s="26" t="s">
        <v>155</v>
      </c>
      <c r="K35" s="57" t="s">
        <v>156</v>
      </c>
      <c r="L35" s="26" t="s">
        <v>157</v>
      </c>
      <c r="M35" s="57" t="s">
        <v>158</v>
      </c>
      <c r="N35" s="26" t="s">
        <v>159</v>
      </c>
      <c r="O35" s="57" t="s">
        <v>160</v>
      </c>
      <c r="P35" s="24" t="s">
        <v>133</v>
      </c>
      <c r="Q35" s="26" t="s">
        <v>161</v>
      </c>
      <c r="R35" s="57" t="s">
        <v>162</v>
      </c>
      <c r="S35" s="26" t="s">
        <v>163</v>
      </c>
      <c r="T35" s="57" t="s">
        <v>164</v>
      </c>
      <c r="U35" s="26" t="s">
        <v>165</v>
      </c>
      <c r="V35" s="57" t="s">
        <v>166</v>
      </c>
      <c r="W35" s="26" t="s">
        <v>167</v>
      </c>
      <c r="X35" s="57" t="s">
        <v>168</v>
      </c>
      <c r="Z35" s="57" t="s">
        <v>169</v>
      </c>
      <c r="AA35" s="57" t="s">
        <v>170</v>
      </c>
      <c r="AB35" s="57" t="s">
        <v>171</v>
      </c>
      <c r="AC35" s="57" t="s">
        <v>172</v>
      </c>
      <c r="AD35" s="57" t="s">
        <v>173</v>
      </c>
      <c r="AF35" s="57" t="s">
        <v>148</v>
      </c>
      <c r="AG35" s="57" t="s">
        <v>174</v>
      </c>
      <c r="AH35" s="57" t="s">
        <v>175</v>
      </c>
      <c r="AI35" s="57" t="s">
        <v>176</v>
      </c>
      <c r="AJ35" s="57" t="s">
        <v>177</v>
      </c>
      <c r="AL35" s="92"/>
      <c r="AM35" s="92"/>
      <c r="AN35" s="92"/>
      <c r="AO35" s="92"/>
      <c r="AP35" s="92"/>
      <c r="AQ35" s="92"/>
      <c r="AR35" s="92"/>
      <c r="AU35" s="2"/>
      <c r="AV35" s="2"/>
      <c r="AW35" s="2"/>
      <c r="AX35" s="2"/>
      <c r="AY35" s="2"/>
    </row>
    <row r="36" spans="1:110" x14ac:dyDescent="0.3">
      <c r="A36" s="2" t="s">
        <v>178</v>
      </c>
      <c r="B36" s="93">
        <v>1</v>
      </c>
      <c r="C36" s="93">
        <v>10.249700000000001</v>
      </c>
      <c r="D36" s="94" t="s">
        <v>332</v>
      </c>
      <c r="E36" s="93">
        <v>36.799460699999997</v>
      </c>
      <c r="F36" s="94" t="s">
        <v>332</v>
      </c>
      <c r="G36" s="93">
        <v>10.230081200000001</v>
      </c>
      <c r="H36" s="94" t="s">
        <v>332</v>
      </c>
      <c r="I36" s="93">
        <v>0.98212305600000005</v>
      </c>
      <c r="J36" s="94" t="s">
        <v>332</v>
      </c>
      <c r="K36" s="93">
        <v>0.98212305600000005</v>
      </c>
      <c r="L36" s="22" t="s">
        <v>332</v>
      </c>
      <c r="M36" s="93">
        <v>38.7504609</v>
      </c>
      <c r="N36" s="94" t="s">
        <v>332</v>
      </c>
      <c r="O36" s="93">
        <v>38.7504609</v>
      </c>
      <c r="P36" s="93">
        <v>-782200.14800000004</v>
      </c>
      <c r="Q36" s="94" t="s">
        <v>332</v>
      </c>
      <c r="R36" s="93">
        <v>-69989.182700000005</v>
      </c>
      <c r="S36" s="94" t="s">
        <v>332</v>
      </c>
      <c r="T36" s="93">
        <v>-69989.182700000005</v>
      </c>
      <c r="U36" s="94" t="s">
        <v>332</v>
      </c>
      <c r="V36" s="93">
        <v>14.6937395</v>
      </c>
      <c r="W36" s="94" t="s">
        <v>332</v>
      </c>
      <c r="X36" s="93">
        <v>14.6937395</v>
      </c>
      <c r="Z36" s="2">
        <v>3.0839399999997852E-2</v>
      </c>
      <c r="AA36" s="2">
        <v>2.0427819599999999E-5</v>
      </c>
      <c r="AB36" s="2">
        <v>197.32098199999999</v>
      </c>
      <c r="AC36" s="2">
        <v>-272579.66981891968</v>
      </c>
      <c r="AD36" s="2">
        <v>14.6985878</v>
      </c>
      <c r="AF36" s="2">
        <v>1.4405289450000001</v>
      </c>
      <c r="AG36" s="2">
        <v>867.70485299999996</v>
      </c>
      <c r="AH36" s="2">
        <v>4.7300000000305431E-5</v>
      </c>
      <c r="AI36" s="2">
        <v>0.12257860967152488</v>
      </c>
      <c r="AJ36" s="2" t="s">
        <v>179</v>
      </c>
      <c r="AK36" s="95" t="s">
        <v>180</v>
      </c>
      <c r="AL36" s="96" t="s">
        <v>181</v>
      </c>
      <c r="AM36" s="96"/>
      <c r="AN36" s="96"/>
      <c r="AO36" s="96"/>
      <c r="AP36" s="96"/>
      <c r="AQ36" s="96"/>
      <c r="AR36" s="96"/>
      <c r="AU36" s="2"/>
      <c r="AV36" s="2"/>
      <c r="AW36" s="2"/>
      <c r="AX36" s="2"/>
      <c r="AY36" s="2"/>
    </row>
    <row r="37" spans="1:110" ht="15" thickBot="1" x14ac:dyDescent="0.35">
      <c r="A37" s="2" t="s">
        <v>182</v>
      </c>
      <c r="B37" s="93">
        <v>36</v>
      </c>
      <c r="C37" s="93">
        <v>0</v>
      </c>
      <c r="D37" s="93">
        <v>8.2433341499999998E-4</v>
      </c>
      <c r="E37" s="93">
        <v>68.671837499999995</v>
      </c>
      <c r="F37" s="93">
        <v>30.808614800000001</v>
      </c>
      <c r="G37" s="93">
        <v>37.832383299999996</v>
      </c>
      <c r="H37" s="93">
        <v>8.0594070200000001E-4</v>
      </c>
      <c r="I37" s="93">
        <v>1.2826349000000001E-4</v>
      </c>
      <c r="J37" s="93">
        <v>1.2837143300000001E-4</v>
      </c>
      <c r="K37" s="93">
        <v>1.2826349000000001E-4</v>
      </c>
      <c r="L37" s="93">
        <v>197.29112599999999</v>
      </c>
      <c r="M37" s="93">
        <v>197.29112599999999</v>
      </c>
      <c r="N37" s="93">
        <v>197.32098199999999</v>
      </c>
      <c r="O37" s="93">
        <v>197.29112599999999</v>
      </c>
      <c r="P37" s="93">
        <v>1082398.48</v>
      </c>
      <c r="Q37" s="93">
        <v>-237293.17199999999</v>
      </c>
      <c r="R37" s="97">
        <v>-272559.45439051447</v>
      </c>
      <c r="S37" s="97">
        <v>-237426.4530567856</v>
      </c>
      <c r="T37" s="93">
        <v>-272559.45400000003</v>
      </c>
      <c r="U37" s="93">
        <v>14.6985878</v>
      </c>
      <c r="V37" s="93">
        <v>14.6985878</v>
      </c>
      <c r="W37" s="93">
        <v>14.6985878</v>
      </c>
      <c r="X37" s="93">
        <v>14.6985878</v>
      </c>
      <c r="AU37" s="2"/>
      <c r="AV37" s="2"/>
      <c r="AW37" s="2"/>
      <c r="AX37" s="2"/>
      <c r="AY37" s="2"/>
      <c r="CM37" s="98"/>
    </row>
    <row r="38" spans="1:110" ht="16.8" thickBot="1" x14ac:dyDescent="0.35">
      <c r="AU38" s="2"/>
      <c r="AV38" s="2"/>
      <c r="AW38" s="2"/>
      <c r="AX38" s="2"/>
      <c r="AY38" s="2"/>
      <c r="BH38" s="99" t="s">
        <v>9</v>
      </c>
      <c r="BI38" s="2">
        <f>0.45^2*PI()/4</f>
        <v>0.15904312808798329</v>
      </c>
      <c r="BJ38" s="100" t="s">
        <v>183</v>
      </c>
      <c r="BK38" s="2">
        <v>0.98199999999999998</v>
      </c>
      <c r="BL38" s="99" t="s">
        <v>184</v>
      </c>
      <c r="BM38" s="2">
        <v>353</v>
      </c>
      <c r="BN38" s="100" t="s">
        <v>185</v>
      </c>
      <c r="BO38" s="101">
        <f>PI()/4</f>
        <v>0.78539816339744828</v>
      </c>
      <c r="BP38" s="100" t="s">
        <v>186</v>
      </c>
      <c r="BQ38" s="2">
        <v>9.8066499999999994</v>
      </c>
      <c r="BR38" s="100" t="s">
        <v>187</v>
      </c>
      <c r="BS38" s="2">
        <v>1.1127478753541076E-2</v>
      </c>
    </row>
    <row r="39" spans="1:110" ht="15" thickBot="1" x14ac:dyDescent="0.35">
      <c r="A39" s="3" t="s">
        <v>188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5"/>
      <c r="BA39" s="2"/>
      <c r="BB39" s="102" t="s">
        <v>189</v>
      </c>
      <c r="BC39" s="3" t="s">
        <v>190</v>
      </c>
      <c r="BD39" s="5"/>
      <c r="BE39" s="103" t="s">
        <v>144</v>
      </c>
      <c r="BF39" s="104"/>
      <c r="BH39" s="105" t="s">
        <v>191</v>
      </c>
      <c r="BI39" s="106"/>
      <c r="BJ39" s="106"/>
      <c r="BK39" s="106"/>
      <c r="BL39" s="106"/>
      <c r="BM39" s="106"/>
      <c r="BN39" s="106"/>
      <c r="BO39" s="106"/>
      <c r="BP39" s="106"/>
      <c r="BQ39" s="106"/>
      <c r="BR39" s="106"/>
      <c r="BS39" s="106"/>
      <c r="BT39" s="106"/>
      <c r="BU39" s="106"/>
      <c r="BV39" s="106"/>
      <c r="BW39" s="106"/>
      <c r="BX39" s="106"/>
      <c r="BY39" s="106"/>
      <c r="BZ39" s="106"/>
      <c r="CA39" s="106"/>
      <c r="CB39" s="106"/>
      <c r="CC39" s="106"/>
      <c r="CD39" s="106"/>
      <c r="CE39" s="106"/>
      <c r="CF39" s="106"/>
      <c r="CG39" s="106"/>
      <c r="CH39" s="106"/>
      <c r="CI39" s="106"/>
      <c r="CJ39" s="106"/>
      <c r="CK39" s="106"/>
      <c r="CL39" s="106"/>
      <c r="CM39" s="106"/>
      <c r="CN39" s="106"/>
      <c r="CO39" s="106"/>
      <c r="CP39" s="106"/>
      <c r="CQ39" s="106"/>
      <c r="CR39" s="106"/>
      <c r="CS39" s="106"/>
      <c r="CT39" s="106"/>
      <c r="CU39" s="106"/>
      <c r="CV39" s="106"/>
      <c r="CW39" s="106"/>
      <c r="CX39" s="106"/>
      <c r="CY39" s="106"/>
      <c r="CZ39" s="106"/>
      <c r="DA39" s="106"/>
      <c r="DB39" s="106"/>
      <c r="DC39" s="106"/>
      <c r="DD39" s="106"/>
      <c r="DE39" s="106"/>
      <c r="DF39" s="107"/>
    </row>
    <row r="40" spans="1:110" ht="15" thickBot="1" x14ac:dyDescent="0.35">
      <c r="A40" s="88" t="s">
        <v>192</v>
      </c>
      <c r="B40" s="89"/>
      <c r="C40" s="89"/>
      <c r="D40" s="90"/>
      <c r="E40" s="88" t="s">
        <v>193</v>
      </c>
      <c r="F40" s="89"/>
      <c r="G40" s="89"/>
      <c r="H40" s="89"/>
      <c r="I40" s="89"/>
      <c r="J40" s="90"/>
      <c r="K40" s="10" t="s">
        <v>194</v>
      </c>
      <c r="L40" s="88" t="s">
        <v>195</v>
      </c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Z40" s="89"/>
      <c r="AA40" s="89"/>
      <c r="AB40" s="89"/>
      <c r="AC40" s="89"/>
      <c r="AD40" s="89"/>
      <c r="AE40" s="88" t="s">
        <v>196</v>
      </c>
      <c r="AF40" s="89"/>
      <c r="AG40" s="89"/>
      <c r="AH40" s="89"/>
      <c r="AI40" s="89"/>
      <c r="AJ40" s="89"/>
      <c r="AK40" s="89"/>
      <c r="AL40" s="89"/>
      <c r="AM40" s="89"/>
      <c r="AN40" s="89"/>
      <c r="AO40" s="89"/>
      <c r="AP40" s="89"/>
      <c r="AQ40" s="89"/>
      <c r="AR40" s="89"/>
      <c r="AS40" s="89"/>
      <c r="AT40" s="89"/>
      <c r="AU40" s="89"/>
      <c r="AV40" s="90"/>
      <c r="AW40" s="3" t="s">
        <v>197</v>
      </c>
      <c r="AX40" s="4"/>
      <c r="AY40" s="5"/>
      <c r="BA40" s="2"/>
      <c r="BB40" s="108"/>
      <c r="BC40" s="109" t="s">
        <v>198</v>
      </c>
      <c r="BD40" s="110" t="s">
        <v>199</v>
      </c>
      <c r="BE40" s="110" t="s">
        <v>200</v>
      </c>
      <c r="BF40" s="111" t="s">
        <v>201</v>
      </c>
      <c r="BH40" s="112" t="s">
        <v>202</v>
      </c>
      <c r="BI40" s="113"/>
      <c r="BJ40" s="113"/>
      <c r="BK40" s="113"/>
      <c r="BL40" s="113"/>
      <c r="BM40" s="113"/>
      <c r="BN40" s="113"/>
      <c r="BO40" s="113"/>
      <c r="BP40" s="113"/>
      <c r="BQ40" s="113"/>
      <c r="BR40" s="113"/>
      <c r="BS40" s="113"/>
      <c r="BT40" s="113"/>
      <c r="BU40" s="113"/>
      <c r="BV40" s="114"/>
      <c r="BW40" s="88" t="s">
        <v>203</v>
      </c>
      <c r="BX40" s="89"/>
      <c r="BY40" s="89"/>
      <c r="BZ40" s="89"/>
      <c r="CA40" s="89"/>
      <c r="CB40" s="89"/>
      <c r="CC40" s="89"/>
      <c r="CD40" s="89"/>
      <c r="CE40" s="89"/>
      <c r="CF40" s="89"/>
      <c r="CG40" s="89"/>
      <c r="CH40" s="89"/>
      <c r="CI40" s="89"/>
      <c r="CJ40" s="89"/>
      <c r="CK40" s="112" t="s">
        <v>204</v>
      </c>
      <c r="CL40" s="113"/>
      <c r="CM40" s="113"/>
      <c r="CN40" s="113"/>
      <c r="CO40" s="113"/>
      <c r="CP40" s="114"/>
      <c r="CQ40" s="112" t="s">
        <v>205</v>
      </c>
      <c r="CR40" s="113"/>
      <c r="CS40" s="113"/>
      <c r="CT40" s="113"/>
      <c r="CU40" s="113"/>
      <c r="CV40" s="113"/>
      <c r="CW40" s="113"/>
      <c r="CX40" s="113"/>
      <c r="CY40" s="114"/>
      <c r="CZ40" s="115" t="s">
        <v>206</v>
      </c>
      <c r="DA40" s="3" t="s">
        <v>207</v>
      </c>
      <c r="DB40" s="4"/>
      <c r="DC40" s="4"/>
      <c r="DD40" s="4"/>
      <c r="DE40" s="4"/>
      <c r="DF40" s="5"/>
    </row>
    <row r="41" spans="1:110" ht="16.8" x14ac:dyDescent="0.35">
      <c r="A41" s="9" t="s">
        <v>208</v>
      </c>
      <c r="B41" s="9" t="s">
        <v>10</v>
      </c>
      <c r="C41" s="116" t="s">
        <v>209</v>
      </c>
      <c r="D41" s="9" t="s">
        <v>210</v>
      </c>
      <c r="E41" s="26" t="s">
        <v>211</v>
      </c>
      <c r="F41" s="57" t="s">
        <v>212</v>
      </c>
      <c r="G41" s="26" t="s">
        <v>149</v>
      </c>
      <c r="H41" s="57" t="s">
        <v>150</v>
      </c>
      <c r="I41" s="26" t="s">
        <v>213</v>
      </c>
      <c r="J41" s="57" t="s">
        <v>214</v>
      </c>
      <c r="K41" s="9" t="s">
        <v>215</v>
      </c>
      <c r="L41" s="26" t="s">
        <v>216</v>
      </c>
      <c r="M41" s="57" t="s">
        <v>217</v>
      </c>
      <c r="N41" s="26" t="s">
        <v>153</v>
      </c>
      <c r="O41" s="26" t="s">
        <v>218</v>
      </c>
      <c r="P41" s="116" t="s">
        <v>219</v>
      </c>
      <c r="Q41" s="116" t="s">
        <v>220</v>
      </c>
      <c r="R41" s="57" t="s">
        <v>221</v>
      </c>
      <c r="S41" s="57" t="s">
        <v>154</v>
      </c>
      <c r="T41" s="26" t="s">
        <v>222</v>
      </c>
      <c r="U41" s="57" t="s">
        <v>223</v>
      </c>
      <c r="V41" s="9" t="s">
        <v>224</v>
      </c>
      <c r="W41" s="9" t="s">
        <v>225</v>
      </c>
      <c r="X41" s="9" t="s">
        <v>226</v>
      </c>
      <c r="Y41" s="26" t="s">
        <v>227</v>
      </c>
      <c r="Z41" s="117" t="s">
        <v>228</v>
      </c>
      <c r="AA41" s="26" t="s">
        <v>229</v>
      </c>
      <c r="AB41" s="57" t="s">
        <v>230</v>
      </c>
      <c r="AC41" s="118" t="s">
        <v>231</v>
      </c>
      <c r="AD41" s="57" t="s">
        <v>232</v>
      </c>
      <c r="AE41" s="26" t="s">
        <v>233</v>
      </c>
      <c r="AF41" s="57" t="s">
        <v>234</v>
      </c>
      <c r="AG41" s="26" t="s">
        <v>235</v>
      </c>
      <c r="AH41" s="26" t="s">
        <v>236</v>
      </c>
      <c r="AI41" s="116" t="s">
        <v>237</v>
      </c>
      <c r="AJ41" s="57" t="s">
        <v>238</v>
      </c>
      <c r="AK41" s="57" t="s">
        <v>171</v>
      </c>
      <c r="AL41" s="26" t="s">
        <v>239</v>
      </c>
      <c r="AM41" s="57" t="s">
        <v>240</v>
      </c>
      <c r="AN41" s="9" t="s">
        <v>241</v>
      </c>
      <c r="AO41" s="26" t="s">
        <v>242</v>
      </c>
      <c r="AP41" s="26" t="s">
        <v>243</v>
      </c>
      <c r="AQ41" s="57" t="s">
        <v>244</v>
      </c>
      <c r="AR41" s="57" t="s">
        <v>245</v>
      </c>
      <c r="AS41" s="26" t="s">
        <v>246</v>
      </c>
      <c r="AT41" s="57" t="s">
        <v>247</v>
      </c>
      <c r="AU41" s="26" t="s">
        <v>161</v>
      </c>
      <c r="AV41" s="57" t="s">
        <v>162</v>
      </c>
      <c r="AW41" s="26" t="s">
        <v>248</v>
      </c>
      <c r="AX41" s="57" t="s">
        <v>249</v>
      </c>
      <c r="AY41" s="9" t="s">
        <v>173</v>
      </c>
      <c r="BA41" s="1" t="s">
        <v>250</v>
      </c>
      <c r="BB41" s="2">
        <v>199.1919</v>
      </c>
      <c r="BC41" s="2" t="s">
        <v>332</v>
      </c>
      <c r="BD41" s="2">
        <v>197.29112599999999</v>
      </c>
      <c r="BE41" s="2">
        <v>36</v>
      </c>
      <c r="BF41" s="19">
        <v>10.249700000000001</v>
      </c>
      <c r="BH41" s="26" t="s">
        <v>251</v>
      </c>
      <c r="BI41" s="57" t="s">
        <v>252</v>
      </c>
      <c r="BJ41" s="26" t="s">
        <v>253</v>
      </c>
      <c r="BK41" s="57" t="s">
        <v>254</v>
      </c>
      <c r="BL41" s="26" t="s">
        <v>255</v>
      </c>
      <c r="BM41" s="57" t="s">
        <v>256</v>
      </c>
      <c r="BN41" s="26" t="s">
        <v>257</v>
      </c>
      <c r="BO41" s="57" t="s">
        <v>258</v>
      </c>
      <c r="BP41" s="119" t="s">
        <v>259</v>
      </c>
      <c r="BQ41" s="98" t="s">
        <v>260</v>
      </c>
      <c r="BR41" s="119" t="s">
        <v>261</v>
      </c>
      <c r="BS41" s="98" t="s">
        <v>262</v>
      </c>
      <c r="BT41" s="119" t="s">
        <v>263</v>
      </c>
      <c r="BU41" s="98" t="s">
        <v>264</v>
      </c>
      <c r="BV41" s="98" t="s">
        <v>265</v>
      </c>
      <c r="BW41" s="119" t="s">
        <v>266</v>
      </c>
      <c r="BX41" s="98" t="s">
        <v>267</v>
      </c>
      <c r="BY41" s="119" t="s">
        <v>268</v>
      </c>
      <c r="BZ41" s="98" t="s">
        <v>269</v>
      </c>
      <c r="CA41" s="119" t="s">
        <v>270</v>
      </c>
      <c r="CB41" s="98" t="s">
        <v>271</v>
      </c>
      <c r="CC41" s="119" t="s">
        <v>272</v>
      </c>
      <c r="CD41" s="98" t="s">
        <v>273</v>
      </c>
      <c r="CE41" s="119" t="s">
        <v>274</v>
      </c>
      <c r="CF41" s="98" t="s">
        <v>275</v>
      </c>
      <c r="CG41" s="98" t="s">
        <v>276</v>
      </c>
      <c r="CH41" s="98" t="s">
        <v>277</v>
      </c>
      <c r="CI41" s="98" t="s">
        <v>278</v>
      </c>
      <c r="CJ41" s="98" t="s">
        <v>279</v>
      </c>
      <c r="CK41" s="26" t="s">
        <v>280</v>
      </c>
      <c r="CL41" s="57" t="s">
        <v>281</v>
      </c>
      <c r="CM41" s="26" t="s">
        <v>282</v>
      </c>
      <c r="CN41" s="57" t="s">
        <v>283</v>
      </c>
      <c r="CO41" s="9" t="s">
        <v>284</v>
      </c>
      <c r="CP41" s="9" t="s">
        <v>285</v>
      </c>
      <c r="CQ41" s="119" t="s">
        <v>286</v>
      </c>
      <c r="CR41" s="98" t="s">
        <v>287</v>
      </c>
      <c r="CS41" s="118" t="s">
        <v>231</v>
      </c>
      <c r="CT41" s="117" t="s">
        <v>288</v>
      </c>
      <c r="CU41" s="117" t="s">
        <v>289</v>
      </c>
      <c r="CV41" s="118" t="s">
        <v>290</v>
      </c>
      <c r="CW41" s="118" t="s">
        <v>291</v>
      </c>
      <c r="CX41" s="26" t="s">
        <v>243</v>
      </c>
      <c r="CY41" s="57" t="s">
        <v>245</v>
      </c>
      <c r="CZ41" s="116" t="s">
        <v>292</v>
      </c>
      <c r="DA41" s="9" t="s">
        <v>224</v>
      </c>
      <c r="DB41" s="9" t="s">
        <v>226</v>
      </c>
      <c r="DC41" s="9" t="s">
        <v>241</v>
      </c>
      <c r="DD41" s="116" t="s">
        <v>219</v>
      </c>
      <c r="DE41" s="116" t="s">
        <v>220</v>
      </c>
      <c r="DF41" s="116" t="s">
        <v>237</v>
      </c>
    </row>
    <row r="42" spans="1:110" x14ac:dyDescent="0.3">
      <c r="A42" s="93" t="s">
        <v>297</v>
      </c>
      <c r="B42" s="93">
        <v>2</v>
      </c>
      <c r="C42" s="93">
        <v>9.6416000000000004</v>
      </c>
      <c r="D42" s="93">
        <v>9.6145999999999994</v>
      </c>
      <c r="E42" s="94" t="s">
        <v>332</v>
      </c>
      <c r="F42" s="94" t="s">
        <v>332</v>
      </c>
      <c r="G42" s="93">
        <v>36.799460699999997</v>
      </c>
      <c r="H42" s="93">
        <v>26.071905900000001</v>
      </c>
      <c r="I42" s="93">
        <v>36.550723899999994</v>
      </c>
      <c r="J42" s="93">
        <v>26.071905900000001</v>
      </c>
      <c r="K42" s="93">
        <v>2.2297241099999998</v>
      </c>
      <c r="L42" s="94" t="s">
        <v>332</v>
      </c>
      <c r="M42" s="94" t="s">
        <v>332</v>
      </c>
      <c r="N42" s="93">
        <v>0.98212305600000005</v>
      </c>
      <c r="O42" s="93">
        <v>0.98052497750000001</v>
      </c>
      <c r="P42" s="93">
        <v>0.99993752199999997</v>
      </c>
      <c r="Q42" s="93">
        <v>0.96756178000000004</v>
      </c>
      <c r="R42" s="93">
        <v>0.97767279299999998</v>
      </c>
      <c r="S42" s="93">
        <v>0.97767279299999998</v>
      </c>
      <c r="T42" s="93">
        <v>4.6097673144715001</v>
      </c>
      <c r="U42" s="93">
        <v>0.15377902197596219</v>
      </c>
      <c r="V42" s="93">
        <v>-0.60460716400000003</v>
      </c>
      <c r="W42" s="93">
        <v>0.107133541</v>
      </c>
      <c r="X42" s="93">
        <v>-0.49747362300000003</v>
      </c>
      <c r="Y42" s="93">
        <v>-0.1168218510010815</v>
      </c>
      <c r="Z42" s="93">
        <v>1.0431152285328993</v>
      </c>
      <c r="AA42" s="93">
        <v>-0.48778531299891853</v>
      </c>
      <c r="AB42" s="93">
        <v>-0.11824073755776099</v>
      </c>
      <c r="AC42" s="93">
        <v>0.98105838547594437</v>
      </c>
      <c r="AD42" s="93">
        <v>-0.48636642644223904</v>
      </c>
      <c r="AE42" s="94" t="s">
        <v>332</v>
      </c>
      <c r="AF42" s="94" t="s">
        <v>332</v>
      </c>
      <c r="AG42" s="93">
        <v>72.714413100000002</v>
      </c>
      <c r="AH42" s="93">
        <v>74.914595899999995</v>
      </c>
      <c r="AI42" s="93">
        <v>39.391588200000001</v>
      </c>
      <c r="AJ42" s="93">
        <v>39.261651999999998</v>
      </c>
      <c r="AK42" s="93">
        <v>39.261651999999998</v>
      </c>
      <c r="AL42" s="93">
        <v>92.811067559999998</v>
      </c>
      <c r="AM42" s="93">
        <v>3860.6187960000002</v>
      </c>
      <c r="AN42" s="93">
        <v>8763.8776099999995</v>
      </c>
      <c r="AO42" s="93">
        <v>6895.92785</v>
      </c>
      <c r="AP42" s="93">
        <v>1867.94976</v>
      </c>
      <c r="AQ42" s="93">
        <v>1118.5050000000001</v>
      </c>
      <c r="AR42" s="93">
        <v>7645.3726100000003</v>
      </c>
      <c r="AS42" s="94" t="s">
        <v>332</v>
      </c>
      <c r="AT42" s="94" t="s">
        <v>332</v>
      </c>
      <c r="AU42" s="93">
        <v>-48733.432500000003</v>
      </c>
      <c r="AV42" s="93">
        <v>-70988.491899999994</v>
      </c>
      <c r="AW42" s="94" t="s">
        <v>332</v>
      </c>
      <c r="AX42" s="94" t="s">
        <v>332</v>
      </c>
      <c r="AY42" s="93">
        <v>14.6937395</v>
      </c>
      <c r="BA42" s="7" t="s">
        <v>293</v>
      </c>
      <c r="BB42" s="2">
        <v>197.46530000000001</v>
      </c>
      <c r="BC42" s="2">
        <v>197.09090300000003</v>
      </c>
      <c r="BD42" s="2">
        <v>196.98935399999999</v>
      </c>
      <c r="BE42" s="2">
        <v>28</v>
      </c>
      <c r="BF42" s="2">
        <v>8.7696000000000005</v>
      </c>
      <c r="BH42" s="2">
        <v>0.56127952400000003</v>
      </c>
      <c r="BI42" s="2">
        <v>34.763971300000001</v>
      </c>
      <c r="BJ42" s="2">
        <v>0.56127954050715445</v>
      </c>
      <c r="BK42" s="2">
        <v>34.763971872280983</v>
      </c>
      <c r="BL42" s="2">
        <v>6.9651150840000006E-3</v>
      </c>
      <c r="BM42" s="2">
        <v>2.212452342E-5</v>
      </c>
      <c r="BN42" s="2">
        <v>6.9651148249642971E-3</v>
      </c>
      <c r="BO42" s="2">
        <v>2.2124521670352441E-5</v>
      </c>
      <c r="BP42" s="2">
        <v>47.793151664514056</v>
      </c>
      <c r="BQ42" s="2">
        <v>83.804030413742339</v>
      </c>
      <c r="BR42" s="2">
        <v>0.1214890136158242</v>
      </c>
      <c r="BS42" s="2">
        <v>1.630483957124675</v>
      </c>
      <c r="BT42" s="2">
        <v>4.2956453610676258E-2</v>
      </c>
      <c r="BU42" s="2">
        <v>0.42219254953450441</v>
      </c>
      <c r="BV42" s="2">
        <v>250981.15497776816</v>
      </c>
      <c r="BW42" s="2">
        <v>409.45125987637897</v>
      </c>
      <c r="BX42" s="2">
        <v>4.7155117458234308</v>
      </c>
      <c r="BY42" s="2">
        <v>0.63460646799999998</v>
      </c>
      <c r="BZ42" s="2">
        <v>32.189779399999999</v>
      </c>
      <c r="CA42" s="2">
        <v>0.64447078083122522</v>
      </c>
      <c r="CB42" s="2">
        <v>32.189783380806247</v>
      </c>
      <c r="CC42" s="2">
        <v>1028.8066372000001</v>
      </c>
      <c r="CD42" s="2">
        <v>73.677237930399997</v>
      </c>
      <c r="CE42" s="2">
        <v>1015.0033439160437</v>
      </c>
      <c r="CF42" s="2">
        <v>73.677292923951015</v>
      </c>
      <c r="CG42" s="2">
        <v>5.8442835594399998E-4</v>
      </c>
      <c r="CH42" s="2">
        <v>5.8442924892887493E-4</v>
      </c>
      <c r="CI42" s="2">
        <v>1.5717598625254583E-5</v>
      </c>
      <c r="CJ42" s="2">
        <v>1.5722992639077837E-5</v>
      </c>
      <c r="CK42" s="2">
        <v>4.6097709122406627</v>
      </c>
      <c r="CL42" s="2">
        <v>0.15377913065699467</v>
      </c>
      <c r="CM42" s="2">
        <v>92.811142950554299</v>
      </c>
      <c r="CN42" s="2">
        <v>3860.6218108517428</v>
      </c>
      <c r="CO42" s="2">
        <v>519.24515970760092</v>
      </c>
      <c r="CP42" s="2">
        <v>516.95115892219474</v>
      </c>
      <c r="CQ42" s="2">
        <v>-51564.254428131273</v>
      </c>
      <c r="CR42" s="2">
        <v>-71030.759516458071</v>
      </c>
      <c r="CS42" s="2">
        <v>0.99941434017964947</v>
      </c>
      <c r="CT42" s="2">
        <v>-45066.944745654371</v>
      </c>
      <c r="CU42" s="2">
        <v>-244266.16278341223</v>
      </c>
      <c r="CV42" s="2">
        <v>-65761.378366543227</v>
      </c>
      <c r="CW42" s="2">
        <v>-299875.47968462703</v>
      </c>
      <c r="CX42" s="2">
        <v>1078.6986873454225</v>
      </c>
      <c r="CY42" s="2">
        <v>7633.0784772389961</v>
      </c>
      <c r="CZ42" s="2">
        <v>3.3130321630359898E-6</v>
      </c>
      <c r="DA42" s="2">
        <v>-0.58541354276792035</v>
      </c>
      <c r="DB42" s="2">
        <v>-0.48332042472427211</v>
      </c>
      <c r="DC42" s="2">
        <v>8769.1215478307076</v>
      </c>
      <c r="DD42" s="2">
        <v>0.99993879951397402</v>
      </c>
      <c r="DE42" s="2">
        <v>0.96815506278034813</v>
      </c>
      <c r="DF42" s="2">
        <v>39.365121554140707</v>
      </c>
    </row>
    <row r="43" spans="1:110" x14ac:dyDescent="0.3">
      <c r="A43" s="93" t="s">
        <v>297</v>
      </c>
      <c r="B43" s="93">
        <v>3</v>
      </c>
      <c r="C43" s="93">
        <v>9.6145999999999994</v>
      </c>
      <c r="D43" s="93">
        <v>9.5876000000000001</v>
      </c>
      <c r="E43" s="94" t="s">
        <v>332</v>
      </c>
      <c r="F43" s="94" t="s">
        <v>332</v>
      </c>
      <c r="G43" s="93">
        <v>36.301987099999998</v>
      </c>
      <c r="H43" s="93">
        <v>25.495288599999999</v>
      </c>
      <c r="I43" s="93">
        <v>36.01367845</v>
      </c>
      <c r="J43" s="93">
        <v>25.495288599999999</v>
      </c>
      <c r="K43" s="93">
        <v>2.2307964400000002</v>
      </c>
      <c r="L43" s="94" t="s">
        <v>332</v>
      </c>
      <c r="M43" s="94" t="s">
        <v>332</v>
      </c>
      <c r="N43" s="93">
        <v>0.97892689899999996</v>
      </c>
      <c r="O43" s="93">
        <v>0.97703358149999997</v>
      </c>
      <c r="P43" s="93">
        <v>0.99992149500000005</v>
      </c>
      <c r="Q43" s="93">
        <v>0.96015430800000001</v>
      </c>
      <c r="R43" s="93">
        <v>0.97233839300000002</v>
      </c>
      <c r="S43" s="93">
        <v>0.97233839300000002</v>
      </c>
      <c r="T43" s="93">
        <v>4.6114747477362972</v>
      </c>
      <c r="U43" s="93">
        <v>0.1494076154489351</v>
      </c>
      <c r="V43" s="93">
        <v>-0.69974508400000002</v>
      </c>
      <c r="W43" s="93">
        <v>0.123127811</v>
      </c>
      <c r="X43" s="93">
        <v>-0.57661727299999999</v>
      </c>
      <c r="Y43" s="93">
        <v>-0.13637064460604675</v>
      </c>
      <c r="Z43" s="93">
        <v>1.0508490856067658</v>
      </c>
      <c r="AA43" s="93">
        <v>-0.56337443939395326</v>
      </c>
      <c r="AB43" s="93">
        <v>-0.13907797139513778</v>
      </c>
      <c r="AC43" s="93">
        <v>0.98172207984679538</v>
      </c>
      <c r="AD43" s="93">
        <v>-0.56066711260486224</v>
      </c>
      <c r="AE43" s="94" t="s">
        <v>332</v>
      </c>
      <c r="AF43" s="94" t="s">
        <v>332</v>
      </c>
      <c r="AG43" s="93">
        <v>77.114778700000002</v>
      </c>
      <c r="AH43" s="93">
        <v>79.629801799999996</v>
      </c>
      <c r="AI43" s="93">
        <v>39.725048999999999</v>
      </c>
      <c r="AJ43" s="93">
        <v>39.632024899999998</v>
      </c>
      <c r="AK43" s="93">
        <v>39.632024899999998</v>
      </c>
      <c r="AL43" s="93">
        <v>91.004159520000002</v>
      </c>
      <c r="AM43" s="93">
        <v>3768.423444</v>
      </c>
      <c r="AN43" s="93">
        <v>9893.9015199999994</v>
      </c>
      <c r="AO43" s="93">
        <v>7590.5546599999998</v>
      </c>
      <c r="AP43" s="93">
        <v>2303.3468600000001</v>
      </c>
      <c r="AQ43" s="93">
        <v>782.01542900000004</v>
      </c>
      <c r="AR43" s="93">
        <v>9111.88609</v>
      </c>
      <c r="AS43" s="94" t="s">
        <v>332</v>
      </c>
      <c r="AT43" s="94" t="s">
        <v>332</v>
      </c>
      <c r="AU43" s="93">
        <v>-49159.847699999998</v>
      </c>
      <c r="AV43" s="93">
        <v>-72205.943899999998</v>
      </c>
      <c r="AW43" s="94" t="s">
        <v>332</v>
      </c>
      <c r="AX43" s="94" t="s">
        <v>332</v>
      </c>
      <c r="AY43" s="93">
        <v>14.693766699999999</v>
      </c>
      <c r="BA43" s="7" t="s">
        <v>294</v>
      </c>
      <c r="BB43" s="2">
        <v>191.57380000000001</v>
      </c>
      <c r="BC43" s="2">
        <v>196.47395900000001</v>
      </c>
      <c r="BD43" s="2">
        <v>196.15993399999999</v>
      </c>
      <c r="BE43" s="2">
        <v>27</v>
      </c>
      <c r="BF43" s="2">
        <v>5.5945999999999998</v>
      </c>
      <c r="BH43" s="2">
        <v>0.55115602799999996</v>
      </c>
      <c r="BI43" s="2">
        <v>34.885438899999997</v>
      </c>
      <c r="BJ43" s="2">
        <v>0.55115604070754687</v>
      </c>
      <c r="BK43" s="2">
        <v>34.885439472901233</v>
      </c>
      <c r="BL43" s="2">
        <v>7.1624750399999996E-3</v>
      </c>
      <c r="BM43" s="2">
        <v>2.2150020707999998E-5</v>
      </c>
      <c r="BN43" s="2">
        <v>7.1624747824690005E-3</v>
      </c>
      <c r="BO43" s="2">
        <v>2.2150018961537804E-5</v>
      </c>
      <c r="BP43" s="2">
        <v>47.152860785393543</v>
      </c>
      <c r="BQ43" s="2">
        <v>83.88245162135712</v>
      </c>
      <c r="BR43" s="2">
        <v>0.12316971187931258</v>
      </c>
      <c r="BS43" s="2">
        <v>1.6402004983824849</v>
      </c>
      <c r="BT43" s="2">
        <v>4.3583201777871006E-2</v>
      </c>
      <c r="BU43" s="2">
        <v>0.42619112839083367</v>
      </c>
      <c r="BV43" s="2">
        <v>253535.2164248474</v>
      </c>
      <c r="BW43" s="2">
        <v>410.84532717303148</v>
      </c>
      <c r="BX43" s="2">
        <v>4.5951656826120164</v>
      </c>
      <c r="BY43" s="2">
        <v>0.63634911400000005</v>
      </c>
      <c r="BZ43" s="2">
        <v>32.334269999999997</v>
      </c>
      <c r="CA43" s="2">
        <v>0.64740521433137599</v>
      </c>
      <c r="CB43" s="2">
        <v>32.334273940944975</v>
      </c>
      <c r="CC43" s="2">
        <v>1001.3739329920001</v>
      </c>
      <c r="CD43" s="2">
        <v>71.393785474399991</v>
      </c>
      <c r="CE43" s="2">
        <v>985.9067196290398</v>
      </c>
      <c r="CF43" s="2">
        <v>71.393838558363598</v>
      </c>
      <c r="CG43" s="2">
        <v>5.5147694136E-4</v>
      </c>
      <c r="CH43" s="2">
        <v>5.5147778282495881E-4</v>
      </c>
      <c r="CI43" s="2">
        <v>1.4925568508146641E-5</v>
      </c>
      <c r="CJ43" s="2">
        <v>1.4930690701736617E-5</v>
      </c>
      <c r="CK43" s="2">
        <v>4.6114783694923682</v>
      </c>
      <c r="CL43" s="2">
        <v>0.14940772026891705</v>
      </c>
      <c r="CM43" s="2">
        <v>91.004233288162467</v>
      </c>
      <c r="CN43" s="2">
        <v>3768.426378009457</v>
      </c>
      <c r="CO43" s="2">
        <v>519.49487767032485</v>
      </c>
      <c r="CP43" s="2">
        <v>517.21215275683358</v>
      </c>
      <c r="CQ43" s="2">
        <v>-52083.776904098093</v>
      </c>
      <c r="CR43" s="2">
        <v>-72248.064407943035</v>
      </c>
      <c r="CS43" s="2">
        <v>1.0020370142900157</v>
      </c>
      <c r="CT43" s="2">
        <v>-44846.890698470226</v>
      </c>
      <c r="CU43" s="2">
        <v>-243872.08413134437</v>
      </c>
      <c r="CV43" s="2">
        <v>-65733.639121546526</v>
      </c>
      <c r="CW43" s="2">
        <v>-299715.17281298252</v>
      </c>
      <c r="CX43" s="2">
        <v>1353.9554158395986</v>
      </c>
      <c r="CY43" s="2">
        <v>9093.5176767830126</v>
      </c>
      <c r="CZ43" s="2">
        <v>3.2873149033668769E-6</v>
      </c>
      <c r="DA43" s="2">
        <v>-0.67513851764593502</v>
      </c>
      <c r="DB43" s="2">
        <v>-0.55875957406025789</v>
      </c>
      <c r="DC43" s="2">
        <v>9969.2644689291101</v>
      </c>
      <c r="DD43" s="2">
        <v>0.99992326986904223</v>
      </c>
      <c r="DE43" s="2">
        <v>0.96097303526087441</v>
      </c>
      <c r="DF43" s="2">
        <v>39.68823850721617</v>
      </c>
    </row>
    <row r="44" spans="1:110" x14ac:dyDescent="0.3">
      <c r="A44" s="93" t="s">
        <v>297</v>
      </c>
      <c r="B44" s="93">
        <v>4</v>
      </c>
      <c r="C44" s="93">
        <v>9.5876000000000001</v>
      </c>
      <c r="D44" s="93">
        <v>9.5606000000000009</v>
      </c>
      <c r="E44" s="94" t="s">
        <v>332</v>
      </c>
      <c r="F44" s="94" t="s">
        <v>332</v>
      </c>
      <c r="G44" s="93">
        <v>35.725369800000003</v>
      </c>
      <c r="H44" s="93">
        <v>24.8523532</v>
      </c>
      <c r="I44" s="93">
        <v>35.403902099999996</v>
      </c>
      <c r="J44" s="93">
        <v>24.8523532</v>
      </c>
      <c r="K44" s="93">
        <v>2.23180069</v>
      </c>
      <c r="L44" s="94" t="s">
        <v>332</v>
      </c>
      <c r="M44" s="94" t="s">
        <v>332</v>
      </c>
      <c r="N44" s="93">
        <v>0.97514026399999998</v>
      </c>
      <c r="O44" s="93">
        <v>0.97289774200000001</v>
      </c>
      <c r="P44" s="93">
        <v>0.99990115800000001</v>
      </c>
      <c r="Q44" s="93">
        <v>0.95125454099999995</v>
      </c>
      <c r="R44" s="93">
        <v>0.965934666</v>
      </c>
      <c r="S44" s="93">
        <v>0.965934666</v>
      </c>
      <c r="T44" s="93">
        <v>4.6109707731960068</v>
      </c>
      <c r="U44" s="93">
        <v>0.14442891032960978</v>
      </c>
      <c r="V44" s="93">
        <v>-0.78429846199999997</v>
      </c>
      <c r="W44" s="93">
        <v>0.14136306400000001</v>
      </c>
      <c r="X44" s="93">
        <v>-0.64293539799999999</v>
      </c>
      <c r="Y44" s="93">
        <v>-0.15878806503392862</v>
      </c>
      <c r="Z44" s="93">
        <v>1.0578301163191182</v>
      </c>
      <c r="AA44" s="93">
        <v>-0.62551039696607136</v>
      </c>
      <c r="AB44" s="93">
        <v>-0.16326487307329296</v>
      </c>
      <c r="AC44" s="93">
        <v>0.98481035868482458</v>
      </c>
      <c r="AD44" s="93">
        <v>-0.62103358892670701</v>
      </c>
      <c r="AE44" s="94" t="s">
        <v>332</v>
      </c>
      <c r="AF44" s="94" t="s">
        <v>332</v>
      </c>
      <c r="AG44" s="93">
        <v>82.144824900000003</v>
      </c>
      <c r="AH44" s="93">
        <v>85.019985700000007</v>
      </c>
      <c r="AI44" s="93">
        <v>40.133194000000003</v>
      </c>
      <c r="AJ44" s="93">
        <v>40.032959400000003</v>
      </c>
      <c r="AK44" s="93">
        <v>40.032959400000003</v>
      </c>
      <c r="AL44" s="93">
        <v>89.043277320000001</v>
      </c>
      <c r="AM44" s="93">
        <v>3665.024496</v>
      </c>
      <c r="AN44" s="93">
        <v>10034.783100000001</v>
      </c>
      <c r="AO44" s="93">
        <v>8348.8389499999994</v>
      </c>
      <c r="AP44" s="93">
        <v>1685.9441200000001</v>
      </c>
      <c r="AQ44" s="93">
        <v>819.87930100000005</v>
      </c>
      <c r="AR44" s="93">
        <v>9214.9037700000008</v>
      </c>
      <c r="AS44" s="94" t="s">
        <v>332</v>
      </c>
      <c r="AT44" s="94" t="s">
        <v>332</v>
      </c>
      <c r="AU44" s="93">
        <v>-49676.357799999998</v>
      </c>
      <c r="AV44" s="93">
        <v>-73670.150299999994</v>
      </c>
      <c r="AW44" s="94" t="s">
        <v>332</v>
      </c>
      <c r="AX44" s="94" t="s">
        <v>332</v>
      </c>
      <c r="AY44" s="93">
        <v>14.6937935</v>
      </c>
      <c r="BA44" s="7" t="s">
        <v>295</v>
      </c>
      <c r="BB44" s="2">
        <v>46.583300000000001</v>
      </c>
      <c r="BC44" s="2">
        <v>166.59788650000002</v>
      </c>
      <c r="BD44" s="2">
        <v>162.160753</v>
      </c>
      <c r="BE44" s="2">
        <v>10</v>
      </c>
      <c r="BF44" s="2">
        <v>3.9245999999999999</v>
      </c>
      <c r="BH44" s="2">
        <v>0.5401762</v>
      </c>
      <c r="BI44" s="2">
        <v>35.0348975</v>
      </c>
      <c r="BJ44" s="2">
        <v>0.54017621334260935</v>
      </c>
      <c r="BK44" s="2">
        <v>35.034898087086809</v>
      </c>
      <c r="BL44" s="2">
        <v>7.3916531999999998E-3</v>
      </c>
      <c r="BM44" s="2">
        <v>2.2169031660000001E-5</v>
      </c>
      <c r="BN44" s="2">
        <v>7.3916529391750202E-3</v>
      </c>
      <c r="BO44" s="2">
        <v>2.2169029898269113E-5</v>
      </c>
      <c r="BP44" s="2">
        <v>46.528178563719223</v>
      </c>
      <c r="BQ44" s="2">
        <v>83.979878479409649</v>
      </c>
      <c r="BR44" s="2">
        <v>0.12512064613127982</v>
      </c>
      <c r="BS44" s="2">
        <v>1.6521246322670289</v>
      </c>
      <c r="BT44" s="2">
        <v>4.4301407711411216E-2</v>
      </c>
      <c r="BU44" s="2">
        <v>0.43116991685642375</v>
      </c>
      <c r="BV44" s="2">
        <v>256723.19242868456</v>
      </c>
      <c r="BW44" s="2">
        <v>412.09857795108911</v>
      </c>
      <c r="BX44" s="2">
        <v>4.4601770581438318</v>
      </c>
      <c r="BY44" s="2">
        <v>0.63810465400000005</v>
      </c>
      <c r="BZ44" s="2">
        <v>32.532492699999999</v>
      </c>
      <c r="CA44" s="2">
        <v>0.65047638705560007</v>
      </c>
      <c r="CB44" s="2">
        <v>32.532496698736352</v>
      </c>
      <c r="CC44" s="2">
        <v>970.66054354399989</v>
      </c>
      <c r="CD44" s="2">
        <v>68.815214129599994</v>
      </c>
      <c r="CE44" s="2">
        <v>953.72855664883798</v>
      </c>
      <c r="CF44" s="2">
        <v>68.815265489823332</v>
      </c>
      <c r="CG44" s="2">
        <v>5.1548920241600003E-4</v>
      </c>
      <c r="CH44" s="2">
        <v>5.1548999024858511E-4</v>
      </c>
      <c r="CI44" s="2">
        <v>1.4061534979633401E-5</v>
      </c>
      <c r="CJ44" s="2">
        <v>1.406636064856811E-5</v>
      </c>
      <c r="CK44" s="2">
        <v>4.6109744036053613</v>
      </c>
      <c r="CL44" s="2">
        <v>0.14442901291072396</v>
      </c>
      <c r="CM44" s="2">
        <v>89.043349459537964</v>
      </c>
      <c r="CN44" s="2">
        <v>3665.0273627748097</v>
      </c>
      <c r="CO44" s="2">
        <v>519.72874155926866</v>
      </c>
      <c r="CP44" s="2">
        <v>517.4591424629549</v>
      </c>
      <c r="CQ44" s="2">
        <v>-52708.37878591373</v>
      </c>
      <c r="CR44" s="2">
        <v>-73712.091137525873</v>
      </c>
      <c r="CS44" s="2">
        <v>1.006369276717143</v>
      </c>
      <c r="CT44" s="2">
        <v>-44598.937790144417</v>
      </c>
      <c r="CU44" s="2">
        <v>-243447.89638880521</v>
      </c>
      <c r="CV44" s="2">
        <v>-65704.771802342075</v>
      </c>
      <c r="CW44" s="2">
        <v>-299531.30308976898</v>
      </c>
      <c r="CX44" s="2">
        <v>564.33775776790571</v>
      </c>
      <c r="CY44" s="2">
        <v>9189.4887019554444</v>
      </c>
      <c r="CZ44" s="2">
        <v>3.2552712293901596E-6</v>
      </c>
      <c r="DA44" s="2">
        <v>-0.75423774881928218</v>
      </c>
      <c r="DB44" s="2">
        <v>-0.62161939237027908</v>
      </c>
      <c r="DC44" s="2">
        <v>10243.670792464702</v>
      </c>
      <c r="DD44" s="2">
        <v>0.99990365268994585</v>
      </c>
      <c r="DE44" s="2">
        <v>0.95234300874242905</v>
      </c>
      <c r="DF44" s="2">
        <v>40.083304016146556</v>
      </c>
    </row>
    <row r="45" spans="1:110" ht="15" thickBot="1" x14ac:dyDescent="0.35">
      <c r="A45" s="93" t="s">
        <v>297</v>
      </c>
      <c r="B45" s="93">
        <v>5</v>
      </c>
      <c r="C45" s="93">
        <v>9.5606000000000009</v>
      </c>
      <c r="D45" s="93">
        <v>9.5335999999999999</v>
      </c>
      <c r="E45" s="94" t="s">
        <v>332</v>
      </c>
      <c r="F45" s="94" t="s">
        <v>332</v>
      </c>
      <c r="G45" s="93">
        <v>35.082434399999997</v>
      </c>
      <c r="H45" s="93">
        <v>24.141921799999999</v>
      </c>
      <c r="I45" s="93">
        <v>34.727218699999995</v>
      </c>
      <c r="J45" s="93">
        <v>24.141921799999999</v>
      </c>
      <c r="K45" s="93">
        <v>2.2328756200000002</v>
      </c>
      <c r="L45" s="94" t="s">
        <v>332</v>
      </c>
      <c r="M45" s="94" t="s">
        <v>332</v>
      </c>
      <c r="N45" s="93">
        <v>0.97065522000000004</v>
      </c>
      <c r="O45" s="93">
        <v>0.96799649200000004</v>
      </c>
      <c r="P45" s="93">
        <v>0.999874873</v>
      </c>
      <c r="Q45" s="93">
        <v>0.94051904900000005</v>
      </c>
      <c r="R45" s="93">
        <v>0.95822503699999995</v>
      </c>
      <c r="S45" s="93">
        <v>0.95822503699999995</v>
      </c>
      <c r="T45" s="93">
        <v>4.6093925460026046</v>
      </c>
      <c r="U45" s="93">
        <v>0.13892232936911481</v>
      </c>
      <c r="V45" s="93">
        <v>-0.87235563299999996</v>
      </c>
      <c r="W45" s="93">
        <v>0.16192416000000001</v>
      </c>
      <c r="X45" s="93">
        <v>-0.71043147299999998</v>
      </c>
      <c r="Y45" s="93">
        <v>-0.18466045932960728</v>
      </c>
      <c r="Z45" s="93">
        <v>1.065327740689215</v>
      </c>
      <c r="AA45" s="93">
        <v>-0.68769517367039268</v>
      </c>
      <c r="AB45" s="93">
        <v>-0.19160240849861054</v>
      </c>
      <c r="AC45" s="93">
        <v>0.99066385284535763</v>
      </c>
      <c r="AD45" s="93">
        <v>-0.68075322450138942</v>
      </c>
      <c r="AE45" s="94" t="s">
        <v>332</v>
      </c>
      <c r="AF45" s="94" t="s">
        <v>332</v>
      </c>
      <c r="AG45" s="93">
        <v>87.895146499999996</v>
      </c>
      <c r="AH45" s="93">
        <v>91.18699054999999</v>
      </c>
      <c r="AI45" s="93">
        <v>40.637587199999999</v>
      </c>
      <c r="AJ45" s="93">
        <v>40.516692499999998</v>
      </c>
      <c r="AK45" s="93">
        <v>40.516692499999998</v>
      </c>
      <c r="AL45" s="93">
        <v>86.955071400000008</v>
      </c>
      <c r="AM45" s="93">
        <v>3550.7614679999997</v>
      </c>
      <c r="AN45" s="93">
        <v>9814.9575199999999</v>
      </c>
      <c r="AO45" s="93">
        <v>9175.5210599999991</v>
      </c>
      <c r="AP45" s="93">
        <v>639.43645900000001</v>
      </c>
      <c r="AQ45" s="93">
        <v>958.50249899999994</v>
      </c>
      <c r="AR45" s="93">
        <v>8856.4550299999992</v>
      </c>
      <c r="AS45" s="94" t="s">
        <v>332</v>
      </c>
      <c r="AT45" s="94" t="s">
        <v>332</v>
      </c>
      <c r="AU45" s="93">
        <v>-50300.713199999998</v>
      </c>
      <c r="AV45" s="93">
        <v>-75431.511100000003</v>
      </c>
      <c r="AW45" s="94" t="s">
        <v>332</v>
      </c>
      <c r="AX45" s="94" t="s">
        <v>332</v>
      </c>
      <c r="AY45" s="93">
        <v>14.6938198</v>
      </c>
      <c r="BA45" s="12" t="s">
        <v>296</v>
      </c>
      <c r="BB45" s="2">
        <v>94.2881</v>
      </c>
      <c r="BC45" s="2">
        <v>72.714413100000002</v>
      </c>
      <c r="BD45" s="2" t="s">
        <v>332</v>
      </c>
      <c r="BE45" s="2">
        <v>1</v>
      </c>
      <c r="BF45" s="2">
        <v>0</v>
      </c>
      <c r="BH45" s="2">
        <v>0.52830678900000005</v>
      </c>
      <c r="BI45" s="2">
        <v>35.214205399999997</v>
      </c>
      <c r="BJ45" s="2">
        <v>0.5283068024285944</v>
      </c>
      <c r="BK45" s="2">
        <v>35.214205962185915</v>
      </c>
      <c r="BL45" s="2">
        <v>7.6585244400000007E-3</v>
      </c>
      <c r="BM45" s="2">
        <v>2.2193533476000001E-5</v>
      </c>
      <c r="BN45" s="2">
        <v>7.6585241370441728E-3</v>
      </c>
      <c r="BO45" s="2">
        <v>2.2193531699739534E-5</v>
      </c>
      <c r="BP45" s="2">
        <v>45.930340340251256</v>
      </c>
      <c r="BQ45" s="2">
        <v>84.112571813049513</v>
      </c>
      <c r="BR45" s="2">
        <v>0.12738814150397273</v>
      </c>
      <c r="BS45" s="2">
        <v>1.6663308009732205</v>
      </c>
      <c r="BT45" s="2">
        <v>4.5125274714922038E-2</v>
      </c>
      <c r="BU45" s="2">
        <v>0.43716203069543547</v>
      </c>
      <c r="BV45" s="2">
        <v>260560.74944261473</v>
      </c>
      <c r="BW45" s="2">
        <v>413.30364963121059</v>
      </c>
      <c r="BX45" s="2">
        <v>4.3106164275348275</v>
      </c>
      <c r="BY45" s="2">
        <v>0.63982828400000002</v>
      </c>
      <c r="BZ45" s="2">
        <v>32.765845400000003</v>
      </c>
      <c r="CA45" s="2">
        <v>0.65366726569699352</v>
      </c>
      <c r="CB45" s="2">
        <v>32.765849484126171</v>
      </c>
      <c r="CC45" s="2">
        <v>937.07023975999994</v>
      </c>
      <c r="CD45" s="2">
        <v>65.961113617599992</v>
      </c>
      <c r="CE45" s="2">
        <v>918.6798517163395</v>
      </c>
      <c r="CF45" s="2">
        <v>65.961162890112206</v>
      </c>
      <c r="CG45" s="2">
        <v>4.7704621993599998E-4</v>
      </c>
      <c r="CH45" s="2">
        <v>4.770469496785467E-4</v>
      </c>
      <c r="CI45" s="2">
        <v>1.3134310819755601E-5</v>
      </c>
      <c r="CJ45" s="2">
        <v>1.3138818353466859E-5</v>
      </c>
      <c r="CK45" s="2">
        <v>4.6093961533457106</v>
      </c>
      <c r="CL45" s="2">
        <v>0.13892242796569093</v>
      </c>
      <c r="CM45" s="2">
        <v>86.955141852813554</v>
      </c>
      <c r="CN45" s="2">
        <v>3550.7642481470275</v>
      </c>
      <c r="CO45" s="2">
        <v>519.97906499477574</v>
      </c>
      <c r="CP45" s="2">
        <v>517.72429459241653</v>
      </c>
      <c r="CQ45" s="2">
        <v>-53458.710783362178</v>
      </c>
      <c r="CR45" s="2">
        <v>-75473.238647818536</v>
      </c>
      <c r="CS45" s="2">
        <v>1.0130390628845938</v>
      </c>
      <c r="CT45" s="2">
        <v>-44319.183848115754</v>
      </c>
      <c r="CU45" s="2">
        <v>-242991.86178496672</v>
      </c>
      <c r="CV45" s="2">
        <v>-65670.980885752491</v>
      </c>
      <c r="CW45" s="2">
        <v>-299316.44924729806</v>
      </c>
      <c r="CX45" s="2">
        <v>-684.1634265004468</v>
      </c>
      <c r="CY45" s="2">
        <v>8821.8854817701358</v>
      </c>
      <c r="CZ45" s="2">
        <v>3.2183558533786278E-6</v>
      </c>
      <c r="DA45" s="2">
        <v>-0.83620250412054131</v>
      </c>
      <c r="DB45" s="2">
        <v>-0.68553735579207997</v>
      </c>
      <c r="DC45" s="2">
        <v>10234.67298753362</v>
      </c>
      <c r="DD45" s="2">
        <v>0.99987849758141445</v>
      </c>
      <c r="DE45" s="2">
        <v>0.94195099955820238</v>
      </c>
      <c r="DF45" s="2">
        <v>40.569516166611912</v>
      </c>
    </row>
    <row r="46" spans="1:110" ht="15" thickBot="1" x14ac:dyDescent="0.35">
      <c r="A46" s="93" t="s">
        <v>297</v>
      </c>
      <c r="B46" s="93">
        <v>6</v>
      </c>
      <c r="C46" s="93">
        <v>9.5335999999999999</v>
      </c>
      <c r="D46" s="93">
        <v>9.5066000000000006</v>
      </c>
      <c r="E46" s="94" t="s">
        <v>332</v>
      </c>
      <c r="F46" s="94" t="s">
        <v>332</v>
      </c>
      <c r="G46" s="93">
        <v>34.372002999999999</v>
      </c>
      <c r="H46" s="93">
        <v>23.360008400000002</v>
      </c>
      <c r="I46" s="93">
        <v>33.981046300000003</v>
      </c>
      <c r="J46" s="93">
        <v>23.360008400000002</v>
      </c>
      <c r="K46" s="93">
        <v>2.23337312</v>
      </c>
      <c r="L46" s="94" t="s">
        <v>332</v>
      </c>
      <c r="M46" s="94" t="s">
        <v>332</v>
      </c>
      <c r="N46" s="93">
        <v>0.96533776400000004</v>
      </c>
      <c r="O46" s="93">
        <v>0.96218215149999997</v>
      </c>
      <c r="P46" s="93">
        <v>0.99984035999999998</v>
      </c>
      <c r="Q46" s="93">
        <v>0.92760082399999999</v>
      </c>
      <c r="R46" s="93">
        <v>0.94891184799999995</v>
      </c>
      <c r="S46" s="93">
        <v>0.94891184799999995</v>
      </c>
      <c r="T46" s="93">
        <v>4.606841499412468</v>
      </c>
      <c r="U46" s="93">
        <v>0.13332372058742448</v>
      </c>
      <c r="V46" s="93">
        <v>-0.96680510200000003</v>
      </c>
      <c r="W46" s="93">
        <v>0.18489177400000001</v>
      </c>
      <c r="X46" s="93">
        <v>-0.78191332800000002</v>
      </c>
      <c r="Y46" s="93">
        <v>-0.21446205377843486</v>
      </c>
      <c r="Z46" s="93">
        <v>1.0737097231462016</v>
      </c>
      <c r="AA46" s="93">
        <v>-0.75234304822156517</v>
      </c>
      <c r="AB46" s="93">
        <v>-0.2248382809516899</v>
      </c>
      <c r="AC46" s="93">
        <v>1.0000782335039937</v>
      </c>
      <c r="AD46" s="93">
        <v>-0.74196682104831013</v>
      </c>
      <c r="AE46" s="94" t="s">
        <v>332</v>
      </c>
      <c r="AF46" s="94" t="s">
        <v>332</v>
      </c>
      <c r="AG46" s="93">
        <v>94.478834599999999</v>
      </c>
      <c r="AH46" s="93">
        <v>98.2534098</v>
      </c>
      <c r="AI46" s="93">
        <v>41.263758500000002</v>
      </c>
      <c r="AJ46" s="93">
        <v>41.111149099999999</v>
      </c>
      <c r="AK46" s="93">
        <v>41.111149099999999</v>
      </c>
      <c r="AL46" s="93">
        <v>84.744792000000004</v>
      </c>
      <c r="AM46" s="93">
        <v>3339.637866</v>
      </c>
      <c r="AN46" s="93">
        <v>9342.2196199999998</v>
      </c>
      <c r="AO46" s="93">
        <v>10071.843999999999</v>
      </c>
      <c r="AP46" s="93">
        <v>-729.62440400000003</v>
      </c>
      <c r="AQ46" s="93">
        <v>1138.2607700000001</v>
      </c>
      <c r="AR46" s="93">
        <v>8203.9588500000009</v>
      </c>
      <c r="AS46" s="94" t="s">
        <v>332</v>
      </c>
      <c r="AT46" s="94" t="s">
        <v>332</v>
      </c>
      <c r="AU46" s="93">
        <v>-51054.8226</v>
      </c>
      <c r="AV46" s="93">
        <v>-77556.453999999998</v>
      </c>
      <c r="AW46" s="94" t="s">
        <v>332</v>
      </c>
      <c r="AX46" s="94" t="s">
        <v>332</v>
      </c>
      <c r="AY46" s="93">
        <v>14.6938455</v>
      </c>
      <c r="BH46" s="2">
        <v>0.51551269399999999</v>
      </c>
      <c r="BI46" s="2">
        <v>35.429355600000001</v>
      </c>
      <c r="BJ46" s="2">
        <v>0.51551270738911681</v>
      </c>
      <c r="BK46" s="2">
        <v>35.429356148999339</v>
      </c>
      <c r="BL46" s="2">
        <v>7.9704329760000008E-3</v>
      </c>
      <c r="BM46" s="2">
        <v>2.2227989364E-5</v>
      </c>
      <c r="BN46" s="2">
        <v>7.9704326810907979E-3</v>
      </c>
      <c r="BO46" s="2">
        <v>2.2227987569017455E-5</v>
      </c>
      <c r="BP46" s="2">
        <v>45.370682435303557</v>
      </c>
      <c r="BQ46" s="2">
        <v>84.294891568458354</v>
      </c>
      <c r="BR46" s="2">
        <v>0.13002869192835645</v>
      </c>
      <c r="BS46" s="2">
        <v>1.6125228004345376</v>
      </c>
      <c r="BT46" s="2">
        <v>4.607194541788965E-2</v>
      </c>
      <c r="BU46" s="2">
        <v>0.44215588260733985</v>
      </c>
      <c r="BV46" s="2">
        <v>265172.14152059349</v>
      </c>
      <c r="BW46" s="2">
        <v>414.46018136559712</v>
      </c>
      <c r="BX46" s="2">
        <v>4.1456742631390116</v>
      </c>
      <c r="BY46" s="2">
        <v>0.64148688499999995</v>
      </c>
      <c r="BZ46" s="2">
        <v>32.870175500000002</v>
      </c>
      <c r="CA46" s="2">
        <v>0.6569581926222996</v>
      </c>
      <c r="CB46" s="2">
        <v>32.87017965002731</v>
      </c>
      <c r="CC46" s="2">
        <v>900.625356248</v>
      </c>
      <c r="CD46" s="2">
        <v>63.137794092</v>
      </c>
      <c r="CE46" s="2">
        <v>880.76481192149799</v>
      </c>
      <c r="CF46" s="2">
        <v>63.137840868834381</v>
      </c>
      <c r="CG46" s="2">
        <v>4.3644723681599999E-4</v>
      </c>
      <c r="CH46" s="2">
        <v>4.3644790485696813E-4</v>
      </c>
      <c r="CI46" s="2">
        <v>1.2148394424643584E-5</v>
      </c>
      <c r="CJ46" s="2">
        <v>1.215256352591005E-5</v>
      </c>
      <c r="CK46" s="2">
        <v>4.6068451036069318</v>
      </c>
      <c r="CL46" s="2">
        <v>0.13332381433843499</v>
      </c>
      <c r="CM46" s="2">
        <v>84.744860570618798</v>
      </c>
      <c r="CN46" s="2">
        <v>3339.6404672050808</v>
      </c>
      <c r="CO46" s="2">
        <v>520.09491989622848</v>
      </c>
      <c r="CP46" s="2">
        <v>517.85637835494447</v>
      </c>
      <c r="CQ46" s="2">
        <v>-54359.955086943271</v>
      </c>
      <c r="CR46" s="2">
        <v>-77597.928237506567</v>
      </c>
      <c r="CS46" s="2">
        <v>1.02285845449767</v>
      </c>
      <c r="CT46" s="2">
        <v>-44002.823882163051</v>
      </c>
      <c r="CU46" s="2">
        <v>-242501.55573784135</v>
      </c>
      <c r="CV46" s="2">
        <v>-65630.738377221991</v>
      </c>
      <c r="CW46" s="2">
        <v>-299064.82726319821</v>
      </c>
      <c r="CX46" s="2">
        <v>-2294.3882064466816</v>
      </c>
      <c r="CY46" s="2">
        <v>8157.5062574291369</v>
      </c>
      <c r="CZ46" s="2">
        <v>3.1765228795519772E-6</v>
      </c>
      <c r="DA46" s="2">
        <v>-0.92238222352110089</v>
      </c>
      <c r="DB46" s="2">
        <v>-0.75191075503558102</v>
      </c>
      <c r="DC46" s="2">
        <v>10004.977882988069</v>
      </c>
      <c r="DD46" s="2">
        <v>0.99984556523879164</v>
      </c>
      <c r="DE46" s="2">
        <v>0.92947018160632433</v>
      </c>
      <c r="DF46" s="2">
        <v>41.171792534035035</v>
      </c>
    </row>
    <row r="47" spans="1:110" ht="15" thickBot="1" x14ac:dyDescent="0.35">
      <c r="A47" s="93" t="s">
        <v>297</v>
      </c>
      <c r="B47" s="93">
        <v>7</v>
      </c>
      <c r="C47" s="93">
        <v>9.5066000000000006</v>
      </c>
      <c r="D47" s="93">
        <v>9.4795999999999996</v>
      </c>
      <c r="E47" s="94" t="s">
        <v>332</v>
      </c>
      <c r="F47" s="94" t="s">
        <v>332</v>
      </c>
      <c r="G47" s="93">
        <v>33.590089599999999</v>
      </c>
      <c r="H47" s="93">
        <v>22.503575099999999</v>
      </c>
      <c r="I47" s="93">
        <v>33.161872950000003</v>
      </c>
      <c r="J47" s="93">
        <v>22.503575099999999</v>
      </c>
      <c r="K47" s="93">
        <v>2.2337885100000001</v>
      </c>
      <c r="L47" s="94" t="s">
        <v>332</v>
      </c>
      <c r="M47" s="94" t="s">
        <v>332</v>
      </c>
      <c r="N47" s="93">
        <v>0.95902653900000001</v>
      </c>
      <c r="O47" s="93">
        <v>0.95527595399999998</v>
      </c>
      <c r="P47" s="93">
        <v>0.99979377000000003</v>
      </c>
      <c r="Q47" s="93">
        <v>0.91197642300000004</v>
      </c>
      <c r="R47" s="93">
        <v>0.93761572000000004</v>
      </c>
      <c r="S47" s="93">
        <v>0.93761572000000004</v>
      </c>
      <c r="T47" s="93">
        <v>4.6032421472856822</v>
      </c>
      <c r="U47" s="93">
        <v>0.12732186582374511</v>
      </c>
      <c r="V47" s="93">
        <v>-1.0668830199999999</v>
      </c>
      <c r="W47" s="93">
        <v>0.21044968</v>
      </c>
      <c r="X47" s="93">
        <v>-0.85643333999999993</v>
      </c>
      <c r="Y47" s="93">
        <v>-0.24875284409409359</v>
      </c>
      <c r="Z47" s="93">
        <v>1.0829958019998094</v>
      </c>
      <c r="AA47" s="93">
        <v>-0.81813017590590631</v>
      </c>
      <c r="AB47" s="93">
        <v>-0.26387765728389512</v>
      </c>
      <c r="AC47" s="93">
        <v>1.0139922011678391</v>
      </c>
      <c r="AD47" s="93">
        <v>-0.80300536271610479</v>
      </c>
      <c r="AE47" s="94" t="s">
        <v>332</v>
      </c>
      <c r="AF47" s="94" t="s">
        <v>332</v>
      </c>
      <c r="AG47" s="93">
        <v>102.027985</v>
      </c>
      <c r="AH47" s="93">
        <v>106.362291</v>
      </c>
      <c r="AI47" s="93">
        <v>42.051727800000002</v>
      </c>
      <c r="AJ47" s="93">
        <v>41.858439199999999</v>
      </c>
      <c r="AK47" s="93">
        <v>41.858439199999999</v>
      </c>
      <c r="AL47" s="93">
        <v>82.415098439999994</v>
      </c>
      <c r="AM47" s="93">
        <v>3193.7875991999999</v>
      </c>
      <c r="AN47" s="93">
        <v>8533.3630900000007</v>
      </c>
      <c r="AO47" s="93">
        <v>11041.5031</v>
      </c>
      <c r="AP47" s="93">
        <v>-2508.1399900000001</v>
      </c>
      <c r="AQ47" s="93">
        <v>1378.96857</v>
      </c>
      <c r="AR47" s="93">
        <v>7154.3945199999998</v>
      </c>
      <c r="AS47" s="94" t="s">
        <v>332</v>
      </c>
      <c r="AT47" s="94" t="s">
        <v>332</v>
      </c>
      <c r="AU47" s="93">
        <v>-51965.157399999996</v>
      </c>
      <c r="AV47" s="93">
        <v>-80128.870599999995</v>
      </c>
      <c r="AW47" s="94" t="s">
        <v>332</v>
      </c>
      <c r="AX47" s="94" t="s">
        <v>332</v>
      </c>
      <c r="AY47" s="93">
        <v>14.693870499999999</v>
      </c>
      <c r="BC47" s="11" t="s">
        <v>297</v>
      </c>
      <c r="BD47" s="120" t="s">
        <v>298</v>
      </c>
      <c r="BF47" s="121" t="s">
        <v>299</v>
      </c>
      <c r="BH47" s="2">
        <v>0.50176637899999998</v>
      </c>
      <c r="BI47" s="2">
        <v>35.687559100000001</v>
      </c>
      <c r="BJ47" s="2">
        <v>0.50176638882271984</v>
      </c>
      <c r="BK47" s="2">
        <v>35.687559610687785</v>
      </c>
      <c r="BL47" s="2">
        <v>8.3363963039999999E-3</v>
      </c>
      <c r="BM47" s="2">
        <v>2.2280343695999998E-5</v>
      </c>
      <c r="BN47" s="2">
        <v>8.336396034345812E-3</v>
      </c>
      <c r="BO47" s="2">
        <v>2.2280341927913545E-5</v>
      </c>
      <c r="BP47" s="2">
        <v>44.860659086995241</v>
      </c>
      <c r="BQ47" s="2">
        <v>84.546573287334169</v>
      </c>
      <c r="BR47" s="2">
        <v>0.1331095407321059</v>
      </c>
      <c r="BS47" s="2">
        <v>1.6114618359369952</v>
      </c>
      <c r="BT47" s="2">
        <v>4.7161491590821419E-2</v>
      </c>
      <c r="BU47" s="2">
        <v>0.44769009073794874</v>
      </c>
      <c r="BV47" s="2">
        <v>270698.52868790581</v>
      </c>
      <c r="BW47" s="2">
        <v>415.54965445722979</v>
      </c>
      <c r="BX47" s="2">
        <v>3.9647892664075139</v>
      </c>
      <c r="BY47" s="2">
        <v>0.64304329400000004</v>
      </c>
      <c r="BZ47" s="2">
        <v>32.941704600000001</v>
      </c>
      <c r="CA47" s="2">
        <v>0.66032398454094532</v>
      </c>
      <c r="CB47" s="2">
        <v>32.941708705437783</v>
      </c>
      <c r="CC47" s="2">
        <v>861.313802624</v>
      </c>
      <c r="CD47" s="2">
        <v>60.110257060799995</v>
      </c>
      <c r="CE47" s="2">
        <v>840.0096761069691</v>
      </c>
      <c r="CF47" s="2">
        <v>60.110301827016322</v>
      </c>
      <c r="CG47" s="2">
        <v>3.9414855310399997E-4</v>
      </c>
      <c r="CH47" s="2">
        <v>3.9414915884680398E-4</v>
      </c>
      <c r="CI47" s="2">
        <v>1.1111399134419552E-5</v>
      </c>
      <c r="CJ47" s="2">
        <v>1.1115212427195847E-5</v>
      </c>
      <c r="CK47" s="2">
        <v>4.6032457775718596</v>
      </c>
      <c r="CL47" s="2">
        <v>0.12732195558563822</v>
      </c>
      <c r="CM47" s="2">
        <v>82.41516517117357</v>
      </c>
      <c r="CN47" s="2">
        <v>3193.7900946471113</v>
      </c>
      <c r="CO47" s="2">
        <v>520.19165349920979</v>
      </c>
      <c r="CP47" s="2">
        <v>517.97104826496923</v>
      </c>
      <c r="CQ47" s="2">
        <v>-55442.673779845863</v>
      </c>
      <c r="CR47" s="2">
        <v>-80170.044697168152</v>
      </c>
      <c r="CS47" s="2">
        <v>1.0367930651275332</v>
      </c>
      <c r="CT47" s="2">
        <v>-43644.132250787312</v>
      </c>
      <c r="CU47" s="2">
        <v>-241973.97289620503</v>
      </c>
      <c r="CV47" s="2">
        <v>-65581.666988619603</v>
      </c>
      <c r="CW47" s="2">
        <v>-298768.68236548681</v>
      </c>
      <c r="CX47" s="2">
        <v>-4360.1615433356565</v>
      </c>
      <c r="CY47" s="2">
        <v>7092.1933356144436</v>
      </c>
      <c r="CZ47" s="2">
        <v>3.1295949312692273E-6</v>
      </c>
      <c r="DA47" s="2">
        <v>-1.0132938796461972</v>
      </c>
      <c r="DB47" s="2">
        <v>-0.82127651983740513</v>
      </c>
      <c r="DC47" s="2">
        <v>9572.8637769592078</v>
      </c>
      <c r="DD47" s="2">
        <v>0.99980138036667632</v>
      </c>
      <c r="DE47" s="2">
        <v>0.91440115439480563</v>
      </c>
      <c r="DF47" s="2">
        <v>41.927154000073728</v>
      </c>
    </row>
    <row r="48" spans="1:110" ht="15.6" customHeight="1" x14ac:dyDescent="0.3">
      <c r="A48" s="93" t="s">
        <v>297</v>
      </c>
      <c r="B48" s="93">
        <v>8</v>
      </c>
      <c r="C48" s="93">
        <v>9.4795999999999996</v>
      </c>
      <c r="D48" s="93">
        <v>9.4526000000000003</v>
      </c>
      <c r="E48" s="94" t="s">
        <v>332</v>
      </c>
      <c r="F48" s="94" t="s">
        <v>332</v>
      </c>
      <c r="G48" s="93">
        <v>32.7336563</v>
      </c>
      <c r="H48" s="93">
        <v>21.575836500000001</v>
      </c>
      <c r="I48" s="93">
        <v>32.269787000000001</v>
      </c>
      <c r="J48" s="93">
        <v>21.575836500000001</v>
      </c>
      <c r="K48" s="93">
        <v>2.2342302300000001</v>
      </c>
      <c r="L48" s="94" t="s">
        <v>332</v>
      </c>
      <c r="M48" s="94" t="s">
        <v>332</v>
      </c>
      <c r="N48" s="93">
        <v>0.95152536899999995</v>
      </c>
      <c r="O48" s="97">
        <v>0.94706261749999998</v>
      </c>
      <c r="P48" s="93">
        <v>0.999729007</v>
      </c>
      <c r="Q48" s="93">
        <v>0.89306091499999996</v>
      </c>
      <c r="R48" s="93">
        <v>0.92386013099999997</v>
      </c>
      <c r="S48" s="93">
        <v>0.92386013099999997</v>
      </c>
      <c r="T48" s="93">
        <v>4.5986246877048789</v>
      </c>
      <c r="U48" s="93">
        <v>0.12089420845711778</v>
      </c>
      <c r="V48" s="93">
        <v>-1.1666505899999999</v>
      </c>
      <c r="W48" s="93">
        <v>0.238912019</v>
      </c>
      <c r="X48" s="93">
        <v>-0.9277385709999999</v>
      </c>
      <c r="Y48" s="93">
        <v>-0.28802407059303048</v>
      </c>
      <c r="Z48" s="93">
        <v>1.0926817140999754</v>
      </c>
      <c r="AA48" s="93">
        <v>-0.87862651940696945</v>
      </c>
      <c r="AB48" s="93">
        <v>-0.3095499122621872</v>
      </c>
      <c r="AC48" s="93">
        <v>1.033645931678004</v>
      </c>
      <c r="AD48" s="93">
        <v>-0.85710067773781273</v>
      </c>
      <c r="AE48" s="94" t="s">
        <v>332</v>
      </c>
      <c r="AF48" s="94" t="s">
        <v>332</v>
      </c>
      <c r="AG48" s="93">
        <v>110.696597</v>
      </c>
      <c r="AH48" s="93">
        <v>115.6301055</v>
      </c>
      <c r="AI48" s="93">
        <v>43.054280599999998</v>
      </c>
      <c r="AJ48" s="93">
        <v>42.806681500000003</v>
      </c>
      <c r="AK48" s="93">
        <v>42.806681500000003</v>
      </c>
      <c r="AL48" s="93">
        <v>79.22110284</v>
      </c>
      <c r="AM48" s="93">
        <v>3036.4189380000003</v>
      </c>
      <c r="AN48" s="93">
        <v>6907.7938199999999</v>
      </c>
      <c r="AO48" s="93">
        <v>11972.5671</v>
      </c>
      <c r="AP48" s="93">
        <v>-5064.7732400000004</v>
      </c>
      <c r="AQ48" s="93">
        <v>1679.72675</v>
      </c>
      <c r="AR48" s="93">
        <v>5228.0670700000001</v>
      </c>
      <c r="AS48" s="94" t="s">
        <v>332</v>
      </c>
      <c r="AT48" s="94" t="s">
        <v>332</v>
      </c>
      <c r="AU48" s="93">
        <v>-53064.067000000003</v>
      </c>
      <c r="AV48" s="93">
        <v>-83254.165399999998</v>
      </c>
      <c r="AW48" s="94" t="s">
        <v>332</v>
      </c>
      <c r="AX48" s="94" t="s">
        <v>332</v>
      </c>
      <c r="AY48" s="93">
        <v>14.693894999999999</v>
      </c>
      <c r="BA48" s="122" t="s">
        <v>300</v>
      </c>
      <c r="BB48" s="1" t="s">
        <v>301</v>
      </c>
      <c r="BC48" s="2">
        <v>-24.791021251900002</v>
      </c>
      <c r="BD48" s="2">
        <v>-11.34662200182</v>
      </c>
      <c r="BF48" s="123" t="s">
        <v>302</v>
      </c>
      <c r="BH48" s="2">
        <v>0.48713089199999998</v>
      </c>
      <c r="BI48" s="2">
        <v>35.998615999999998</v>
      </c>
      <c r="BJ48" s="2">
        <v>0.48713090287999122</v>
      </c>
      <c r="BK48" s="2">
        <v>35.998616597806667</v>
      </c>
      <c r="BL48" s="2">
        <v>8.7651736920000001E-3</v>
      </c>
      <c r="BM48" s="2">
        <v>2.2359790476000002E-5</v>
      </c>
      <c r="BN48" s="2">
        <v>8.7651733973847477E-3</v>
      </c>
      <c r="BO48" s="2">
        <v>2.2359788655203206E-5</v>
      </c>
      <c r="BP48" s="2">
        <v>44.414080531338534</v>
      </c>
      <c r="BQ48" s="2">
        <v>84.891487843588934</v>
      </c>
      <c r="BR48" s="2">
        <v>0.13474005554961688</v>
      </c>
      <c r="BS48" s="2">
        <v>1.6100043859372817</v>
      </c>
      <c r="BT48" s="2">
        <v>4.8405272595132789E-2</v>
      </c>
      <c r="BU48" s="2">
        <v>0.45425877009447274</v>
      </c>
      <c r="BV48" s="2">
        <v>277331.47957387095</v>
      </c>
      <c r="BW48" s="2">
        <v>416.51999854169333</v>
      </c>
      <c r="BX48" s="2">
        <v>3.7684891724996725</v>
      </c>
      <c r="BY48" s="2">
        <v>0.64462910200000001</v>
      </c>
      <c r="BZ48" s="2">
        <v>32.992335500000003</v>
      </c>
      <c r="CA48" s="2">
        <v>0.66363648613675907</v>
      </c>
      <c r="CB48" s="2">
        <v>32.992339772155653</v>
      </c>
      <c r="CC48" s="2">
        <v>819.20089367200001</v>
      </c>
      <c r="CD48" s="2">
        <v>56.843775075999993</v>
      </c>
      <c r="CE48" s="2">
        <v>796.78631219132751</v>
      </c>
      <c r="CF48" s="2">
        <v>56.843817315009389</v>
      </c>
      <c r="CG48" s="2">
        <v>3.5087626667039997E-4</v>
      </c>
      <c r="CH48" s="2">
        <v>3.5087680431975535E-4</v>
      </c>
      <c r="CI48" s="2">
        <v>1.0038367158859471E-5</v>
      </c>
      <c r="CJ48" s="2">
        <v>1.0041812148081634E-5</v>
      </c>
      <c r="CK48" s="2">
        <v>4.5986282985754201</v>
      </c>
      <c r="CL48" s="2">
        <v>0.12089429329704306</v>
      </c>
      <c r="CM48" s="2">
        <v>79.221166566630927</v>
      </c>
      <c r="CN48" s="2">
        <v>3036.4213028896302</v>
      </c>
      <c r="CO48" s="2">
        <v>520.2945186792532</v>
      </c>
      <c r="CP48" s="2">
        <v>518.09354929785798</v>
      </c>
      <c r="CQ48" s="2">
        <v>-56745.461005830635</v>
      </c>
      <c r="CR48" s="2">
        <v>-83294.98399072043</v>
      </c>
      <c r="CS48" s="2">
        <v>1.0559224219658068</v>
      </c>
      <c r="CT48" s="2">
        <v>-43238.44728111635</v>
      </c>
      <c r="CU48" s="2">
        <v>-241408.38175287758</v>
      </c>
      <c r="CV48" s="2">
        <v>-65521.394077153665</v>
      </c>
      <c r="CW48" s="2">
        <v>-298418.72110067925</v>
      </c>
      <c r="CX48" s="2">
        <v>-7231.2038569044598</v>
      </c>
      <c r="CY48" s="2">
        <v>5144.7538921726373</v>
      </c>
      <c r="CZ48" s="2">
        <v>3.0773030451892247E-6</v>
      </c>
      <c r="DA48" s="2">
        <v>-1.1028940893806682</v>
      </c>
      <c r="DB48" s="2">
        <v>-0.88733195871102322</v>
      </c>
      <c r="DC48" s="2">
        <v>8470.060480794069</v>
      </c>
      <c r="DD48" s="2">
        <v>0.99974033882812119</v>
      </c>
      <c r="DE48" s="2">
        <v>0.89616740303686815</v>
      </c>
      <c r="DF48" s="2">
        <v>42.885830135754979</v>
      </c>
    </row>
    <row r="49" spans="1:110" ht="15.6" x14ac:dyDescent="0.3">
      <c r="A49" s="93" t="s">
        <v>297</v>
      </c>
      <c r="B49" s="93">
        <v>9</v>
      </c>
      <c r="C49" s="93">
        <v>9.4526000000000003</v>
      </c>
      <c r="D49" s="93">
        <v>8.9486000000000008</v>
      </c>
      <c r="E49" s="94" t="s">
        <v>332</v>
      </c>
      <c r="F49" s="94" t="s">
        <v>332</v>
      </c>
      <c r="G49" s="93">
        <v>31.805917699999998</v>
      </c>
      <c r="H49" s="93">
        <v>14.7422015</v>
      </c>
      <c r="I49" s="93">
        <v>28.389100200000001</v>
      </c>
      <c r="J49" s="93">
        <v>14.7422015</v>
      </c>
      <c r="K49" s="93">
        <v>41.269728999999998</v>
      </c>
      <c r="L49" s="94" t="s">
        <v>332</v>
      </c>
      <c r="M49" s="94" t="s">
        <v>332</v>
      </c>
      <c r="N49" s="93">
        <v>0.94259986600000001</v>
      </c>
      <c r="O49" s="93">
        <v>0.76952866350000004</v>
      </c>
      <c r="P49" s="93">
        <v>0.88418506200000002</v>
      </c>
      <c r="Q49" s="93">
        <v>0.292867237</v>
      </c>
      <c r="R49" s="93">
        <v>0.328831871</v>
      </c>
      <c r="S49" s="93">
        <v>0.328831871</v>
      </c>
      <c r="T49" s="93">
        <v>4.3287490875575934</v>
      </c>
      <c r="U49" s="93">
        <v>0.13156721267445701</v>
      </c>
      <c r="V49" s="93">
        <v>-15.0853495</v>
      </c>
      <c r="W49" s="93">
        <v>8.2517144099999999</v>
      </c>
      <c r="X49" s="93">
        <v>-6.8336350899999996</v>
      </c>
      <c r="Y49" s="93">
        <v>-9.8266714223455978</v>
      </c>
      <c r="Z49" s="93">
        <v>1.0415223790965855</v>
      </c>
      <c r="AA49" s="93">
        <v>-5.2586780776544018</v>
      </c>
      <c r="AB49" s="93">
        <v>-12.838232487624046</v>
      </c>
      <c r="AC49" s="93">
        <v>1.4603492723382889</v>
      </c>
      <c r="AD49" s="93">
        <v>-2.2471170123759534</v>
      </c>
      <c r="AE49" s="94" t="s">
        <v>332</v>
      </c>
      <c r="AF49" s="94" t="s">
        <v>332</v>
      </c>
      <c r="AG49" s="93">
        <v>120.563614</v>
      </c>
      <c r="AH49" s="93">
        <v>141.54891850000001</v>
      </c>
      <c r="AI49" s="93">
        <v>123.325231</v>
      </c>
      <c r="AJ49" s="93">
        <v>123.102852</v>
      </c>
      <c r="AK49" s="93">
        <v>123.102852</v>
      </c>
      <c r="AL49" s="93">
        <v>68.98313087999999</v>
      </c>
      <c r="AM49" s="93">
        <v>1907.1410795999998</v>
      </c>
      <c r="AN49" s="93">
        <v>-1292193.7</v>
      </c>
      <c r="AO49" s="93">
        <v>-7862.0900799999999</v>
      </c>
      <c r="AP49" s="93">
        <v>-1284331.6100000001</v>
      </c>
      <c r="AQ49" s="93">
        <v>17502.842100000002</v>
      </c>
      <c r="AR49" s="93">
        <v>-1309696.54</v>
      </c>
      <c r="AS49" s="94" t="s">
        <v>332</v>
      </c>
      <c r="AT49" s="94" t="s">
        <v>332</v>
      </c>
      <c r="AU49" s="93">
        <v>-54394.693200000002</v>
      </c>
      <c r="AV49" s="93">
        <v>-209498.69399999999</v>
      </c>
      <c r="AW49" s="94" t="s">
        <v>332</v>
      </c>
      <c r="AX49" s="94" t="s">
        <v>332</v>
      </c>
      <c r="AY49" s="93">
        <v>14.693918699999999</v>
      </c>
      <c r="BA49" s="124"/>
      <c r="BB49" s="7" t="s">
        <v>303</v>
      </c>
      <c r="BC49" s="2">
        <v>12.946718885099999</v>
      </c>
      <c r="BD49" s="2">
        <v>17.200902743039997</v>
      </c>
      <c r="BF49" s="125" t="s">
        <v>304</v>
      </c>
      <c r="BH49" s="2">
        <v>0.46062287600000001</v>
      </c>
      <c r="BI49" s="2">
        <v>45.018763399999997</v>
      </c>
      <c r="BJ49" s="2">
        <v>0.46062288470055285</v>
      </c>
      <c r="BK49" s="2">
        <v>45.018763772263128</v>
      </c>
      <c r="BL49" s="2">
        <v>1.0023681023999999E-2</v>
      </c>
      <c r="BM49" s="2">
        <v>5.119582176E-5</v>
      </c>
      <c r="BN49" s="2">
        <v>1.0023680728365099E-2</v>
      </c>
      <c r="BO49" s="2">
        <v>5.1195817989543634E-5</v>
      </c>
      <c r="BP49" s="2">
        <v>45.409720645662745</v>
      </c>
      <c r="BQ49" s="2">
        <v>88.145258026581885</v>
      </c>
      <c r="BR49" s="2">
        <v>0.13942825726556729</v>
      </c>
      <c r="BS49" s="2">
        <v>1.4183747707126213</v>
      </c>
      <c r="BT49" s="2">
        <v>5.195926442935251E-2</v>
      </c>
      <c r="BU49" s="2">
        <v>0.4785444661454229</v>
      </c>
      <c r="BV49" s="2">
        <v>473774.19872766512</v>
      </c>
      <c r="BW49" s="2">
        <v>387.51771236719435</v>
      </c>
      <c r="BX49" s="2">
        <v>2.0589899120628474</v>
      </c>
      <c r="BY49" s="2">
        <v>0.59704433999999995</v>
      </c>
      <c r="BZ49" s="2">
        <v>11.7362731</v>
      </c>
      <c r="CA49" s="2">
        <v>0.65209689344242283</v>
      </c>
      <c r="CB49" s="2">
        <v>11.736274561357256</v>
      </c>
      <c r="CC49" s="2">
        <v>775.06250759199997</v>
      </c>
      <c r="CD49" s="2">
        <v>38.131678306479998</v>
      </c>
      <c r="CE49" s="2">
        <v>659.70378375546318</v>
      </c>
      <c r="CF49" s="2">
        <v>38.131706815878921</v>
      </c>
      <c r="CG49" s="2">
        <v>7.9303192526399997E-5</v>
      </c>
      <c r="CH49" s="2">
        <v>7.9303317701799895E-5</v>
      </c>
      <c r="CI49" s="2">
        <v>2.996656466395112E-6</v>
      </c>
      <c r="CJ49" s="2">
        <v>2.9976849449046699E-6</v>
      </c>
      <c r="CK49" s="2">
        <v>4.3287525087903092</v>
      </c>
      <c r="CL49" s="2">
        <v>0.13156730680335568</v>
      </c>
      <c r="CM49" s="2">
        <v>68.983186648280764</v>
      </c>
      <c r="CN49" s="2">
        <v>1907.1425907973091</v>
      </c>
      <c r="CO49" s="2">
        <v>514.85646642468726</v>
      </c>
      <c r="CP49" s="2">
        <v>512.41472201746797</v>
      </c>
      <c r="CQ49" s="2">
        <v>-90921.310085634075</v>
      </c>
      <c r="CR49" s="2">
        <v>-209531.3344784443</v>
      </c>
      <c r="CS49" s="2">
        <v>1.486349581209272</v>
      </c>
      <c r="CT49" s="2">
        <v>-42099.543848103778</v>
      </c>
      <c r="CU49" s="2">
        <v>-240092.73624517629</v>
      </c>
      <c r="CV49" s="2">
        <v>-65769.079731501901</v>
      </c>
      <c r="CW49" s="2">
        <v>-279917.53075855388</v>
      </c>
      <c r="CX49" s="2">
        <v>-1346090.35867143</v>
      </c>
      <c r="CY49" s="2">
        <v>-1317649.9681289052</v>
      </c>
      <c r="CZ49" s="2">
        <v>4.4987052707998253E-5</v>
      </c>
      <c r="DA49" s="2">
        <v>-15.12088653111398</v>
      </c>
      <c r="DB49" s="2">
        <v>-7.3606180376812427</v>
      </c>
      <c r="DC49" s="2">
        <v>-1174455.4479811767</v>
      </c>
      <c r="DD49" s="2">
        <v>0.88499721838003143</v>
      </c>
      <c r="DE49" s="2">
        <v>0.29370892381339025</v>
      </c>
      <c r="DF49" s="2">
        <v>123.144889406697</v>
      </c>
    </row>
    <row r="50" spans="1:110" ht="15.6" x14ac:dyDescent="0.3">
      <c r="A50" s="93" t="s">
        <v>297</v>
      </c>
      <c r="B50" s="93">
        <v>10</v>
      </c>
      <c r="C50" s="93">
        <v>8.9486000000000008</v>
      </c>
      <c r="D50" s="93">
        <v>8.4445999999999994</v>
      </c>
      <c r="E50" s="94" t="s">
        <v>332</v>
      </c>
      <c r="F50" s="94" t="s">
        <v>332</v>
      </c>
      <c r="G50" s="93">
        <v>24.972282700000001</v>
      </c>
      <c r="H50" s="93">
        <v>14.745737</v>
      </c>
      <c r="I50" s="93">
        <v>24.97405045</v>
      </c>
      <c r="J50" s="93">
        <v>14.745737</v>
      </c>
      <c r="K50" s="93">
        <v>40.1216711</v>
      </c>
      <c r="L50" s="94" t="s">
        <v>332</v>
      </c>
      <c r="M50" s="94" t="s">
        <v>332</v>
      </c>
      <c r="N50" s="93">
        <v>0.59645746099999997</v>
      </c>
      <c r="O50" s="93">
        <v>0.53847295500000003</v>
      </c>
      <c r="P50" s="93">
        <v>0.57908011999999998</v>
      </c>
      <c r="Q50" s="93">
        <v>0.124371707</v>
      </c>
      <c r="R50" s="93">
        <v>0.132471748</v>
      </c>
      <c r="S50" s="93">
        <v>0.132471748</v>
      </c>
      <c r="T50" s="93">
        <v>4.0659167755736538</v>
      </c>
      <c r="U50" s="93">
        <v>0.16437364666850016</v>
      </c>
      <c r="V50" s="93">
        <v>-2.8943121299999999</v>
      </c>
      <c r="W50" s="93">
        <v>2.8978477100000002</v>
      </c>
      <c r="X50" s="93">
        <v>3.5355800000003157E-3</v>
      </c>
      <c r="Y50" s="93">
        <v>-2.8962159442102391</v>
      </c>
      <c r="Z50" s="93">
        <v>0.99997521041695869</v>
      </c>
      <c r="AA50" s="93">
        <v>1.9038142102390701E-3</v>
      </c>
      <c r="AB50" s="93">
        <v>-2.8947804944627937</v>
      </c>
      <c r="AC50" s="93">
        <v>1.1652070852774439</v>
      </c>
      <c r="AD50" s="93">
        <v>4.6836446279388181E-4</v>
      </c>
      <c r="AE50" s="94" t="s">
        <v>332</v>
      </c>
      <c r="AF50" s="94" t="s">
        <v>332</v>
      </c>
      <c r="AG50" s="93">
        <v>162.534223</v>
      </c>
      <c r="AH50" s="93">
        <v>166.59788650000002</v>
      </c>
      <c r="AI50" s="93">
        <v>162.66523599999999</v>
      </c>
      <c r="AJ50" s="93">
        <v>162.160753</v>
      </c>
      <c r="AK50" s="93">
        <v>162.160753</v>
      </c>
      <c r="AL50" s="93">
        <v>59.250448079999998</v>
      </c>
      <c r="AM50" s="93">
        <v>2194.8612263999999</v>
      </c>
      <c r="AN50" s="93">
        <v>-563955.61199999996</v>
      </c>
      <c r="AO50" s="93">
        <v>-311.44735700000001</v>
      </c>
      <c r="AP50" s="93">
        <v>-563644.16500000004</v>
      </c>
      <c r="AQ50" s="93">
        <v>44425.5095</v>
      </c>
      <c r="AR50" s="93">
        <v>-608381.12199999997</v>
      </c>
      <c r="AS50" s="94" t="s">
        <v>332</v>
      </c>
      <c r="AT50" s="94" t="s">
        <v>332</v>
      </c>
      <c r="AU50" s="93">
        <v>-121024.853</v>
      </c>
      <c r="AV50" s="93">
        <v>-247693.79500000001</v>
      </c>
      <c r="AW50" s="94" t="s">
        <v>332</v>
      </c>
      <c r="AX50" s="94" t="s">
        <v>332</v>
      </c>
      <c r="AY50" s="93">
        <v>14.6943375</v>
      </c>
      <c r="BA50" s="124"/>
      <c r="BB50" s="7" t="s">
        <v>305</v>
      </c>
      <c r="BC50" s="2">
        <v>-11.844302366800001</v>
      </c>
      <c r="BD50" s="2">
        <v>5.8542807412199993</v>
      </c>
      <c r="BH50" s="2">
        <v>0.43722152800000003</v>
      </c>
      <c r="BI50" s="2">
        <v>46.506547500000003</v>
      </c>
      <c r="BJ50" s="2">
        <v>0.43722153686497633</v>
      </c>
      <c r="BK50" s="2">
        <v>46.506547939594867</v>
      </c>
      <c r="BL50" s="2">
        <v>1.1322299916000001E-2</v>
      </c>
      <c r="BM50" s="2">
        <v>7.0814130480000004E-5</v>
      </c>
      <c r="BN50" s="2">
        <v>1.1322299589654011E-2</v>
      </c>
      <c r="BO50" s="2">
        <v>7.0814126365384102E-5</v>
      </c>
      <c r="BP50" s="2">
        <v>45.86330462274293</v>
      </c>
      <c r="BQ50" s="2">
        <v>84.191407912835075</v>
      </c>
      <c r="BR50" s="2">
        <v>0.14065362863123612</v>
      </c>
      <c r="BS50" s="2">
        <v>1.7461892201792182</v>
      </c>
      <c r="BT50" s="2">
        <v>5.5321340944262588E-2</v>
      </c>
      <c r="BU50" s="2">
        <v>0.47162602177580515</v>
      </c>
      <c r="BV50" s="2">
        <v>515243.46779238351</v>
      </c>
      <c r="BW50" s="2">
        <v>359.14752594552732</v>
      </c>
      <c r="BX50" s="2">
        <v>1.9935990608949865</v>
      </c>
      <c r="BY50" s="2">
        <v>0.63073817099999996</v>
      </c>
      <c r="BZ50" s="2">
        <v>8.0071660999999992</v>
      </c>
      <c r="CA50" s="2">
        <v>0.63913118136809344</v>
      </c>
      <c r="CB50" s="2">
        <v>8.0071668478885965</v>
      </c>
      <c r="CC50" s="2">
        <v>555.73064719199999</v>
      </c>
      <c r="CD50" s="2">
        <v>39.123300453120002</v>
      </c>
      <c r="CE50" s="2">
        <v>552.2618006103005</v>
      </c>
      <c r="CF50" s="2">
        <v>39.123330135853919</v>
      </c>
      <c r="CG50" s="2">
        <v>7.1393425276799994E-5</v>
      </c>
      <c r="CH50" s="2">
        <v>7.139353714721016E-5</v>
      </c>
      <c r="CI50" s="2">
        <v>2.8093391293279024E-6</v>
      </c>
      <c r="CJ50" s="2">
        <v>2.8103032780101342E-6</v>
      </c>
      <c r="CK50" s="2">
        <v>4.0659199854249923</v>
      </c>
      <c r="CL50" s="2">
        <v>0.16437376702695944</v>
      </c>
      <c r="CM50" s="2">
        <v>59.250496002832001</v>
      </c>
      <c r="CN50" s="2">
        <v>2194.8629175706392</v>
      </c>
      <c r="CO50" s="2">
        <v>500.5339824160082</v>
      </c>
      <c r="CP50" s="2">
        <v>498.23509737664273</v>
      </c>
      <c r="CQ50" s="2">
        <v>-135668.33422326602</v>
      </c>
      <c r="CR50" s="2">
        <v>-247725.39198409152</v>
      </c>
      <c r="CS50" s="2">
        <v>1.169041159438952</v>
      </c>
      <c r="CT50" s="2">
        <v>-41030.219116805805</v>
      </c>
      <c r="CU50" s="2">
        <v>-238802.53007111192</v>
      </c>
      <c r="CV50" s="2">
        <v>-65576.780399222596</v>
      </c>
      <c r="CW50" s="2">
        <v>-275503.1025546891</v>
      </c>
      <c r="CX50" s="2">
        <v>-573259.104022449</v>
      </c>
      <c r="CY50" s="2">
        <v>-608566.36388018483</v>
      </c>
      <c r="CZ50" s="2">
        <v>3.9859811114519042E-5</v>
      </c>
      <c r="DA50" s="2">
        <v>-2.8898470902440936</v>
      </c>
      <c r="DB50" s="2">
        <v>-1.0003336796822323E-2</v>
      </c>
      <c r="DC50" s="2">
        <v>-559832.85706911248</v>
      </c>
      <c r="DD50" s="2">
        <v>0.57910089649559782</v>
      </c>
      <c r="DE50" s="2">
        <v>0.1243785560327603</v>
      </c>
      <c r="DF50" s="2">
        <v>162.66346404922703</v>
      </c>
    </row>
    <row r="51" spans="1:110" ht="16.2" x14ac:dyDescent="0.3">
      <c r="A51" s="93" t="s">
        <v>297</v>
      </c>
      <c r="B51" s="93">
        <v>11</v>
      </c>
      <c r="C51" s="93">
        <v>8.4445999999999994</v>
      </c>
      <c r="D51" s="93">
        <v>7.9405999999999999</v>
      </c>
      <c r="E51" s="94" t="s">
        <v>332</v>
      </c>
      <c r="F51" s="94" t="s">
        <v>332</v>
      </c>
      <c r="G51" s="93">
        <v>24.975818199999999</v>
      </c>
      <c r="H51" s="93">
        <v>14.762109300000001</v>
      </c>
      <c r="I51" s="93">
        <v>24.984004349999999</v>
      </c>
      <c r="J51" s="93">
        <v>14.762109300000001</v>
      </c>
      <c r="K51" s="93">
        <v>40.199100100000003</v>
      </c>
      <c r="L51" s="94" t="s">
        <v>332</v>
      </c>
      <c r="M51" s="94" t="s">
        <v>332</v>
      </c>
      <c r="N51" s="93">
        <v>0.48048844899999998</v>
      </c>
      <c r="O51" s="93">
        <v>0.46950681500000002</v>
      </c>
      <c r="P51" s="93">
        <v>0.47715123999999998</v>
      </c>
      <c r="Q51" s="93">
        <v>9.4164197099999999E-2</v>
      </c>
      <c r="R51" s="93">
        <v>9.5674002100000002E-2</v>
      </c>
      <c r="S51" s="93">
        <v>9.5674002100000002E-2</v>
      </c>
      <c r="T51" s="93">
        <v>4.1286576311355772</v>
      </c>
      <c r="U51" s="93">
        <v>0.16910810044862465</v>
      </c>
      <c r="V51" s="93">
        <v>-0.54104347900000005</v>
      </c>
      <c r="W51" s="93">
        <v>0.55741577099999995</v>
      </c>
      <c r="X51" s="93">
        <v>1.6372291999999899E-2</v>
      </c>
      <c r="Y51" s="93">
        <v>-0.54873038167116994</v>
      </c>
      <c r="Z51" s="93">
        <v>0.99988587555626574</v>
      </c>
      <c r="AA51" s="93">
        <v>7.6869026711699328E-3</v>
      </c>
      <c r="AB51" s="93">
        <v>-0.54260988169918989</v>
      </c>
      <c r="AC51" s="93">
        <v>1.1284851645933494</v>
      </c>
      <c r="AD51" s="93">
        <v>1.5664026991898037E-3</v>
      </c>
      <c r="AE51" s="94" t="s">
        <v>332</v>
      </c>
      <c r="AF51" s="94" t="s">
        <v>332</v>
      </c>
      <c r="AG51" s="93">
        <v>170.66155000000001</v>
      </c>
      <c r="AH51" s="93">
        <v>172.08972549999999</v>
      </c>
      <c r="AI51" s="93">
        <v>170.70052999999999</v>
      </c>
      <c r="AJ51" s="93">
        <v>170.58802</v>
      </c>
      <c r="AK51" s="93">
        <v>170.58802</v>
      </c>
      <c r="AL51" s="93">
        <v>58.79231892</v>
      </c>
      <c r="AM51" s="93">
        <v>2286.9843947999998</v>
      </c>
      <c r="AN51" s="93">
        <v>-107609.38</v>
      </c>
      <c r="AO51" s="93">
        <v>-92.124857899999995</v>
      </c>
      <c r="AP51" s="93">
        <v>-107517.25599999999</v>
      </c>
      <c r="AQ51" s="93">
        <v>10343.572399999999</v>
      </c>
      <c r="AR51" s="93">
        <v>-117952.95299999999</v>
      </c>
      <c r="AS51" s="94" t="s">
        <v>332</v>
      </c>
      <c r="AT51" s="94" t="s">
        <v>332</v>
      </c>
      <c r="AU51" s="93">
        <v>-143587.78599999999</v>
      </c>
      <c r="AV51" s="93">
        <v>-254708.65100000001</v>
      </c>
      <c r="AW51" s="94" t="s">
        <v>332</v>
      </c>
      <c r="AX51" s="94" t="s">
        <v>332</v>
      </c>
      <c r="AY51" s="93">
        <v>14.694738299999999</v>
      </c>
      <c r="BA51" s="124"/>
      <c r="BB51" s="7" t="s">
        <v>306</v>
      </c>
      <c r="BC51" s="2">
        <v>-14.711620915498363</v>
      </c>
      <c r="BD51" s="2">
        <v>-13.223534095322126</v>
      </c>
      <c r="BF51" s="121" t="s">
        <v>307</v>
      </c>
      <c r="BH51" s="2">
        <v>0.43255222199999999</v>
      </c>
      <c r="BI51" s="2">
        <v>46.847912399999998</v>
      </c>
      <c r="BJ51" s="2">
        <v>0.43255223060033759</v>
      </c>
      <c r="BK51" s="2">
        <v>46.847912789661763</v>
      </c>
      <c r="BL51" s="2">
        <v>1.1617557515999999E-2</v>
      </c>
      <c r="BM51" s="2">
        <v>7.4526139799999997E-5</v>
      </c>
      <c r="BN51" s="2">
        <v>1.1617557181990909E-2</v>
      </c>
      <c r="BO51" s="2">
        <v>7.4526136143979687E-5</v>
      </c>
      <c r="BP51" s="2">
        <v>45.975467764007412</v>
      </c>
      <c r="BQ51" s="2">
        <v>83.179064059242052</v>
      </c>
      <c r="BR51" s="2">
        <v>0.13999098055615244</v>
      </c>
      <c r="BS51" s="2">
        <v>1.8776069129621005</v>
      </c>
      <c r="BT51" s="2">
        <v>5.6023718333478259E-2</v>
      </c>
      <c r="BU51" s="2">
        <v>0.47566583958623881</v>
      </c>
      <c r="BV51" s="2">
        <v>516407.56451966497</v>
      </c>
      <c r="BW51" s="2">
        <v>363.16913510295547</v>
      </c>
      <c r="BX51" s="2">
        <v>1.9812697593382567</v>
      </c>
      <c r="BY51" s="2">
        <v>0.63123165999999997</v>
      </c>
      <c r="BZ51" s="2">
        <v>7.6021982599999998</v>
      </c>
      <c r="CA51" s="2">
        <v>0.63513860011192946</v>
      </c>
      <c r="CB51" s="2">
        <v>7.6021988622387271</v>
      </c>
      <c r="CC51" s="2">
        <v>548.98140047200002</v>
      </c>
      <c r="CD51" s="2">
        <v>38.912776582799999</v>
      </c>
      <c r="CE51" s="2">
        <v>547.67432191549142</v>
      </c>
      <c r="CF51" s="2">
        <v>38.91280637896714</v>
      </c>
      <c r="CG51" s="2">
        <v>7.1014143095999996E-5</v>
      </c>
      <c r="CH51" s="2">
        <v>7.1014254438376531E-5</v>
      </c>
      <c r="CI51" s="2">
        <v>2.7746981670061102E-6</v>
      </c>
      <c r="CJ51" s="2">
        <v>2.7756504387077832E-6</v>
      </c>
      <c r="CK51" s="2">
        <v>4.1286608853034812</v>
      </c>
      <c r="CL51" s="2">
        <v>0.16910822590621588</v>
      </c>
      <c r="CM51" s="2">
        <v>58.792366472010428</v>
      </c>
      <c r="CN51" s="2">
        <v>2286.9861723085364</v>
      </c>
      <c r="CO51" s="2">
        <v>501.49994033007329</v>
      </c>
      <c r="CP51" s="2">
        <v>499.23038463985029</v>
      </c>
      <c r="CQ51" s="2">
        <v>-149090.84161491797</v>
      </c>
      <c r="CR51" s="2">
        <v>-254740.01819346947</v>
      </c>
      <c r="CS51" s="2">
        <v>1.1291407183262152</v>
      </c>
      <c r="CT51" s="2">
        <v>-40795.824833483057</v>
      </c>
      <c r="CU51" s="2">
        <v>-238532.20045100653</v>
      </c>
      <c r="CV51" s="2">
        <v>-65067.500548637217</v>
      </c>
      <c r="CW51" s="2">
        <v>-274771.91155139398</v>
      </c>
      <c r="CX51" s="2">
        <v>-110889.29542614207</v>
      </c>
      <c r="CY51" s="2">
        <v>-117957.85005989498</v>
      </c>
      <c r="CZ51" s="2">
        <v>4.0581671951705225E-5</v>
      </c>
      <c r="DA51" s="2">
        <v>-0.5388909140306567</v>
      </c>
      <c r="DB51" s="2">
        <v>1.5885074131256657E-2</v>
      </c>
      <c r="DC51" s="2">
        <v>-107078.99209426275</v>
      </c>
      <c r="DD51" s="2">
        <v>0.47715179457720103</v>
      </c>
      <c r="DE51" s="2">
        <v>9.4164357259610421E-2</v>
      </c>
      <c r="DF51" s="2">
        <v>170.70049522646545</v>
      </c>
    </row>
    <row r="52" spans="1:110" ht="16.2" x14ac:dyDescent="0.3">
      <c r="A52" s="93" t="s">
        <v>297</v>
      </c>
      <c r="B52" s="93">
        <v>12</v>
      </c>
      <c r="C52" s="93">
        <v>7.9405999999999999</v>
      </c>
      <c r="D52" s="93">
        <v>7.9135999999999997</v>
      </c>
      <c r="E52" s="94" t="s">
        <v>332</v>
      </c>
      <c r="F52" s="94" t="s">
        <v>332</v>
      </c>
      <c r="G52" s="93">
        <v>24.9921905</v>
      </c>
      <c r="H52" s="93">
        <v>14.7656861</v>
      </c>
      <c r="I52" s="93">
        <v>24.993978900000002</v>
      </c>
      <c r="J52" s="93">
        <v>14.7656861</v>
      </c>
      <c r="K52" s="93">
        <v>2.1540229200000001</v>
      </c>
      <c r="L52" s="94" t="s">
        <v>332</v>
      </c>
      <c r="M52" s="94" t="s">
        <v>332</v>
      </c>
      <c r="N52" s="93">
        <v>0.458525181</v>
      </c>
      <c r="O52" s="93">
        <v>0.45780425650000001</v>
      </c>
      <c r="P52" s="93">
        <v>0.46716997999999998</v>
      </c>
      <c r="Q52" s="93">
        <v>9.1519444500000005E-2</v>
      </c>
      <c r="R52" s="93">
        <v>9.3321094800000004E-2</v>
      </c>
      <c r="S52" s="93">
        <v>9.3321094800000004E-2</v>
      </c>
      <c r="T52" s="93">
        <v>4.1471971131820213</v>
      </c>
      <c r="U52" s="93">
        <v>0.16962076958363173</v>
      </c>
      <c r="V52" s="93">
        <v>-3.44000873E-2</v>
      </c>
      <c r="W52" s="93">
        <v>3.7976847000000001E-2</v>
      </c>
      <c r="X52" s="93">
        <v>3.5767597000000012E-3</v>
      </c>
      <c r="Y52" s="93">
        <v>-3.6037543115137662E-2</v>
      </c>
      <c r="Z52" s="93">
        <v>0.9995353708285134</v>
      </c>
      <c r="AA52" s="93">
        <v>1.6374558151376636E-3</v>
      </c>
      <c r="AB52" s="93">
        <v>-3.4733874431040521E-2</v>
      </c>
      <c r="AC52" s="93">
        <v>1.1259144448474934</v>
      </c>
      <c r="AD52" s="93">
        <v>3.3378713104051968E-4</v>
      </c>
      <c r="AE52" s="94" t="s">
        <v>332</v>
      </c>
      <c r="AF52" s="94" t="s">
        <v>332</v>
      </c>
      <c r="AG52" s="93">
        <v>173.51790099999999</v>
      </c>
      <c r="AH52" s="93">
        <v>173.63980649999999</v>
      </c>
      <c r="AI52" s="93">
        <v>171.42338100000001</v>
      </c>
      <c r="AJ52" s="93">
        <v>171.257262</v>
      </c>
      <c r="AK52" s="93">
        <v>171.257262</v>
      </c>
      <c r="AL52" s="93">
        <v>58.718985120000006</v>
      </c>
      <c r="AM52" s="93">
        <v>2294.8692624</v>
      </c>
      <c r="AN52" s="93">
        <v>-7374.8419100000001</v>
      </c>
      <c r="AO52" s="93">
        <v>264.91917699999999</v>
      </c>
      <c r="AP52" s="93">
        <v>-7639.76109</v>
      </c>
      <c r="AQ52" s="93">
        <v>821.15685499999995</v>
      </c>
      <c r="AR52" s="93">
        <v>-8195.9987700000001</v>
      </c>
      <c r="AS52" s="94" t="s">
        <v>332</v>
      </c>
      <c r="AT52" s="94" t="s">
        <v>332</v>
      </c>
      <c r="AU52" s="93">
        <v>-147799.44200000001</v>
      </c>
      <c r="AV52" s="93">
        <v>-255146.41</v>
      </c>
      <c r="AW52" s="94" t="s">
        <v>332</v>
      </c>
      <c r="AX52" s="94" t="s">
        <v>332</v>
      </c>
      <c r="AY52" s="93">
        <v>14.6951368</v>
      </c>
      <c r="BA52" s="124"/>
      <c r="BB52" s="7" t="s">
        <v>308</v>
      </c>
      <c r="BC52" s="2">
        <v>-10.079400336401637</v>
      </c>
      <c r="BD52" s="2">
        <v>1.8769120935021271</v>
      </c>
      <c r="BF52" s="121" t="s">
        <v>309</v>
      </c>
      <c r="BH52" s="2">
        <v>0.43093391800000003</v>
      </c>
      <c r="BI52" s="2">
        <v>46.864932000000003</v>
      </c>
      <c r="BJ52" s="2">
        <v>0.43093392501234662</v>
      </c>
      <c r="BK52" s="2">
        <v>46.864932439218101</v>
      </c>
      <c r="BL52" s="2">
        <v>1.1701364399999999E-2</v>
      </c>
      <c r="BM52" s="2">
        <v>7.4836916999999995E-5</v>
      </c>
      <c r="BN52" s="2">
        <v>1.1701364103211645E-2</v>
      </c>
      <c r="BO52" s="2">
        <v>7.4836912750648487E-5</v>
      </c>
      <c r="BP52" s="2">
        <v>45.934125004670676</v>
      </c>
      <c r="BQ52" s="2">
        <v>83.122266316312576</v>
      </c>
      <c r="BR52" s="2">
        <v>0.14011971099954212</v>
      </c>
      <c r="BS52" s="2">
        <v>1.8869117172530685</v>
      </c>
      <c r="BT52" s="2">
        <v>5.6225571896716967E-2</v>
      </c>
      <c r="BU52" s="2">
        <v>0.47563344834208515</v>
      </c>
      <c r="BV52" s="2">
        <v>516092.13668826589</v>
      </c>
      <c r="BW52" s="2">
        <v>364.6784957285451</v>
      </c>
      <c r="BX52" s="2">
        <v>1.9810301131682551</v>
      </c>
      <c r="BY52" s="2">
        <v>0.63446701500000002</v>
      </c>
      <c r="BZ52" s="2">
        <v>7.5663854500000003</v>
      </c>
      <c r="CA52" s="2">
        <v>0.63482150320356645</v>
      </c>
      <c r="CB52" s="2">
        <v>7.5663861142286688</v>
      </c>
      <c r="CC52" s="2">
        <v>546.37857019199998</v>
      </c>
      <c r="CD52" s="2">
        <v>38.929888129200002</v>
      </c>
      <c r="CE52" s="2">
        <v>546.2844092770581</v>
      </c>
      <c r="CF52" s="2">
        <v>38.929917918152114</v>
      </c>
      <c r="CG52" s="2">
        <v>7.1075353512799999E-5</v>
      </c>
      <c r="CH52" s="2">
        <v>7.1075465278725155E-5</v>
      </c>
      <c r="CI52" s="2">
        <v>2.7740269857433807E-6</v>
      </c>
      <c r="CJ52" s="2">
        <v>2.7749790169940853E-6</v>
      </c>
      <c r="CK52" s="2">
        <v>4.147200396249052</v>
      </c>
      <c r="CL52" s="2">
        <v>0.1696208950831414</v>
      </c>
      <c r="CM52" s="2">
        <v>58.719032627457935</v>
      </c>
      <c r="CN52" s="2">
        <v>2294.8710449313794</v>
      </c>
      <c r="CO52" s="2">
        <v>501.61630763784029</v>
      </c>
      <c r="CP52" s="2">
        <v>499.35544636029471</v>
      </c>
      <c r="CQ52" s="2">
        <v>-151346.45629717904</v>
      </c>
      <c r="CR52" s="2">
        <v>-255177.76659590303</v>
      </c>
      <c r="CS52" s="2">
        <v>1.1266360278647167</v>
      </c>
      <c r="CT52" s="2">
        <v>-40730.065091787685</v>
      </c>
      <c r="CU52" s="2">
        <v>-238456.30179665348</v>
      </c>
      <c r="CV52" s="2">
        <v>-65014.16764855705</v>
      </c>
      <c r="CW52" s="2">
        <v>-274716.01633740647</v>
      </c>
      <c r="CX52" s="2">
        <v>-7654.7006946251558</v>
      </c>
      <c r="CY52" s="2">
        <v>-8196.3550780479891</v>
      </c>
      <c r="CZ52" s="2">
        <v>2.1877564323407274E-6</v>
      </c>
      <c r="DA52" s="2">
        <v>-3.4272004226986411E-2</v>
      </c>
      <c r="DB52" s="2">
        <v>3.5342981730446042E-3</v>
      </c>
      <c r="DC52" s="2">
        <v>-7340.1805105242156</v>
      </c>
      <c r="DD52" s="2">
        <v>0.4671695176352022</v>
      </c>
      <c r="DE52" s="2">
        <v>9.1519322284948093E-2</v>
      </c>
      <c r="DF52" s="2">
        <v>171.42342000869289</v>
      </c>
    </row>
    <row r="53" spans="1:110" ht="16.2" x14ac:dyDescent="0.3">
      <c r="A53" s="93" t="s">
        <v>297</v>
      </c>
      <c r="B53" s="93">
        <v>13</v>
      </c>
      <c r="C53" s="93">
        <v>7.9135999999999997</v>
      </c>
      <c r="D53" s="93">
        <v>7.8865999999999996</v>
      </c>
      <c r="E53" s="94" t="s">
        <v>332</v>
      </c>
      <c r="F53" s="94" t="s">
        <v>332</v>
      </c>
      <c r="G53" s="93">
        <v>24.995767300000001</v>
      </c>
      <c r="H53" s="93">
        <v>14.7630359</v>
      </c>
      <c r="I53" s="93">
        <v>24.994442200000002</v>
      </c>
      <c r="J53" s="93">
        <v>14.7630359</v>
      </c>
      <c r="K53" s="93">
        <v>2.1543760500000002</v>
      </c>
      <c r="L53" s="94" t="s">
        <v>332</v>
      </c>
      <c r="M53" s="94" t="s">
        <v>332</v>
      </c>
      <c r="N53" s="93">
        <v>0.45708333200000001</v>
      </c>
      <c r="O53" s="93">
        <v>0.45660873000000002</v>
      </c>
      <c r="P53" s="93">
        <v>0.46276849799999997</v>
      </c>
      <c r="Q53" s="93">
        <v>9.0367953799999998E-2</v>
      </c>
      <c r="R53" s="93">
        <v>9.1648834999999998E-2</v>
      </c>
      <c r="S53" s="93">
        <v>9.1648834999999998E-2</v>
      </c>
      <c r="T53" s="93">
        <v>4.1498536399838777</v>
      </c>
      <c r="U53" s="93">
        <v>0.1697601977860978</v>
      </c>
      <c r="V53" s="93">
        <v>-2.49349525E-2</v>
      </c>
      <c r="W53" s="93">
        <v>2.2284736999999999E-2</v>
      </c>
      <c r="X53" s="93">
        <v>-2.6502155000000006E-3</v>
      </c>
      <c r="Y53" s="93">
        <v>-2.3724840966318685E-2</v>
      </c>
      <c r="Z53" s="93">
        <v>1.0003441073880399</v>
      </c>
      <c r="AA53" s="93">
        <v>-1.2101115336813153E-3</v>
      </c>
      <c r="AB53" s="93">
        <v>-2.4692063336926057E-2</v>
      </c>
      <c r="AC53" s="93">
        <v>1.1242711960863105</v>
      </c>
      <c r="AD53" s="93">
        <v>-2.4288916307394254E-4</v>
      </c>
      <c r="AE53" s="94" t="s">
        <v>332</v>
      </c>
      <c r="AF53" s="94" t="s">
        <v>332</v>
      </c>
      <c r="AG53" s="93">
        <v>173.76171199999999</v>
      </c>
      <c r="AH53" s="93">
        <v>173.87967900000001</v>
      </c>
      <c r="AI53" s="93">
        <v>171.73847699999999</v>
      </c>
      <c r="AJ53" s="93">
        <v>171.64295899999999</v>
      </c>
      <c r="AK53" s="93">
        <v>171.64295899999999</v>
      </c>
      <c r="AL53" s="93">
        <v>58.7083698</v>
      </c>
      <c r="AM53" s="93">
        <v>2298.7725947999998</v>
      </c>
      <c r="AN53" s="93">
        <v>-4027.57071</v>
      </c>
      <c r="AO53" s="93">
        <v>255.89854299999999</v>
      </c>
      <c r="AP53" s="93">
        <v>-4283.4692500000001</v>
      </c>
      <c r="AQ53" s="93">
        <v>473.04795799999999</v>
      </c>
      <c r="AR53" s="93">
        <v>-4500.6186600000001</v>
      </c>
      <c r="AS53" s="94" t="s">
        <v>332</v>
      </c>
      <c r="AT53" s="94" t="s">
        <v>332</v>
      </c>
      <c r="AU53" s="93">
        <v>-148073.337</v>
      </c>
      <c r="AV53" s="93">
        <v>-255465.027</v>
      </c>
      <c r="AW53" s="94" t="s">
        <v>332</v>
      </c>
      <c r="AX53" s="94" t="s">
        <v>332</v>
      </c>
      <c r="AY53" s="93">
        <v>14.6951581</v>
      </c>
      <c r="BA53" s="124"/>
      <c r="BB53" s="7" t="s">
        <v>310</v>
      </c>
      <c r="BC53" s="2">
        <v>-17.791752226670081</v>
      </c>
      <c r="BD53" s="2">
        <v>-12.081908320224841</v>
      </c>
      <c r="BH53" s="2">
        <v>0.43066070200000001</v>
      </c>
      <c r="BI53" s="2">
        <v>46.883503900000001</v>
      </c>
      <c r="BJ53" s="2">
        <v>0.43066070973657145</v>
      </c>
      <c r="BK53" s="2">
        <v>46.883504331646002</v>
      </c>
      <c r="BL53" s="2">
        <v>1.1714392692000001E-2</v>
      </c>
      <c r="BM53" s="2">
        <v>7.4998497960000006E-5</v>
      </c>
      <c r="BN53" s="2">
        <v>1.1714392374315992E-2</v>
      </c>
      <c r="BO53" s="2">
        <v>7.499849427709411E-5</v>
      </c>
      <c r="BP53" s="2">
        <v>45.922337882643511</v>
      </c>
      <c r="BQ53" s="2">
        <v>83.074104796157073</v>
      </c>
      <c r="BR53" s="2">
        <v>0.14016546327185506</v>
      </c>
      <c r="BS53" s="2">
        <v>1.8936508428226013</v>
      </c>
      <c r="BT53" s="2">
        <v>5.6257302000218057E-2</v>
      </c>
      <c r="BU53" s="2">
        <v>0.4758945474340413</v>
      </c>
      <c r="BV53" s="2">
        <v>516085.32113006536</v>
      </c>
      <c r="BW53" s="2">
        <v>364.91661539475479</v>
      </c>
      <c r="BX53" s="2">
        <v>1.9798899489038819</v>
      </c>
      <c r="BY53" s="2">
        <v>0.63446868599999995</v>
      </c>
      <c r="BZ53" s="2">
        <v>7.5505424899999998</v>
      </c>
      <c r="CA53" s="2">
        <v>0.63483330084634759</v>
      </c>
      <c r="CB53" s="2">
        <v>7.550543081142048</v>
      </c>
      <c r="CC53" s="2">
        <v>546.18942128000003</v>
      </c>
      <c r="CD53" s="2">
        <v>38.90511969312</v>
      </c>
      <c r="CE53" s="2">
        <v>546.02301051922382</v>
      </c>
      <c r="CF53" s="2">
        <v>38.905149678479319</v>
      </c>
      <c r="CG53" s="2">
        <v>7.1029159840000001E-5</v>
      </c>
      <c r="CH53" s="2">
        <v>7.1029272015642365E-5</v>
      </c>
      <c r="CI53" s="2">
        <v>2.7708347505091653E-6</v>
      </c>
      <c r="CJ53" s="2">
        <v>2.7717857072083335E-6</v>
      </c>
      <c r="CK53" s="2">
        <v>4.1498569287480809</v>
      </c>
      <c r="CL53" s="2">
        <v>0.16976032482376707</v>
      </c>
      <c r="CM53" s="2">
        <v>58.708417143843469</v>
      </c>
      <c r="CN53" s="2">
        <v>2298.7743908733337</v>
      </c>
      <c r="CO53" s="2">
        <v>501.69854249480102</v>
      </c>
      <c r="CP53" s="2">
        <v>499.43715681059535</v>
      </c>
      <c r="CQ53" s="2">
        <v>-151573.99582871096</v>
      </c>
      <c r="CR53" s="2">
        <v>-255496.37180312039</v>
      </c>
      <c r="CS53" s="2">
        <v>1.1249288488368316</v>
      </c>
      <c r="CT53" s="2">
        <v>-40719.975009969392</v>
      </c>
      <c r="CU53" s="2">
        <v>-238444.50821380955</v>
      </c>
      <c r="CV53" s="2">
        <v>-64987.392358765552</v>
      </c>
      <c r="CW53" s="2">
        <v>-274683.42490620777</v>
      </c>
      <c r="CX53" s="2">
        <v>-4298.3225119643121</v>
      </c>
      <c r="CY53" s="2">
        <v>-4500.790340729407</v>
      </c>
      <c r="CZ53" s="2">
        <v>2.1896049250192219E-6</v>
      </c>
      <c r="DA53" s="2">
        <v>-2.4831374814009623E-2</v>
      </c>
      <c r="DB53" s="2">
        <v>-2.662370026803253E-3</v>
      </c>
      <c r="DC53" s="2">
        <v>-4005.333027282617</v>
      </c>
      <c r="DD53" s="2">
        <v>0.46277004653510073</v>
      </c>
      <c r="DE53" s="2">
        <v>9.0368358489202147E-2</v>
      </c>
      <c r="DF53" s="2">
        <v>171.73837269523048</v>
      </c>
    </row>
    <row r="54" spans="1:110" ht="16.8" thickBot="1" x14ac:dyDescent="0.35">
      <c r="A54" s="93" t="s">
        <v>297</v>
      </c>
      <c r="B54" s="93">
        <v>14</v>
      </c>
      <c r="C54" s="93">
        <v>7.8865999999999996</v>
      </c>
      <c r="D54" s="93">
        <v>7.8596000000000004</v>
      </c>
      <c r="E54" s="94" t="s">
        <v>332</v>
      </c>
      <c r="F54" s="94" t="s">
        <v>332</v>
      </c>
      <c r="G54" s="93">
        <v>24.993117099999999</v>
      </c>
      <c r="H54" s="93">
        <v>14.757976899999999</v>
      </c>
      <c r="I54" s="93">
        <v>24.990587599999998</v>
      </c>
      <c r="J54" s="93">
        <v>14.757976899999999</v>
      </c>
      <c r="K54" s="93">
        <v>2.1546291700000002</v>
      </c>
      <c r="L54" s="94" t="s">
        <v>332</v>
      </c>
      <c r="M54" s="94" t="s">
        <v>332</v>
      </c>
      <c r="N54" s="93">
        <v>0.45613412800000003</v>
      </c>
      <c r="O54" s="93">
        <v>0.45582790049999999</v>
      </c>
      <c r="P54" s="93">
        <v>0.459800867</v>
      </c>
      <c r="Q54" s="93">
        <v>8.9596682699999999E-2</v>
      </c>
      <c r="R54" s="93">
        <v>9.0486887700000004E-2</v>
      </c>
      <c r="S54" s="93">
        <v>9.0486887700000004E-2</v>
      </c>
      <c r="T54" s="93">
        <v>4.1517338844880856</v>
      </c>
      <c r="U54" s="93">
        <v>0.16977902041852666</v>
      </c>
      <c r="V54" s="93">
        <v>-1.7611644900000001E-2</v>
      </c>
      <c r="W54" s="93">
        <v>1.25526331E-2</v>
      </c>
      <c r="X54" s="93">
        <v>-5.0590118000000007E-3</v>
      </c>
      <c r="Y54" s="93">
        <v>-1.5305606172601275E-2</v>
      </c>
      <c r="Z54" s="93">
        <v>1.0006570422133512</v>
      </c>
      <c r="AA54" s="93">
        <v>-2.3060387273987262E-3</v>
      </c>
      <c r="AB54" s="93">
        <v>-1.7153870667380427E-2</v>
      </c>
      <c r="AC54" s="93">
        <v>1.1232089499780895</v>
      </c>
      <c r="AD54" s="93">
        <v>-4.5777423261957495E-4</v>
      </c>
      <c r="AE54" s="94" t="s">
        <v>332</v>
      </c>
      <c r="AF54" s="94" t="s">
        <v>332</v>
      </c>
      <c r="AG54" s="93">
        <v>173.997646</v>
      </c>
      <c r="AH54" s="93">
        <v>174.11716749999999</v>
      </c>
      <c r="AI54" s="93">
        <v>171.949849</v>
      </c>
      <c r="AJ54" s="93">
        <v>171.88900899999999</v>
      </c>
      <c r="AK54" s="93">
        <v>171.88900899999999</v>
      </c>
      <c r="AL54" s="93">
        <v>58.689941760000004</v>
      </c>
      <c r="AM54" s="93">
        <v>2300.7726972</v>
      </c>
      <c r="AN54" s="93">
        <v>-2001.8015700000001</v>
      </c>
      <c r="AO54" s="93">
        <v>258.954317</v>
      </c>
      <c r="AP54" s="93">
        <v>-2260.7558899999999</v>
      </c>
      <c r="AQ54" s="93">
        <v>301.60304100000002</v>
      </c>
      <c r="AR54" s="93">
        <v>-2303.40461</v>
      </c>
      <c r="AS54" s="94" t="s">
        <v>332</v>
      </c>
      <c r="AT54" s="94" t="s">
        <v>332</v>
      </c>
      <c r="AU54" s="93">
        <v>-148250.185</v>
      </c>
      <c r="AV54" s="93">
        <v>-255688.242</v>
      </c>
      <c r="AW54" s="94" t="s">
        <v>332</v>
      </c>
      <c r="AX54" s="94" t="s">
        <v>332</v>
      </c>
      <c r="AY54" s="93">
        <v>14.695179400000001</v>
      </c>
      <c r="BA54" s="126"/>
      <c r="BB54" s="23" t="s">
        <v>311</v>
      </c>
      <c r="BC54" s="2">
        <v>-6.9992690252299194</v>
      </c>
      <c r="BD54" s="2">
        <v>0.73528631840483949</v>
      </c>
      <c r="BH54" s="2">
        <v>0.430376284</v>
      </c>
      <c r="BI54" s="2">
        <v>46.898071899999998</v>
      </c>
      <c r="BJ54" s="2">
        <v>0.43037629164413022</v>
      </c>
      <c r="BK54" s="2">
        <v>46.898072319976059</v>
      </c>
      <c r="BL54" s="2">
        <v>1.1727298548E-2</v>
      </c>
      <c r="BM54" s="2">
        <v>7.5096138960000002E-5</v>
      </c>
      <c r="BN54" s="2">
        <v>1.1727298219351919E-2</v>
      </c>
      <c r="BO54" s="2">
        <v>7.5096134802012191E-5</v>
      </c>
      <c r="BP54" s="2">
        <v>45.907280106899861</v>
      </c>
      <c r="BQ54" s="2">
        <v>83.038689765816471</v>
      </c>
      <c r="BR54" s="2">
        <v>0.14022785230409471</v>
      </c>
      <c r="BS54" s="2">
        <v>1.8983854873987394</v>
      </c>
      <c r="BT54" s="2">
        <v>5.6289061017973832E-2</v>
      </c>
      <c r="BU54" s="2">
        <v>0.47614642560289616</v>
      </c>
      <c r="BV54" s="2">
        <v>516132.82468114042</v>
      </c>
      <c r="BW54" s="2">
        <v>365.10145985841854</v>
      </c>
      <c r="BX54" s="2">
        <v>1.9785966756775653</v>
      </c>
      <c r="BY54" s="2">
        <v>0.63449797699999999</v>
      </c>
      <c r="BZ54" s="2">
        <v>7.5418912499999999</v>
      </c>
      <c r="CA54" s="2">
        <v>0.63488417787028117</v>
      </c>
      <c r="CB54" s="2">
        <v>7.5418918779967994</v>
      </c>
      <c r="CC54" s="2">
        <v>545.85579659999996</v>
      </c>
      <c r="CD54" s="2">
        <v>38.873695496720003</v>
      </c>
      <c r="CE54" s="2">
        <v>545.65466185082732</v>
      </c>
      <c r="CF54" s="2">
        <v>38.873725385346631</v>
      </c>
      <c r="CG54" s="2">
        <v>7.0956437240800007E-5</v>
      </c>
      <c r="CH54" s="2">
        <v>7.09565491162221E-5</v>
      </c>
      <c r="CI54" s="2">
        <v>2.7672160896130348E-6</v>
      </c>
      <c r="CJ54" s="2">
        <v>2.7681658035033889E-6</v>
      </c>
      <c r="CK54" s="2">
        <v>4.1517371757606671</v>
      </c>
      <c r="CL54" s="2">
        <v>0.16977914687219187</v>
      </c>
      <c r="CM54" s="2">
        <v>58.689989121032198</v>
      </c>
      <c r="CN54" s="2">
        <v>2300.7744934352509</v>
      </c>
      <c r="CO54" s="2">
        <v>501.75748760566586</v>
      </c>
      <c r="CP54" s="2">
        <v>499.49584341095294</v>
      </c>
      <c r="CQ54" s="2">
        <v>-151719.74217661587</v>
      </c>
      <c r="CR54" s="2">
        <v>-255719.57716103693</v>
      </c>
      <c r="CS54" s="2">
        <v>1.1237589430761667</v>
      </c>
      <c r="CT54" s="2">
        <v>-40710.045557578494</v>
      </c>
      <c r="CU54" s="2">
        <v>-238432.79016504297</v>
      </c>
      <c r="CV54" s="2">
        <v>-64971.450203524182</v>
      </c>
      <c r="CW54" s="2">
        <v>-274662.53665988805</v>
      </c>
      <c r="CX54" s="2">
        <v>-2275.988467728178</v>
      </c>
      <c r="CY54" s="2">
        <v>-2303.4839393843731</v>
      </c>
      <c r="CZ54" s="2">
        <v>2.1908634425864973E-6</v>
      </c>
      <c r="DA54" s="2">
        <v>-1.7534325189684698E-2</v>
      </c>
      <c r="DB54" s="2">
        <v>-5.0499652525749636E-3</v>
      </c>
      <c r="DC54" s="2">
        <v>-1990.0118032177295</v>
      </c>
      <c r="DD54" s="2">
        <v>0.45980237972004284</v>
      </c>
      <c r="DE54" s="2">
        <v>8.9597075666320455E-2</v>
      </c>
      <c r="DF54" s="2">
        <v>171.94974772989261</v>
      </c>
    </row>
    <row r="55" spans="1:110" ht="14.4" customHeight="1" x14ac:dyDescent="0.3">
      <c r="A55" s="93" t="s">
        <v>297</v>
      </c>
      <c r="B55" s="93">
        <v>15</v>
      </c>
      <c r="C55" s="93">
        <v>7.8596000000000004</v>
      </c>
      <c r="D55" s="93">
        <v>7.8326000000000002</v>
      </c>
      <c r="E55" s="94" t="s">
        <v>332</v>
      </c>
      <c r="F55" s="94" t="s">
        <v>332</v>
      </c>
      <c r="G55" s="93">
        <v>24.9880581</v>
      </c>
      <c r="H55" s="93">
        <v>14.7514997</v>
      </c>
      <c r="I55" s="93">
        <v>24.9848195</v>
      </c>
      <c r="J55" s="93">
        <v>14.7514997</v>
      </c>
      <c r="K55" s="93">
        <v>2.15482409</v>
      </c>
      <c r="L55" s="94" t="s">
        <v>332</v>
      </c>
      <c r="M55" s="94" t="s">
        <v>332</v>
      </c>
      <c r="N55" s="93">
        <v>0.45552167300000002</v>
      </c>
      <c r="O55" s="93">
        <v>0.45533286849999999</v>
      </c>
      <c r="P55" s="93">
        <v>0.457781938</v>
      </c>
      <c r="Q55" s="93">
        <v>8.9074301699999997E-2</v>
      </c>
      <c r="R55" s="93">
        <v>8.9687128599999999E-2</v>
      </c>
      <c r="S55" s="93">
        <v>8.9687128599999999E-2</v>
      </c>
      <c r="T55" s="93">
        <v>4.1533462138417985</v>
      </c>
      <c r="U55" s="93">
        <v>0.1697466259976454</v>
      </c>
      <c r="V55" s="93">
        <v>-1.2383742099999999E-2</v>
      </c>
      <c r="W55" s="93">
        <v>5.9065950900000002E-3</v>
      </c>
      <c r="X55" s="93">
        <v>-6.477147009999999E-3</v>
      </c>
      <c r="Y55" s="93">
        <v>-9.4344841722405013E-3</v>
      </c>
      <c r="Z55" s="93">
        <v>1.0008412560104993</v>
      </c>
      <c r="AA55" s="93">
        <v>-2.9492579277594975E-3</v>
      </c>
      <c r="AB55" s="93">
        <v>-1.1802825383153024E-2</v>
      </c>
      <c r="AC55" s="93">
        <v>1.1224914970103521</v>
      </c>
      <c r="AD55" s="93">
        <v>-5.8091671684697534E-4</v>
      </c>
      <c r="AE55" s="94" t="s">
        <v>332</v>
      </c>
      <c r="AF55" s="94" t="s">
        <v>332</v>
      </c>
      <c r="AG55" s="93">
        <v>174.23668900000001</v>
      </c>
      <c r="AH55" s="93">
        <v>174.36189999999999</v>
      </c>
      <c r="AI55" s="93">
        <v>172.09316799999999</v>
      </c>
      <c r="AJ55" s="93">
        <v>172.052728</v>
      </c>
      <c r="AK55" s="93">
        <v>172.052728</v>
      </c>
      <c r="AL55" s="93">
        <v>58.668460199999998</v>
      </c>
      <c r="AM55" s="93">
        <v>2301.6306347999998</v>
      </c>
      <c r="AN55" s="93">
        <v>-617.17479100000003</v>
      </c>
      <c r="AO55" s="93">
        <v>270.98429900000002</v>
      </c>
      <c r="AP55" s="93">
        <v>-888.15908999999999</v>
      </c>
      <c r="AQ55" s="93">
        <v>200.566339</v>
      </c>
      <c r="AR55" s="93">
        <v>-817.741129</v>
      </c>
      <c r="AS55" s="94" t="s">
        <v>332</v>
      </c>
      <c r="AT55" s="94" t="s">
        <v>332</v>
      </c>
      <c r="AU55" s="93">
        <v>-148360.31</v>
      </c>
      <c r="AV55" s="93">
        <v>-255842.34899999999</v>
      </c>
      <c r="AW55" s="94" t="s">
        <v>332</v>
      </c>
      <c r="AX55" s="94" t="s">
        <v>332</v>
      </c>
      <c r="AY55" s="93">
        <v>14.695200699999999</v>
      </c>
      <c r="BA55" s="122" t="s">
        <v>312</v>
      </c>
      <c r="BB55" s="1" t="s">
        <v>241</v>
      </c>
      <c r="BC55" s="2">
        <v>-1911063.2424330001</v>
      </c>
      <c r="BD55" s="2">
        <v>-3610548.4573600003</v>
      </c>
      <c r="BH55" s="2">
        <v>0.43007271899999999</v>
      </c>
      <c r="BI55" s="2">
        <v>46.908563000000001</v>
      </c>
      <c r="BJ55" s="2">
        <v>0.43007272798270385</v>
      </c>
      <c r="BK55" s="2">
        <v>46.908563483548171</v>
      </c>
      <c r="BL55" s="2">
        <v>1.1740606128E-2</v>
      </c>
      <c r="BM55" s="2">
        <v>7.5159509399999995E-5</v>
      </c>
      <c r="BN55" s="2">
        <v>1.1740605765331879E-2</v>
      </c>
      <c r="BO55" s="2">
        <v>7.515950542165077E-5</v>
      </c>
      <c r="BP55" s="2">
        <v>45.889215344173614</v>
      </c>
      <c r="BQ55" s="2">
        <v>83.01379450821527</v>
      </c>
      <c r="BR55" s="2">
        <v>0.1403053023909506</v>
      </c>
      <c r="BS55" s="2">
        <v>1.9016669591302635</v>
      </c>
      <c r="BT55" s="2">
        <v>5.6322055695270642E-2</v>
      </c>
      <c r="BU55" s="2">
        <v>0.47633852429153839</v>
      </c>
      <c r="BV55" s="2">
        <v>516178.5250752318</v>
      </c>
      <c r="BW55" s="2">
        <v>365.27483515243307</v>
      </c>
      <c r="BX55" s="2">
        <v>1.9772859581934807</v>
      </c>
      <c r="BY55" s="2">
        <v>0.63454940900000001</v>
      </c>
      <c r="BZ55" s="2">
        <v>7.5365553500000004</v>
      </c>
      <c r="CA55" s="2">
        <v>0.63496654744890391</v>
      </c>
      <c r="CB55" s="2">
        <v>7.5365560028938043</v>
      </c>
      <c r="CC55" s="2">
        <v>545.45274059200005</v>
      </c>
      <c r="CD55" s="2">
        <v>38.842670424399998</v>
      </c>
      <c r="CE55" s="2">
        <v>545.22426584411221</v>
      </c>
      <c r="CF55" s="2">
        <v>38.842700095319472</v>
      </c>
      <c r="CG55" s="2">
        <v>7.0875149244800005E-5</v>
      </c>
      <c r="CH55" s="2">
        <v>7.0875260541423493E-5</v>
      </c>
      <c r="CI55" s="2">
        <v>2.7635510437881875E-6</v>
      </c>
      <c r="CJ55" s="2">
        <v>2.7644994862720873E-6</v>
      </c>
      <c r="CK55" s="2">
        <v>4.1533494782441842</v>
      </c>
      <c r="CL55" s="2">
        <v>0.1697467501361283</v>
      </c>
      <c r="CM55" s="2">
        <v>58.668507514370148</v>
      </c>
      <c r="CN55" s="2">
        <v>2301.6324193991018</v>
      </c>
      <c r="CO55" s="2">
        <v>501.80287943958803</v>
      </c>
      <c r="CP55" s="2">
        <v>499.54112881873874</v>
      </c>
      <c r="CQ55" s="2">
        <v>-151808.80523226236</v>
      </c>
      <c r="CR55" s="2">
        <v>-255873.67694276269</v>
      </c>
      <c r="CS55" s="2">
        <v>1.1229573771957559</v>
      </c>
      <c r="CT55" s="2">
        <v>-40699.858412722206</v>
      </c>
      <c r="CU55" s="2">
        <v>-238420.68637367798</v>
      </c>
      <c r="CV55" s="2">
        <v>-64961.136280157953</v>
      </c>
      <c r="CW55" s="2">
        <v>-274648.61772659171</v>
      </c>
      <c r="CX55" s="2">
        <v>-904.23790539952915</v>
      </c>
      <c r="CY55" s="2">
        <v>-817.77621872274426</v>
      </c>
      <c r="CZ55" s="2">
        <v>2.1919571336239856E-6</v>
      </c>
      <c r="DA55" s="2">
        <v>-1.2327129089572068E-2</v>
      </c>
      <c r="DB55" s="2">
        <v>-6.4531359474998603E-3</v>
      </c>
      <c r="DC55" s="2">
        <v>-613.23801241590888</v>
      </c>
      <c r="DD55" s="2">
        <v>0.45778317452468636</v>
      </c>
      <c r="DE55" s="2">
        <v>8.9074621659833958E-2</v>
      </c>
      <c r="DF55" s="2">
        <v>172.09308681883803</v>
      </c>
    </row>
    <row r="56" spans="1:110" ht="16.2" x14ac:dyDescent="0.3">
      <c r="A56" s="93" t="s">
        <v>297</v>
      </c>
      <c r="B56" s="93">
        <v>16</v>
      </c>
      <c r="C56" s="93">
        <v>7.8326000000000002</v>
      </c>
      <c r="D56" s="93">
        <v>7.8056000000000001</v>
      </c>
      <c r="E56" s="94" t="s">
        <v>332</v>
      </c>
      <c r="F56" s="94" t="s">
        <v>332</v>
      </c>
      <c r="G56" s="93">
        <v>24.981580900000001</v>
      </c>
      <c r="H56" s="93">
        <v>14.7438503</v>
      </c>
      <c r="I56" s="93">
        <v>24.977756249999999</v>
      </c>
      <c r="J56" s="93">
        <v>14.7438503</v>
      </c>
      <c r="K56" s="93">
        <v>2.1549831899999998</v>
      </c>
      <c r="L56" s="94" t="s">
        <v>332</v>
      </c>
      <c r="M56" s="94" t="s">
        <v>332</v>
      </c>
      <c r="N56" s="93">
        <v>0.45514406400000001</v>
      </c>
      <c r="O56" s="93">
        <v>0.45503842</v>
      </c>
      <c r="P56" s="93">
        <v>0.45640862900000001</v>
      </c>
      <c r="Q56" s="93">
        <v>8.8720044400000003E-2</v>
      </c>
      <c r="R56" s="93">
        <v>8.9139630999999997E-2</v>
      </c>
      <c r="S56" s="93">
        <v>8.9139630999999997E-2</v>
      </c>
      <c r="T56" s="93">
        <v>4.1548771846734391</v>
      </c>
      <c r="U56" s="93">
        <v>0.16968415812788462</v>
      </c>
      <c r="V56" s="93">
        <v>-8.7582727300000007E-3</v>
      </c>
      <c r="W56" s="93">
        <v>1.10890219E-3</v>
      </c>
      <c r="X56" s="93">
        <v>-7.6493705400000004E-3</v>
      </c>
      <c r="Y56" s="93">
        <v>-5.2775152454838537E-3</v>
      </c>
      <c r="Z56" s="93">
        <v>1.0009939259441145</v>
      </c>
      <c r="AA56" s="93">
        <v>-3.4807574845161469E-3</v>
      </c>
      <c r="AB56" s="93">
        <v>-8.0764106626821305E-3</v>
      </c>
      <c r="AC56" s="93">
        <v>1.121996768030912</v>
      </c>
      <c r="AD56" s="93">
        <v>-6.8186206731787077E-4</v>
      </c>
      <c r="AE56" s="94" t="s">
        <v>332</v>
      </c>
      <c r="AF56" s="94" t="s">
        <v>332</v>
      </c>
      <c r="AG56" s="93">
        <v>174.487111</v>
      </c>
      <c r="AH56" s="93">
        <v>174.621374</v>
      </c>
      <c r="AI56" s="93">
        <v>172.19044600000001</v>
      </c>
      <c r="AJ56" s="93">
        <v>172.16318200000001</v>
      </c>
      <c r="AK56" s="93">
        <v>172.16318200000001</v>
      </c>
      <c r="AL56" s="93">
        <v>58.644772199999998</v>
      </c>
      <c r="AM56" s="93">
        <v>2301.7019292</v>
      </c>
      <c r="AN56" s="93">
        <v>399.585848</v>
      </c>
      <c r="AO56" s="93">
        <v>290.24912999999998</v>
      </c>
      <c r="AP56" s="93">
        <v>109.336718</v>
      </c>
      <c r="AQ56" s="93">
        <v>135.231728</v>
      </c>
      <c r="AR56" s="93">
        <v>264.35412000000002</v>
      </c>
      <c r="AS56" s="94" t="s">
        <v>332</v>
      </c>
      <c r="AT56" s="94" t="s">
        <v>332</v>
      </c>
      <c r="AU56" s="93">
        <v>-148423.48199999999</v>
      </c>
      <c r="AV56" s="93">
        <v>-255947.98300000001</v>
      </c>
      <c r="AW56" s="94" t="s">
        <v>332</v>
      </c>
      <c r="AX56" s="94" t="s">
        <v>332</v>
      </c>
      <c r="AY56" s="93">
        <v>14.6952219</v>
      </c>
      <c r="BA56" s="124"/>
      <c r="BB56" s="7" t="s">
        <v>313</v>
      </c>
      <c r="BC56" s="2">
        <v>58834.849997099991</v>
      </c>
      <c r="BD56" s="2">
        <v>18998.980682510002</v>
      </c>
      <c r="BH56" s="2">
        <v>0.42974334600000003</v>
      </c>
      <c r="BI56" s="2">
        <v>46.915893599999997</v>
      </c>
      <c r="BJ56" s="2">
        <v>0.42974335328367436</v>
      </c>
      <c r="BK56" s="2">
        <v>46.915894054764699</v>
      </c>
      <c r="BL56" s="2">
        <v>1.1754724644E-2</v>
      </c>
      <c r="BM56" s="2">
        <v>7.5201754679999998E-5</v>
      </c>
      <c r="BN56" s="2">
        <v>1.1754724337688168E-2</v>
      </c>
      <c r="BO56" s="2">
        <v>7.5201750787508417E-5</v>
      </c>
      <c r="BP56" s="2">
        <v>45.86823388487521</v>
      </c>
      <c r="BQ56" s="2">
        <v>82.996594936704895</v>
      </c>
      <c r="BR56" s="2">
        <v>0.14039722845147395</v>
      </c>
      <c r="BS56" s="2">
        <v>1.9039235897654243</v>
      </c>
      <c r="BT56" s="2">
        <v>5.6357237570253835E-2</v>
      </c>
      <c r="BU56" s="2">
        <v>0.47647569809130025</v>
      </c>
      <c r="BV56" s="2">
        <v>516213.39021803328</v>
      </c>
      <c r="BW56" s="2">
        <v>365.45145532082847</v>
      </c>
      <c r="BX56" s="2">
        <v>1.9759518460861543</v>
      </c>
      <c r="BY56" s="2">
        <v>0.634619618</v>
      </c>
      <c r="BZ56" s="2">
        <v>7.5330869700000003</v>
      </c>
      <c r="CA56" s="2">
        <v>0.63507595337407174</v>
      </c>
      <c r="CB56" s="2">
        <v>7.5330875811897418</v>
      </c>
      <c r="CC56" s="2">
        <v>544.99502646399992</v>
      </c>
      <c r="CD56" s="2">
        <v>38.812519017840003</v>
      </c>
      <c r="CE56" s="2">
        <v>544.73885260138491</v>
      </c>
      <c r="CF56" s="2">
        <v>38.812548667917689</v>
      </c>
      <c r="CG56" s="2">
        <v>7.0787948823199993E-5</v>
      </c>
      <c r="CH56" s="2">
        <v>7.0788059635666279E-5</v>
      </c>
      <c r="CI56" s="2">
        <v>2.7598230651731161E-6</v>
      </c>
      <c r="CJ56" s="2">
        <v>2.7607702249711223E-6</v>
      </c>
      <c r="CK56" s="2">
        <v>4.1548804852296364</v>
      </c>
      <c r="CL56" s="2">
        <v>0.16968428341670916</v>
      </c>
      <c r="CM56" s="2">
        <v>58.644819673626941</v>
      </c>
      <c r="CN56" s="2">
        <v>2301.7037126759419</v>
      </c>
      <c r="CO56" s="2">
        <v>501.83992972062453</v>
      </c>
      <c r="CP56" s="2">
        <v>499.57816914316896</v>
      </c>
      <c r="CQ56" s="2">
        <v>-151857.74519729996</v>
      </c>
      <c r="CR56" s="2">
        <v>-255979.30573028637</v>
      </c>
      <c r="CS56" s="2">
        <v>1.1224095005550687</v>
      </c>
      <c r="CT56" s="2">
        <v>-40689.089121495643</v>
      </c>
      <c r="CU56" s="2">
        <v>-238407.83775675611</v>
      </c>
      <c r="CV56" s="2">
        <v>-64954.255761592889</v>
      </c>
      <c r="CW56" s="2">
        <v>-274639.2239390912</v>
      </c>
      <c r="CX56" s="2">
        <v>91.99516625970341</v>
      </c>
      <c r="CY56" s="2">
        <v>264.33905004824572</v>
      </c>
      <c r="CZ56" s="2">
        <v>2.1930254644949159E-6</v>
      </c>
      <c r="DA56" s="2">
        <v>-8.7167002112876184E-3</v>
      </c>
      <c r="DB56" s="2">
        <v>-7.6133661268689085E-3</v>
      </c>
      <c r="DC56" s="2">
        <v>397.47166908886391</v>
      </c>
      <c r="DD56" s="2">
        <v>0.45640962441889626</v>
      </c>
      <c r="DE56" s="2">
        <v>8.8720301084452072E-2</v>
      </c>
      <c r="DF56" s="2">
        <v>172.19038124311666</v>
      </c>
    </row>
    <row r="57" spans="1:110" ht="16.2" x14ac:dyDescent="0.3">
      <c r="A57" s="93" t="s">
        <v>297</v>
      </c>
      <c r="B57" s="93">
        <v>17</v>
      </c>
      <c r="C57" s="93">
        <v>7.8056000000000001</v>
      </c>
      <c r="D57" s="93">
        <v>7.7786</v>
      </c>
      <c r="E57" s="94" t="s">
        <v>332</v>
      </c>
      <c r="F57" s="94" t="s">
        <v>332</v>
      </c>
      <c r="G57" s="93">
        <v>24.9739316</v>
      </c>
      <c r="H57" s="93">
        <v>14.735058799999999</v>
      </c>
      <c r="I57" s="93">
        <v>24.969535800000003</v>
      </c>
      <c r="J57" s="93">
        <v>14.735058799999999</v>
      </c>
      <c r="K57" s="93">
        <v>2.1551207300000002</v>
      </c>
      <c r="L57" s="94" t="s">
        <v>332</v>
      </c>
      <c r="M57" s="94" t="s">
        <v>332</v>
      </c>
      <c r="N57" s="93">
        <v>0.45493277599999998</v>
      </c>
      <c r="O57" s="93">
        <v>0.45488711699999995</v>
      </c>
      <c r="P57" s="93">
        <v>0.45547926999999999</v>
      </c>
      <c r="Q57" s="93">
        <v>8.8480805600000004E-2</v>
      </c>
      <c r="R57" s="93">
        <v>8.8766668100000001E-2</v>
      </c>
      <c r="S57" s="93">
        <v>8.8766668100000001E-2</v>
      </c>
      <c r="T57" s="93">
        <v>4.1564188120330492</v>
      </c>
      <c r="U57" s="93">
        <v>0.16959906702419039</v>
      </c>
      <c r="V57" s="93">
        <v>-6.2793032699999998E-3</v>
      </c>
      <c r="W57" s="93">
        <v>-2.5122095799999999E-3</v>
      </c>
      <c r="X57" s="93">
        <v>-8.7915128499999988E-3</v>
      </c>
      <c r="Y57" s="93">
        <v>-2.2801573355950471E-3</v>
      </c>
      <c r="Z57" s="93">
        <v>1.00114267654089</v>
      </c>
      <c r="AA57" s="93">
        <v>-3.9991459344049527E-3</v>
      </c>
      <c r="AB57" s="93">
        <v>-5.4989099667471647E-3</v>
      </c>
      <c r="AC57" s="93">
        <v>1.1216505503256244</v>
      </c>
      <c r="AD57" s="93">
        <v>-7.8039330325283495E-4</v>
      </c>
      <c r="AE57" s="94" t="s">
        <v>332</v>
      </c>
      <c r="AF57" s="94" t="s">
        <v>332</v>
      </c>
      <c r="AG57" s="93">
        <v>174.75563700000001</v>
      </c>
      <c r="AH57" s="93">
        <v>174.90187250000002</v>
      </c>
      <c r="AI57" s="93">
        <v>172.25619</v>
      </c>
      <c r="AJ57" s="93">
        <v>172.237784</v>
      </c>
      <c r="AK57" s="93">
        <v>172.237784</v>
      </c>
      <c r="AL57" s="93">
        <v>58.618778040000002</v>
      </c>
      <c r="AM57" s="93">
        <v>2301.1856423999998</v>
      </c>
      <c r="AN57" s="93">
        <v>1189.06078</v>
      </c>
      <c r="AO57" s="93">
        <v>315.75640600000003</v>
      </c>
      <c r="AP57" s="93">
        <v>873.30437700000004</v>
      </c>
      <c r="AQ57" s="93">
        <v>91.282403599999995</v>
      </c>
      <c r="AR57" s="93">
        <v>1097.77838</v>
      </c>
      <c r="AS57" s="94" t="s">
        <v>332</v>
      </c>
      <c r="AT57" s="94" t="s">
        <v>332</v>
      </c>
      <c r="AU57" s="93">
        <v>-148452.943</v>
      </c>
      <c r="AV57" s="93">
        <v>-256019.995</v>
      </c>
      <c r="AW57" s="94" t="s">
        <v>332</v>
      </c>
      <c r="AX57" s="94" t="s">
        <v>332</v>
      </c>
      <c r="AY57" s="93">
        <v>14.6952432</v>
      </c>
      <c r="BA57" s="124"/>
      <c r="BB57" s="7" t="s">
        <v>314</v>
      </c>
      <c r="BC57" s="2">
        <v>-1969898.0937200002</v>
      </c>
      <c r="BD57" s="2">
        <v>-3629547.441569</v>
      </c>
      <c r="BH57" s="2">
        <v>0.42938216400000001</v>
      </c>
      <c r="BI57" s="2">
        <v>46.920948699999997</v>
      </c>
      <c r="BJ57" s="2">
        <v>0.42938217262739248</v>
      </c>
      <c r="BK57" s="2">
        <v>46.920949094092158</v>
      </c>
      <c r="BL57" s="2">
        <v>1.1769998184000001E-2</v>
      </c>
      <c r="BM57" s="2">
        <v>7.5230079120000004E-5</v>
      </c>
      <c r="BN57" s="2">
        <v>1.176999785182423E-2</v>
      </c>
      <c r="BO57" s="2">
        <v>7.5230074964655383E-5</v>
      </c>
      <c r="BP57" s="2">
        <v>45.844308585536751</v>
      </c>
      <c r="BQ57" s="2">
        <v>82.984815233394741</v>
      </c>
      <c r="BR57" s="2">
        <v>0.14050373426703461</v>
      </c>
      <c r="BS57" s="2">
        <v>1.9054655587331772</v>
      </c>
      <c r="BT57" s="2">
        <v>5.6395415554033976E-2</v>
      </c>
      <c r="BU57" s="2">
        <v>0.47657142475937919</v>
      </c>
      <c r="BV57" s="2">
        <v>516238.5236348568</v>
      </c>
      <c r="BW57" s="2">
        <v>365.63848458387457</v>
      </c>
      <c r="BX57" s="2">
        <v>1.9745608678745146</v>
      </c>
      <c r="BY57" s="2">
        <v>0.63470667300000005</v>
      </c>
      <c r="BZ57" s="2">
        <v>7.5307978899999997</v>
      </c>
      <c r="CA57" s="2">
        <v>0.63520998127101591</v>
      </c>
      <c r="CB57" s="2">
        <v>7.5307985256780228</v>
      </c>
      <c r="CC57" s="2">
        <v>544.48194324799999</v>
      </c>
      <c r="CD57" s="2">
        <v>38.782378845359993</v>
      </c>
      <c r="CE57" s="2">
        <v>544.1955382512208</v>
      </c>
      <c r="CF57" s="2">
        <v>38.782408460877839</v>
      </c>
      <c r="CG57" s="2">
        <v>7.0693943534400007E-5</v>
      </c>
      <c r="CH57" s="2">
        <v>7.0694054494891155E-5</v>
      </c>
      <c r="CI57" s="2">
        <v>2.7559388747454173E-6</v>
      </c>
      <c r="CJ57" s="2">
        <v>2.7568846853645787E-6</v>
      </c>
      <c r="CK57" s="2">
        <v>4.1564220863917498</v>
      </c>
      <c r="CL57" s="2">
        <v>0.16959919235926257</v>
      </c>
      <c r="CM57" s="2">
        <v>58.618825368841925</v>
      </c>
      <c r="CN57" s="2">
        <v>2301.1874250873329</v>
      </c>
      <c r="CO57" s="2">
        <v>501.87195923447604</v>
      </c>
      <c r="CP57" s="2">
        <v>499.61026556589655</v>
      </c>
      <c r="CQ57" s="2">
        <v>-151877.68143396656</v>
      </c>
      <c r="CR57" s="2">
        <v>-256051.31496625222</v>
      </c>
      <c r="CS57" s="2">
        <v>1.1220365617622714</v>
      </c>
      <c r="CT57" s="2">
        <v>-40677.467161907276</v>
      </c>
      <c r="CU57" s="2">
        <v>-238393.94362175619</v>
      </c>
      <c r="CV57" s="2">
        <v>-64949.638036853634</v>
      </c>
      <c r="CW57" s="2">
        <v>-274632.87841981411</v>
      </c>
      <c r="CX57" s="2">
        <v>854.32170154563778</v>
      </c>
      <c r="CY57" s="2">
        <v>1097.7738226593638</v>
      </c>
      <c r="CZ57" s="2">
        <v>2.1941291733176112E-6</v>
      </c>
      <c r="DA57" s="2">
        <v>-6.2481488517058797E-3</v>
      </c>
      <c r="DB57" s="2">
        <v>-8.7443631087674601E-3</v>
      </c>
      <c r="DC57" s="2">
        <v>1181.9720359301871</v>
      </c>
      <c r="DD57" s="2">
        <v>0.45548009523312094</v>
      </c>
      <c r="DE57" s="2">
        <v>8.8481018156370744E-2</v>
      </c>
      <c r="DF57" s="2">
        <v>172.25613822875164</v>
      </c>
    </row>
    <row r="58" spans="1:110" ht="16.2" x14ac:dyDescent="0.3">
      <c r="A58" s="93" t="s">
        <v>297</v>
      </c>
      <c r="B58" s="93">
        <v>18</v>
      </c>
      <c r="C58" s="93">
        <v>7.7786</v>
      </c>
      <c r="D58" s="93">
        <v>7.7515999999999998</v>
      </c>
      <c r="E58" s="94" t="s">
        <v>332</v>
      </c>
      <c r="F58" s="94" t="s">
        <v>332</v>
      </c>
      <c r="G58" s="93">
        <v>24.965140000000002</v>
      </c>
      <c r="H58" s="93">
        <v>14.725077199999999</v>
      </c>
      <c r="I58" s="93">
        <v>24.9601492</v>
      </c>
      <c r="J58" s="93">
        <v>14.725077199999999</v>
      </c>
      <c r="K58" s="93">
        <v>2.1552467000000002</v>
      </c>
      <c r="L58" s="94" t="s">
        <v>332</v>
      </c>
      <c r="M58" s="94" t="s">
        <v>332</v>
      </c>
      <c r="N58" s="93">
        <v>0.45484145799999998</v>
      </c>
      <c r="O58" s="93">
        <v>0.45484019549999999</v>
      </c>
      <c r="P58" s="93">
        <v>0.45485657000000002</v>
      </c>
      <c r="Q58" s="93">
        <v>8.8320739199999998E-2</v>
      </c>
      <c r="R58" s="93">
        <v>8.8514238300000006E-2</v>
      </c>
      <c r="S58" s="93">
        <v>8.8514238300000006E-2</v>
      </c>
      <c r="T58" s="93">
        <v>4.1580300225849625</v>
      </c>
      <c r="U58" s="93">
        <v>0.16949424809475688</v>
      </c>
      <c r="V58" s="93">
        <v>-4.6030851000000003E-3</v>
      </c>
      <c r="W58" s="93">
        <v>-5.3785596999999996E-3</v>
      </c>
      <c r="X58" s="93">
        <v>-9.9816447999999999E-3</v>
      </c>
      <c r="Y58" s="93">
        <v>-6.3031827756442234E-5</v>
      </c>
      <c r="Z58" s="93">
        <v>1.0013057544161166</v>
      </c>
      <c r="AA58" s="93">
        <v>-4.540053272243558E-3</v>
      </c>
      <c r="AB58" s="93">
        <v>-3.7195674135468444E-3</v>
      </c>
      <c r="AC58" s="93">
        <v>1.1214056605289453</v>
      </c>
      <c r="AD58" s="93">
        <v>-8.8351768645315593E-4</v>
      </c>
      <c r="AE58" s="94" t="s">
        <v>332</v>
      </c>
      <c r="AF58" s="94" t="s">
        <v>332</v>
      </c>
      <c r="AG58" s="93">
        <v>175.04810800000001</v>
      </c>
      <c r="AH58" s="93">
        <v>175.20901750000002</v>
      </c>
      <c r="AI58" s="93">
        <v>172.30021400000001</v>
      </c>
      <c r="AJ58" s="93">
        <v>172.28786199999999</v>
      </c>
      <c r="AK58" s="93">
        <v>172.28786199999999</v>
      </c>
      <c r="AL58" s="93">
        <v>58.590153000000001</v>
      </c>
      <c r="AM58" s="93">
        <v>2300.202432</v>
      </c>
      <c r="AN58" s="93">
        <v>1837.29564</v>
      </c>
      <c r="AO58" s="93">
        <v>346.99369999999999</v>
      </c>
      <c r="AP58" s="93">
        <v>1490.3019400000001</v>
      </c>
      <c r="AQ58" s="93">
        <v>61.234766700000002</v>
      </c>
      <c r="AR58" s="93">
        <v>1776.06087</v>
      </c>
      <c r="AS58" s="94" t="s">
        <v>332</v>
      </c>
      <c r="AT58" s="94" t="s">
        <v>332</v>
      </c>
      <c r="AU58" s="93">
        <v>-148457.592</v>
      </c>
      <c r="AV58" s="93">
        <v>-256068.77</v>
      </c>
      <c r="AW58" s="94" t="s">
        <v>332</v>
      </c>
      <c r="AX58" s="94" t="s">
        <v>332</v>
      </c>
      <c r="AY58" s="93">
        <v>14.695264399999999</v>
      </c>
      <c r="BA58" s="124"/>
      <c r="BB58" s="7" t="s">
        <v>315</v>
      </c>
      <c r="BC58" s="2">
        <v>82231.905410299994</v>
      </c>
      <c r="BD58" s="2">
        <v>382301.86144549999</v>
      </c>
      <c r="BH58" s="2">
        <v>0.42898344399999999</v>
      </c>
      <c r="BI58" s="2">
        <v>46.924406400000002</v>
      </c>
      <c r="BJ58" s="2">
        <v>0.42898345152335132</v>
      </c>
      <c r="BK58" s="2">
        <v>46.92440683336514</v>
      </c>
      <c r="BL58" s="2">
        <v>1.1786735844E-2</v>
      </c>
      <c r="BM58" s="2">
        <v>7.5248963280000005E-5</v>
      </c>
      <c r="BN58" s="2">
        <v>1.1786735514453832E-2</v>
      </c>
      <c r="BO58" s="2">
        <v>7.524895945248447E-5</v>
      </c>
      <c r="BP58" s="2">
        <v>45.817325254534296</v>
      </c>
      <c r="BQ58" s="2">
        <v>82.976803281201725</v>
      </c>
      <c r="BR58" s="2">
        <v>0.14062545133661208</v>
      </c>
      <c r="BS58" s="2">
        <v>1.9065114480326257</v>
      </c>
      <c r="BT58" s="2">
        <v>5.6437324181447764E-2</v>
      </c>
      <c r="BU58" s="2">
        <v>0.476637624378558</v>
      </c>
      <c r="BV58" s="2">
        <v>516256.47045174969</v>
      </c>
      <c r="BW58" s="2">
        <v>365.84075001160261</v>
      </c>
      <c r="BX58" s="2">
        <v>1.9730778890387248</v>
      </c>
      <c r="BY58" s="2">
        <v>0.634809658</v>
      </c>
      <c r="BZ58" s="2">
        <v>7.5292945600000003</v>
      </c>
      <c r="CA58" s="2">
        <v>0.6353676520629421</v>
      </c>
      <c r="CB58" s="2">
        <v>7.5292951639036101</v>
      </c>
      <c r="CC58" s="2">
        <v>543.90843560799999</v>
      </c>
      <c r="CD58" s="2">
        <v>38.75126177928</v>
      </c>
      <c r="CE58" s="2">
        <v>543.58844181925485</v>
      </c>
      <c r="CF58" s="2">
        <v>38.751291562565122</v>
      </c>
      <c r="CG58" s="2">
        <v>7.0591521327199999E-5</v>
      </c>
      <c r="CH58" s="2">
        <v>7.0591632434005016E-5</v>
      </c>
      <c r="CI58" s="2">
        <v>2.7518007382892058E-6</v>
      </c>
      <c r="CJ58" s="2">
        <v>2.7527451661163134E-6</v>
      </c>
      <c r="CK58" s="2">
        <v>4.1580333149655431</v>
      </c>
      <c r="CL58" s="2">
        <v>0.16949437420193636</v>
      </c>
      <c r="CM58" s="2">
        <v>58.590200254419614</v>
      </c>
      <c r="CN58" s="2">
        <v>2300.2042268286541</v>
      </c>
      <c r="CO58" s="2">
        <v>501.90129439413778</v>
      </c>
      <c r="CP58" s="2">
        <v>499.63972398141027</v>
      </c>
      <c r="CQ58" s="2">
        <v>-151876.07001283302</v>
      </c>
      <c r="CR58" s="2">
        <v>-256100.08696254482</v>
      </c>
      <c r="CS58" s="2">
        <v>1.1217843511919998</v>
      </c>
      <c r="CT58" s="2">
        <v>-40664.751712157333</v>
      </c>
      <c r="CU58" s="2">
        <v>-238378.73523194648</v>
      </c>
      <c r="CV58" s="2">
        <v>-64946.559846236371</v>
      </c>
      <c r="CW58" s="2">
        <v>-274628.61771058856</v>
      </c>
      <c r="CX58" s="2">
        <v>1469.3175713569483</v>
      </c>
      <c r="CY58" s="2">
        <v>1776.0609576093466</v>
      </c>
      <c r="CZ58" s="2">
        <v>2.1953048495588741E-6</v>
      </c>
      <c r="DA58" s="2">
        <v>-4.5789396675930431E-3</v>
      </c>
      <c r="DB58" s="2">
        <v>-9.9234109171202449E-3</v>
      </c>
      <c r="DC58" s="2">
        <v>1825.8729164881352</v>
      </c>
      <c r="DD58" s="2">
        <v>0.45485727747139187</v>
      </c>
      <c r="DE58" s="2">
        <v>8.8320921032467664E-2</v>
      </c>
      <c r="DF58" s="2">
        <v>172.30016995429608</v>
      </c>
    </row>
    <row r="59" spans="1:110" ht="16.8" thickBot="1" x14ac:dyDescent="0.35">
      <c r="A59" s="93" t="s">
        <v>298</v>
      </c>
      <c r="B59" s="93">
        <v>19</v>
      </c>
      <c r="C59" s="93">
        <v>6.8705999999999996</v>
      </c>
      <c r="D59" s="93">
        <v>6.8135999999999903</v>
      </c>
      <c r="E59" s="94" t="s">
        <v>332</v>
      </c>
      <c r="F59" s="93">
        <v>48.062464499999997</v>
      </c>
      <c r="G59" s="93">
        <v>24.955158399999998</v>
      </c>
      <c r="H59" s="93">
        <v>65.611371800000001</v>
      </c>
      <c r="I59" s="93">
        <v>26.367073449999999</v>
      </c>
      <c r="J59" s="93">
        <v>65.611371800000001</v>
      </c>
      <c r="K59" s="93">
        <v>3.6408009699999999</v>
      </c>
      <c r="L59" s="94" t="s">
        <v>332</v>
      </c>
      <c r="M59" s="93">
        <v>0.20914556200000001</v>
      </c>
      <c r="N59" s="93">
        <v>0.454838933</v>
      </c>
      <c r="O59" s="93">
        <v>0.42805319200000003</v>
      </c>
      <c r="P59" s="93">
        <v>0.68674309499999997</v>
      </c>
      <c r="Q59" s="93">
        <v>0.16505308899999999</v>
      </c>
      <c r="R59" s="93">
        <v>0.16996529899999999</v>
      </c>
      <c r="S59" s="93">
        <v>0.16996529899999999</v>
      </c>
      <c r="T59" s="93">
        <v>4.413834402891502</v>
      </c>
      <c r="U59" s="93">
        <v>0.66486738533569323</v>
      </c>
      <c r="V59" s="93">
        <v>-0.203773701</v>
      </c>
      <c r="W59" s="93">
        <v>3.0276037900000001</v>
      </c>
      <c r="X59" s="93">
        <v>2.8238300890000003</v>
      </c>
      <c r="Y59" s="93">
        <v>-1.4125231842620942</v>
      </c>
      <c r="Z59" s="93">
        <v>0.79454716569458095</v>
      </c>
      <c r="AA59" s="93">
        <v>1.2087494832620942</v>
      </c>
      <c r="AB59" s="93">
        <v>-0.6837268264020816</v>
      </c>
      <c r="AC59" s="93">
        <v>1.2349475385734325</v>
      </c>
      <c r="AD59" s="93">
        <v>0.47995312540208163</v>
      </c>
      <c r="AE59" s="94" t="s">
        <v>332</v>
      </c>
      <c r="AF59" s="93">
        <v>113.634866</v>
      </c>
      <c r="AG59" s="93">
        <v>175.36992699999999</v>
      </c>
      <c r="AH59" s="93">
        <v>176.93578650000001</v>
      </c>
      <c r="AI59" s="93">
        <v>152.43278900000001</v>
      </c>
      <c r="AJ59" s="93">
        <v>149.003514</v>
      </c>
      <c r="AK59" s="93">
        <v>149.003514</v>
      </c>
      <c r="AL59" s="93">
        <v>61.695936720000006</v>
      </c>
      <c r="AM59" s="93">
        <v>9148.9694039999995</v>
      </c>
      <c r="AN59" s="93">
        <v>-709409.41</v>
      </c>
      <c r="AO59" s="93">
        <v>5152.2000900000003</v>
      </c>
      <c r="AP59" s="93">
        <v>-714561.61</v>
      </c>
      <c r="AQ59" s="93">
        <v>114227.70299999999</v>
      </c>
      <c r="AR59" s="93">
        <v>-823637.11300000001</v>
      </c>
      <c r="AS59" s="94" t="s">
        <v>332</v>
      </c>
      <c r="AT59" s="93">
        <v>-235688.43599999999</v>
      </c>
      <c r="AU59" s="93">
        <v>-148443.348</v>
      </c>
      <c r="AV59" s="93">
        <v>-240930.93100000001</v>
      </c>
      <c r="AW59" s="94" t="s">
        <v>332</v>
      </c>
      <c r="AX59" s="93">
        <v>18.612558700000001</v>
      </c>
      <c r="AY59" s="93">
        <v>14.6952856</v>
      </c>
      <c r="BA59" s="126"/>
      <c r="BB59" s="12" t="s">
        <v>316</v>
      </c>
      <c r="BC59" s="2">
        <v>-1993295.1468590002</v>
      </c>
      <c r="BD59" s="2">
        <v>-3992850.3205799996</v>
      </c>
      <c r="BH59" s="2">
        <v>0.427645051</v>
      </c>
      <c r="BI59" s="2">
        <v>46.561312999999998</v>
      </c>
      <c r="BJ59" s="2">
        <v>0.42764505861470975</v>
      </c>
      <c r="BK59" s="2">
        <v>46.561313383036016</v>
      </c>
      <c r="BL59" s="2">
        <v>1.1881138139999999E-2</v>
      </c>
      <c r="BM59" s="2">
        <v>6.3683318160000007E-5</v>
      </c>
      <c r="BN59" s="2">
        <v>1.1881137820646833E-2</v>
      </c>
      <c r="BO59" s="2">
        <v>6.3683313885986328E-5</v>
      </c>
      <c r="BP59" s="2">
        <v>45.88065456375579</v>
      </c>
      <c r="BQ59" s="2">
        <v>84.764301521369902</v>
      </c>
      <c r="BR59" s="2">
        <v>0.14017233379388858</v>
      </c>
      <c r="BS59" s="2">
        <v>1.6362976096501547</v>
      </c>
      <c r="BT59" s="2">
        <v>5.664878080313205E-2</v>
      </c>
      <c r="BU59" s="2">
        <v>0.48805100337905655</v>
      </c>
      <c r="BV59" s="2">
        <v>522147.4908363283</v>
      </c>
      <c r="BW59" s="2">
        <v>387.67153304267151</v>
      </c>
      <c r="BX59" s="2">
        <v>8.8601145478543888</v>
      </c>
      <c r="BY59" s="2">
        <v>0.63087199199999999</v>
      </c>
      <c r="BZ59" s="2">
        <v>9.22203734</v>
      </c>
      <c r="CA59" s="2">
        <v>0.63370951495771977</v>
      </c>
      <c r="CB59" s="2">
        <v>9.2220383238302315</v>
      </c>
      <c r="CC59" s="2">
        <v>543.26780237599996</v>
      </c>
      <c r="CD59" s="2">
        <v>167.8739098888</v>
      </c>
      <c r="CE59" s="2">
        <v>572.94432712106618</v>
      </c>
      <c r="CF59" s="2">
        <v>167.87403649157227</v>
      </c>
      <c r="CG59" s="2">
        <v>1.390254150368E-3</v>
      </c>
      <c r="CH59" s="2">
        <v>1.3902563403186655E-3</v>
      </c>
      <c r="CI59" s="2">
        <v>5.5489038441955196E-5</v>
      </c>
      <c r="CJ59" s="2">
        <v>5.5508082174042112E-5</v>
      </c>
      <c r="CK59" s="2">
        <v>4.4138378959815805</v>
      </c>
      <c r="CL59" s="2">
        <v>0.66486784261603482</v>
      </c>
      <c r="CM59" s="2">
        <v>61.695986641222149</v>
      </c>
      <c r="CN59" s="2">
        <v>9148.97608287394</v>
      </c>
      <c r="CO59" s="2">
        <v>401.6124556650106</v>
      </c>
      <c r="CP59" s="2">
        <v>399.63119732479458</v>
      </c>
      <c r="CQ59" s="2">
        <v>-157103.70651684442</v>
      </c>
      <c r="CR59" s="2">
        <v>-240962.49273391117</v>
      </c>
      <c r="CS59" s="2">
        <v>1.2287851334858368</v>
      </c>
      <c r="CT59" s="2">
        <v>-40589.010109104274</v>
      </c>
      <c r="CU59" s="2">
        <v>-238296.85134133286</v>
      </c>
      <c r="CV59" s="2">
        <v>-66490.261396992297</v>
      </c>
      <c r="CW59" s="2">
        <v>-276650.95706131664</v>
      </c>
      <c r="CX59" s="2">
        <v>-713197.47745622741</v>
      </c>
      <c r="CY59" s="2">
        <v>-824040.51946064702</v>
      </c>
      <c r="CZ59" s="2">
        <v>7.4352617258013209E-6</v>
      </c>
      <c r="DA59" s="2">
        <v>-0.41483828216697272</v>
      </c>
      <c r="DB59" s="2">
        <v>3.0928892401162975</v>
      </c>
      <c r="DC59" s="2">
        <v>-813670.29063710186</v>
      </c>
      <c r="DD59" s="2">
        <v>0.68232069203301782</v>
      </c>
      <c r="DE59" s="2">
        <v>0.16314059657997745</v>
      </c>
      <c r="DF59" s="2">
        <v>152.90039762594978</v>
      </c>
    </row>
    <row r="60" spans="1:110" ht="15" thickBot="1" x14ac:dyDescent="0.35">
      <c r="A60" s="93" t="s">
        <v>298</v>
      </c>
      <c r="B60" s="93">
        <v>20</v>
      </c>
      <c r="C60" s="93">
        <v>6.8135999999999903</v>
      </c>
      <c r="D60" s="93">
        <v>6.7565999999999997</v>
      </c>
      <c r="E60" s="94" t="s">
        <v>332</v>
      </c>
      <c r="F60" s="94" t="s">
        <v>332</v>
      </c>
      <c r="G60" s="93">
        <v>27.778988500000001</v>
      </c>
      <c r="H60" s="93">
        <v>66.382476100000005</v>
      </c>
      <c r="I60" s="93">
        <v>28.164540600000002</v>
      </c>
      <c r="J60" s="93">
        <v>66.382476100000005</v>
      </c>
      <c r="K60" s="93">
        <v>3.67012888</v>
      </c>
      <c r="L60" s="94" t="s">
        <v>332</v>
      </c>
      <c r="M60" s="94" t="s">
        <v>332</v>
      </c>
      <c r="N60" s="93">
        <v>0.401267451</v>
      </c>
      <c r="O60" s="93">
        <v>0.3709724915</v>
      </c>
      <c r="P60" s="93">
        <v>0.613277132</v>
      </c>
      <c r="Q60" s="93">
        <v>0.13611067399999999</v>
      </c>
      <c r="R60" s="93">
        <v>0.146593322</v>
      </c>
      <c r="S60" s="93">
        <v>0.146593322</v>
      </c>
      <c r="T60" s="93">
        <v>4.7601885244505366</v>
      </c>
      <c r="U60" s="93">
        <v>0.72425915959212761</v>
      </c>
      <c r="V60" s="93">
        <v>-1.4204287799999999</v>
      </c>
      <c r="W60" s="93">
        <v>2.19153303</v>
      </c>
      <c r="X60" s="93">
        <v>0.77110425000000005</v>
      </c>
      <c r="Y60" s="93">
        <v>-1.7064872448287387</v>
      </c>
      <c r="Z60" s="93">
        <v>0.94809676088587769</v>
      </c>
      <c r="AA60" s="93">
        <v>0.28605846482873887</v>
      </c>
      <c r="AB60" s="93">
        <v>-1.5334675136158185</v>
      </c>
      <c r="AC60" s="93">
        <v>1.1847879558012451</v>
      </c>
      <c r="AD60" s="93">
        <v>0.11303873361581851</v>
      </c>
      <c r="AE60" s="94" t="s">
        <v>332</v>
      </c>
      <c r="AF60" s="94" t="s">
        <v>332</v>
      </c>
      <c r="AG60" s="93">
        <v>178.50164599999999</v>
      </c>
      <c r="AH60" s="93">
        <v>180.2395095</v>
      </c>
      <c r="AI60" s="93">
        <v>159.64929599999999</v>
      </c>
      <c r="AJ60" s="93">
        <v>158.218524</v>
      </c>
      <c r="AK60" s="93">
        <v>158.218524</v>
      </c>
      <c r="AL60" s="93">
        <v>65.468204280000009</v>
      </c>
      <c r="AM60" s="93">
        <v>9697.3699319999996</v>
      </c>
      <c r="AN60" s="93">
        <v>-459956.66600000003</v>
      </c>
      <c r="AO60" s="93">
        <v>4529.7813900000001</v>
      </c>
      <c r="AP60" s="93">
        <v>-464486.44799999997</v>
      </c>
      <c r="AQ60" s="93">
        <v>50922.023300000001</v>
      </c>
      <c r="AR60" s="93">
        <v>-510878.68900000001</v>
      </c>
      <c r="AS60" s="94" t="s">
        <v>332</v>
      </c>
      <c r="AT60" s="94" t="s">
        <v>332</v>
      </c>
      <c r="AU60" s="93">
        <v>-158891.19500000001</v>
      </c>
      <c r="AV60" s="93">
        <v>-245061.14499999999</v>
      </c>
      <c r="AW60" s="94" t="s">
        <v>332</v>
      </c>
      <c r="AX60" s="94" t="s">
        <v>332</v>
      </c>
      <c r="AY60" s="93">
        <v>14.6953321</v>
      </c>
      <c r="BH60" s="2">
        <v>0.42519013900000002</v>
      </c>
      <c r="BI60" s="2">
        <v>46.450204999999997</v>
      </c>
      <c r="BJ60" s="2">
        <v>0.42519014681649625</v>
      </c>
      <c r="BK60" s="2">
        <v>46.450205435605397</v>
      </c>
      <c r="BL60" s="2">
        <v>1.2062810088E-2</v>
      </c>
      <c r="BM60" s="2">
        <v>6.883627356E-5</v>
      </c>
      <c r="BN60" s="2">
        <v>1.2062809747887525E-2</v>
      </c>
      <c r="BO60" s="2">
        <v>6.8836269599529865E-5</v>
      </c>
      <c r="BP60" s="2">
        <v>46.060934872899587</v>
      </c>
      <c r="BQ60" s="2">
        <v>84.493282518967703</v>
      </c>
      <c r="BR60" s="2">
        <v>0.13902725073940603</v>
      </c>
      <c r="BS60" s="2">
        <v>1.7023638701439285</v>
      </c>
      <c r="BT60" s="2">
        <v>5.7038139995747861E-2</v>
      </c>
      <c r="BU60" s="2">
        <v>0.47337831422308202</v>
      </c>
      <c r="BV60" s="2">
        <v>515904.59817019198</v>
      </c>
      <c r="BW60" s="2">
        <v>416.49032835512998</v>
      </c>
      <c r="BX60" s="2">
        <v>8.9856862318209316</v>
      </c>
      <c r="BY60" s="2">
        <v>0.62697859899999997</v>
      </c>
      <c r="BZ60" s="2">
        <v>8.2843088500000004</v>
      </c>
      <c r="CA60" s="2">
        <v>0.63007110929130283</v>
      </c>
      <c r="CB60" s="2">
        <v>8.284309604184477</v>
      </c>
      <c r="CC60" s="2">
        <v>602.54502648000005</v>
      </c>
      <c r="CD60" s="2">
        <v>175.3371904128</v>
      </c>
      <c r="CE60" s="2">
        <v>609.76662488021475</v>
      </c>
      <c r="CF60" s="2">
        <v>175.33732449348057</v>
      </c>
      <c r="CG60" s="2">
        <v>1.44565245876E-3</v>
      </c>
      <c r="CH60" s="2">
        <v>1.4456547411882048E-3</v>
      </c>
      <c r="CI60" s="2">
        <v>5.7073042260692471E-5</v>
      </c>
      <c r="CJ60" s="2">
        <v>5.7092629839702293E-5</v>
      </c>
      <c r="CK60" s="2">
        <v>4.7601922830126009</v>
      </c>
      <c r="CL60" s="2">
        <v>0.72425968039687294</v>
      </c>
      <c r="CM60" s="2">
        <v>65.468257252408407</v>
      </c>
      <c r="CN60" s="2">
        <v>9697.3773098846505</v>
      </c>
      <c r="CO60" s="2">
        <v>404.84758278460833</v>
      </c>
      <c r="CP60" s="2">
        <v>402.85597018855719</v>
      </c>
      <c r="CQ60" s="2">
        <v>-168256.92226406641</v>
      </c>
      <c r="CR60" s="2">
        <v>-245092.78169542778</v>
      </c>
      <c r="CS60" s="2">
        <v>1.187605007725645</v>
      </c>
      <c r="CT60" s="2">
        <v>-40437.108816906693</v>
      </c>
      <c r="CU60" s="2">
        <v>-238144.8924604698</v>
      </c>
      <c r="CV60" s="2">
        <v>-65821.366043253001</v>
      </c>
      <c r="CW60" s="2">
        <v>-275849.92983334156</v>
      </c>
      <c r="CX60" s="2">
        <v>-464464.36460939154</v>
      </c>
      <c r="CY60" s="2">
        <v>-511039.66988619912</v>
      </c>
      <c r="CZ60" s="2">
        <v>8.3847568829077074E-6</v>
      </c>
      <c r="DA60" s="2">
        <v>-1.4707831616106031</v>
      </c>
      <c r="DB60" s="2">
        <v>0.83876888950764406</v>
      </c>
      <c r="DC60" s="2">
        <v>-485637.60796911857</v>
      </c>
      <c r="DD60" s="2">
        <v>0.61204461067141003</v>
      </c>
      <c r="DE60" s="2">
        <v>0.13567075845402893</v>
      </c>
      <c r="DF60" s="2">
        <v>159.76144135088148</v>
      </c>
    </row>
    <row r="61" spans="1:110" ht="15" thickBot="1" x14ac:dyDescent="0.35">
      <c r="A61" s="93" t="s">
        <v>298</v>
      </c>
      <c r="B61" s="93">
        <v>21</v>
      </c>
      <c r="C61" s="93">
        <v>6.7565999999999997</v>
      </c>
      <c r="D61" s="93">
        <v>6.6995999999999896</v>
      </c>
      <c r="E61" s="94" t="s">
        <v>332</v>
      </c>
      <c r="F61" s="94" t="s">
        <v>332</v>
      </c>
      <c r="G61" s="93">
        <v>28.5500927</v>
      </c>
      <c r="H61" s="93">
        <v>66.780968799999997</v>
      </c>
      <c r="I61" s="93">
        <v>28.7493391</v>
      </c>
      <c r="J61" s="93">
        <v>66.780968799999997</v>
      </c>
      <c r="K61" s="93">
        <v>3.68153073</v>
      </c>
      <c r="L61" s="94" t="s">
        <v>332</v>
      </c>
      <c r="M61" s="94" t="s">
        <v>332</v>
      </c>
      <c r="N61" s="93">
        <v>0.34067753200000001</v>
      </c>
      <c r="O61" s="93">
        <v>0.31132570449999997</v>
      </c>
      <c r="P61" s="93">
        <v>0.53824402299999996</v>
      </c>
      <c r="Q61" s="93">
        <v>0.111503382</v>
      </c>
      <c r="R61" s="93">
        <v>0.12230426699999999</v>
      </c>
      <c r="S61" s="93">
        <v>0.12230426699999999</v>
      </c>
      <c r="T61" s="93">
        <v>4.9070470820396892</v>
      </c>
      <c r="U61" s="93">
        <v>0.75530848928440997</v>
      </c>
      <c r="V61" s="93">
        <v>-1.5636302500000001</v>
      </c>
      <c r="W61" s="93">
        <v>1.96212298</v>
      </c>
      <c r="X61" s="93">
        <v>0.39849272999999985</v>
      </c>
      <c r="Y61" s="93">
        <v>-1.6876912799053783</v>
      </c>
      <c r="Z61" s="93">
        <v>0.97390931391739533</v>
      </c>
      <c r="AA61" s="93">
        <v>0.12406102990537822</v>
      </c>
      <c r="AB61" s="93">
        <v>-1.612367611247479</v>
      </c>
      <c r="AC61" s="93">
        <v>1.1531933570713715</v>
      </c>
      <c r="AD61" s="93">
        <v>4.8737361247478891E-2</v>
      </c>
      <c r="AE61" s="94" t="s">
        <v>332</v>
      </c>
      <c r="AF61" s="94" t="s">
        <v>332</v>
      </c>
      <c r="AG61" s="93">
        <v>181.977373</v>
      </c>
      <c r="AH61" s="93">
        <v>183.52230550000002</v>
      </c>
      <c r="AI61" s="93">
        <v>166.04411300000001</v>
      </c>
      <c r="AJ61" s="93">
        <v>165.024587</v>
      </c>
      <c r="AK61" s="93">
        <v>165.024587</v>
      </c>
      <c r="AL61" s="93">
        <v>66.390287759999993</v>
      </c>
      <c r="AM61" s="93">
        <v>10075.167216</v>
      </c>
      <c r="AN61" s="93">
        <v>-399904.22100000002</v>
      </c>
      <c r="AO61" s="93">
        <v>3894.37356</v>
      </c>
      <c r="AP61" s="93">
        <v>-403798.59499999997</v>
      </c>
      <c r="AQ61" s="93">
        <v>37816.294600000001</v>
      </c>
      <c r="AR61" s="93">
        <v>-437720.516</v>
      </c>
      <c r="AS61" s="94" t="s">
        <v>332</v>
      </c>
      <c r="AT61" s="94" t="s">
        <v>332</v>
      </c>
      <c r="AU61" s="93">
        <v>-170710.24600000001</v>
      </c>
      <c r="AV61" s="93">
        <v>-249587.122</v>
      </c>
      <c r="AW61" s="94" t="s">
        <v>332</v>
      </c>
      <c r="AX61" s="94" t="s">
        <v>332</v>
      </c>
      <c r="AY61" s="93">
        <v>14.6953789</v>
      </c>
      <c r="BA61" s="11" t="s">
        <v>119</v>
      </c>
      <c r="BB61" s="11" t="s">
        <v>317</v>
      </c>
      <c r="BC61" s="2">
        <f>V37-V36</f>
        <v>4.8483000000008047E-3</v>
      </c>
      <c r="BH61" s="2">
        <v>0.42272338700000001</v>
      </c>
      <c r="BI61" s="2">
        <v>46.553227499999998</v>
      </c>
      <c r="BJ61" s="2">
        <v>0.42272339380315804</v>
      </c>
      <c r="BK61" s="2">
        <v>46.553227964852901</v>
      </c>
      <c r="BL61" s="2">
        <v>1.2244711536E-2</v>
      </c>
      <c r="BM61" s="2">
        <v>7.222498091999999E-5</v>
      </c>
      <c r="BN61" s="2">
        <v>1.224471123090836E-2</v>
      </c>
      <c r="BO61" s="2">
        <v>7.2224976579246471E-5</v>
      </c>
      <c r="BP61" s="2">
        <v>46.309834998879879</v>
      </c>
      <c r="BQ61" s="2">
        <v>83.966878466328438</v>
      </c>
      <c r="BR61" s="2">
        <v>0.13772420987468215</v>
      </c>
      <c r="BS61" s="2">
        <v>1.7797146545892135</v>
      </c>
      <c r="BT61" s="2">
        <v>5.7407072366799143E-2</v>
      </c>
      <c r="BU61" s="2">
        <v>0.47068630269962003</v>
      </c>
      <c r="BV61" s="2">
        <v>514487.0112278458</v>
      </c>
      <c r="BW61" s="2">
        <v>427.61902959219231</v>
      </c>
      <c r="BX61" s="2">
        <v>9.0196223891363765</v>
      </c>
      <c r="BY61" s="2">
        <v>0.62377509900000006</v>
      </c>
      <c r="BZ61" s="2">
        <v>7.8228748100000001</v>
      </c>
      <c r="CA61" s="2">
        <v>0.62628730723764825</v>
      </c>
      <c r="CB61" s="2">
        <v>7.8228755372062446</v>
      </c>
      <c r="CC61" s="2">
        <v>617.00576993599998</v>
      </c>
      <c r="CD61" s="2">
        <v>177.63599310000001</v>
      </c>
      <c r="CE61" s="2">
        <v>620.4855038755295</v>
      </c>
      <c r="CF61" s="2">
        <v>177.6361285145353</v>
      </c>
      <c r="CG61" s="2">
        <v>1.4658047249519999E-3</v>
      </c>
      <c r="CH61" s="2">
        <v>1.4658070311190687E-3</v>
      </c>
      <c r="CI61" s="2">
        <v>5.750495086558045E-5</v>
      </c>
      <c r="CJ61" s="2">
        <v>5.7524686578660611E-5</v>
      </c>
      <c r="CK61" s="2">
        <v>4.9070509764243511</v>
      </c>
      <c r="CL61" s="2">
        <v>0.75530903907623759</v>
      </c>
      <c r="CM61" s="2">
        <v>66.390341567010779</v>
      </c>
      <c r="CN61" s="2">
        <v>10075.174948092723</v>
      </c>
      <c r="CO61" s="2">
        <v>406.10530739379476</v>
      </c>
      <c r="CP61" s="2">
        <v>404.1283419253981</v>
      </c>
      <c r="CQ61" s="2">
        <v>-179918.64781551281</v>
      </c>
      <c r="CR61" s="2">
        <v>-249618.68894647111</v>
      </c>
      <c r="CS61" s="2">
        <v>1.1567382746031913</v>
      </c>
      <c r="CT61" s="2">
        <v>-40271.465151861114</v>
      </c>
      <c r="CU61" s="2">
        <v>-238000.38499560679</v>
      </c>
      <c r="CV61" s="2">
        <v>-65382.861900714015</v>
      </c>
      <c r="CW61" s="2">
        <v>-275255.4330990694</v>
      </c>
      <c r="CX61" s="2">
        <v>-404016.34352545638</v>
      </c>
      <c r="CY61" s="2">
        <v>-437850.3899540077</v>
      </c>
      <c r="CZ61" s="2">
        <v>8.766311912474614E-6</v>
      </c>
      <c r="DA61" s="2">
        <v>-1.5856360871861115</v>
      </c>
      <c r="DB61" s="2">
        <v>0.43027546003248573</v>
      </c>
      <c r="DC61" s="2">
        <v>-411693.11598023697</v>
      </c>
      <c r="DD61" s="2">
        <v>0.53760239287645051</v>
      </c>
      <c r="DE61" s="2">
        <v>0.11131004055058021</v>
      </c>
      <c r="DF61" s="2">
        <v>166.09536707657193</v>
      </c>
    </row>
    <row r="62" spans="1:110" x14ac:dyDescent="0.3">
      <c r="A62" s="93" t="s">
        <v>298</v>
      </c>
      <c r="B62" s="93">
        <v>22</v>
      </c>
      <c r="C62" s="93">
        <v>6.6995999999999896</v>
      </c>
      <c r="D62" s="93">
        <v>6.6425999999999998</v>
      </c>
      <c r="E62" s="94" t="s">
        <v>332</v>
      </c>
      <c r="F62" s="94" t="s">
        <v>332</v>
      </c>
      <c r="G62" s="93">
        <v>28.9485855</v>
      </c>
      <c r="H62" s="93">
        <v>67.115609300000003</v>
      </c>
      <c r="I62" s="93">
        <v>29.11590575</v>
      </c>
      <c r="J62" s="93">
        <v>67.115609300000003</v>
      </c>
      <c r="K62" s="93">
        <v>3.6918459800000001</v>
      </c>
      <c r="L62" s="94" t="s">
        <v>332</v>
      </c>
      <c r="M62" s="94" t="s">
        <v>332</v>
      </c>
      <c r="N62" s="93">
        <v>0.28197387699999998</v>
      </c>
      <c r="O62" s="93">
        <v>0.25513909899999998</v>
      </c>
      <c r="P62" s="93">
        <v>0.460249044</v>
      </c>
      <c r="Q62" s="93">
        <v>8.9713361000000005E-2</v>
      </c>
      <c r="R62" s="93">
        <v>9.9683808299999996E-2</v>
      </c>
      <c r="S62" s="93">
        <v>9.9683808299999996E-2</v>
      </c>
      <c r="T62" s="93">
        <v>5.0138487205429527</v>
      </c>
      <c r="U62" s="93">
        <v>0.77826445673226763</v>
      </c>
      <c r="V62" s="93">
        <v>-1.4772578700000001</v>
      </c>
      <c r="W62" s="93">
        <v>1.81189836</v>
      </c>
      <c r="X62" s="93">
        <v>0.33464048999999996</v>
      </c>
      <c r="Y62" s="93">
        <v>-1.5626377431075187</v>
      </c>
      <c r="Z62" s="93">
        <v>0.97850971899628769</v>
      </c>
      <c r="AA62" s="93">
        <v>8.5379873107518489E-2</v>
      </c>
      <c r="AB62" s="93">
        <v>-1.5106161084545782</v>
      </c>
      <c r="AC62" s="93">
        <v>1.1288938090360208</v>
      </c>
      <c r="AD62" s="93">
        <v>3.3358238454578061E-2</v>
      </c>
      <c r="AE62" s="94" t="s">
        <v>332</v>
      </c>
      <c r="AF62" s="94" t="s">
        <v>332</v>
      </c>
      <c r="AG62" s="93">
        <v>185.067238</v>
      </c>
      <c r="AH62" s="93">
        <v>186.3678645</v>
      </c>
      <c r="AI62" s="93">
        <v>171.91868600000001</v>
      </c>
      <c r="AJ62" s="93">
        <v>171.04718600000001</v>
      </c>
      <c r="AK62" s="93">
        <v>171.04718600000001</v>
      </c>
      <c r="AL62" s="93">
        <v>66.867006959999998</v>
      </c>
      <c r="AM62" s="93">
        <v>10415.945952</v>
      </c>
      <c r="AN62" s="93">
        <v>-368242.46299999999</v>
      </c>
      <c r="AO62" s="93">
        <v>3245.88715</v>
      </c>
      <c r="AP62" s="93">
        <v>-371488.35</v>
      </c>
      <c r="AQ62" s="93">
        <v>33512.695599999999</v>
      </c>
      <c r="AR62" s="93">
        <v>-401755.15899999999</v>
      </c>
      <c r="AS62" s="94" t="s">
        <v>332</v>
      </c>
      <c r="AT62" s="94" t="s">
        <v>332</v>
      </c>
      <c r="AU62" s="93">
        <v>-182174.62</v>
      </c>
      <c r="AV62" s="93">
        <v>-253829.361</v>
      </c>
      <c r="AW62" s="94" t="s">
        <v>332</v>
      </c>
      <c r="AX62" s="94" t="s">
        <v>332</v>
      </c>
      <c r="AY62" s="93">
        <v>14.695425800000001</v>
      </c>
      <c r="BH62" s="2">
        <v>0.420621674</v>
      </c>
      <c r="BI62" s="2">
        <v>46.710617300000003</v>
      </c>
      <c r="BJ62" s="2">
        <v>0.42062168170628694</v>
      </c>
      <c r="BK62" s="2">
        <v>46.710617720662349</v>
      </c>
      <c r="BL62" s="2">
        <v>1.2403492452E-2</v>
      </c>
      <c r="BM62" s="2">
        <v>7.5036245040000001E-5</v>
      </c>
      <c r="BN62" s="2">
        <v>1.2403492133149816E-2</v>
      </c>
      <c r="BO62" s="2">
        <v>7.5036240810888094E-5</v>
      </c>
      <c r="BP62" s="2">
        <v>46.655340763584135</v>
      </c>
      <c r="BQ62" s="2">
        <v>83.411941193871897</v>
      </c>
      <c r="BR62" s="2">
        <v>0.13636674238644536</v>
      </c>
      <c r="BS62" s="2">
        <v>1.8612574781258326</v>
      </c>
      <c r="BT62" s="2">
        <v>5.7706544440366485E-2</v>
      </c>
      <c r="BU62" s="2">
        <v>0.47084130309087513</v>
      </c>
      <c r="BV62" s="2">
        <v>512987.71035810624</v>
      </c>
      <c r="BW62" s="2">
        <v>435.23527843890821</v>
      </c>
      <c r="BX62" s="2">
        <v>9.0342762744978451</v>
      </c>
      <c r="BY62" s="2">
        <v>0.620756211</v>
      </c>
      <c r="BZ62" s="2">
        <v>7.4975548099999996</v>
      </c>
      <c r="CA62" s="2">
        <v>0.62265532917633415</v>
      </c>
      <c r="CB62" s="2">
        <v>7.497555460489651</v>
      </c>
      <c r="CC62" s="2">
        <v>623.99820699199995</v>
      </c>
      <c r="CD62" s="2">
        <v>178.68950823200001</v>
      </c>
      <c r="CE62" s="2">
        <v>627.08899463101318</v>
      </c>
      <c r="CF62" s="2">
        <v>178.68964486871573</v>
      </c>
      <c r="CG62" s="2">
        <v>1.4816978882399999E-3</v>
      </c>
      <c r="CH62" s="2">
        <v>1.4817002197657643E-3</v>
      </c>
      <c r="CI62" s="2">
        <v>5.7691955448065175E-5</v>
      </c>
      <c r="CJ62" s="2">
        <v>5.7711755369587142E-5</v>
      </c>
      <c r="CK62" s="2">
        <v>5.01385269068789</v>
      </c>
      <c r="CL62" s="2">
        <v>0.77826502892970373</v>
      </c>
      <c r="CM62" s="2">
        <v>66.867061345719108</v>
      </c>
      <c r="CN62" s="2">
        <v>10415.954012927752</v>
      </c>
      <c r="CO62" s="2">
        <v>407.24317044040612</v>
      </c>
      <c r="CP62" s="2">
        <v>405.28268038116454</v>
      </c>
      <c r="CQ62" s="2">
        <v>-190914.73629060114</v>
      </c>
      <c r="CR62" s="2">
        <v>-253860.82256721071</v>
      </c>
      <c r="CS62" s="2">
        <v>1.1321014359667272</v>
      </c>
      <c r="CT62" s="2">
        <v>-40103.804990892306</v>
      </c>
      <c r="CU62" s="2">
        <v>-237881.92921688236</v>
      </c>
      <c r="CV62" s="2">
        <v>-64954.665356963706</v>
      </c>
      <c r="CW62" s="2">
        <v>-274741.73614738288</v>
      </c>
      <c r="CX62" s="2">
        <v>-371774.21588196431</v>
      </c>
      <c r="CY62" s="2">
        <v>-401849.31055720476</v>
      </c>
      <c r="CZ62" s="2">
        <v>9.0310081412944814E-6</v>
      </c>
      <c r="DA62" s="2">
        <v>-1.4926568730812806</v>
      </c>
      <c r="DB62" s="2">
        <v>0.36227910524964985</v>
      </c>
      <c r="DC62" s="2">
        <v>-377854.15989825316</v>
      </c>
      <c r="DD62" s="2">
        <v>0.45970950780096709</v>
      </c>
      <c r="DE62" s="2">
        <v>8.9573455960616458E-2</v>
      </c>
      <c r="DF62" s="2">
        <v>171.95703971182749</v>
      </c>
    </row>
    <row r="63" spans="1:110" x14ac:dyDescent="0.3">
      <c r="A63" s="93" t="s">
        <v>298</v>
      </c>
      <c r="B63" s="93">
        <v>23</v>
      </c>
      <c r="C63" s="93">
        <v>6.6425999999999998</v>
      </c>
      <c r="D63" s="93">
        <v>6.5855999999999897</v>
      </c>
      <c r="E63" s="94" t="s">
        <v>332</v>
      </c>
      <c r="F63" s="94" t="s">
        <v>332</v>
      </c>
      <c r="G63" s="93">
        <v>29.283225999999999</v>
      </c>
      <c r="H63" s="93">
        <v>67.422507600000003</v>
      </c>
      <c r="I63" s="93">
        <v>29.436675149999999</v>
      </c>
      <c r="J63" s="93">
        <v>67.422507600000003</v>
      </c>
      <c r="K63" s="93">
        <v>3.70332624</v>
      </c>
      <c r="L63" s="94" t="s">
        <v>332</v>
      </c>
      <c r="M63" s="94" t="s">
        <v>332</v>
      </c>
      <c r="N63" s="93">
        <v>0.228304321</v>
      </c>
      <c r="O63" s="93">
        <v>0.20481033749999999</v>
      </c>
      <c r="P63" s="93">
        <v>0.38280246600000001</v>
      </c>
      <c r="Q63" s="93">
        <v>7.0874666700000005E-2</v>
      </c>
      <c r="R63" s="93">
        <v>7.9647378099999999E-2</v>
      </c>
      <c r="S63" s="93">
        <v>7.9647378099999999E-2</v>
      </c>
      <c r="T63" s="93">
        <v>5.1079639528871246</v>
      </c>
      <c r="U63" s="93">
        <v>0.79637818585509279</v>
      </c>
      <c r="V63" s="93">
        <v>-1.3203135699999999</v>
      </c>
      <c r="W63" s="93">
        <v>1.6272119199999999</v>
      </c>
      <c r="X63" s="93">
        <v>0.30689834999999999</v>
      </c>
      <c r="Y63" s="93">
        <v>-1.3831695246416931</v>
      </c>
      <c r="Z63" s="93">
        <v>0.98063588047651185</v>
      </c>
      <c r="AA63" s="93">
        <v>6.2855954641693121E-2</v>
      </c>
      <c r="AB63" s="93">
        <v>-1.344757218920716</v>
      </c>
      <c r="AC63" s="93">
        <v>1.1084463566891682</v>
      </c>
      <c r="AD63" s="93">
        <v>2.4443648920716134E-2</v>
      </c>
      <c r="AE63" s="94" t="s">
        <v>332</v>
      </c>
      <c r="AF63" s="94" t="s">
        <v>332</v>
      </c>
      <c r="AG63" s="93">
        <v>187.66849099999999</v>
      </c>
      <c r="AH63" s="93">
        <v>188.72920549999998</v>
      </c>
      <c r="AI63" s="93">
        <v>177.14891700000001</v>
      </c>
      <c r="AJ63" s="93">
        <v>176.399317</v>
      </c>
      <c r="AK63" s="93">
        <v>176.399317</v>
      </c>
      <c r="AL63" s="93">
        <v>67.331739960000007</v>
      </c>
      <c r="AM63" s="93">
        <v>10732.808916</v>
      </c>
      <c r="AN63" s="93">
        <v>-331270.02600000001</v>
      </c>
      <c r="AO63" s="93">
        <v>2623.0704300000002</v>
      </c>
      <c r="AP63" s="93">
        <v>-333893.09700000001</v>
      </c>
      <c r="AQ63" s="93">
        <v>29794.435000000001</v>
      </c>
      <c r="AR63" s="93">
        <v>-361064.46100000001</v>
      </c>
      <c r="AS63" s="94" t="s">
        <v>332</v>
      </c>
      <c r="AT63" s="94" t="s">
        <v>332</v>
      </c>
      <c r="AU63" s="93">
        <v>-192667.981</v>
      </c>
      <c r="AV63" s="93">
        <v>-257587.30900000001</v>
      </c>
      <c r="AW63" s="94" t="s">
        <v>332</v>
      </c>
      <c r="AX63" s="94" t="s">
        <v>332</v>
      </c>
      <c r="AY63" s="93">
        <v>14.695472799999999</v>
      </c>
      <c r="BH63" s="2">
        <v>0.41891608800000002</v>
      </c>
      <c r="BI63" s="2">
        <v>46.8904104</v>
      </c>
      <c r="BJ63" s="2">
        <v>0.41891609643678457</v>
      </c>
      <c r="BK63" s="2">
        <v>46.890410814888874</v>
      </c>
      <c r="BL63" s="2">
        <v>1.2536030628000001E-2</v>
      </c>
      <c r="BM63" s="2">
        <v>7.7417713439999997E-5</v>
      </c>
      <c r="BN63" s="2">
        <v>1.2536030267063437E-2</v>
      </c>
      <c r="BO63" s="2">
        <v>7.7417709502080901E-5</v>
      </c>
      <c r="BP63" s="2">
        <v>47.108287551489092</v>
      </c>
      <c r="BQ63" s="2">
        <v>82.897444843638112</v>
      </c>
      <c r="BR63" s="2">
        <v>0.13505351322185932</v>
      </c>
      <c r="BS63" s="2">
        <v>1.9427584909984135</v>
      </c>
      <c r="BT63" s="2">
        <v>5.7937020453617323E-2</v>
      </c>
      <c r="BU63" s="2">
        <v>0.47214062776013466</v>
      </c>
      <c r="BV63" s="2">
        <v>510877.15628312732</v>
      </c>
      <c r="BW63" s="2">
        <v>441.82180750711331</v>
      </c>
      <c r="BX63" s="2">
        <v>9.0407883873144357</v>
      </c>
      <c r="BY63" s="2">
        <v>0.61794765699999998</v>
      </c>
      <c r="BZ63" s="2">
        <v>7.2510485999999998</v>
      </c>
      <c r="CA63" s="2">
        <v>0.61932327409283305</v>
      </c>
      <c r="CB63" s="2">
        <v>7.2510491676490672</v>
      </c>
      <c r="CC63" s="2">
        <v>630.21014259200001</v>
      </c>
      <c r="CD63" s="2">
        <v>179.20972587439999</v>
      </c>
      <c r="CE63" s="2">
        <v>633.23730030214404</v>
      </c>
      <c r="CF63" s="2">
        <v>179.20986380390812</v>
      </c>
      <c r="CG63" s="2">
        <v>1.497346875264E-3</v>
      </c>
      <c r="CH63" s="2">
        <v>1.4973492286767095E-3</v>
      </c>
      <c r="CI63" s="2">
        <v>5.7775156822810592E-5</v>
      </c>
      <c r="CJ63" s="2">
        <v>5.7794985260322848E-5</v>
      </c>
      <c r="CK63" s="2">
        <v>5.1079679866676164</v>
      </c>
      <c r="CL63" s="2">
        <v>0.79637877601636198</v>
      </c>
      <c r="CM63" s="2">
        <v>67.331794817514862</v>
      </c>
      <c r="CN63" s="2">
        <v>10732.817296721616</v>
      </c>
      <c r="CO63" s="2">
        <v>408.50954436409285</v>
      </c>
      <c r="CP63" s="2">
        <v>406.56317530742638</v>
      </c>
      <c r="CQ63" s="2">
        <v>-200774.04548114256</v>
      </c>
      <c r="CR63" s="2">
        <v>-257618.64908568628</v>
      </c>
      <c r="CS63" s="2">
        <v>1.1114393526299904</v>
      </c>
      <c r="CT63" s="2">
        <v>-39932.433378572387</v>
      </c>
      <c r="CU63" s="2">
        <v>-237789.17663803473</v>
      </c>
      <c r="CV63" s="2">
        <v>-64534.11013756771</v>
      </c>
      <c r="CW63" s="2">
        <v>-274294.14592806634</v>
      </c>
      <c r="CX63" s="2">
        <v>-334210.04899954557</v>
      </c>
      <c r="CY63" s="2">
        <v>-361129.44249786378</v>
      </c>
      <c r="CZ63" s="2">
        <v>9.2605924067060669E-6</v>
      </c>
      <c r="DA63" s="2">
        <v>-1.3319892878972297</v>
      </c>
      <c r="DB63" s="2">
        <v>0.33226759917951532</v>
      </c>
      <c r="DC63" s="2">
        <v>-339686.4156598851</v>
      </c>
      <c r="DD63" s="2">
        <v>0.38233067885593369</v>
      </c>
      <c r="DE63" s="2">
        <v>7.0766869323518652E-2</v>
      </c>
      <c r="DF63" s="2">
        <v>177.1792094387807</v>
      </c>
    </row>
    <row r="64" spans="1:110" x14ac:dyDescent="0.3">
      <c r="A64" s="93" t="s">
        <v>298</v>
      </c>
      <c r="B64" s="93">
        <v>24</v>
      </c>
      <c r="C64" s="93">
        <v>6.5855999999999897</v>
      </c>
      <c r="D64" s="93">
        <v>6.5286</v>
      </c>
      <c r="E64" s="94" t="s">
        <v>332</v>
      </c>
      <c r="F64" s="94" t="s">
        <v>332</v>
      </c>
      <c r="G64" s="93">
        <v>29.590124299999999</v>
      </c>
      <c r="H64" s="93">
        <v>67.693432200000004</v>
      </c>
      <c r="I64" s="93">
        <v>29.7255866</v>
      </c>
      <c r="J64" s="93">
        <v>67.693432200000004</v>
      </c>
      <c r="K64" s="93">
        <v>3.71532149</v>
      </c>
      <c r="L64" s="94" t="s">
        <v>332</v>
      </c>
      <c r="M64" s="94" t="s">
        <v>332</v>
      </c>
      <c r="N64" s="93">
        <v>0.18131635400000001</v>
      </c>
      <c r="O64" s="93">
        <v>0.16150301</v>
      </c>
      <c r="P64" s="93">
        <v>0.31026499000000002</v>
      </c>
      <c r="Q64" s="93">
        <v>5.5124079800000003E-2</v>
      </c>
      <c r="R64" s="93">
        <v>6.2574084700000004E-2</v>
      </c>
      <c r="S64" s="93">
        <v>6.2574084700000004E-2</v>
      </c>
      <c r="T64" s="93">
        <v>5.1910623570804866</v>
      </c>
      <c r="U64" s="93">
        <v>0.81018452544171482</v>
      </c>
      <c r="V64" s="93">
        <v>-1.1341713899999999</v>
      </c>
      <c r="W64" s="93">
        <v>1.4050959999999999</v>
      </c>
      <c r="X64" s="93">
        <v>0.27092461000000001</v>
      </c>
      <c r="Y64" s="93">
        <v>-1.1779265299980759</v>
      </c>
      <c r="Z64" s="93">
        <v>0.98318002920255576</v>
      </c>
      <c r="AA64" s="93">
        <v>4.3755139998076099E-2</v>
      </c>
      <c r="AB64" s="93">
        <v>-1.1511242494934544</v>
      </c>
      <c r="AC64" s="93">
        <v>1.0903306415632819</v>
      </c>
      <c r="AD64" s="93">
        <v>1.6952859493454469E-2</v>
      </c>
      <c r="AE64" s="94" t="s">
        <v>332</v>
      </c>
      <c r="AF64" s="94" t="s">
        <v>332</v>
      </c>
      <c r="AG64" s="93">
        <v>189.78992</v>
      </c>
      <c r="AH64" s="93">
        <v>190.63070299999998</v>
      </c>
      <c r="AI64" s="93">
        <v>181.60966400000001</v>
      </c>
      <c r="AJ64" s="93">
        <v>180.98605499999999</v>
      </c>
      <c r="AK64" s="93">
        <v>180.98605499999999</v>
      </c>
      <c r="AL64" s="93">
        <v>67.828996439999997</v>
      </c>
      <c r="AM64" s="93">
        <v>11018.813795999999</v>
      </c>
      <c r="AN64" s="93">
        <v>-286545.34600000002</v>
      </c>
      <c r="AO64" s="93">
        <v>2061.4778900000001</v>
      </c>
      <c r="AP64" s="93">
        <v>-288606.82400000002</v>
      </c>
      <c r="AQ64" s="93">
        <v>25529.5857</v>
      </c>
      <c r="AR64" s="93">
        <v>-312074.93199999997</v>
      </c>
      <c r="AS64" s="94" t="s">
        <v>332</v>
      </c>
      <c r="AT64" s="94" t="s">
        <v>332</v>
      </c>
      <c r="AU64" s="93">
        <v>-201864.98699999999</v>
      </c>
      <c r="AV64" s="93">
        <v>-260789.37100000001</v>
      </c>
      <c r="AW64" s="94" t="s">
        <v>332</v>
      </c>
      <c r="AX64" s="94" t="s">
        <v>332</v>
      </c>
      <c r="AY64" s="93">
        <v>14.6955197</v>
      </c>
      <c r="BH64" s="2">
        <v>0.41758083600000001</v>
      </c>
      <c r="BI64" s="2">
        <v>47.078984200000001</v>
      </c>
      <c r="BJ64" s="2">
        <v>0.4175808421309708</v>
      </c>
      <c r="BK64" s="2">
        <v>47.078984600720851</v>
      </c>
      <c r="BL64" s="2">
        <v>1.2643266456E-2</v>
      </c>
      <c r="BM64" s="2">
        <v>7.9367779080000004E-5</v>
      </c>
      <c r="BN64" s="2">
        <v>1.2643266151595087E-2</v>
      </c>
      <c r="BO64" s="2">
        <v>7.9367775454425933E-5</v>
      </c>
      <c r="BP64" s="2">
        <v>47.662371890133684</v>
      </c>
      <c r="BQ64" s="2">
        <v>82.449326388643058</v>
      </c>
      <c r="BR64" s="2">
        <v>0.13385663430590364</v>
      </c>
      <c r="BS64" s="2">
        <v>2.0205215289843328</v>
      </c>
      <c r="BT64" s="2">
        <v>5.810814110692037E-2</v>
      </c>
      <c r="BU64" s="2">
        <v>0.47405221527630959</v>
      </c>
      <c r="BV64" s="2">
        <v>508454.19864981872</v>
      </c>
      <c r="BW64" s="2">
        <v>447.58477865253207</v>
      </c>
      <c r="BX64" s="2">
        <v>9.0407589033007678</v>
      </c>
      <c r="BY64" s="2">
        <v>0.61542438099999996</v>
      </c>
      <c r="BZ64" s="2">
        <v>7.0664584100000001</v>
      </c>
      <c r="CA64" s="2">
        <v>0.61637782526248519</v>
      </c>
      <c r="CB64" s="2">
        <v>7.0664589288224962</v>
      </c>
      <c r="CC64" s="2">
        <v>636.28896220000001</v>
      </c>
      <c r="CD64" s="2">
        <v>179.3722598368</v>
      </c>
      <c r="CE64" s="2">
        <v>639.0955534925954</v>
      </c>
      <c r="CF64" s="2">
        <v>179.3723980918507</v>
      </c>
      <c r="CG64" s="2">
        <v>1.5119386253759999E-3</v>
      </c>
      <c r="CH64" s="2">
        <v>1.5119410015663449E-3</v>
      </c>
      <c r="CI64" s="2">
        <v>5.7774780040733198E-5</v>
      </c>
      <c r="CJ64" s="2">
        <v>5.7794608296437895E-5</v>
      </c>
      <c r="CK64" s="2">
        <v>5.1910664788579917</v>
      </c>
      <c r="CL64" s="2">
        <v>0.81018513046343643</v>
      </c>
      <c r="CM64" s="2">
        <v>67.82905138036206</v>
      </c>
      <c r="CN64" s="2">
        <v>11018.822424312952</v>
      </c>
      <c r="CO64" s="2">
        <v>409.8327262268329</v>
      </c>
      <c r="CP64" s="2">
        <v>407.89767829934055</v>
      </c>
      <c r="CQ64" s="2">
        <v>-209265.97171298589</v>
      </c>
      <c r="CR64" s="2">
        <v>-260820.58620314157</v>
      </c>
      <c r="CS64" s="2">
        <v>1.0932526026864329</v>
      </c>
      <c r="CT64" s="2">
        <v>-39756.469141188354</v>
      </c>
      <c r="CU64" s="2">
        <v>-237718.18042965533</v>
      </c>
      <c r="CV64" s="2">
        <v>-64151.102812070509</v>
      </c>
      <c r="CW64" s="2">
        <v>-273915.16584400332</v>
      </c>
      <c r="CX64" s="2">
        <v>-288926.21458163322</v>
      </c>
      <c r="CY64" s="2">
        <v>-312118.75842034677</v>
      </c>
      <c r="CZ64" s="2">
        <v>9.4612931018424029E-6</v>
      </c>
      <c r="DA64" s="2">
        <v>-1.1423259314226195</v>
      </c>
      <c r="DB64" s="2">
        <v>0.2917637190401185</v>
      </c>
      <c r="DC64" s="2">
        <v>-293237.19572892564</v>
      </c>
      <c r="DD64" s="2">
        <v>0.3098938738064092</v>
      </c>
      <c r="DE64" s="2">
        <v>5.5047402166468966E-2</v>
      </c>
      <c r="DF64" s="2">
        <v>181.63153662924782</v>
      </c>
    </row>
    <row r="65" spans="1:110" x14ac:dyDescent="0.3">
      <c r="A65" s="93" t="s">
        <v>298</v>
      </c>
      <c r="B65" s="93">
        <v>25</v>
      </c>
      <c r="C65" s="93">
        <v>6.5286</v>
      </c>
      <c r="D65" s="93">
        <v>6.4715999999999996</v>
      </c>
      <c r="E65" s="94" t="s">
        <v>332</v>
      </c>
      <c r="F65" s="94" t="s">
        <v>332</v>
      </c>
      <c r="G65" s="93">
        <v>29.8610489</v>
      </c>
      <c r="H65" s="93">
        <v>67.920635599999997</v>
      </c>
      <c r="I65" s="93">
        <v>29.9746506</v>
      </c>
      <c r="J65" s="93">
        <v>67.920635599999997</v>
      </c>
      <c r="K65" s="93">
        <v>3.7268217899999998</v>
      </c>
      <c r="L65" s="94" t="s">
        <v>332</v>
      </c>
      <c r="M65" s="94" t="s">
        <v>332</v>
      </c>
      <c r="N65" s="93">
        <v>0.14168966599999999</v>
      </c>
      <c r="O65" s="93">
        <v>0.125498053</v>
      </c>
      <c r="P65" s="93">
        <v>0.24600419200000001</v>
      </c>
      <c r="Q65" s="93">
        <v>4.23505011E-2</v>
      </c>
      <c r="R65" s="93">
        <v>4.8493248599999997E-2</v>
      </c>
      <c r="S65" s="93">
        <v>4.8493248599999997E-2</v>
      </c>
      <c r="T65" s="93">
        <v>5.2615561058347691</v>
      </c>
      <c r="U65" s="93">
        <v>0.82018915436459949</v>
      </c>
      <c r="V65" s="93">
        <v>-0.94216229399999996</v>
      </c>
      <c r="W65" s="93">
        <v>1.1693657200000001</v>
      </c>
      <c r="X65" s="93">
        <v>0.2272034260000001</v>
      </c>
      <c r="Y65" s="93">
        <v>-0.9706758815979295</v>
      </c>
      <c r="Z65" s="93">
        <v>0.98609286508011473</v>
      </c>
      <c r="AA65" s="93">
        <v>2.8513587597929591E-2</v>
      </c>
      <c r="AB65" s="93">
        <v>-0.95318012621978965</v>
      </c>
      <c r="AC65" s="93">
        <v>1.0740611146188996</v>
      </c>
      <c r="AD65" s="93">
        <v>1.1017832219789707E-2</v>
      </c>
      <c r="AE65" s="94" t="s">
        <v>332</v>
      </c>
      <c r="AF65" s="94" t="s">
        <v>332</v>
      </c>
      <c r="AG65" s="93">
        <v>191.471486</v>
      </c>
      <c r="AH65" s="93">
        <v>192.119226</v>
      </c>
      <c r="AI65" s="93">
        <v>185.26626999999999</v>
      </c>
      <c r="AJ65" s="93">
        <v>184.76552599999999</v>
      </c>
      <c r="AK65" s="93">
        <v>184.76552599999999</v>
      </c>
      <c r="AL65" s="93">
        <v>68.336793</v>
      </c>
      <c r="AM65" s="93">
        <v>11267.455356</v>
      </c>
      <c r="AN65" s="93">
        <v>-238753.55300000001</v>
      </c>
      <c r="AO65" s="93">
        <v>1580.3384100000001</v>
      </c>
      <c r="AP65" s="93">
        <v>-240333.89199999999</v>
      </c>
      <c r="AQ65" s="93">
        <v>21027.1351</v>
      </c>
      <c r="AR65" s="93">
        <v>-259780.68799999999</v>
      </c>
      <c r="AS65" s="94" t="s">
        <v>332</v>
      </c>
      <c r="AT65" s="94" t="s">
        <v>332</v>
      </c>
      <c r="AU65" s="93">
        <v>-209629.45499999999</v>
      </c>
      <c r="AV65" s="93">
        <v>-263432.18099999998</v>
      </c>
      <c r="AW65" s="94" t="s">
        <v>332</v>
      </c>
      <c r="AX65" s="94" t="s">
        <v>332</v>
      </c>
      <c r="AY65" s="93">
        <v>14.6955668</v>
      </c>
      <c r="BH65" s="2">
        <v>0.41657616600000003</v>
      </c>
      <c r="BI65" s="2">
        <v>47.264021700000001</v>
      </c>
      <c r="BJ65" s="2">
        <v>0.41657617418784659</v>
      </c>
      <c r="BK65" s="2">
        <v>47.264022095693321</v>
      </c>
      <c r="BL65" s="2">
        <v>1.272752424E-2</v>
      </c>
      <c r="BM65" s="2">
        <v>8.0903838240000003E-5</v>
      </c>
      <c r="BN65" s="2">
        <v>1.272752389831097E-2</v>
      </c>
      <c r="BO65" s="2">
        <v>8.0903834405438347E-5</v>
      </c>
      <c r="BP65" s="2">
        <v>48.296492572930397</v>
      </c>
      <c r="BQ65" s="2">
        <v>82.074774588986628</v>
      </c>
      <c r="BR65" s="2">
        <v>0.13281572860844698</v>
      </c>
      <c r="BS65" s="2">
        <v>2.0915424225750474</v>
      </c>
      <c r="BT65" s="2">
        <v>5.8231069460438489E-2</v>
      </c>
      <c r="BU65" s="2">
        <v>0.47623603611564058</v>
      </c>
      <c r="BV65" s="2">
        <v>506072.71443805832</v>
      </c>
      <c r="BW65" s="2">
        <v>452.42348749247986</v>
      </c>
      <c r="BX65" s="2">
        <v>9.0355897807898895</v>
      </c>
      <c r="BY65" s="2">
        <v>0.61323148699999996</v>
      </c>
      <c r="BZ65" s="2">
        <v>6.9316099500000004</v>
      </c>
      <c r="CA65" s="2">
        <v>0.61385361998900279</v>
      </c>
      <c r="CB65" s="2">
        <v>6.9316104700169046</v>
      </c>
      <c r="CC65" s="2">
        <v>641.92032761600001</v>
      </c>
      <c r="CD65" s="2">
        <v>179.28736750799999</v>
      </c>
      <c r="CE65" s="2">
        <v>644.36682737880642</v>
      </c>
      <c r="CF65" s="2">
        <v>179.28750557682307</v>
      </c>
      <c r="CG65" s="2">
        <v>1.5244570121119999E-3</v>
      </c>
      <c r="CH65" s="2">
        <v>1.524459401103493E-3</v>
      </c>
      <c r="CI65" s="2">
        <v>5.7708732688391041E-5</v>
      </c>
      <c r="CJ65" s="2">
        <v>5.7728538178122096E-5</v>
      </c>
      <c r="CK65" s="2">
        <v>5.2615602561998829</v>
      </c>
      <c r="CL65" s="2">
        <v>0.82018976608900507</v>
      </c>
      <c r="CM65" s="2">
        <v>68.336848539677291</v>
      </c>
      <c r="CN65" s="2">
        <v>11267.464181408664</v>
      </c>
      <c r="CO65" s="2">
        <v>411.10131073932433</v>
      </c>
      <c r="CP65" s="2">
        <v>409.17511189012453</v>
      </c>
      <c r="CQ65" s="2">
        <v>-216332.80257266216</v>
      </c>
      <c r="CR65" s="2">
        <v>-263463.27383882768</v>
      </c>
      <c r="CS65" s="2">
        <v>1.0769028376650931</v>
      </c>
      <c r="CT65" s="2">
        <v>-39578.142918268306</v>
      </c>
      <c r="CU65" s="2">
        <v>-237664.56006509849</v>
      </c>
      <c r="CV65" s="2">
        <v>-63826.258741255915</v>
      </c>
      <c r="CW65" s="2">
        <v>-273605.03572033375</v>
      </c>
      <c r="CX65" s="2">
        <v>-240627.75547487164</v>
      </c>
      <c r="CY65" s="2">
        <v>-259809.65523763461</v>
      </c>
      <c r="CZ65" s="2">
        <v>9.6294281139325412E-6</v>
      </c>
      <c r="DA65" s="2">
        <v>-0.94727165256356172</v>
      </c>
      <c r="DB65" s="2">
        <v>0.24228488180993848</v>
      </c>
      <c r="DC65" s="2">
        <v>-243490.62071134703</v>
      </c>
      <c r="DD65" s="2">
        <v>0.24574891908134489</v>
      </c>
      <c r="DE65" s="2">
        <v>4.2300151731157309E-2</v>
      </c>
      <c r="DF65" s="2">
        <v>185.28035332213906</v>
      </c>
    </row>
    <row r="66" spans="1:110" x14ac:dyDescent="0.3">
      <c r="A66" s="93" t="s">
        <v>298</v>
      </c>
      <c r="B66" s="93">
        <v>26</v>
      </c>
      <c r="C66" s="93">
        <v>6.4715999999999996</v>
      </c>
      <c r="D66" s="93">
        <v>5.4075999999999897</v>
      </c>
      <c r="E66" s="94" t="s">
        <v>332</v>
      </c>
      <c r="F66" s="94" t="s">
        <v>332</v>
      </c>
      <c r="G66" s="93">
        <v>30.088252300000001</v>
      </c>
      <c r="H66" s="93">
        <v>68.390688699999998</v>
      </c>
      <c r="I66" s="93">
        <v>30.323278850000001</v>
      </c>
      <c r="J66" s="93">
        <v>68.390688699999998</v>
      </c>
      <c r="K66" s="93">
        <v>70.086387200000004</v>
      </c>
      <c r="L66" s="94" t="s">
        <v>332</v>
      </c>
      <c r="M66" s="94" t="s">
        <v>332</v>
      </c>
      <c r="N66" s="93">
        <v>0.10930644</v>
      </c>
      <c r="O66" s="93">
        <v>7.1067536050000005E-2</v>
      </c>
      <c r="P66" s="93">
        <v>8.5949752599999998E-2</v>
      </c>
      <c r="Q66" s="93">
        <v>1.39422234E-2</v>
      </c>
      <c r="R66" s="93">
        <v>1.47394316E-2</v>
      </c>
      <c r="S66" s="93">
        <v>1.47394316E-2</v>
      </c>
      <c r="T66" s="93">
        <v>5.3651095581570578</v>
      </c>
      <c r="U66" s="93">
        <v>0.83447130518446444</v>
      </c>
      <c r="V66" s="93">
        <v>-2.2856523900000001</v>
      </c>
      <c r="W66" s="93">
        <v>2.75570541</v>
      </c>
      <c r="X66" s="93">
        <v>0.47005301999999993</v>
      </c>
      <c r="Y66" s="93">
        <v>-2.3190578999442613</v>
      </c>
      <c r="Z66" s="93">
        <v>0.99849401981523678</v>
      </c>
      <c r="AA66" s="93">
        <v>3.340550994426137E-2</v>
      </c>
      <c r="AB66" s="93">
        <v>-2.2925807043366637</v>
      </c>
      <c r="AC66" s="93">
        <v>1.0273439764100749</v>
      </c>
      <c r="AD66" s="93">
        <v>6.9283143366634312E-3</v>
      </c>
      <c r="AE66" s="94" t="s">
        <v>332</v>
      </c>
      <c r="AF66" s="94" t="s">
        <v>332</v>
      </c>
      <c r="AG66" s="93">
        <v>192.766966</v>
      </c>
      <c r="AH66" s="93">
        <v>194.38687049999999</v>
      </c>
      <c r="AI66" s="93">
        <v>193.403682</v>
      </c>
      <c r="AJ66" s="93">
        <v>193.34661299999999</v>
      </c>
      <c r="AK66" s="93">
        <v>193.34661299999999</v>
      </c>
      <c r="AL66" s="93">
        <v>69.230653200000006</v>
      </c>
      <c r="AM66" s="93">
        <v>11896.750115999999</v>
      </c>
      <c r="AN66" s="93">
        <v>-560224.21299999999</v>
      </c>
      <c r="AO66" s="93">
        <v>-3089.42769</v>
      </c>
      <c r="AP66" s="93">
        <v>-557134.78599999996</v>
      </c>
      <c r="AQ66" s="93">
        <v>47584.5746</v>
      </c>
      <c r="AR66" s="93">
        <v>-607808.78799999994</v>
      </c>
      <c r="AS66" s="94" t="s">
        <v>332</v>
      </c>
      <c r="AT66" s="94" t="s">
        <v>332</v>
      </c>
      <c r="AU66" s="93">
        <v>-215981.603</v>
      </c>
      <c r="AV66" s="93">
        <v>-269813.12400000001</v>
      </c>
      <c r="AW66" s="94" t="s">
        <v>332</v>
      </c>
      <c r="AX66" s="94" t="s">
        <v>332</v>
      </c>
      <c r="AY66" s="93">
        <v>14.6956139</v>
      </c>
      <c r="BH66" s="2">
        <v>0.415036446</v>
      </c>
      <c r="BI66" s="2">
        <v>47.862118299999999</v>
      </c>
      <c r="BJ66" s="2">
        <v>0.41503645554069885</v>
      </c>
      <c r="BK66" s="2">
        <v>47.862118670809423</v>
      </c>
      <c r="BL66" s="2">
        <v>1.2856446504E-2</v>
      </c>
      <c r="BM66" s="2">
        <v>8.4022886159999997E-5</v>
      </c>
      <c r="BN66" s="2">
        <v>1.2856446114930867E-2</v>
      </c>
      <c r="BO66" s="2">
        <v>8.4022882607006147E-5</v>
      </c>
      <c r="BP66" s="2">
        <v>49.688749715964512</v>
      </c>
      <c r="BQ66" s="2">
        <v>81.129093005657538</v>
      </c>
      <c r="BR66" s="2">
        <v>0.13122861666641264</v>
      </c>
      <c r="BS66" s="2">
        <v>2.2952961364052302</v>
      </c>
      <c r="BT66" s="2">
        <v>5.8407877006717866E-2</v>
      </c>
      <c r="BU66" s="2">
        <v>0.48480772394002875</v>
      </c>
      <c r="BV66" s="2">
        <v>500240.61183667305</v>
      </c>
      <c r="BW66" s="2">
        <v>459.38346059714945</v>
      </c>
      <c r="BX66" s="2">
        <v>8.9844293672153963</v>
      </c>
      <c r="BY66" s="2">
        <v>0.60830047799999998</v>
      </c>
      <c r="BZ66" s="2">
        <v>6.6971345600000003</v>
      </c>
      <c r="CA66" s="2">
        <v>0.60997713780366247</v>
      </c>
      <c r="CB66" s="2">
        <v>6.6971349919074212</v>
      </c>
      <c r="CC66" s="2">
        <v>646.82583005599997</v>
      </c>
      <c r="CD66" s="2">
        <v>177.66435561680001</v>
      </c>
      <c r="CE66" s="2">
        <v>651.83494155119001</v>
      </c>
      <c r="CF66" s="2">
        <v>177.66449367839923</v>
      </c>
      <c r="CG66" s="2">
        <v>1.5469669738880001E-3</v>
      </c>
      <c r="CH66" s="2">
        <v>1.5469694058662211E-3</v>
      </c>
      <c r="CI66" s="2">
        <v>5.705707739307536E-5</v>
      </c>
      <c r="CJ66" s="2">
        <v>5.7076659398422733E-5</v>
      </c>
      <c r="CK66" s="2">
        <v>5.3651137708245678</v>
      </c>
      <c r="CL66" s="2">
        <v>0.83447193809052811</v>
      </c>
      <c r="CM66" s="2">
        <v>69.230709961266584</v>
      </c>
      <c r="CN66" s="2">
        <v>11896.759507702734</v>
      </c>
      <c r="CO66" s="2">
        <v>414.16856832200648</v>
      </c>
      <c r="CP66" s="2">
        <v>412.24293613184375</v>
      </c>
      <c r="CQ66" s="2">
        <v>-227023.88488125819</v>
      </c>
      <c r="CR66" s="2">
        <v>-269843.828876991</v>
      </c>
      <c r="CS66" s="2">
        <v>1.0279463801535882</v>
      </c>
      <c r="CT66" s="2">
        <v>-39213.415529094076</v>
      </c>
      <c r="CU66" s="2">
        <v>-237580.54743659226</v>
      </c>
      <c r="CV66" s="2">
        <v>-63101.757659048686</v>
      </c>
      <c r="CW66" s="2">
        <v>-272905.51291647513</v>
      </c>
      <c r="CX66" s="2">
        <v>-565073.76295764197</v>
      </c>
      <c r="CY66" s="2">
        <v>-607818.51515614986</v>
      </c>
      <c r="CZ66" s="2">
        <v>1.83987626583746E-4</v>
      </c>
      <c r="DA66" s="2">
        <v>-2.2777459025417119</v>
      </c>
      <c r="DB66" s="2">
        <v>0.47230365518805778</v>
      </c>
      <c r="DC66" s="2">
        <v>-559292.39834780921</v>
      </c>
      <c r="DD66" s="2">
        <v>8.5946882726685006E-2</v>
      </c>
      <c r="DE66" s="2">
        <v>1.3941717884358351E-2</v>
      </c>
      <c r="DF66" s="2">
        <v>193.40382491593849</v>
      </c>
    </row>
    <row r="67" spans="1:110" x14ac:dyDescent="0.3">
      <c r="A67" s="93" t="s">
        <v>298</v>
      </c>
      <c r="B67" s="93">
        <v>27</v>
      </c>
      <c r="C67" s="93">
        <v>5.4075999999999897</v>
      </c>
      <c r="D67" s="93">
        <v>4.3435999999999897</v>
      </c>
      <c r="E67" s="94" t="s">
        <v>332</v>
      </c>
      <c r="F67" s="94" t="s">
        <v>332</v>
      </c>
      <c r="G67" s="93">
        <v>30.558305399999998</v>
      </c>
      <c r="H67" s="93">
        <v>68.569339400000004</v>
      </c>
      <c r="I67" s="93">
        <v>30.647630749999998</v>
      </c>
      <c r="J67" s="93">
        <v>68.569339400000004</v>
      </c>
      <c r="K67" s="93">
        <v>70.361846200000002</v>
      </c>
      <c r="L67" s="94" t="s">
        <v>332</v>
      </c>
      <c r="M67" s="94" t="s">
        <v>332</v>
      </c>
      <c r="N67" s="93">
        <v>3.2828632099999998E-2</v>
      </c>
      <c r="O67" s="93">
        <v>2.1191019395E-2</v>
      </c>
      <c r="P67" s="93">
        <v>2.5680037100000001E-2</v>
      </c>
      <c r="Q67" s="93">
        <v>4.1050369599999999E-3</v>
      </c>
      <c r="R67" s="93">
        <v>4.3531869899999997E-3</v>
      </c>
      <c r="S67" s="93">
        <v>4.3531869899999997E-3</v>
      </c>
      <c r="T67" s="93">
        <v>5.462209972247984</v>
      </c>
      <c r="U67" s="93">
        <v>0.83908104622485047</v>
      </c>
      <c r="V67" s="93">
        <v>-0.70954472499999999</v>
      </c>
      <c r="W67" s="93">
        <v>0.888195438</v>
      </c>
      <c r="X67" s="93">
        <v>0.17865071300000002</v>
      </c>
      <c r="Y67" s="93">
        <v>-0.71333051572411355</v>
      </c>
      <c r="Z67" s="93">
        <v>0.99943817955314407</v>
      </c>
      <c r="AA67" s="93">
        <v>3.7857907241135788E-3</v>
      </c>
      <c r="AB67" s="93">
        <v>-0.71032242495958586</v>
      </c>
      <c r="AC67" s="93">
        <v>1.0085522969128029</v>
      </c>
      <c r="AD67" s="93">
        <v>7.7769995958582386E-4</v>
      </c>
      <c r="AE67" s="94" t="s">
        <v>332</v>
      </c>
      <c r="AF67" s="94" t="s">
        <v>332</v>
      </c>
      <c r="AG67" s="93">
        <v>196.006775</v>
      </c>
      <c r="AH67" s="93">
        <v>196.47395900000001</v>
      </c>
      <c r="AI67" s="93">
        <v>196.178201</v>
      </c>
      <c r="AJ67" s="93">
        <v>196.15993399999999</v>
      </c>
      <c r="AK67" s="93">
        <v>196.15993399999999</v>
      </c>
      <c r="AL67" s="93">
        <v>70.418725559999999</v>
      </c>
      <c r="AM67" s="93">
        <v>12128.526828</v>
      </c>
      <c r="AN67" s="93">
        <v>-181999.37700000001</v>
      </c>
      <c r="AO67" s="93">
        <v>-849.37878999999998</v>
      </c>
      <c r="AP67" s="93">
        <v>-181149.99900000001</v>
      </c>
      <c r="AQ67" s="93">
        <v>15588.856299999999</v>
      </c>
      <c r="AR67" s="93">
        <v>-197588.234</v>
      </c>
      <c r="AS67" s="94" t="s">
        <v>332</v>
      </c>
      <c r="AT67" s="94" t="s">
        <v>332</v>
      </c>
      <c r="AU67" s="93">
        <v>-230992.29800000001</v>
      </c>
      <c r="AV67" s="93">
        <v>-271764.391</v>
      </c>
      <c r="AW67" s="94" t="s">
        <v>332</v>
      </c>
      <c r="AX67" s="94" t="s">
        <v>332</v>
      </c>
      <c r="AY67" s="93">
        <v>14.696493800000001</v>
      </c>
      <c r="BH67" s="2">
        <v>0.41369277100000001</v>
      </c>
      <c r="BI67" s="2">
        <v>48.073045200000003</v>
      </c>
      <c r="BJ67" s="2">
        <v>0.41369277937621118</v>
      </c>
      <c r="BK67" s="2">
        <v>48.073045618608937</v>
      </c>
      <c r="BL67" s="2">
        <v>1.2974941908E-2</v>
      </c>
      <c r="BM67" s="2">
        <v>8.5012134119999996E-5</v>
      </c>
      <c r="BN67" s="2">
        <v>1.2974941556604771E-2</v>
      </c>
      <c r="BO67" s="2">
        <v>8.5012130316015986E-5</v>
      </c>
      <c r="BP67" s="2">
        <v>51.788414439844559</v>
      </c>
      <c r="BQ67" s="2">
        <v>80.855290376076141</v>
      </c>
      <c r="BR67" s="2">
        <v>0.1297567054075634</v>
      </c>
      <c r="BS67" s="2">
        <v>2.3696384847997938</v>
      </c>
      <c r="BT67" s="2">
        <v>5.8558975184962218E-2</v>
      </c>
      <c r="BU67" s="2">
        <v>0.48759069263310595</v>
      </c>
      <c r="BV67" s="2">
        <v>497563.47622378636</v>
      </c>
      <c r="BW67" s="2">
        <v>465.80527954162108</v>
      </c>
      <c r="BX67" s="2">
        <v>8.9683751994866796</v>
      </c>
      <c r="BY67" s="2">
        <v>0.60592223700000003</v>
      </c>
      <c r="BZ67" s="2">
        <v>6.6242265299999996</v>
      </c>
      <c r="CA67" s="2">
        <v>0.6062788776534751</v>
      </c>
      <c r="CB67" s="2">
        <v>6.6242269778831373</v>
      </c>
      <c r="CC67" s="2">
        <v>656.91934062400003</v>
      </c>
      <c r="CD67" s="2">
        <v>177.21239797280001</v>
      </c>
      <c r="CE67" s="2">
        <v>658.90580246262925</v>
      </c>
      <c r="CF67" s="2">
        <v>177.21253511868915</v>
      </c>
      <c r="CG67" s="2">
        <v>1.5574511751199999E-3</v>
      </c>
      <c r="CH67" s="2">
        <v>1.5574536150447832E-3</v>
      </c>
      <c r="CI67" s="2">
        <v>5.6853350305498984E-5</v>
      </c>
      <c r="CJ67" s="2">
        <v>5.6872862463309788E-5</v>
      </c>
      <c r="CK67" s="2">
        <v>5.4622142892197569</v>
      </c>
      <c r="CL67" s="2">
        <v>0.83908167963726343</v>
      </c>
      <c r="CM67" s="2">
        <v>70.418783624042263</v>
      </c>
      <c r="CN67" s="2">
        <v>12128.536378819414</v>
      </c>
      <c r="CO67" s="2">
        <v>415.79636601881339</v>
      </c>
      <c r="CP67" s="2">
        <v>413.89103434234647</v>
      </c>
      <c r="CQ67" s="2">
        <v>-236833.46731130296</v>
      </c>
      <c r="CR67" s="2">
        <v>-271794.96273929958</v>
      </c>
      <c r="CS67" s="2">
        <v>1.008763716923633</v>
      </c>
      <c r="CT67" s="2">
        <v>-38705.303225560929</v>
      </c>
      <c r="CU67" s="2">
        <v>-237493.47739075313</v>
      </c>
      <c r="CV67" s="2">
        <v>-62859.741339132663</v>
      </c>
      <c r="CW67" s="2">
        <v>-272677.76867345511</v>
      </c>
      <c r="CX67" s="2">
        <v>-183477.47944000084</v>
      </c>
      <c r="CY67" s="2">
        <v>-197589.35229773613</v>
      </c>
      <c r="CZ67" s="2">
        <v>1.8815093098308416E-4</v>
      </c>
      <c r="DA67" s="2">
        <v>-0.70661532654138037</v>
      </c>
      <c r="DB67" s="2">
        <v>0.17862417610729434</v>
      </c>
      <c r="DC67" s="2">
        <v>-181430.25844883572</v>
      </c>
      <c r="DD67" s="2">
        <v>2.5679655632290289E-2</v>
      </c>
      <c r="DE67" s="2">
        <v>4.1049747648320518E-3</v>
      </c>
      <c r="DF67" s="2">
        <v>196.17822437612304</v>
      </c>
    </row>
    <row r="68" spans="1:110" x14ac:dyDescent="0.3">
      <c r="A68" s="93" t="s">
        <v>298</v>
      </c>
      <c r="B68" s="93">
        <v>28</v>
      </c>
      <c r="C68" s="93">
        <v>4.3435999999999897</v>
      </c>
      <c r="D68" s="93">
        <v>3.2795999999999901</v>
      </c>
      <c r="E68" s="94" t="s">
        <v>332</v>
      </c>
      <c r="F68" s="94" t="s">
        <v>332</v>
      </c>
      <c r="G68" s="93">
        <v>30.7369561</v>
      </c>
      <c r="H68" s="93">
        <v>68.620891</v>
      </c>
      <c r="I68" s="93">
        <v>30.762731899999999</v>
      </c>
      <c r="J68" s="93">
        <v>68.620891</v>
      </c>
      <c r="K68" s="93">
        <v>70.452909500000004</v>
      </c>
      <c r="L68" s="94" t="s">
        <v>332</v>
      </c>
      <c r="M68" s="94" t="s">
        <v>332</v>
      </c>
      <c r="N68" s="93">
        <v>9.5534066900000002E-3</v>
      </c>
      <c r="O68" s="93">
        <v>6.0994229750000002E-3</v>
      </c>
      <c r="P68" s="93">
        <v>7.4277587300000001E-3</v>
      </c>
      <c r="Q68" s="93">
        <v>1.1833617199999999E-3</v>
      </c>
      <c r="R68" s="93">
        <v>1.2576584099999999E-3</v>
      </c>
      <c r="S68" s="93">
        <v>1.2576584099999999E-3</v>
      </c>
      <c r="T68" s="93">
        <v>5.4944221271113465</v>
      </c>
      <c r="U68" s="93">
        <v>0.84023038138801032</v>
      </c>
      <c r="V68" s="93">
        <v>-0.212193515</v>
      </c>
      <c r="W68" s="93">
        <v>0.26374513599999999</v>
      </c>
      <c r="X68" s="93">
        <v>5.1551620999999992E-2</v>
      </c>
      <c r="Y68" s="93">
        <v>-0.2125079501415259</v>
      </c>
      <c r="Z68" s="93">
        <v>0.99983891447170503</v>
      </c>
      <c r="AA68" s="93">
        <v>3.1443514152589241E-4</v>
      </c>
      <c r="AB68" s="93">
        <v>-0.21225834932969978</v>
      </c>
      <c r="AC68" s="93">
        <v>1.0025120179212577</v>
      </c>
      <c r="AD68" s="93">
        <v>6.4834329699782595E-5</v>
      </c>
      <c r="AE68" s="94" t="s">
        <v>332</v>
      </c>
      <c r="AF68" s="94" t="s">
        <v>332</v>
      </c>
      <c r="AG68" s="93">
        <v>196.94114300000001</v>
      </c>
      <c r="AH68" s="93">
        <v>197.09090300000003</v>
      </c>
      <c r="AI68" s="93">
        <v>196.99470199999999</v>
      </c>
      <c r="AJ68" s="93">
        <v>196.98935399999999</v>
      </c>
      <c r="AK68" s="93">
        <v>196.98935399999999</v>
      </c>
      <c r="AL68" s="93">
        <v>70.933295879999989</v>
      </c>
      <c r="AM68" s="93">
        <v>12199.897152</v>
      </c>
      <c r="AN68" s="93">
        <v>-53979.197999999997</v>
      </c>
      <c r="AO68" s="93">
        <v>-267.65506599999998</v>
      </c>
      <c r="AP68" s="93">
        <v>-53711.5429</v>
      </c>
      <c r="AQ68" s="93">
        <v>4596.8814300000004</v>
      </c>
      <c r="AR68" s="93">
        <v>-58576.079400000002</v>
      </c>
      <c r="AS68" s="94" t="s">
        <v>332</v>
      </c>
      <c r="AT68" s="94" t="s">
        <v>332</v>
      </c>
      <c r="AU68" s="93">
        <v>-235570.905</v>
      </c>
      <c r="AV68" s="93">
        <v>-272346.85700000002</v>
      </c>
      <c r="AW68" s="94" t="s">
        <v>332</v>
      </c>
      <c r="AX68" s="94" t="s">
        <v>332</v>
      </c>
      <c r="AY68" s="93">
        <v>14.6973751</v>
      </c>
      <c r="BH68" s="2">
        <v>0.41334846400000003</v>
      </c>
      <c r="BI68" s="2">
        <v>48.140258199999998</v>
      </c>
      <c r="BJ68" s="2">
        <v>0.41334847206890551</v>
      </c>
      <c r="BK68" s="2">
        <v>48.14025854197385</v>
      </c>
      <c r="BL68" s="2">
        <v>1.3009522536E-2</v>
      </c>
      <c r="BM68" s="2">
        <v>8.5294139760000001E-5</v>
      </c>
      <c r="BN68" s="2">
        <v>1.3009522198901682E-2</v>
      </c>
      <c r="BO68" s="2">
        <v>8.529413639623926E-5</v>
      </c>
      <c r="BP68" s="2">
        <v>52.695919347802977</v>
      </c>
      <c r="BQ68" s="2">
        <v>80.773077732105648</v>
      </c>
      <c r="BR68" s="2">
        <v>0.12930248825095655</v>
      </c>
      <c r="BS68" s="2">
        <v>2.3931413553540639</v>
      </c>
      <c r="BT68" s="2">
        <v>5.8600357861013218E-2</v>
      </c>
      <c r="BU68" s="2">
        <v>0.48849673051348863</v>
      </c>
      <c r="BV68" s="2">
        <v>496752.54157293186</v>
      </c>
      <c r="BW68" s="2">
        <v>467.94413115107034</v>
      </c>
      <c r="BX68" s="2">
        <v>8.9625868118970473</v>
      </c>
      <c r="BY68" s="2">
        <v>0.60496453900000002</v>
      </c>
      <c r="BZ68" s="2">
        <v>6.6042405000000004</v>
      </c>
      <c r="CA68" s="2">
        <v>0.60509892977856705</v>
      </c>
      <c r="CB68" s="2">
        <v>6.6042408982034209</v>
      </c>
      <c r="CC68" s="2">
        <v>660.89873457600004</v>
      </c>
      <c r="CD68" s="2">
        <v>177.04665601280001</v>
      </c>
      <c r="CE68" s="2">
        <v>661.459178605896</v>
      </c>
      <c r="CF68" s="2">
        <v>177.04679379166842</v>
      </c>
      <c r="CG68" s="2">
        <v>1.560422927088E-3</v>
      </c>
      <c r="CH68" s="2">
        <v>1.5604253792367254E-3</v>
      </c>
      <c r="CI68" s="2">
        <v>5.6779985234215886E-5</v>
      </c>
      <c r="CJ68" s="2">
        <v>5.679947214973118E-5</v>
      </c>
      <c r="CK68" s="2">
        <v>5.494426494453033</v>
      </c>
      <c r="CL68" s="2">
        <v>0.84023101996187488</v>
      </c>
      <c r="CM68" s="2">
        <v>70.933354587846381</v>
      </c>
      <c r="CN68" s="2">
        <v>12199.906749613971</v>
      </c>
      <c r="CO68" s="2">
        <v>416.3344955771264</v>
      </c>
      <c r="CP68" s="2">
        <v>414.43506413642967</v>
      </c>
      <c r="CQ68" s="2">
        <v>-239805.86930216561</v>
      </c>
      <c r="CR68" s="2">
        <v>-272377.38736250903</v>
      </c>
      <c r="CS68" s="2">
        <v>1.0025785640220057</v>
      </c>
      <c r="CT68" s="2">
        <v>-38496.675551325687</v>
      </c>
      <c r="CU68" s="2">
        <v>-237463.76742764527</v>
      </c>
      <c r="CV68" s="2">
        <v>-62789.542337423845</v>
      </c>
      <c r="CW68" s="2">
        <v>-272610.74043664907</v>
      </c>
      <c r="CX68" s="2">
        <v>-54461.16873422631</v>
      </c>
      <c r="CY68" s="2">
        <v>-58576.223117705435</v>
      </c>
      <c r="CZ68" s="2">
        <v>1.8954992213100606E-4</v>
      </c>
      <c r="DA68" s="2">
        <v>-0.21125337684091977</v>
      </c>
      <c r="DB68" s="2">
        <v>5.1509094584569766E-2</v>
      </c>
      <c r="DC68" s="2">
        <v>-53785.482460738167</v>
      </c>
      <c r="DD68" s="2">
        <v>7.4277275795131522E-3</v>
      </c>
      <c r="DE68" s="2">
        <v>1.1833567371202973E-3</v>
      </c>
      <c r="DF68" s="2">
        <v>196.99470919320501</v>
      </c>
    </row>
    <row r="69" spans="1:110" x14ac:dyDescent="0.3">
      <c r="A69" s="93" t="s">
        <v>298</v>
      </c>
      <c r="B69" s="93">
        <v>29</v>
      </c>
      <c r="C69" s="93">
        <v>3.2795999999999901</v>
      </c>
      <c r="D69" s="93">
        <v>3.2225999999999901</v>
      </c>
      <c r="E69" s="94" t="s">
        <v>332</v>
      </c>
      <c r="F69" s="94" t="s">
        <v>332</v>
      </c>
      <c r="G69" s="93">
        <v>30.7885077</v>
      </c>
      <c r="H69" s="93">
        <v>68.6296988</v>
      </c>
      <c r="I69" s="93">
        <v>30.7929116</v>
      </c>
      <c r="J69" s="93">
        <v>68.6296988</v>
      </c>
      <c r="K69" s="93">
        <v>3.7751524000000001</v>
      </c>
      <c r="L69" s="94" t="s">
        <v>332</v>
      </c>
      <c r="M69" s="94" t="s">
        <v>332</v>
      </c>
      <c r="N69" s="93">
        <v>2.6454392600000001E-3</v>
      </c>
      <c r="O69" s="93">
        <v>2.2790841100000002E-3</v>
      </c>
      <c r="P69" s="93">
        <v>4.9085189099999996E-3</v>
      </c>
      <c r="Q69" s="93">
        <v>7.8169164399999997E-4</v>
      </c>
      <c r="R69" s="93">
        <v>9.2903556299999996E-4</v>
      </c>
      <c r="S69" s="93">
        <v>9.2903556299999996E-4</v>
      </c>
      <c r="T69" s="93">
        <v>5.50259632294547</v>
      </c>
      <c r="U69" s="93">
        <v>0.84052268052431822</v>
      </c>
      <c r="V69" s="93">
        <v>-2.2542209899999999E-2</v>
      </c>
      <c r="W69" s="93">
        <v>3.1350011499999997E-2</v>
      </c>
      <c r="X69" s="93">
        <v>8.8078015999999981E-3</v>
      </c>
      <c r="Y69" s="93">
        <v>-2.256228362067059E-2</v>
      </c>
      <c r="Z69" s="93">
        <v>0.99948703124552407</v>
      </c>
      <c r="AA69" s="93">
        <v>2.0073720670592575E-5</v>
      </c>
      <c r="AB69" s="93">
        <v>-2.2550392660918246E-2</v>
      </c>
      <c r="AC69" s="93">
        <v>1.0017867270024572</v>
      </c>
      <c r="AD69" s="93">
        <v>8.182760918248299E-6</v>
      </c>
      <c r="AE69" s="94" t="s">
        <v>332</v>
      </c>
      <c r="AF69" s="94" t="s">
        <v>332</v>
      </c>
      <c r="AG69" s="93">
        <v>197.24066300000001</v>
      </c>
      <c r="AH69" s="93">
        <v>197.25263699999999</v>
      </c>
      <c r="AI69" s="93">
        <v>197.10898599999999</v>
      </c>
      <c r="AJ69" s="93">
        <v>197.09614199999999</v>
      </c>
      <c r="AK69" s="93">
        <v>197.09614199999999</v>
      </c>
      <c r="AL69" s="93">
        <v>71.076889080000001</v>
      </c>
      <c r="AM69" s="93">
        <v>12208.848912000001</v>
      </c>
      <c r="AN69" s="93">
        <v>-6538.8864299999996</v>
      </c>
      <c r="AO69" s="93">
        <v>35.332275000000003</v>
      </c>
      <c r="AP69" s="93">
        <v>-6574.2187000000004</v>
      </c>
      <c r="AQ69" s="93">
        <v>591.97674600000005</v>
      </c>
      <c r="AR69" s="93">
        <v>-7130.8631699999996</v>
      </c>
      <c r="AS69" s="94" t="s">
        <v>332</v>
      </c>
      <c r="AT69" s="94" t="s">
        <v>332</v>
      </c>
      <c r="AU69" s="93">
        <v>-236929.69500000001</v>
      </c>
      <c r="AV69" s="93">
        <v>-272407.18199999997</v>
      </c>
      <c r="AW69" s="94" t="s">
        <v>332</v>
      </c>
      <c r="AX69" s="94" t="s">
        <v>332</v>
      </c>
      <c r="AY69" s="93">
        <v>14.698257</v>
      </c>
      <c r="BH69" s="2">
        <v>0.41327710099999998</v>
      </c>
      <c r="BI69" s="2">
        <v>48.146275099999997</v>
      </c>
      <c r="BJ69" s="2">
        <v>0.41327711039053305</v>
      </c>
      <c r="BK69" s="2">
        <v>48.146275481683602</v>
      </c>
      <c r="BL69" s="2">
        <v>1.3018018859999999E-2</v>
      </c>
      <c r="BM69" s="2">
        <v>8.5335178680000004E-5</v>
      </c>
      <c r="BN69" s="2">
        <v>1.3018018457029398E-2</v>
      </c>
      <c r="BO69" s="2">
        <v>8.5335174883554058E-5</v>
      </c>
      <c r="BP69" s="2">
        <v>52.951332633567425</v>
      </c>
      <c r="BQ69" s="2">
        <v>80.766092665369356</v>
      </c>
      <c r="BR69" s="2">
        <v>0.12918941192485681</v>
      </c>
      <c r="BS69" s="2">
        <v>2.3956321998144436</v>
      </c>
      <c r="BT69" s="2">
        <v>5.861143405383494E-2</v>
      </c>
      <c r="BU69" s="2">
        <v>0.4885491479475253</v>
      </c>
      <c r="BV69" s="2">
        <v>496612.09269028978</v>
      </c>
      <c r="BW69" s="2">
        <v>468.4840870032159</v>
      </c>
      <c r="BX69" s="2">
        <v>8.9626169834330476</v>
      </c>
      <c r="BY69" s="2">
        <v>0.60479585700000005</v>
      </c>
      <c r="BZ69" s="2">
        <v>6.6008291300000002</v>
      </c>
      <c r="CA69" s="2">
        <v>0.60479640571741089</v>
      </c>
      <c r="CB69" s="2">
        <v>6.6008295608588146</v>
      </c>
      <c r="CC69" s="2">
        <v>662.01918086399996</v>
      </c>
      <c r="CD69" s="2">
        <v>177.05356379359998</v>
      </c>
      <c r="CE69" s="2">
        <v>662.12126035562608</v>
      </c>
      <c r="CF69" s="2">
        <v>177.05370090284168</v>
      </c>
      <c r="CG69" s="2">
        <v>1.5610978831840001E-3</v>
      </c>
      <c r="CH69" s="2">
        <v>1.5611003317548759E-3</v>
      </c>
      <c r="CI69" s="2">
        <v>5.6780367617107947E-5</v>
      </c>
      <c r="CJ69" s="2">
        <v>5.6799854568387594E-5</v>
      </c>
      <c r="CK69" s="2">
        <v>5.5026006549435591</v>
      </c>
      <c r="CL69" s="2">
        <v>0.84052331457335505</v>
      </c>
      <c r="CM69" s="2">
        <v>71.076947809096524</v>
      </c>
      <c r="CN69" s="2">
        <v>12208.858497871759</v>
      </c>
      <c r="CO69" s="2">
        <v>416.43260325595509</v>
      </c>
      <c r="CP69" s="2">
        <v>414.53512635249882</v>
      </c>
      <c r="CQ69" s="2">
        <v>-240558.48544706427</v>
      </c>
      <c r="CR69" s="2">
        <v>-272437.71075291804</v>
      </c>
      <c r="CS69" s="2">
        <v>1.0019083849680608</v>
      </c>
      <c r="CT69" s="2">
        <v>-38438.344764261914</v>
      </c>
      <c r="CU69" s="2">
        <v>-237455.5487062844</v>
      </c>
      <c r="CV69" s="2">
        <v>-62779.638070778907</v>
      </c>
      <c r="CW69" s="2">
        <v>-272602.11495934619</v>
      </c>
      <c r="CX69" s="2">
        <v>-6577.7489467962669</v>
      </c>
      <c r="CY69" s="2">
        <v>-7130.8876600622953</v>
      </c>
      <c r="CZ69" s="2">
        <v>1.0174272270673671E-5</v>
      </c>
      <c r="DA69" s="2">
        <v>-2.2448676477662455E-2</v>
      </c>
      <c r="DB69" s="2">
        <v>8.7968515549062334E-3</v>
      </c>
      <c r="DC69" s="2">
        <v>-6518.169143940353</v>
      </c>
      <c r="DD69" s="2">
        <v>4.9082520856894244E-3</v>
      </c>
      <c r="DE69" s="2">
        <v>7.8164910025692628E-4</v>
      </c>
      <c r="DF69" s="2">
        <v>197.10900391872784</v>
      </c>
    </row>
    <row r="70" spans="1:110" x14ac:dyDescent="0.3">
      <c r="A70" s="93" t="s">
        <v>298</v>
      </c>
      <c r="B70" s="93">
        <v>30</v>
      </c>
      <c r="C70" s="93">
        <v>3.2225999999999901</v>
      </c>
      <c r="D70" s="93">
        <v>3.1655999999999902</v>
      </c>
      <c r="E70" s="94" t="s">
        <v>332</v>
      </c>
      <c r="F70" s="94" t="s">
        <v>332</v>
      </c>
      <c r="G70" s="93">
        <v>30.7973155</v>
      </c>
      <c r="H70" s="93">
        <v>68.633664300000007</v>
      </c>
      <c r="I70" s="93">
        <v>30.79929825</v>
      </c>
      <c r="J70" s="93">
        <v>68.633664300000007</v>
      </c>
      <c r="K70" s="93">
        <v>3.7754787900000002</v>
      </c>
      <c r="L70" s="94" t="s">
        <v>332</v>
      </c>
      <c r="M70" s="94" t="s">
        <v>332</v>
      </c>
      <c r="N70" s="93">
        <v>1.9127289600000001E-3</v>
      </c>
      <c r="O70" s="93">
        <v>1.6391715749999999E-3</v>
      </c>
      <c r="P70" s="93">
        <v>3.6017275599999998E-3</v>
      </c>
      <c r="Q70" s="93">
        <v>5.7345988399999995E-4</v>
      </c>
      <c r="R70" s="93">
        <v>6.83559306E-4</v>
      </c>
      <c r="S70" s="93">
        <v>6.83559306E-4</v>
      </c>
      <c r="T70" s="93">
        <v>5.5041588092408213</v>
      </c>
      <c r="U70" s="93">
        <v>0.8405903300603863</v>
      </c>
      <c r="V70" s="93">
        <v>-1.68442509E-2</v>
      </c>
      <c r="W70" s="93">
        <v>2.08097283E-2</v>
      </c>
      <c r="X70" s="93">
        <v>3.9654774000000004E-3</v>
      </c>
      <c r="Y70" s="93">
        <v>-1.6850750997835385E-2</v>
      </c>
      <c r="Z70" s="93">
        <v>0.99976913022247182</v>
      </c>
      <c r="AA70" s="93">
        <v>6.500097835384905E-6</v>
      </c>
      <c r="AB70" s="93">
        <v>-1.6846961538979504E-2</v>
      </c>
      <c r="AC70" s="93">
        <v>1.0013063955660568</v>
      </c>
      <c r="AD70" s="93">
        <v>2.7106389795026848E-6</v>
      </c>
      <c r="AE70" s="94" t="s">
        <v>332</v>
      </c>
      <c r="AF70" s="94" t="s">
        <v>332</v>
      </c>
      <c r="AG70" s="93">
        <v>197.264611</v>
      </c>
      <c r="AH70" s="93">
        <v>197.2734935</v>
      </c>
      <c r="AI70" s="93">
        <v>197.16687300000001</v>
      </c>
      <c r="AJ70" s="93">
        <v>197.15928400000001</v>
      </c>
      <c r="AK70" s="93">
        <v>197.15928400000001</v>
      </c>
      <c r="AL70" s="93">
        <v>71.10593028000001</v>
      </c>
      <c r="AM70" s="93">
        <v>12214.463400000001</v>
      </c>
      <c r="AN70" s="93">
        <v>-4265.2624500000002</v>
      </c>
      <c r="AO70" s="93">
        <v>26.238702400000001</v>
      </c>
      <c r="AP70" s="93">
        <v>-4291.5011500000001</v>
      </c>
      <c r="AQ70" s="93">
        <v>350.00430799999998</v>
      </c>
      <c r="AR70" s="93">
        <v>-4615.2667600000004</v>
      </c>
      <c r="AS70" s="94" t="s">
        <v>332</v>
      </c>
      <c r="AT70" s="94" t="s">
        <v>332</v>
      </c>
      <c r="AU70" s="93">
        <v>-237074.255</v>
      </c>
      <c r="AV70" s="93">
        <v>-272453.58799999999</v>
      </c>
      <c r="AW70" s="94" t="s">
        <v>332</v>
      </c>
      <c r="AX70" s="94" t="s">
        <v>332</v>
      </c>
      <c r="AY70" s="93">
        <v>14.698304200000001</v>
      </c>
      <c r="BH70" s="2">
        <v>0.41327058300000002</v>
      </c>
      <c r="BI70" s="2">
        <v>48.151867000000003</v>
      </c>
      <c r="BJ70" s="2">
        <v>0.41327059136631833</v>
      </c>
      <c r="BK70" s="2">
        <v>48.151867382602106</v>
      </c>
      <c r="BL70" s="2">
        <v>1.3019173524E-2</v>
      </c>
      <c r="BM70" s="2">
        <v>8.5355780399999992E-5</v>
      </c>
      <c r="BN70" s="2">
        <v>1.3019173190084497E-2</v>
      </c>
      <c r="BO70" s="2">
        <v>8.5355777017915544E-5</v>
      </c>
      <c r="BP70" s="2">
        <v>52.998721150348118</v>
      </c>
      <c r="BQ70" s="2">
        <v>80.759334535364204</v>
      </c>
      <c r="BR70" s="2">
        <v>0.12916825247785008</v>
      </c>
      <c r="BS70" s="2">
        <v>2.3975352967810921</v>
      </c>
      <c r="BT70" s="2">
        <v>5.8612416879814291E-2</v>
      </c>
      <c r="BU70" s="2">
        <v>0.48862863399356454</v>
      </c>
      <c r="BV70" s="2">
        <v>496554.35446114448</v>
      </c>
      <c r="BW70" s="2">
        <v>468.58864515487602</v>
      </c>
      <c r="BX70" s="2">
        <v>8.9620939599458431</v>
      </c>
      <c r="BY70" s="2">
        <v>0.60474111900000005</v>
      </c>
      <c r="BZ70" s="2">
        <v>6.5994545699999998</v>
      </c>
      <c r="CA70" s="2">
        <v>0.60474128840823427</v>
      </c>
      <c r="CB70" s="2">
        <v>6.5994549648588858</v>
      </c>
      <c r="CC70" s="2">
        <v>662.22226239200006</v>
      </c>
      <c r="CD70" s="2">
        <v>177.0373659</v>
      </c>
      <c r="CE70" s="2">
        <v>662.27065054888408</v>
      </c>
      <c r="CF70" s="2">
        <v>177.03750351482665</v>
      </c>
      <c r="CG70" s="2">
        <v>1.5612994445759999E-3</v>
      </c>
      <c r="CH70" s="2">
        <v>1.5613019000137777E-3</v>
      </c>
      <c r="CI70" s="2">
        <v>5.6773740580448061E-5</v>
      </c>
      <c r="CJ70" s="2">
        <v>5.6793225524381305E-5</v>
      </c>
      <c r="CK70" s="2">
        <v>5.5041631621225342</v>
      </c>
      <c r="CL70" s="2">
        <v>0.84059096872542327</v>
      </c>
      <c r="CM70" s="2">
        <v>71.105989302847448</v>
      </c>
      <c r="CN70" s="2">
        <v>12214.473019921774</v>
      </c>
      <c r="CO70" s="2">
        <v>416.46860695142885</v>
      </c>
      <c r="CP70" s="2">
        <v>414.57123193342278</v>
      </c>
      <c r="CQ70" s="2">
        <v>-240684.81071105873</v>
      </c>
      <c r="CR70" s="2">
        <v>-272484.1136131683</v>
      </c>
      <c r="CS70" s="2">
        <v>1.001406197432211</v>
      </c>
      <c r="CT70" s="2">
        <v>-38428.110207097161</v>
      </c>
      <c r="CU70" s="2">
        <v>-237454.46784893674</v>
      </c>
      <c r="CV70" s="2">
        <v>-62774.438925843722</v>
      </c>
      <c r="CW70" s="2">
        <v>-272597.01489831315</v>
      </c>
      <c r="CX70" s="2">
        <v>-4294.0702296162635</v>
      </c>
      <c r="CY70" s="2">
        <v>-4615.2814160513108</v>
      </c>
      <c r="CZ70" s="2">
        <v>1.0177901071933223E-5</v>
      </c>
      <c r="DA70" s="2">
        <v>-1.6770789784164131E-2</v>
      </c>
      <c r="DB70" s="2">
        <v>3.9623970943116135E-3</v>
      </c>
      <c r="DC70" s="2">
        <v>-4250.2277473817703</v>
      </c>
      <c r="DD70" s="2">
        <v>3.6016608850543991E-3</v>
      </c>
      <c r="DE70" s="2">
        <v>5.7344926004752113E-4</v>
      </c>
      <c r="DF70" s="2">
        <v>197.16688224680885</v>
      </c>
    </row>
    <row r="71" spans="1:110" x14ac:dyDescent="0.3">
      <c r="A71" s="93" t="s">
        <v>298</v>
      </c>
      <c r="B71" s="93">
        <v>31</v>
      </c>
      <c r="C71" s="93">
        <v>3.1655999999999902</v>
      </c>
      <c r="D71" s="93">
        <v>3.1085999999999898</v>
      </c>
      <c r="E71" s="94" t="s">
        <v>332</v>
      </c>
      <c r="F71" s="94" t="s">
        <v>332</v>
      </c>
      <c r="G71" s="93">
        <v>30.801280999999999</v>
      </c>
      <c r="H71" s="93">
        <v>68.636352200000005</v>
      </c>
      <c r="I71" s="93">
        <v>30.802624899999998</v>
      </c>
      <c r="J71" s="93">
        <v>68.636352200000005</v>
      </c>
      <c r="K71" s="93">
        <v>3.7756957099999999</v>
      </c>
      <c r="L71" s="94" t="s">
        <v>332</v>
      </c>
      <c r="M71" s="94" t="s">
        <v>332</v>
      </c>
      <c r="N71" s="93">
        <v>1.3656141899999999E-3</v>
      </c>
      <c r="O71" s="93">
        <v>1.1614048929999999E-3</v>
      </c>
      <c r="P71" s="93">
        <v>2.6261837000000001E-3</v>
      </c>
      <c r="Q71" s="93">
        <v>4.1806998599999999E-4</v>
      </c>
      <c r="R71" s="93">
        <v>5.0028790600000004E-4</v>
      </c>
      <c r="S71" s="93">
        <v>5.0028790600000004E-4</v>
      </c>
      <c r="T71" s="93">
        <v>5.5050615413695905</v>
      </c>
      <c r="U71" s="93">
        <v>0.84062458136642082</v>
      </c>
      <c r="V71" s="93">
        <v>-1.2577243E-2</v>
      </c>
      <c r="W71" s="93">
        <v>1.52651247E-2</v>
      </c>
      <c r="X71" s="93">
        <v>2.6878817000000003E-3</v>
      </c>
      <c r="Y71" s="93">
        <v>-1.2580364718958185E-2</v>
      </c>
      <c r="Z71" s="93">
        <v>0.99984354310232981</v>
      </c>
      <c r="AA71" s="93">
        <v>3.1217189581851581E-6</v>
      </c>
      <c r="AB71" s="93">
        <v>-1.257858771470727E-2</v>
      </c>
      <c r="AC71" s="93">
        <v>1.0009547043591709</v>
      </c>
      <c r="AD71" s="93">
        <v>1.3447147072687205E-6</v>
      </c>
      <c r="AE71" s="94" t="s">
        <v>332</v>
      </c>
      <c r="AF71" s="94" t="s">
        <v>332</v>
      </c>
      <c r="AG71" s="93">
        <v>197.282376</v>
      </c>
      <c r="AH71" s="93">
        <v>197.28894700000001</v>
      </c>
      <c r="AI71" s="93">
        <v>197.21009100000001</v>
      </c>
      <c r="AJ71" s="93">
        <v>197.20464100000001</v>
      </c>
      <c r="AK71" s="93">
        <v>197.20464100000001</v>
      </c>
      <c r="AL71" s="93">
        <v>71.124438600000005</v>
      </c>
      <c r="AM71" s="93">
        <v>12218.546592000001</v>
      </c>
      <c r="AN71" s="93">
        <v>-3120.2572</v>
      </c>
      <c r="AO71" s="93">
        <v>19.4116398</v>
      </c>
      <c r="AP71" s="93">
        <v>-3139.6688399999998</v>
      </c>
      <c r="AQ71" s="93">
        <v>251.42164500000001</v>
      </c>
      <c r="AR71" s="93">
        <v>-3371.67884</v>
      </c>
      <c r="AS71" s="94" t="s">
        <v>332</v>
      </c>
      <c r="AT71" s="94" t="s">
        <v>332</v>
      </c>
      <c r="AU71" s="93">
        <v>-237182.21</v>
      </c>
      <c r="AV71" s="93">
        <v>-272488.37900000002</v>
      </c>
      <c r="AW71" s="94" t="s">
        <v>332</v>
      </c>
      <c r="AX71" s="94" t="s">
        <v>332</v>
      </c>
      <c r="AY71" s="93">
        <v>14.698351499999999</v>
      </c>
      <c r="BH71" s="2">
        <v>0.41326628199999998</v>
      </c>
      <c r="BI71" s="2">
        <v>48.156165700000003</v>
      </c>
      <c r="BJ71" s="2">
        <v>0.41326629169703716</v>
      </c>
      <c r="BK71" s="2">
        <v>48.156166131769488</v>
      </c>
      <c r="BL71" s="2">
        <v>1.3020018264E-2</v>
      </c>
      <c r="BM71" s="2">
        <v>8.5370073120000009E-5</v>
      </c>
      <c r="BN71" s="2">
        <v>1.3020017893688708E-2</v>
      </c>
      <c r="BO71" s="2">
        <v>8.5370069639058928E-5</v>
      </c>
      <c r="BP71" s="2">
        <v>53.034463268535866</v>
      </c>
      <c r="BQ71" s="2">
        <v>80.754123119043996</v>
      </c>
      <c r="BR71" s="2">
        <v>0.12915241668477667</v>
      </c>
      <c r="BS71" s="2">
        <v>2.3989629806828559</v>
      </c>
      <c r="BT71" s="2">
        <v>5.8613132974627467E-2</v>
      </c>
      <c r="BU71" s="2">
        <v>0.48869237792317094</v>
      </c>
      <c r="BV71" s="2">
        <v>496516.26021752413</v>
      </c>
      <c r="BW71" s="2">
        <v>468.64413346108</v>
      </c>
      <c r="BX71" s="2">
        <v>8.9616448931948192</v>
      </c>
      <c r="BY71" s="2">
        <v>0.60470003800000005</v>
      </c>
      <c r="BZ71" s="2">
        <v>6.5985552500000004</v>
      </c>
      <c r="CA71" s="2">
        <v>0.60469994074886146</v>
      </c>
      <c r="CB71" s="2">
        <v>6.5985556777059449</v>
      </c>
      <c r="CC71" s="2">
        <v>662.31795632800004</v>
      </c>
      <c r="CD71" s="2">
        <v>177.02297959999999</v>
      </c>
      <c r="CE71" s="2">
        <v>662.35138905273811</v>
      </c>
      <c r="CF71" s="2">
        <v>177.02311696426801</v>
      </c>
      <c r="CG71" s="2">
        <v>1.56141778736E-3</v>
      </c>
      <c r="CH71" s="2">
        <v>1.561420238264236E-3</v>
      </c>
      <c r="CI71" s="2">
        <v>5.6768051171079434E-5</v>
      </c>
      <c r="CJ71" s="2">
        <v>5.6787534151268562E-5</v>
      </c>
      <c r="CK71" s="2">
        <v>5.5050658749379817</v>
      </c>
      <c r="CL71" s="2">
        <v>0.84062521692828274</v>
      </c>
      <c r="CM71" s="2">
        <v>71.12449752682862</v>
      </c>
      <c r="CN71" s="2">
        <v>12218.556198827293</v>
      </c>
      <c r="CO71" s="2">
        <v>416.49253514046995</v>
      </c>
      <c r="CP71" s="2">
        <v>414.59526129175441</v>
      </c>
      <c r="CQ71" s="2">
        <v>-240779.13583429198</v>
      </c>
      <c r="CR71" s="2">
        <v>-272518.90212219197</v>
      </c>
      <c r="CS71" s="2">
        <v>1.0010303105771035</v>
      </c>
      <c r="CT71" s="2">
        <v>-38420.409064396728</v>
      </c>
      <c r="CU71" s="2">
        <v>-237453.66437215349</v>
      </c>
      <c r="CV71" s="2">
        <v>-62770.79486397477</v>
      </c>
      <c r="CW71" s="2">
        <v>-272593.35154707503</v>
      </c>
      <c r="CX71" s="2">
        <v>-3141.5369761505499</v>
      </c>
      <c r="CY71" s="2">
        <v>-3371.6879634496759</v>
      </c>
      <c r="CZ71" s="2">
        <v>1.0179807838787618E-5</v>
      </c>
      <c r="DA71" s="2">
        <v>-1.2521632550258777E-2</v>
      </c>
      <c r="DB71" s="2">
        <v>2.6876571179895847E-3</v>
      </c>
      <c r="DC71" s="2">
        <v>-3109.3374318747119</v>
      </c>
      <c r="DD71" s="2">
        <v>2.6261530245493777E-3</v>
      </c>
      <c r="DE71" s="2">
        <v>4.180650999837921E-4</v>
      </c>
      <c r="DF71" s="2">
        <v>197.21009837495589</v>
      </c>
    </row>
    <row r="72" spans="1:110" x14ac:dyDescent="0.3">
      <c r="A72" s="93" t="s">
        <v>298</v>
      </c>
      <c r="B72" s="93">
        <v>32</v>
      </c>
      <c r="C72" s="93">
        <v>3.1085999999999898</v>
      </c>
      <c r="D72" s="93">
        <v>3.0515999999999899</v>
      </c>
      <c r="E72" s="94" t="s">
        <v>332</v>
      </c>
      <c r="F72" s="94" t="s">
        <v>332</v>
      </c>
      <c r="G72" s="93">
        <v>30.8039688</v>
      </c>
      <c r="H72" s="93">
        <v>68.638339700000003</v>
      </c>
      <c r="I72" s="93">
        <v>30.8049626</v>
      </c>
      <c r="J72" s="93">
        <v>68.638339700000003</v>
      </c>
      <c r="K72" s="93">
        <v>3.7758549000000001</v>
      </c>
      <c r="L72" s="94" t="s">
        <v>332</v>
      </c>
      <c r="M72" s="94" t="s">
        <v>332</v>
      </c>
      <c r="N72" s="93">
        <v>9.5719559599999999E-4</v>
      </c>
      <c r="O72" s="93">
        <v>8.0477659000000002E-4</v>
      </c>
      <c r="P72" s="93">
        <v>1.89793922E-3</v>
      </c>
      <c r="Q72" s="93">
        <v>3.0210354100000002E-4</v>
      </c>
      <c r="R72" s="93">
        <v>3.6348508700000001E-4</v>
      </c>
      <c r="S72" s="93">
        <v>3.6348508700000001E-4</v>
      </c>
      <c r="T72" s="93">
        <v>5.5057030771512832</v>
      </c>
      <c r="U72" s="93">
        <v>0.84064856497897977</v>
      </c>
      <c r="V72" s="93">
        <v>-9.3889240500000005E-3</v>
      </c>
      <c r="W72" s="93">
        <v>1.13765119E-2</v>
      </c>
      <c r="X72" s="93">
        <v>1.9875878499999999E-3</v>
      </c>
      <c r="Y72" s="93">
        <v>-9.3905236141722491E-3</v>
      </c>
      <c r="Z72" s="93">
        <v>0.99988432764071977</v>
      </c>
      <c r="AA72" s="93">
        <v>1.5995641722484315E-6</v>
      </c>
      <c r="AB72" s="93">
        <v>-9.3896465085425776E-3</v>
      </c>
      <c r="AC72" s="93">
        <v>1.0006925620530993</v>
      </c>
      <c r="AD72" s="93">
        <v>7.2245854257739296E-7</v>
      </c>
      <c r="AE72" s="94" t="s">
        <v>332</v>
      </c>
      <c r="AF72" s="94" t="s">
        <v>332</v>
      </c>
      <c r="AG72" s="93">
        <v>197.29551799999999</v>
      </c>
      <c r="AH72" s="93">
        <v>197.30035900000001</v>
      </c>
      <c r="AI72" s="93">
        <v>197.24237199999999</v>
      </c>
      <c r="AJ72" s="93">
        <v>197.238326</v>
      </c>
      <c r="AK72" s="93">
        <v>197.238326</v>
      </c>
      <c r="AL72" s="93">
        <v>71.138026080000003</v>
      </c>
      <c r="AM72" s="93">
        <v>12221.588232</v>
      </c>
      <c r="AN72" s="93">
        <v>-2325.0825199999999</v>
      </c>
      <c r="AO72" s="93">
        <v>14.2754966</v>
      </c>
      <c r="AP72" s="93">
        <v>-2339.3580200000001</v>
      </c>
      <c r="AQ72" s="93">
        <v>186.717356</v>
      </c>
      <c r="AR72" s="93">
        <v>-2511.79988</v>
      </c>
      <c r="AS72" s="94" t="s">
        <v>332</v>
      </c>
      <c r="AT72" s="94" t="s">
        <v>332</v>
      </c>
      <c r="AU72" s="93">
        <v>-237262.80799999999</v>
      </c>
      <c r="AV72" s="93">
        <v>-272514.36300000001</v>
      </c>
      <c r="AW72" s="94" t="s">
        <v>332</v>
      </c>
      <c r="AX72" s="94" t="s">
        <v>332</v>
      </c>
      <c r="AY72" s="93">
        <v>14.6983987</v>
      </c>
      <c r="BH72" s="2">
        <v>0.41326363199999999</v>
      </c>
      <c r="BI72" s="2">
        <v>48.1593898</v>
      </c>
      <c r="BJ72" s="2">
        <v>0.41326363994119059</v>
      </c>
      <c r="BK72" s="2">
        <v>48.159390195631055</v>
      </c>
      <c r="BL72" s="2">
        <v>1.3020631163999999E-2</v>
      </c>
      <c r="BM72" s="2">
        <v>8.5380631199999995E-5</v>
      </c>
      <c r="BN72" s="2">
        <v>1.302063083125856E-2</v>
      </c>
      <c r="BO72" s="2">
        <v>8.5380627761456545E-5</v>
      </c>
      <c r="BP72" s="2">
        <v>53.061395291984432</v>
      </c>
      <c r="BQ72" s="2">
        <v>80.750217188147062</v>
      </c>
      <c r="BR72" s="2">
        <v>0.12914055708778016</v>
      </c>
      <c r="BS72" s="2">
        <v>2.4000306269285074</v>
      </c>
      <c r="BT72" s="2">
        <v>5.8613649675900895E-2</v>
      </c>
      <c r="BU72" s="2">
        <v>0.48874042559948339</v>
      </c>
      <c r="BV72" s="2">
        <v>496488.27708246169</v>
      </c>
      <c r="BW72" s="2">
        <v>468.68270755501527</v>
      </c>
      <c r="BX72" s="2">
        <v>8.9613044342528969</v>
      </c>
      <c r="BY72" s="2">
        <v>0.60466920199999996</v>
      </c>
      <c r="BZ72" s="2">
        <v>6.5978969000000003</v>
      </c>
      <c r="CA72" s="2">
        <v>0.6046688975339426</v>
      </c>
      <c r="CB72" s="2">
        <v>6.5978973140963024</v>
      </c>
      <c r="CC72" s="2">
        <v>662.38373854399993</v>
      </c>
      <c r="CD72" s="2">
        <v>177.01202597920002</v>
      </c>
      <c r="CE72" s="2">
        <v>662.40873065541064</v>
      </c>
      <c r="CF72" s="2">
        <v>177.01216317813672</v>
      </c>
      <c r="CG72" s="2">
        <v>1.561503362768E-3</v>
      </c>
      <c r="CH72" s="2">
        <v>1.561505811958387E-3</v>
      </c>
      <c r="CI72" s="2">
        <v>5.6763738289205702E-5</v>
      </c>
      <c r="CJ72" s="2">
        <v>5.6783219439679455E-5</v>
      </c>
      <c r="CK72" s="2">
        <v>5.505707427854567</v>
      </c>
      <c r="CL72" s="2">
        <v>0.8406491985023824</v>
      </c>
      <c r="CM72" s="2">
        <v>71.138085006781708</v>
      </c>
      <c r="CN72" s="2">
        <v>12221.597856293194</v>
      </c>
      <c r="CO72" s="2">
        <v>416.51009520138945</v>
      </c>
      <c r="CP72" s="2">
        <v>414.61290000630885</v>
      </c>
      <c r="CQ72" s="2">
        <v>-240849.55269957436</v>
      </c>
      <c r="CR72" s="2">
        <v>-272544.88400710386</v>
      </c>
      <c r="CS72" s="2">
        <v>1.0007491900230101</v>
      </c>
      <c r="CT72" s="2">
        <v>-38414.622977213156</v>
      </c>
      <c r="CU72" s="2">
        <v>-237453.07028092915</v>
      </c>
      <c r="CV72" s="2">
        <v>-62768.098394531677</v>
      </c>
      <c r="CW72" s="2">
        <v>-272590.63105133589</v>
      </c>
      <c r="CX72" s="2">
        <v>-2340.7157022000874</v>
      </c>
      <c r="CY72" s="2">
        <v>-2511.8056493948475</v>
      </c>
      <c r="CZ72" s="2">
        <v>1.018113705498796E-5</v>
      </c>
      <c r="DA72" s="2">
        <v>-9.347088213003299E-3</v>
      </c>
      <c r="DB72" s="2">
        <v>1.9883141928896636E-3</v>
      </c>
      <c r="DC72" s="2">
        <v>-2317.0582631215102</v>
      </c>
      <c r="DD72" s="2">
        <v>1.8979224938472439E-3</v>
      </c>
      <c r="DE72" s="2">
        <v>3.0210087782069555E-4</v>
      </c>
      <c r="DF72" s="2">
        <v>197.24237868768978</v>
      </c>
    </row>
    <row r="73" spans="1:110" x14ac:dyDescent="0.3">
      <c r="A73" s="93" t="s">
        <v>298</v>
      </c>
      <c r="B73" s="93">
        <v>33</v>
      </c>
      <c r="C73" s="93">
        <v>3.0515999999999899</v>
      </c>
      <c r="D73" s="93">
        <v>2.9945999999999899</v>
      </c>
      <c r="E73" s="94" t="s">
        <v>332</v>
      </c>
      <c r="F73" s="94" t="s">
        <v>332</v>
      </c>
      <c r="G73" s="93">
        <v>30.805956399999999</v>
      </c>
      <c r="H73" s="93">
        <v>68.639833300000006</v>
      </c>
      <c r="I73" s="93">
        <v>30.806703200000001</v>
      </c>
      <c r="J73" s="93">
        <v>68.639833300000006</v>
      </c>
      <c r="K73" s="93">
        <v>3.7759735499999998</v>
      </c>
      <c r="L73" s="94" t="s">
        <v>332</v>
      </c>
      <c r="M73" s="94" t="s">
        <v>332</v>
      </c>
      <c r="N73" s="93">
        <v>6.5235758400000005E-4</v>
      </c>
      <c r="O73" s="93">
        <v>5.3860573050000006E-4</v>
      </c>
      <c r="P73" s="93">
        <v>1.3543740099999999E-3</v>
      </c>
      <c r="Q73" s="93">
        <v>2.1556334900000001E-4</v>
      </c>
      <c r="R73" s="93">
        <v>2.6138143499999998E-4</v>
      </c>
      <c r="S73" s="93">
        <v>2.6138143499999998E-4</v>
      </c>
      <c r="T73" s="93">
        <v>5.5061746105059033</v>
      </c>
      <c r="U73" s="93">
        <v>0.84066656525602146</v>
      </c>
      <c r="V73" s="93">
        <v>-7.0078347699999996E-3</v>
      </c>
      <c r="W73" s="93">
        <v>8.5013771600000003E-3</v>
      </c>
      <c r="X73" s="93">
        <v>1.4935423900000007E-3</v>
      </c>
      <c r="Y73" s="93">
        <v>-7.0086392004899984E-3</v>
      </c>
      <c r="Z73" s="93">
        <v>0.99991308689794456</v>
      </c>
      <c r="AA73" s="93">
        <v>8.0443048999866639E-7</v>
      </c>
      <c r="AB73" s="93">
        <v>-7.008225154253131E-3</v>
      </c>
      <c r="AC73" s="93">
        <v>1.0004967757772398</v>
      </c>
      <c r="AD73" s="93">
        <v>3.9038425313152977E-7</v>
      </c>
      <c r="AE73" s="94" t="s">
        <v>332</v>
      </c>
      <c r="AF73" s="94" t="s">
        <v>332</v>
      </c>
      <c r="AG73" s="93">
        <v>197.30520000000001</v>
      </c>
      <c r="AH73" s="93">
        <v>197.3087385</v>
      </c>
      <c r="AI73" s="93">
        <v>197.26649399999999</v>
      </c>
      <c r="AJ73" s="93">
        <v>197.263474</v>
      </c>
      <c r="AK73" s="93">
        <v>197.263474</v>
      </c>
      <c r="AL73" s="93">
        <v>71.148243600000001</v>
      </c>
      <c r="AM73" s="93">
        <v>12223.86246</v>
      </c>
      <c r="AN73" s="93">
        <v>-1738.1207400000001</v>
      </c>
      <c r="AO73" s="93">
        <v>10.398313699999999</v>
      </c>
      <c r="AP73" s="93">
        <v>-1748.5190600000001</v>
      </c>
      <c r="AQ73" s="93">
        <v>139.399664</v>
      </c>
      <c r="AR73" s="93">
        <v>-1877.5204100000001</v>
      </c>
      <c r="AS73" s="94" t="s">
        <v>332</v>
      </c>
      <c r="AT73" s="94" t="s">
        <v>332</v>
      </c>
      <c r="AU73" s="93">
        <v>-237322.97500000001</v>
      </c>
      <c r="AV73" s="93">
        <v>-272533.75599999999</v>
      </c>
      <c r="AW73" s="94" t="s">
        <v>332</v>
      </c>
      <c r="AX73" s="94" t="s">
        <v>332</v>
      </c>
      <c r="AY73" s="93">
        <v>14.698446000000001</v>
      </c>
      <c r="BH73" s="2">
        <v>0.41326222899999998</v>
      </c>
      <c r="BI73" s="2">
        <v>48.161797900000003</v>
      </c>
      <c r="BJ73" s="2">
        <v>0.41326223770449716</v>
      </c>
      <c r="BK73" s="2">
        <v>48.161798316186811</v>
      </c>
      <c r="BL73" s="2">
        <v>1.3021070076000001E-2</v>
      </c>
      <c r="BM73" s="2">
        <v>8.5388511960000004E-5</v>
      </c>
      <c r="BN73" s="2">
        <v>1.3021069701847831E-2</v>
      </c>
      <c r="BO73" s="2">
        <v>8.5388508145633579E-5</v>
      </c>
      <c r="BP73" s="2">
        <v>53.081694926602935</v>
      </c>
      <c r="BQ73" s="2">
        <v>80.747302630098218</v>
      </c>
      <c r="BR73" s="2">
        <v>0.12913166201782547</v>
      </c>
      <c r="BS73" s="2">
        <v>2.4008283270796036</v>
      </c>
      <c r="BT73" s="2">
        <v>5.8614015773038354E-2</v>
      </c>
      <c r="BU73" s="2">
        <v>0.48877629836017572</v>
      </c>
      <c r="BV73" s="2">
        <v>496467.35142372368</v>
      </c>
      <c r="BW73" s="2">
        <v>468.71078032113826</v>
      </c>
      <c r="BX73" s="2">
        <v>8.9610513554456386</v>
      </c>
      <c r="BY73" s="2">
        <v>0.60464603699999997</v>
      </c>
      <c r="BZ73" s="2">
        <v>6.59740547</v>
      </c>
      <c r="CA73" s="2">
        <v>0.60464554826078942</v>
      </c>
      <c r="CB73" s="2">
        <v>6.5974059201053112</v>
      </c>
      <c r="CC73" s="2">
        <v>662.43264214399994</v>
      </c>
      <c r="CD73" s="2">
        <v>177.0038742008</v>
      </c>
      <c r="CE73" s="2">
        <v>662.45166002302835</v>
      </c>
      <c r="CF73" s="2">
        <v>177.00401117818558</v>
      </c>
      <c r="CG73" s="2">
        <v>1.5615677780399999E-3</v>
      </c>
      <c r="CH73" s="2">
        <v>1.5615702220283464E-3</v>
      </c>
      <c r="CI73" s="2">
        <v>5.6760532077393076E-5</v>
      </c>
      <c r="CJ73" s="2">
        <v>5.6780012222107293E-5</v>
      </c>
      <c r="CK73" s="2">
        <v>5.5061789523418581</v>
      </c>
      <c r="CL73" s="2">
        <v>0.84066719845232107</v>
      </c>
      <c r="CM73" s="2">
        <v>71.14830228330365</v>
      </c>
      <c r="CN73" s="2">
        <v>12223.872052802839</v>
      </c>
      <c r="CO73" s="2">
        <v>416.52318334277845</v>
      </c>
      <c r="CP73" s="2">
        <v>414.6260467487848</v>
      </c>
      <c r="CQ73" s="2">
        <v>-240902.11648894279</v>
      </c>
      <c r="CR73" s="2">
        <v>-272564.27528607188</v>
      </c>
      <c r="CS73" s="2">
        <v>1.0005390720414875</v>
      </c>
      <c r="CT73" s="2">
        <v>-38410.278913389637</v>
      </c>
      <c r="CU73" s="2">
        <v>-237452.63442708546</v>
      </c>
      <c r="CV73" s="2">
        <v>-62766.085566877875</v>
      </c>
      <c r="CW73" s="2">
        <v>-272588.60010653688</v>
      </c>
      <c r="CX73" s="2">
        <v>-1749.5015148056045</v>
      </c>
      <c r="CY73" s="2">
        <v>-1877.5241422097242</v>
      </c>
      <c r="CZ73" s="2">
        <v>1.0182111813384645E-5</v>
      </c>
      <c r="DA73" s="2">
        <v>-6.9764367468019076E-3</v>
      </c>
      <c r="DB73" s="2">
        <v>1.4964851270539994E-3</v>
      </c>
      <c r="DC73" s="2">
        <v>-1732.655167050443</v>
      </c>
      <c r="DD73" s="2">
        <v>1.3543645788023913E-3</v>
      </c>
      <c r="DE73" s="2">
        <v>2.1556184860295789E-4</v>
      </c>
      <c r="DF73" s="2">
        <v>197.26650105025976</v>
      </c>
    </row>
    <row r="74" spans="1:110" x14ac:dyDescent="0.3">
      <c r="A74" s="93" t="s">
        <v>298</v>
      </c>
      <c r="B74" s="93">
        <v>34</v>
      </c>
      <c r="C74" s="93">
        <v>2.9945999999999899</v>
      </c>
      <c r="D74" s="93">
        <v>2.93759999999999</v>
      </c>
      <c r="E74" s="94" t="s">
        <v>332</v>
      </c>
      <c r="F74" s="94" t="s">
        <v>332</v>
      </c>
      <c r="G74" s="93">
        <v>30.807449999999999</v>
      </c>
      <c r="H74" s="93">
        <v>68.640962700000003</v>
      </c>
      <c r="I74" s="93">
        <v>30.808014700000001</v>
      </c>
      <c r="J74" s="93">
        <v>68.640962700000003</v>
      </c>
      <c r="K74" s="93">
        <v>3.7760622100000001</v>
      </c>
      <c r="L74" s="94" t="s">
        <v>332</v>
      </c>
      <c r="M74" s="94" t="s">
        <v>332</v>
      </c>
      <c r="N74" s="93">
        <v>4.2485387700000001E-4</v>
      </c>
      <c r="O74" s="93">
        <v>3.3996607400000001E-4</v>
      </c>
      <c r="P74" s="93">
        <v>9.4869758700000001E-4</v>
      </c>
      <c r="Q74" s="93">
        <v>1.5098597799999999E-4</v>
      </c>
      <c r="R74" s="93">
        <v>1.8518261099999999E-4</v>
      </c>
      <c r="S74" s="93">
        <v>1.8518261099999999E-4</v>
      </c>
      <c r="T74" s="93">
        <v>5.5065218808881591</v>
      </c>
      <c r="U74" s="93">
        <v>0.84068035995287538</v>
      </c>
      <c r="V74" s="93">
        <v>-5.2300654299999999E-3</v>
      </c>
      <c r="W74" s="93">
        <v>6.3594475100000004E-3</v>
      </c>
      <c r="X74" s="93">
        <v>1.1293820800000005E-3</v>
      </c>
      <c r="Y74" s="93">
        <v>-5.2304493815917832E-3</v>
      </c>
      <c r="Z74" s="93">
        <v>0.99993428952779528</v>
      </c>
      <c r="AA74" s="93">
        <v>3.8395159178355412E-7</v>
      </c>
      <c r="AB74" s="93">
        <v>-5.2302745719223906E-3</v>
      </c>
      <c r="AC74" s="93">
        <v>1.0003505362963945</v>
      </c>
      <c r="AD74" s="93">
        <v>2.0914192239101096E-7</v>
      </c>
      <c r="AE74" s="94" t="s">
        <v>332</v>
      </c>
      <c r="AF74" s="94" t="s">
        <v>332</v>
      </c>
      <c r="AG74" s="93">
        <v>197.31227699999999</v>
      </c>
      <c r="AH74" s="93">
        <v>197.3148295</v>
      </c>
      <c r="AI74" s="93">
        <v>197.28452999999999</v>
      </c>
      <c r="AJ74" s="93">
        <v>197.282273</v>
      </c>
      <c r="AK74" s="93">
        <v>197.282273</v>
      </c>
      <c r="AL74" s="93">
        <v>71.155974600000008</v>
      </c>
      <c r="AM74" s="93">
        <v>12225.564539999999</v>
      </c>
      <c r="AN74" s="93">
        <v>-1301.03565</v>
      </c>
      <c r="AO74" s="93">
        <v>7.45522171</v>
      </c>
      <c r="AP74" s="93">
        <v>-1308.4908700000001</v>
      </c>
      <c r="AQ74" s="93">
        <v>104.202281</v>
      </c>
      <c r="AR74" s="93">
        <v>-1405.23793</v>
      </c>
      <c r="AS74" s="94" t="s">
        <v>332</v>
      </c>
      <c r="AT74" s="94" t="s">
        <v>332</v>
      </c>
      <c r="AU74" s="93">
        <v>-237367.889</v>
      </c>
      <c r="AV74" s="93">
        <v>-272548.22600000002</v>
      </c>
      <c r="AW74" s="94" t="s">
        <v>332</v>
      </c>
      <c r="AX74" s="94" t="s">
        <v>332</v>
      </c>
      <c r="AY74" s="93">
        <v>14.6984932</v>
      </c>
      <c r="BH74" s="2">
        <v>0.41326178499999999</v>
      </c>
      <c r="BI74" s="2">
        <v>48.1635943</v>
      </c>
      <c r="BJ74" s="2">
        <v>0.41326179269049751</v>
      </c>
      <c r="BK74" s="2">
        <v>48.163594713270101</v>
      </c>
      <c r="BL74" s="2">
        <v>1.3021377696000001E-2</v>
      </c>
      <c r="BM74" s="2">
        <v>8.539440948E-5</v>
      </c>
      <c r="BN74" s="2">
        <v>1.3021377362208632E-2</v>
      </c>
      <c r="BO74" s="2">
        <v>8.5394405864613052E-5</v>
      </c>
      <c r="BP74" s="2">
        <v>53.097022148734496</v>
      </c>
      <c r="BQ74" s="2">
        <v>80.745130396211636</v>
      </c>
      <c r="BR74" s="2">
        <v>0.12912497173040866</v>
      </c>
      <c r="BS74" s="2">
        <v>2.4014240561426967</v>
      </c>
      <c r="BT74" s="2">
        <v>5.8614266198927088E-2</v>
      </c>
      <c r="BU74" s="2">
        <v>0.48880301041964824</v>
      </c>
      <c r="BV74" s="2">
        <v>496451.63424086751</v>
      </c>
      <c r="BW74" s="2">
        <v>468.73123897610651</v>
      </c>
      <c r="BX74" s="2">
        <v>8.9608645674292031</v>
      </c>
      <c r="BY74" s="2">
        <v>0.60462860200000001</v>
      </c>
      <c r="BZ74" s="2">
        <v>6.5970368199999996</v>
      </c>
      <c r="CA74" s="2">
        <v>0.60462793139304327</v>
      </c>
      <c r="CB74" s="2">
        <v>6.5970372603137681</v>
      </c>
      <c r="CC74" s="2">
        <v>662.46959284000002</v>
      </c>
      <c r="CD74" s="2">
        <v>176.99785061279999</v>
      </c>
      <c r="CE74" s="2">
        <v>662.48422463264365</v>
      </c>
      <c r="CF74" s="2">
        <v>176.99798775805291</v>
      </c>
      <c r="CG74" s="2">
        <v>1.5616168583999998E-3</v>
      </c>
      <c r="CH74" s="2">
        <v>1.5616193074151552E-3</v>
      </c>
      <c r="CI74" s="2">
        <v>5.6758165733197553E-5</v>
      </c>
      <c r="CJ74" s="2">
        <v>5.6777645152686701E-5</v>
      </c>
      <c r="CK74" s="2">
        <v>5.5065262491195952</v>
      </c>
      <c r="CL74" s="2">
        <v>0.84068099340768565</v>
      </c>
      <c r="CM74" s="2">
        <v>71.156033388700934</v>
      </c>
      <c r="CN74" s="2">
        <v>12225.574137923548</v>
      </c>
      <c r="CO74" s="2">
        <v>416.53296332268201</v>
      </c>
      <c r="CP74" s="2">
        <v>414.63586987088092</v>
      </c>
      <c r="CQ74" s="2">
        <v>-240941.35261629065</v>
      </c>
      <c r="CR74" s="2">
        <v>-272578.74431578431</v>
      </c>
      <c r="CS74" s="2">
        <v>1.0003820949379523</v>
      </c>
      <c r="CT74" s="2">
        <v>-38407.01756118553</v>
      </c>
      <c r="CU74" s="2">
        <v>-237452.31859939292</v>
      </c>
      <c r="CV74" s="2">
        <v>-62764.57961084869</v>
      </c>
      <c r="CW74" s="2">
        <v>-272587.08194542129</v>
      </c>
      <c r="CX74" s="2">
        <v>-1309.1943414444768</v>
      </c>
      <c r="CY74" s="2">
        <v>-1405.240381484793</v>
      </c>
      <c r="CZ74" s="2">
        <v>1.018283035596262E-5</v>
      </c>
      <c r="DA74" s="2">
        <v>-5.2065382789629249E-3</v>
      </c>
      <c r="DB74" s="2">
        <v>1.1328885811639493E-3</v>
      </c>
      <c r="DC74" s="2">
        <v>-1297.2416659864784</v>
      </c>
      <c r="DD74" s="2">
        <v>9.4869219313017906E-4</v>
      </c>
      <c r="DE74" s="2">
        <v>1.5098511968005446E-4</v>
      </c>
      <c r="DF74" s="2">
        <v>197.28453651314311</v>
      </c>
    </row>
    <row r="75" spans="1:110" x14ac:dyDescent="0.3">
      <c r="A75" s="93" t="s">
        <v>298</v>
      </c>
      <c r="B75" s="93">
        <v>35</v>
      </c>
      <c r="C75" s="93">
        <v>2.93759999999999</v>
      </c>
      <c r="D75" s="93">
        <v>2.8805999999999998</v>
      </c>
      <c r="E75" s="93">
        <v>30.808614800000001</v>
      </c>
      <c r="F75" s="94" t="s">
        <v>332</v>
      </c>
      <c r="G75" s="93">
        <v>30.808579399999999</v>
      </c>
      <c r="H75" s="93">
        <v>68.641822399999995</v>
      </c>
      <c r="I75" s="93">
        <v>20.539339511138333</v>
      </c>
      <c r="J75" s="93">
        <v>68.641822399999995</v>
      </c>
      <c r="K75" s="93">
        <v>3.7761285099999999</v>
      </c>
      <c r="L75" s="93">
        <v>1.2837143300000001E-4</v>
      </c>
      <c r="M75" s="94" t="s">
        <v>332</v>
      </c>
      <c r="N75" s="93">
        <v>2.55078271E-4</v>
      </c>
      <c r="O75" s="93">
        <v>3.9646346866666662E-4</v>
      </c>
      <c r="P75" s="93">
        <v>6.4595529300000005E-4</v>
      </c>
      <c r="Q75" s="93">
        <v>1.02799493E-4</v>
      </c>
      <c r="R75" s="93">
        <v>1.2832007700000001E-4</v>
      </c>
      <c r="S75" s="93">
        <v>1.2832007700000001E-4</v>
      </c>
      <c r="T75" s="93">
        <v>5.5067765739002734</v>
      </c>
      <c r="U75" s="93">
        <v>0.84069108600632825</v>
      </c>
      <c r="V75" s="93">
        <v>-3.90298877E-3</v>
      </c>
      <c r="W75" s="93">
        <v>4.7627579699999999E-3</v>
      </c>
      <c r="X75" s="93">
        <v>8.5976919999999988E-4</v>
      </c>
      <c r="Y75" s="93">
        <v>-3.9033296370792848E-3</v>
      </c>
      <c r="Z75" s="93">
        <v>1.8205772485191245</v>
      </c>
      <c r="AA75" s="93">
        <v>3.4086707928476496E-7</v>
      </c>
      <c r="AB75" s="93">
        <v>-3.903099095649946E-3</v>
      </c>
      <c r="AC75" s="93">
        <v>1.0002413348581676</v>
      </c>
      <c r="AD75" s="93">
        <v>1.103256499462284E-7</v>
      </c>
      <c r="AE75" s="93">
        <v>197.32098199999999</v>
      </c>
      <c r="AF75" s="94" t="s">
        <v>332</v>
      </c>
      <c r="AG75" s="93">
        <v>197.31738200000001</v>
      </c>
      <c r="AH75" s="93">
        <v>197.30983000000001</v>
      </c>
      <c r="AI75" s="93">
        <v>197.298025</v>
      </c>
      <c r="AJ75" s="93">
        <v>197.29633699999999</v>
      </c>
      <c r="AK75" s="93">
        <v>197.29633699999999</v>
      </c>
      <c r="AL75" s="93">
        <v>71.161857359999999</v>
      </c>
      <c r="AM75" s="93">
        <v>12226.839624</v>
      </c>
      <c r="AN75" s="93">
        <v>-975.33937000000003</v>
      </c>
      <c r="AO75" s="93">
        <v>5.2016593000000002</v>
      </c>
      <c r="AP75" s="93">
        <v>-980.54102899999998</v>
      </c>
      <c r="AQ75" s="93">
        <v>77.954815499999995</v>
      </c>
      <c r="AR75" s="93">
        <v>-1053.2941900000001</v>
      </c>
      <c r="AS75" s="93">
        <v>-237426.4530567856</v>
      </c>
      <c r="AT75" s="94" t="s">
        <v>332</v>
      </c>
      <c r="AU75" s="93">
        <v>-237401.41699999999</v>
      </c>
      <c r="AV75" s="93">
        <v>-272559.02100000001</v>
      </c>
      <c r="AW75" s="93">
        <v>14.6985878</v>
      </c>
      <c r="AX75" s="94" t="s">
        <v>332</v>
      </c>
      <c r="AY75" s="93">
        <v>14.6985405</v>
      </c>
      <c r="BH75" s="2">
        <v>0.41326209899999999</v>
      </c>
      <c r="BI75" s="2">
        <v>48.164933300000001</v>
      </c>
      <c r="BJ75" s="2">
        <v>0.413268286775543</v>
      </c>
      <c r="BK75" s="2">
        <v>48.1649336794367</v>
      </c>
      <c r="BL75" s="2">
        <v>1.3021585524E-2</v>
      </c>
      <c r="BM75" s="2">
        <v>8.5398830640000004E-5</v>
      </c>
      <c r="BN75" s="2">
        <v>1.3021048611402668E-2</v>
      </c>
      <c r="BO75" s="2">
        <v>8.5398827105812305E-5</v>
      </c>
      <c r="BP75" s="2">
        <v>53.094804017032587</v>
      </c>
      <c r="BQ75" s="2">
        <v>80.743512610936691</v>
      </c>
      <c r="BR75" s="2">
        <v>0.12912576330961523</v>
      </c>
      <c r="BS75" s="2">
        <v>2.401868801897602</v>
      </c>
      <c r="BT75" s="2">
        <v>5.8613741314407289E-2</v>
      </c>
      <c r="BU75" s="2">
        <v>0.48882286755680393</v>
      </c>
      <c r="BV75" s="2">
        <v>496439.7981210057</v>
      </c>
      <c r="BW75" s="2">
        <v>312.49267002165328</v>
      </c>
      <c r="BX75" s="2">
        <v>8.9607276869730352</v>
      </c>
      <c r="BY75" s="2">
        <v>0.60461543799999995</v>
      </c>
      <c r="BZ75" s="2">
        <v>6.5967594099999998</v>
      </c>
      <c r="CA75" s="2">
        <v>0.60463014828013373</v>
      </c>
      <c r="CB75" s="2">
        <v>6.5967598080664818</v>
      </c>
      <c r="CC75" s="2">
        <v>662.49776838399998</v>
      </c>
      <c r="CD75" s="2">
        <v>176.99342689919999</v>
      </c>
      <c r="CE75" s="2">
        <v>441.67299877904799</v>
      </c>
      <c r="CF75" s="2">
        <v>176.99356454127283</v>
      </c>
      <c r="CG75" s="2">
        <v>1.5616546457600002E-3</v>
      </c>
      <c r="CH75" s="2">
        <v>1.5616570973442526E-3</v>
      </c>
      <c r="CI75" s="2">
        <v>5.6756431771894093E-5</v>
      </c>
      <c r="CJ75" s="2">
        <v>5.6775910567691693E-5</v>
      </c>
      <c r="CK75" s="2">
        <v>3.67106934836122</v>
      </c>
      <c r="CL75" s="2">
        <v>0.84069172323570496</v>
      </c>
      <c r="CM75" s="2">
        <v>47.438605816079679</v>
      </c>
      <c r="CN75" s="2">
        <v>12226.849229732105</v>
      </c>
      <c r="CO75" s="2">
        <v>416.54027679746133</v>
      </c>
      <c r="CP75" s="2">
        <v>390.96753049144678</v>
      </c>
      <c r="CQ75" s="2">
        <v>-240930.33446154368</v>
      </c>
      <c r="CR75" s="2">
        <v>-272589.53885021014</v>
      </c>
      <c r="CS75" s="2">
        <v>1.0002648586963889</v>
      </c>
      <c r="CT75" s="2">
        <v>-38407.791836104792</v>
      </c>
      <c r="CU75" s="2">
        <v>-237452.59023086139</v>
      </c>
      <c r="CV75" s="2">
        <v>-62763.451125597698</v>
      </c>
      <c r="CW75" s="2">
        <v>-272585.94618992117</v>
      </c>
      <c r="CX75" s="2">
        <v>-981.02403640236457</v>
      </c>
      <c r="CY75" s="2">
        <v>-1053.2958428163865</v>
      </c>
      <c r="CZ75" s="2">
        <v>5.3641409984866169E-6</v>
      </c>
      <c r="DA75" s="2">
        <v>-1.784949272526642E-3</v>
      </c>
      <c r="DB75" s="2">
        <v>-3.0012910422798638E-3</v>
      </c>
      <c r="DC75" s="2">
        <v>359.97254415330127</v>
      </c>
      <c r="DD75" s="2">
        <v>7.2819098193367064E-4</v>
      </c>
      <c r="DE75" s="2">
        <v>1.1588869798521369E-4</v>
      </c>
      <c r="DF75" s="2">
        <v>197.29440753015166</v>
      </c>
    </row>
    <row r="76" spans="1:110" x14ac:dyDescent="0.3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</row>
    <row r="77" spans="1:110" x14ac:dyDescent="0.3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</row>
    <row r="78" spans="1:110" x14ac:dyDescent="0.3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</row>
    <row r="79" spans="1:110" x14ac:dyDescent="0.3">
      <c r="A79" s="93"/>
      <c r="B79" s="93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  <c r="AE79" s="93"/>
      <c r="AF79" s="93"/>
      <c r="AG79" s="93"/>
      <c r="AH79" s="93"/>
      <c r="AI79" s="93"/>
      <c r="AJ79" s="93"/>
      <c r="AK79" s="93"/>
      <c r="AL79" s="93"/>
      <c r="AM79" s="93"/>
      <c r="AN79" s="93"/>
      <c r="AO79" s="93"/>
      <c r="AP79" s="93"/>
      <c r="AQ79" s="93"/>
      <c r="AR79" s="93"/>
      <c r="AS79" s="93"/>
      <c r="AT79" s="93"/>
      <c r="AU79" s="93"/>
      <c r="AV79" s="93"/>
      <c r="AW79" s="93"/>
      <c r="AX79" s="93"/>
      <c r="AY79" s="93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</row>
    <row r="80" spans="1:110" x14ac:dyDescent="0.3">
      <c r="A80" s="93"/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  <c r="AC80" s="93"/>
      <c r="AD80" s="93"/>
      <c r="AE80" s="93"/>
      <c r="AF80" s="93"/>
      <c r="AG80" s="93"/>
      <c r="AH80" s="93"/>
      <c r="AI80" s="93"/>
      <c r="AJ80" s="93"/>
      <c r="AK80" s="93"/>
      <c r="AL80" s="93"/>
      <c r="AM80" s="93"/>
      <c r="AN80" s="93"/>
      <c r="AO80" s="93"/>
      <c r="AP80" s="93"/>
      <c r="AQ80" s="93"/>
      <c r="AR80" s="93"/>
      <c r="AS80" s="93"/>
      <c r="AT80" s="93"/>
      <c r="AU80" s="93"/>
      <c r="AV80" s="93"/>
      <c r="AW80" s="93"/>
      <c r="AX80" s="93"/>
      <c r="AY80" s="93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</row>
    <row r="81" spans="1:100" x14ac:dyDescent="0.3">
      <c r="A81" s="93"/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  <c r="AC81" s="93"/>
      <c r="AD81" s="93"/>
      <c r="AE81" s="93"/>
      <c r="AF81" s="93"/>
      <c r="AG81" s="93"/>
      <c r="AH81" s="93"/>
      <c r="AI81" s="93"/>
      <c r="AJ81" s="93"/>
      <c r="AK81" s="93"/>
      <c r="AL81" s="93"/>
      <c r="AM81" s="93"/>
      <c r="AN81" s="93"/>
      <c r="AO81" s="93"/>
      <c r="AP81" s="93"/>
      <c r="AQ81" s="93"/>
      <c r="AR81" s="93"/>
      <c r="AS81" s="93"/>
      <c r="AT81" s="93"/>
      <c r="AU81" s="93"/>
      <c r="AV81" s="93"/>
      <c r="AW81" s="93"/>
      <c r="AX81" s="93"/>
      <c r="AY81" s="93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</row>
    <row r="82" spans="1:100" x14ac:dyDescent="0.3">
      <c r="A82" s="93"/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  <c r="AC82" s="93"/>
      <c r="AD82" s="93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3"/>
      <c r="AP82" s="93"/>
      <c r="AQ82" s="93"/>
      <c r="AR82" s="93"/>
      <c r="AS82" s="93"/>
      <c r="AT82" s="93"/>
      <c r="AU82" s="93"/>
      <c r="AV82" s="93"/>
      <c r="AW82" s="93"/>
      <c r="AX82" s="93"/>
      <c r="AY82" s="93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</row>
    <row r="83" spans="1:100" x14ac:dyDescent="0.3">
      <c r="A83" s="93"/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  <c r="AE83" s="93"/>
      <c r="AF83" s="93"/>
      <c r="AG83" s="93"/>
      <c r="AH83" s="93"/>
      <c r="AI83" s="93"/>
      <c r="AJ83" s="93"/>
      <c r="AK83" s="93"/>
      <c r="AL83" s="93"/>
      <c r="AM83" s="93"/>
      <c r="AN83" s="93"/>
      <c r="AO83" s="93"/>
      <c r="AP83" s="93"/>
      <c r="AQ83" s="93"/>
      <c r="AR83" s="93"/>
      <c r="AS83" s="93"/>
      <c r="AT83" s="93"/>
      <c r="AU83" s="93"/>
      <c r="AV83" s="93"/>
      <c r="AW83" s="93"/>
      <c r="AX83" s="93"/>
      <c r="AY83" s="93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</row>
    <row r="84" spans="1:100" x14ac:dyDescent="0.3">
      <c r="A84" s="93"/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  <c r="AE84" s="93"/>
      <c r="AF84" s="93"/>
      <c r="AG84" s="93"/>
      <c r="AH84" s="93"/>
      <c r="AI84" s="93"/>
      <c r="AJ84" s="93"/>
      <c r="AK84" s="93"/>
      <c r="AL84" s="93"/>
      <c r="AM84" s="93"/>
      <c r="AN84" s="93"/>
      <c r="AO84" s="93"/>
      <c r="AP84" s="93"/>
      <c r="AQ84" s="93"/>
      <c r="AR84" s="93"/>
      <c r="AS84" s="93"/>
      <c r="AT84" s="93"/>
      <c r="AU84" s="93"/>
      <c r="AV84" s="93"/>
      <c r="AW84" s="93"/>
      <c r="AX84" s="93"/>
      <c r="AY84" s="93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</row>
    <row r="85" spans="1:100" x14ac:dyDescent="0.3">
      <c r="A85" s="93"/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3"/>
      <c r="AF85" s="93"/>
      <c r="AG85" s="93"/>
      <c r="AH85" s="93"/>
      <c r="AI85" s="93"/>
      <c r="AJ85" s="93"/>
      <c r="AK85" s="93"/>
      <c r="AL85" s="93"/>
      <c r="AM85" s="93"/>
      <c r="AN85" s="93"/>
      <c r="AO85" s="93"/>
      <c r="AP85" s="93"/>
      <c r="AQ85" s="93"/>
      <c r="AR85" s="93"/>
      <c r="AS85" s="93"/>
      <c r="AT85" s="93"/>
      <c r="AU85" s="93"/>
      <c r="AV85" s="93"/>
      <c r="AW85" s="93"/>
      <c r="AX85" s="93"/>
      <c r="AY85" s="93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</row>
    <row r="86" spans="1:100" x14ac:dyDescent="0.3">
      <c r="A86" s="93"/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  <c r="AC86" s="93"/>
      <c r="AD86" s="93"/>
      <c r="AE86" s="93"/>
      <c r="AF86" s="93"/>
      <c r="AG86" s="93"/>
      <c r="AH86" s="93"/>
      <c r="AI86" s="93"/>
      <c r="AJ86" s="93"/>
      <c r="AK86" s="93"/>
      <c r="AL86" s="93"/>
      <c r="AM86" s="93"/>
      <c r="AN86" s="93"/>
      <c r="AO86" s="93"/>
      <c r="AP86" s="93"/>
      <c r="AQ86" s="93"/>
      <c r="AR86" s="93"/>
      <c r="AS86" s="93"/>
      <c r="AT86" s="93"/>
      <c r="AU86" s="93"/>
      <c r="AV86" s="93"/>
      <c r="AW86" s="93"/>
      <c r="AX86" s="93"/>
      <c r="AY86" s="93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</row>
    <row r="87" spans="1:100" x14ac:dyDescent="0.3">
      <c r="A87" s="93"/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  <c r="AC87" s="93"/>
      <c r="AD87" s="93"/>
      <c r="AE87" s="93"/>
      <c r="AF87" s="93"/>
      <c r="AG87" s="93"/>
      <c r="AH87" s="93"/>
      <c r="AI87" s="93"/>
      <c r="AJ87" s="93"/>
      <c r="AK87" s="93"/>
      <c r="AL87" s="93"/>
      <c r="AM87" s="93"/>
      <c r="AN87" s="93"/>
      <c r="AO87" s="93"/>
      <c r="AP87" s="93"/>
      <c r="AQ87" s="93"/>
      <c r="AR87" s="93"/>
      <c r="AS87" s="93"/>
      <c r="AT87" s="93"/>
      <c r="AU87" s="93"/>
      <c r="AV87" s="93"/>
      <c r="AW87" s="93"/>
      <c r="AX87" s="93"/>
      <c r="AY87" s="93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</row>
    <row r="88" spans="1:100" x14ac:dyDescent="0.3">
      <c r="A88" s="93"/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  <c r="AC88" s="93"/>
      <c r="AD88" s="93"/>
      <c r="AE88" s="93"/>
      <c r="AF88" s="93"/>
      <c r="AG88" s="93"/>
      <c r="AH88" s="93"/>
      <c r="AI88" s="93"/>
      <c r="AJ88" s="93"/>
      <c r="AK88" s="93"/>
      <c r="AL88" s="93"/>
      <c r="AM88" s="93"/>
      <c r="AN88" s="93"/>
      <c r="AO88" s="93"/>
      <c r="AP88" s="93"/>
      <c r="AQ88" s="93"/>
      <c r="AR88" s="93"/>
      <c r="AS88" s="93"/>
      <c r="AT88" s="93"/>
      <c r="AU88" s="93"/>
      <c r="AV88" s="93"/>
      <c r="AW88" s="93"/>
      <c r="AX88" s="93"/>
      <c r="AY88" s="93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</row>
    <row r="89" spans="1:100" x14ac:dyDescent="0.3">
      <c r="A89" s="93"/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  <c r="AA89" s="93"/>
      <c r="AB89" s="93"/>
      <c r="AC89" s="93"/>
      <c r="AD89" s="93"/>
      <c r="AE89" s="93"/>
      <c r="AF89" s="93"/>
      <c r="AG89" s="93"/>
      <c r="AH89" s="93"/>
      <c r="AI89" s="93"/>
      <c r="AJ89" s="93"/>
      <c r="AK89" s="93"/>
      <c r="AL89" s="93"/>
      <c r="AM89" s="93"/>
      <c r="AN89" s="93"/>
      <c r="AO89" s="93"/>
      <c r="AP89" s="93"/>
      <c r="AQ89" s="93"/>
      <c r="AR89" s="93"/>
      <c r="AS89" s="93"/>
      <c r="AT89" s="93"/>
      <c r="AU89" s="93"/>
      <c r="AV89" s="93"/>
      <c r="AW89" s="93"/>
      <c r="AX89" s="93"/>
      <c r="AY89" s="93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</row>
    <row r="90" spans="1:100" x14ac:dyDescent="0.3">
      <c r="A90" s="93"/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  <c r="AC90" s="93"/>
      <c r="AD90" s="93"/>
      <c r="AE90" s="93"/>
      <c r="AF90" s="93"/>
      <c r="AG90" s="93"/>
      <c r="AH90" s="93"/>
      <c r="AI90" s="93"/>
      <c r="AJ90" s="93"/>
      <c r="AK90" s="93"/>
      <c r="AL90" s="93"/>
      <c r="AM90" s="93"/>
      <c r="AN90" s="93"/>
      <c r="AO90" s="93"/>
      <c r="AP90" s="93"/>
      <c r="AQ90" s="93"/>
      <c r="AR90" s="93"/>
      <c r="AS90" s="93"/>
      <c r="AT90" s="93"/>
      <c r="AU90" s="93"/>
      <c r="AV90" s="93"/>
      <c r="AW90" s="93"/>
      <c r="AX90" s="93"/>
      <c r="AY90" s="93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</row>
    <row r="91" spans="1:100" x14ac:dyDescent="0.3">
      <c r="A91" s="93"/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  <c r="AA91" s="93"/>
      <c r="AB91" s="93"/>
      <c r="AC91" s="93"/>
      <c r="AD91" s="93"/>
      <c r="AE91" s="93"/>
      <c r="AF91" s="93"/>
      <c r="AG91" s="93"/>
      <c r="AH91" s="93"/>
      <c r="AI91" s="93"/>
      <c r="AJ91" s="93"/>
      <c r="AK91" s="93"/>
      <c r="AL91" s="93"/>
      <c r="AM91" s="93"/>
      <c r="AN91" s="93"/>
      <c r="AO91" s="93"/>
      <c r="AP91" s="93"/>
      <c r="AQ91" s="93"/>
      <c r="AR91" s="93"/>
      <c r="AS91" s="93"/>
      <c r="AT91" s="93"/>
      <c r="AU91" s="93"/>
      <c r="AV91" s="93"/>
      <c r="AW91" s="93"/>
      <c r="AX91" s="93"/>
      <c r="AY91" s="93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</row>
    <row r="92" spans="1:100" x14ac:dyDescent="0.3">
      <c r="A92" s="93"/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  <c r="AB92" s="93"/>
      <c r="AC92" s="93"/>
      <c r="AD92" s="93"/>
      <c r="AE92" s="93"/>
      <c r="AF92" s="93"/>
      <c r="AG92" s="93"/>
      <c r="AH92" s="93"/>
      <c r="AI92" s="93"/>
      <c r="AJ92" s="93"/>
      <c r="AK92" s="93"/>
      <c r="AL92" s="93"/>
      <c r="AM92" s="93"/>
      <c r="AN92" s="93"/>
      <c r="AO92" s="93"/>
      <c r="AP92" s="93"/>
      <c r="AQ92" s="93"/>
      <c r="AR92" s="93"/>
      <c r="AS92" s="93"/>
      <c r="AT92" s="93"/>
      <c r="AU92" s="93"/>
      <c r="AV92" s="93"/>
      <c r="AW92" s="93"/>
      <c r="AX92" s="93"/>
      <c r="AY92" s="93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</row>
    <row r="93" spans="1:100" x14ac:dyDescent="0.3">
      <c r="A93" s="93"/>
      <c r="B93" s="93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93"/>
      <c r="AC93" s="93"/>
      <c r="AD93" s="93"/>
      <c r="AE93" s="93"/>
      <c r="AF93" s="93"/>
      <c r="AG93" s="93"/>
      <c r="AH93" s="93"/>
      <c r="AI93" s="93"/>
      <c r="AJ93" s="93"/>
      <c r="AK93" s="93"/>
      <c r="AL93" s="93"/>
      <c r="AM93" s="93"/>
      <c r="AN93" s="93"/>
      <c r="AO93" s="93"/>
      <c r="AP93" s="93"/>
      <c r="AQ93" s="93"/>
      <c r="AR93" s="93"/>
      <c r="AS93" s="93"/>
      <c r="AT93" s="93"/>
      <c r="AU93" s="93"/>
      <c r="AV93" s="93"/>
      <c r="AW93" s="93"/>
      <c r="AX93" s="93"/>
      <c r="AY93" s="93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</row>
    <row r="94" spans="1:100" x14ac:dyDescent="0.3">
      <c r="A94" s="93"/>
      <c r="B94" s="93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93"/>
      <c r="AC94" s="93"/>
      <c r="AD94" s="93"/>
      <c r="AE94" s="93"/>
      <c r="AF94" s="93"/>
      <c r="AG94" s="93"/>
      <c r="AH94" s="93"/>
      <c r="AI94" s="93"/>
      <c r="AJ94" s="93"/>
      <c r="AK94" s="93"/>
      <c r="AL94" s="93"/>
      <c r="AM94" s="93"/>
      <c r="AN94" s="93"/>
      <c r="AO94" s="93"/>
      <c r="AP94" s="93"/>
      <c r="AQ94" s="93"/>
      <c r="AR94" s="93"/>
      <c r="AS94" s="93"/>
      <c r="AT94" s="93"/>
      <c r="AU94" s="93"/>
      <c r="AV94" s="93"/>
      <c r="AW94" s="93"/>
      <c r="AX94" s="93"/>
      <c r="AY94" s="93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</row>
    <row r="95" spans="1:100" x14ac:dyDescent="0.3">
      <c r="A95" s="93"/>
      <c r="B95" s="93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  <c r="AB95" s="93"/>
      <c r="AC95" s="93"/>
      <c r="AD95" s="93"/>
      <c r="AE95" s="93"/>
      <c r="AF95" s="93"/>
      <c r="AG95" s="93"/>
      <c r="AH95" s="93"/>
      <c r="AI95" s="93"/>
      <c r="AJ95" s="93"/>
      <c r="AK95" s="93"/>
      <c r="AL95" s="93"/>
      <c r="AM95" s="93"/>
      <c r="AN95" s="93"/>
      <c r="AO95" s="93"/>
      <c r="AP95" s="93"/>
      <c r="AQ95" s="93"/>
      <c r="AR95" s="93"/>
      <c r="AS95" s="93"/>
      <c r="AT95" s="93"/>
      <c r="AU95" s="93"/>
      <c r="AV95" s="93"/>
      <c r="AW95" s="93"/>
      <c r="AX95" s="93"/>
      <c r="AY95" s="93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</row>
    <row r="96" spans="1:100" x14ac:dyDescent="0.3">
      <c r="A96" s="93"/>
      <c r="B96" s="93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  <c r="AC96" s="93"/>
      <c r="AD96" s="93"/>
      <c r="AE96" s="93"/>
      <c r="AF96" s="93"/>
      <c r="AG96" s="93"/>
      <c r="AH96" s="93"/>
      <c r="AI96" s="93"/>
      <c r="AJ96" s="93"/>
      <c r="AK96" s="93"/>
      <c r="AL96" s="93"/>
      <c r="AM96" s="93"/>
      <c r="AN96" s="93"/>
      <c r="AO96" s="93"/>
      <c r="AP96" s="93"/>
      <c r="AQ96" s="93"/>
      <c r="AR96" s="93"/>
      <c r="AS96" s="93"/>
      <c r="AT96" s="93"/>
      <c r="AU96" s="93"/>
      <c r="AV96" s="93"/>
      <c r="AW96" s="93"/>
      <c r="AX96" s="93"/>
      <c r="AY96" s="93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</row>
    <row r="97" spans="1:100" x14ac:dyDescent="0.3">
      <c r="A97" s="93"/>
      <c r="B97" s="93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  <c r="AA97" s="93"/>
      <c r="AB97" s="93"/>
      <c r="AC97" s="93"/>
      <c r="AD97" s="93"/>
      <c r="AE97" s="93"/>
      <c r="AF97" s="93"/>
      <c r="AG97" s="93"/>
      <c r="AH97" s="93"/>
      <c r="AI97" s="93"/>
      <c r="AJ97" s="93"/>
      <c r="AK97" s="93"/>
      <c r="AL97" s="93"/>
      <c r="AM97" s="93"/>
      <c r="AN97" s="93"/>
      <c r="AO97" s="93"/>
      <c r="AP97" s="93"/>
      <c r="AQ97" s="93"/>
      <c r="AR97" s="93"/>
      <c r="AS97" s="93"/>
      <c r="AT97" s="93"/>
      <c r="AU97" s="93"/>
      <c r="AV97" s="93"/>
      <c r="AW97" s="93"/>
      <c r="AX97" s="93"/>
      <c r="AY97" s="93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</row>
    <row r="98" spans="1:100" x14ac:dyDescent="0.3">
      <c r="A98" s="93"/>
      <c r="B98" s="93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  <c r="AC98" s="93"/>
      <c r="AD98" s="93"/>
      <c r="AE98" s="93"/>
      <c r="AF98" s="93"/>
      <c r="AG98" s="93"/>
      <c r="AH98" s="93"/>
      <c r="AI98" s="93"/>
      <c r="AJ98" s="93"/>
      <c r="AK98" s="93"/>
      <c r="AL98" s="93"/>
      <c r="AM98" s="93"/>
      <c r="AN98" s="93"/>
      <c r="AO98" s="93"/>
      <c r="AP98" s="93"/>
      <c r="AQ98" s="93"/>
      <c r="AR98" s="93"/>
      <c r="AS98" s="93"/>
      <c r="AT98" s="93"/>
      <c r="AU98" s="93"/>
      <c r="AV98" s="93"/>
      <c r="AW98" s="93"/>
      <c r="AX98" s="93"/>
      <c r="AY98" s="93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</row>
    <row r="99" spans="1:100" x14ac:dyDescent="0.3">
      <c r="A99" s="93"/>
      <c r="B99" s="93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93"/>
      <c r="AC99" s="93"/>
      <c r="AD99" s="93"/>
      <c r="AE99" s="93"/>
      <c r="AF99" s="93"/>
      <c r="AG99" s="93"/>
      <c r="AH99" s="93"/>
      <c r="AI99" s="93"/>
      <c r="AJ99" s="93"/>
      <c r="AK99" s="93"/>
      <c r="AL99" s="93"/>
      <c r="AM99" s="93"/>
      <c r="AN99" s="93"/>
      <c r="AO99" s="93"/>
      <c r="AP99" s="93"/>
      <c r="AQ99" s="93"/>
      <c r="AR99" s="93"/>
      <c r="AS99" s="93"/>
      <c r="AT99" s="93"/>
      <c r="AU99" s="93"/>
      <c r="AV99" s="93"/>
      <c r="AW99" s="93"/>
      <c r="AX99" s="93"/>
      <c r="AY99" s="93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</row>
    <row r="100" spans="1:100" x14ac:dyDescent="0.3">
      <c r="A100" s="93"/>
      <c r="B100" s="93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93"/>
      <c r="AC100" s="93"/>
      <c r="AD100" s="93"/>
      <c r="AE100" s="93"/>
      <c r="AF100" s="93"/>
      <c r="AG100" s="93"/>
      <c r="AH100" s="93"/>
      <c r="AI100" s="93"/>
      <c r="AJ100" s="93"/>
      <c r="AK100" s="93"/>
      <c r="AL100" s="93"/>
      <c r="AM100" s="93"/>
      <c r="AN100" s="93"/>
      <c r="AO100" s="93"/>
      <c r="AP100" s="93"/>
      <c r="AQ100" s="93"/>
      <c r="AR100" s="93"/>
      <c r="AS100" s="93"/>
      <c r="AT100" s="93"/>
      <c r="AU100" s="93"/>
      <c r="AV100" s="93"/>
      <c r="AW100" s="93"/>
      <c r="AX100" s="93"/>
      <c r="AY100" s="93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</row>
    <row r="101" spans="1:100" x14ac:dyDescent="0.3">
      <c r="A101" s="93"/>
      <c r="B101" s="93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93"/>
      <c r="AC101" s="93"/>
      <c r="AD101" s="93"/>
      <c r="AE101" s="93"/>
      <c r="AF101" s="93"/>
      <c r="AG101" s="93"/>
      <c r="AH101" s="93"/>
      <c r="AI101" s="93"/>
      <c r="AJ101" s="93"/>
      <c r="AK101" s="93"/>
      <c r="AL101" s="93"/>
      <c r="AM101" s="93"/>
      <c r="AN101" s="93"/>
      <c r="AO101" s="93"/>
      <c r="AP101" s="93"/>
      <c r="AQ101" s="93"/>
      <c r="AR101" s="93"/>
      <c r="AS101" s="93"/>
      <c r="AT101" s="93"/>
      <c r="AU101" s="93"/>
      <c r="AV101" s="93"/>
      <c r="AW101" s="93"/>
      <c r="AX101" s="93"/>
      <c r="AY101" s="93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</row>
    <row r="102" spans="1:100" x14ac:dyDescent="0.3">
      <c r="A102" s="93"/>
      <c r="B102" s="93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  <c r="AB102" s="93"/>
      <c r="AC102" s="93"/>
      <c r="AD102" s="93"/>
      <c r="AE102" s="93"/>
      <c r="AF102" s="93"/>
      <c r="AG102" s="93"/>
      <c r="AH102" s="93"/>
      <c r="AI102" s="93"/>
      <c r="AJ102" s="93"/>
      <c r="AK102" s="93"/>
      <c r="AL102" s="93"/>
      <c r="AM102" s="93"/>
      <c r="AN102" s="93"/>
      <c r="AO102" s="93"/>
      <c r="AP102" s="93"/>
      <c r="AQ102" s="93"/>
      <c r="AR102" s="93"/>
      <c r="AS102" s="93"/>
      <c r="AT102" s="93"/>
      <c r="AU102" s="93"/>
      <c r="AV102" s="93"/>
      <c r="AW102" s="93"/>
      <c r="AX102" s="93"/>
      <c r="AY102" s="93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</row>
    <row r="103" spans="1:100" x14ac:dyDescent="0.3">
      <c r="A103" s="93"/>
      <c r="B103" s="93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  <c r="AA103" s="93"/>
      <c r="AB103" s="93"/>
      <c r="AC103" s="93"/>
      <c r="AD103" s="93"/>
      <c r="AE103" s="93"/>
      <c r="AF103" s="93"/>
      <c r="AG103" s="93"/>
      <c r="AH103" s="93"/>
      <c r="AI103" s="93"/>
      <c r="AJ103" s="93"/>
      <c r="AK103" s="93"/>
      <c r="AL103" s="93"/>
      <c r="AM103" s="93"/>
      <c r="AN103" s="93"/>
      <c r="AO103" s="93"/>
      <c r="AP103" s="93"/>
      <c r="AQ103" s="93"/>
      <c r="AR103" s="93"/>
      <c r="AS103" s="93"/>
      <c r="AT103" s="93"/>
      <c r="AU103" s="93"/>
      <c r="AV103" s="93"/>
      <c r="AW103" s="93"/>
      <c r="AX103" s="93"/>
      <c r="AY103" s="93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</row>
    <row r="104" spans="1:100" x14ac:dyDescent="0.3">
      <c r="A104" s="93"/>
      <c r="B104" s="93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  <c r="AB104" s="93"/>
      <c r="AC104" s="93"/>
      <c r="AD104" s="93"/>
      <c r="AE104" s="93"/>
      <c r="AF104" s="93"/>
      <c r="AG104" s="93"/>
      <c r="AH104" s="93"/>
      <c r="AI104" s="93"/>
      <c r="AJ104" s="93"/>
      <c r="AK104" s="93"/>
      <c r="AL104" s="93"/>
      <c r="AM104" s="93"/>
      <c r="AN104" s="93"/>
      <c r="AO104" s="93"/>
      <c r="AP104" s="93"/>
      <c r="AQ104" s="93"/>
      <c r="AR104" s="93"/>
      <c r="AS104" s="93"/>
      <c r="AT104" s="93"/>
      <c r="AU104" s="93"/>
      <c r="AV104" s="93"/>
      <c r="AW104" s="93"/>
      <c r="AX104" s="93"/>
      <c r="AY104" s="93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</row>
    <row r="105" spans="1:100" x14ac:dyDescent="0.3">
      <c r="A105" s="93"/>
      <c r="B105" s="93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  <c r="AA105" s="93"/>
      <c r="AB105" s="93"/>
      <c r="AC105" s="93"/>
      <c r="AD105" s="93"/>
      <c r="AE105" s="93"/>
      <c r="AF105" s="93"/>
      <c r="AG105" s="93"/>
      <c r="AH105" s="93"/>
      <c r="AI105" s="93"/>
      <c r="AJ105" s="93"/>
      <c r="AK105" s="93"/>
      <c r="AL105" s="93"/>
      <c r="AM105" s="93"/>
      <c r="AN105" s="93"/>
      <c r="AO105" s="93"/>
      <c r="AP105" s="93"/>
      <c r="AQ105" s="93"/>
      <c r="AR105" s="93"/>
      <c r="AS105" s="93"/>
      <c r="AT105" s="93"/>
      <c r="AU105" s="93"/>
      <c r="AV105" s="93"/>
      <c r="AW105" s="93"/>
      <c r="AX105" s="93"/>
      <c r="AY105" s="93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</row>
    <row r="106" spans="1:100" x14ac:dyDescent="0.3">
      <c r="A106" s="93"/>
      <c r="B106" s="93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  <c r="AC106" s="93"/>
      <c r="AD106" s="93"/>
      <c r="AE106" s="93"/>
      <c r="AF106" s="93"/>
      <c r="AG106" s="93"/>
      <c r="AH106" s="93"/>
      <c r="AI106" s="93"/>
      <c r="AJ106" s="93"/>
      <c r="AK106" s="93"/>
      <c r="AL106" s="93"/>
      <c r="AM106" s="93"/>
      <c r="AN106" s="93"/>
      <c r="AO106" s="93"/>
      <c r="AP106" s="93"/>
      <c r="AQ106" s="93"/>
      <c r="AR106" s="93"/>
      <c r="AS106" s="93"/>
      <c r="AT106" s="93"/>
      <c r="AU106" s="93"/>
      <c r="AV106" s="93"/>
      <c r="AW106" s="93"/>
      <c r="AX106" s="93"/>
      <c r="AY106" s="93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</row>
    <row r="107" spans="1:100" x14ac:dyDescent="0.3">
      <c r="A107" s="93"/>
      <c r="B107" s="93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  <c r="AA107" s="93"/>
      <c r="AB107" s="93"/>
      <c r="AC107" s="93"/>
      <c r="AD107" s="93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3"/>
      <c r="AT107" s="93"/>
      <c r="AU107" s="93"/>
      <c r="AV107" s="93"/>
      <c r="AW107" s="93"/>
      <c r="AX107" s="93"/>
      <c r="AY107" s="93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</row>
    <row r="108" spans="1:100" x14ac:dyDescent="0.3">
      <c r="A108" s="93"/>
      <c r="B108" s="93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  <c r="AC108" s="93"/>
      <c r="AD108" s="93"/>
      <c r="AE108" s="93"/>
      <c r="AF108" s="93"/>
      <c r="AG108" s="93"/>
      <c r="AH108" s="93"/>
      <c r="AI108" s="93"/>
      <c r="AJ108" s="93"/>
      <c r="AK108" s="93"/>
      <c r="AL108" s="93"/>
      <c r="AM108" s="93"/>
      <c r="AN108" s="93"/>
      <c r="AO108" s="93"/>
      <c r="AP108" s="93"/>
      <c r="AQ108" s="93"/>
      <c r="AR108" s="93"/>
      <c r="AS108" s="93"/>
      <c r="AT108" s="93"/>
      <c r="AU108" s="93"/>
      <c r="AV108" s="93"/>
      <c r="AW108" s="93"/>
      <c r="AX108" s="93"/>
      <c r="AY108" s="93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</row>
    <row r="109" spans="1:100" x14ac:dyDescent="0.3">
      <c r="A109" s="93"/>
      <c r="B109" s="93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  <c r="AB109" s="93"/>
      <c r="AC109" s="93"/>
      <c r="AD109" s="93"/>
      <c r="AE109" s="93"/>
      <c r="AF109" s="93"/>
      <c r="AG109" s="93"/>
      <c r="AH109" s="93"/>
      <c r="AI109" s="93"/>
      <c r="AJ109" s="93"/>
      <c r="AK109" s="93"/>
      <c r="AL109" s="93"/>
      <c r="AM109" s="93"/>
      <c r="AN109" s="93"/>
      <c r="AO109" s="93"/>
      <c r="AP109" s="93"/>
      <c r="AQ109" s="93"/>
      <c r="AR109" s="93"/>
      <c r="AS109" s="93"/>
      <c r="AT109" s="93"/>
      <c r="AU109" s="93"/>
      <c r="AV109" s="93"/>
      <c r="AW109" s="93"/>
      <c r="AX109" s="93"/>
      <c r="AY109" s="93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</row>
    <row r="110" spans="1:100" x14ac:dyDescent="0.3">
      <c r="A110" s="93"/>
      <c r="B110" s="93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  <c r="AA110" s="93"/>
      <c r="AB110" s="93"/>
      <c r="AC110" s="93"/>
      <c r="AD110" s="93"/>
      <c r="AE110" s="93"/>
      <c r="AF110" s="93"/>
      <c r="AG110" s="93"/>
      <c r="AH110" s="93"/>
      <c r="AI110" s="93"/>
      <c r="AJ110" s="93"/>
      <c r="AK110" s="93"/>
      <c r="AL110" s="93"/>
      <c r="AM110" s="93"/>
      <c r="AN110" s="93"/>
      <c r="AO110" s="93"/>
      <c r="AP110" s="93"/>
      <c r="AQ110" s="93"/>
      <c r="AR110" s="93"/>
      <c r="AS110" s="93"/>
      <c r="AT110" s="93"/>
      <c r="AU110" s="93"/>
      <c r="AV110" s="93"/>
      <c r="AW110" s="93"/>
      <c r="AX110" s="93"/>
      <c r="AY110" s="93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</row>
    <row r="111" spans="1:100" x14ac:dyDescent="0.3">
      <c r="A111" s="93"/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  <c r="AC111" s="93"/>
      <c r="AD111" s="93"/>
      <c r="AE111" s="93"/>
      <c r="AF111" s="93"/>
      <c r="AG111" s="93"/>
      <c r="AH111" s="93"/>
      <c r="AI111" s="93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T111" s="93"/>
      <c r="AU111" s="93"/>
      <c r="AV111" s="93"/>
      <c r="AW111" s="93"/>
      <c r="AX111" s="93"/>
      <c r="AY111" s="93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</row>
    <row r="112" spans="1:100" x14ac:dyDescent="0.3">
      <c r="AU112" s="2"/>
      <c r="AV112" s="2"/>
      <c r="AW112" s="2"/>
      <c r="AX112" s="2"/>
      <c r="AY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</row>
    <row r="113" spans="47:100" x14ac:dyDescent="0.3">
      <c r="AU113" s="2"/>
      <c r="AV113" s="2"/>
      <c r="AW113" s="2"/>
      <c r="AX113" s="2"/>
      <c r="AY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</row>
    <row r="114" spans="47:100" x14ac:dyDescent="0.3">
      <c r="AU114" s="2"/>
      <c r="AV114" s="2"/>
      <c r="AW114" s="2"/>
      <c r="AX114" s="2"/>
      <c r="AY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</row>
    <row r="115" spans="47:100" x14ac:dyDescent="0.3">
      <c r="AU115" s="2"/>
      <c r="AV115" s="2"/>
      <c r="AW115" s="2"/>
      <c r="AX115" s="2"/>
      <c r="AY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</row>
    <row r="116" spans="47:100" x14ac:dyDescent="0.3"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</row>
    <row r="117" spans="47:100" x14ac:dyDescent="0.3"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</row>
    <row r="118" spans="47:100" x14ac:dyDescent="0.3"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</row>
    <row r="119" spans="47:100" x14ac:dyDescent="0.3"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</row>
    <row r="120" spans="47:100" x14ac:dyDescent="0.3"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</row>
    <row r="121" spans="47:100" x14ac:dyDescent="0.3"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</row>
    <row r="122" spans="47:100" x14ac:dyDescent="0.3"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</row>
    <row r="123" spans="47:100" x14ac:dyDescent="0.3"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</row>
    <row r="124" spans="47:100" x14ac:dyDescent="0.3"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</row>
    <row r="125" spans="47:100" x14ac:dyDescent="0.3"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</row>
    <row r="126" spans="47:100" x14ac:dyDescent="0.3"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</row>
    <row r="127" spans="47:100" x14ac:dyDescent="0.3"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</row>
    <row r="128" spans="47:100" x14ac:dyDescent="0.3"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</row>
    <row r="129" spans="60:100" x14ac:dyDescent="0.3"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</row>
    <row r="130" spans="60:100" x14ac:dyDescent="0.3"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</row>
    <row r="131" spans="60:100" x14ac:dyDescent="0.3"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</row>
    <row r="132" spans="60:100" x14ac:dyDescent="0.3"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</row>
    <row r="133" spans="60:100" x14ac:dyDescent="0.3"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</row>
    <row r="134" spans="60:100" x14ac:dyDescent="0.3"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</row>
    <row r="135" spans="60:100" x14ac:dyDescent="0.3"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</row>
    <row r="136" spans="60:100" x14ac:dyDescent="0.3"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</row>
    <row r="137" spans="60:100" x14ac:dyDescent="0.3"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</row>
    <row r="138" spans="60:100" x14ac:dyDescent="0.3"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</row>
    <row r="139" spans="60:100" x14ac:dyDescent="0.3"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</row>
    <row r="140" spans="60:100" x14ac:dyDescent="0.3"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</row>
    <row r="141" spans="60:100" x14ac:dyDescent="0.3"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</row>
    <row r="142" spans="60:100" x14ac:dyDescent="0.3"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</row>
    <row r="143" spans="60:100" x14ac:dyDescent="0.3"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</row>
    <row r="144" spans="60:100" x14ac:dyDescent="0.3"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</row>
    <row r="145" spans="60:100" x14ac:dyDescent="0.3"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</row>
    <row r="146" spans="60:100" x14ac:dyDescent="0.3"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</row>
    <row r="147" spans="60:100" x14ac:dyDescent="0.3"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</row>
    <row r="148" spans="60:100" x14ac:dyDescent="0.3"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</row>
    <row r="149" spans="60:100" x14ac:dyDescent="0.3"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</row>
    <row r="150" spans="60:100" x14ac:dyDescent="0.3"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</row>
    <row r="151" spans="60:100" x14ac:dyDescent="0.3"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</row>
    <row r="152" spans="60:100" x14ac:dyDescent="0.3"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</row>
    <row r="153" spans="60:100" x14ac:dyDescent="0.3"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</row>
    <row r="154" spans="60:100" x14ac:dyDescent="0.3"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</row>
    <row r="155" spans="60:100" x14ac:dyDescent="0.3"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</row>
    <row r="156" spans="60:100" x14ac:dyDescent="0.3"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</row>
    <row r="157" spans="60:100" x14ac:dyDescent="0.3"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</row>
    <row r="158" spans="60:100" x14ac:dyDescent="0.3"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</row>
    <row r="159" spans="60:100" x14ac:dyDescent="0.3"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</row>
    <row r="160" spans="60:100" x14ac:dyDescent="0.3"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</row>
    <row r="161" spans="60:100" x14ac:dyDescent="0.3"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</row>
    <row r="162" spans="60:100" x14ac:dyDescent="0.3"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</row>
    <row r="163" spans="60:100" x14ac:dyDescent="0.3"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</row>
    <row r="164" spans="60:100" x14ac:dyDescent="0.3"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</row>
    <row r="165" spans="60:100" x14ac:dyDescent="0.3"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</row>
    <row r="166" spans="60:100" x14ac:dyDescent="0.3"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</row>
    <row r="167" spans="60:100" x14ac:dyDescent="0.3"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</row>
    <row r="168" spans="60:100" x14ac:dyDescent="0.3"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</row>
    <row r="169" spans="60:100" x14ac:dyDescent="0.3"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</row>
    <row r="170" spans="60:100" x14ac:dyDescent="0.3"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</row>
    <row r="171" spans="60:100" x14ac:dyDescent="0.3"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</row>
    <row r="172" spans="60:100" x14ac:dyDescent="0.3"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</row>
    <row r="173" spans="60:100" x14ac:dyDescent="0.3"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</row>
    <row r="174" spans="60:100" x14ac:dyDescent="0.3"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</row>
    <row r="175" spans="60:100" x14ac:dyDescent="0.3"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</row>
    <row r="176" spans="60:100" x14ac:dyDescent="0.3"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</row>
    <row r="177" spans="60:100" x14ac:dyDescent="0.3"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</row>
    <row r="178" spans="60:100" x14ac:dyDescent="0.3"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</row>
    <row r="179" spans="60:100" x14ac:dyDescent="0.3"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</row>
    <row r="180" spans="60:100" x14ac:dyDescent="0.3"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</row>
    <row r="181" spans="60:100" x14ac:dyDescent="0.3"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</row>
    <row r="182" spans="60:100" x14ac:dyDescent="0.3"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</row>
    <row r="183" spans="60:100" x14ac:dyDescent="0.3"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</row>
    <row r="184" spans="60:100" x14ac:dyDescent="0.3"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</row>
    <row r="185" spans="60:100" x14ac:dyDescent="0.3"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</row>
    <row r="186" spans="60:100" x14ac:dyDescent="0.3"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</row>
    <row r="187" spans="60:100" x14ac:dyDescent="0.3"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</row>
    <row r="188" spans="60:100" x14ac:dyDescent="0.3"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</row>
    <row r="189" spans="60:100" x14ac:dyDescent="0.3"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</row>
    <row r="190" spans="60:100" x14ac:dyDescent="0.3"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</row>
    <row r="191" spans="60:100" x14ac:dyDescent="0.3"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</row>
    <row r="192" spans="60:100" x14ac:dyDescent="0.3"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</row>
    <row r="193" spans="60:100" x14ac:dyDescent="0.3"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</row>
    <row r="194" spans="60:100" x14ac:dyDescent="0.3"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</row>
    <row r="195" spans="60:100" x14ac:dyDescent="0.3"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</row>
    <row r="196" spans="60:100" x14ac:dyDescent="0.3"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</row>
    <row r="197" spans="60:100" x14ac:dyDescent="0.3"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</row>
    <row r="198" spans="60:100" x14ac:dyDescent="0.3"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</row>
    <row r="199" spans="60:100" x14ac:dyDescent="0.3"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</row>
    <row r="200" spans="60:100" x14ac:dyDescent="0.3"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</row>
    <row r="201" spans="60:100" x14ac:dyDescent="0.3"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</row>
    <row r="202" spans="60:100" x14ac:dyDescent="0.3"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</row>
    <row r="203" spans="60:100" x14ac:dyDescent="0.3"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</row>
    <row r="204" spans="60:100" x14ac:dyDescent="0.3"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</row>
    <row r="205" spans="60:100" x14ac:dyDescent="0.3"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</row>
    <row r="206" spans="60:100" x14ac:dyDescent="0.3"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</row>
    <row r="207" spans="60:100" x14ac:dyDescent="0.3"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</row>
    <row r="208" spans="60:100" x14ac:dyDescent="0.3"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</row>
    <row r="209" spans="60:100" x14ac:dyDescent="0.3"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</row>
    <row r="210" spans="60:100" x14ac:dyDescent="0.3"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</row>
    <row r="211" spans="60:100" x14ac:dyDescent="0.3"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</row>
    <row r="212" spans="60:100" x14ac:dyDescent="0.3"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</row>
    <row r="213" spans="60:100" x14ac:dyDescent="0.3"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</row>
    <row r="214" spans="60:100" x14ac:dyDescent="0.3"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</row>
    <row r="215" spans="60:100" x14ac:dyDescent="0.3"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</row>
    <row r="216" spans="60:100" x14ac:dyDescent="0.3"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</row>
    <row r="217" spans="60:100" x14ac:dyDescent="0.3"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</row>
    <row r="218" spans="60:100" x14ac:dyDescent="0.3"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</row>
    <row r="219" spans="60:100" x14ac:dyDescent="0.3"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</row>
    <row r="220" spans="60:100" x14ac:dyDescent="0.3"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</row>
    <row r="221" spans="60:100" x14ac:dyDescent="0.3"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</row>
    <row r="222" spans="60:100" x14ac:dyDescent="0.3"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</row>
    <row r="223" spans="60:100" x14ac:dyDescent="0.3"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</row>
    <row r="224" spans="60:100" x14ac:dyDescent="0.3"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</row>
    <row r="225" spans="60:100" x14ac:dyDescent="0.3"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</row>
    <row r="226" spans="60:100" x14ac:dyDescent="0.3"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</row>
    <row r="227" spans="60:100" x14ac:dyDescent="0.3"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</row>
    <row r="228" spans="60:100" x14ac:dyDescent="0.3"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</row>
    <row r="229" spans="60:100" x14ac:dyDescent="0.3"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</row>
    <row r="230" spans="60:100" x14ac:dyDescent="0.3"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</row>
    <row r="231" spans="60:100" x14ac:dyDescent="0.3"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</row>
    <row r="232" spans="60:100" x14ac:dyDescent="0.3"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</row>
    <row r="233" spans="60:100" x14ac:dyDescent="0.3"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</row>
    <row r="234" spans="60:100" x14ac:dyDescent="0.3"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</row>
    <row r="235" spans="60:100" x14ac:dyDescent="0.3"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</row>
    <row r="236" spans="60:100" x14ac:dyDescent="0.3"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</row>
    <row r="237" spans="60:100" x14ac:dyDescent="0.3"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</row>
    <row r="238" spans="60:100" x14ac:dyDescent="0.3"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</row>
    <row r="239" spans="60:100" x14ac:dyDescent="0.3"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</row>
    <row r="240" spans="60:100" x14ac:dyDescent="0.3"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</row>
    <row r="241" spans="60:100" x14ac:dyDescent="0.3"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</row>
    <row r="242" spans="60:100" x14ac:dyDescent="0.3"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</row>
    <row r="243" spans="60:100" x14ac:dyDescent="0.3"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</row>
    <row r="244" spans="60:100" x14ac:dyDescent="0.3"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</row>
    <row r="245" spans="60:100" x14ac:dyDescent="0.3"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</row>
    <row r="246" spans="60:100" x14ac:dyDescent="0.3"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</row>
    <row r="247" spans="60:100" x14ac:dyDescent="0.3"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</row>
    <row r="248" spans="60:100" x14ac:dyDescent="0.3"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</row>
    <row r="249" spans="60:100" x14ac:dyDescent="0.3"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</row>
    <row r="250" spans="60:100" x14ac:dyDescent="0.3"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</row>
    <row r="251" spans="60:100" x14ac:dyDescent="0.3"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</row>
    <row r="252" spans="60:100" x14ac:dyDescent="0.3"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</row>
    <row r="253" spans="60:100" x14ac:dyDescent="0.3"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</row>
    <row r="254" spans="60:100" x14ac:dyDescent="0.3"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</row>
    <row r="255" spans="60:100" x14ac:dyDescent="0.3"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</row>
    <row r="256" spans="60:100" x14ac:dyDescent="0.3"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</row>
    <row r="257" spans="60:100" x14ac:dyDescent="0.3"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</row>
    <row r="258" spans="60:100" x14ac:dyDescent="0.3"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</row>
    <row r="259" spans="60:100" x14ac:dyDescent="0.3"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</row>
    <row r="260" spans="60:100" x14ac:dyDescent="0.3"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</row>
    <row r="261" spans="60:100" x14ac:dyDescent="0.3"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</row>
    <row r="262" spans="60:100" x14ac:dyDescent="0.3"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</row>
    <row r="263" spans="60:100" x14ac:dyDescent="0.3"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</row>
    <row r="264" spans="60:100" x14ac:dyDescent="0.3"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</row>
    <row r="265" spans="60:100" x14ac:dyDescent="0.3"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</row>
    <row r="266" spans="60:100" x14ac:dyDescent="0.3"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</row>
    <row r="267" spans="60:100" x14ac:dyDescent="0.3"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</row>
    <row r="268" spans="60:100" x14ac:dyDescent="0.3"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</row>
    <row r="269" spans="60:100" x14ac:dyDescent="0.3"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</row>
    <row r="270" spans="60:100" x14ac:dyDescent="0.3"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</row>
    <row r="271" spans="60:100" x14ac:dyDescent="0.3"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</row>
    <row r="272" spans="60:100" x14ac:dyDescent="0.3"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</row>
    <row r="273" spans="60:100" x14ac:dyDescent="0.3"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</row>
    <row r="274" spans="60:100" x14ac:dyDescent="0.3"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</row>
    <row r="275" spans="60:100" x14ac:dyDescent="0.3"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</row>
    <row r="276" spans="60:100" x14ac:dyDescent="0.3"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</row>
    <row r="277" spans="60:100" x14ac:dyDescent="0.3"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</row>
    <row r="278" spans="60:100" x14ac:dyDescent="0.3"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</row>
    <row r="279" spans="60:100" x14ac:dyDescent="0.3"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</row>
    <row r="280" spans="60:100" x14ac:dyDescent="0.3"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</row>
    <row r="281" spans="60:100" x14ac:dyDescent="0.3"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</row>
    <row r="282" spans="60:100" x14ac:dyDescent="0.3"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</row>
    <row r="283" spans="60:100" x14ac:dyDescent="0.3"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</row>
    <row r="284" spans="60:100" x14ac:dyDescent="0.3"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</row>
    <row r="285" spans="60:100" x14ac:dyDescent="0.3"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</row>
    <row r="286" spans="60:100" x14ac:dyDescent="0.3"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</row>
    <row r="287" spans="60:100" x14ac:dyDescent="0.3"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</row>
    <row r="288" spans="60:100" x14ac:dyDescent="0.3"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</row>
    <row r="289" spans="60:100" x14ac:dyDescent="0.3"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</row>
    <row r="290" spans="60:100" x14ac:dyDescent="0.3"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</row>
    <row r="291" spans="60:100" x14ac:dyDescent="0.3"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</row>
    <row r="292" spans="60:100" x14ac:dyDescent="0.3"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</row>
    <row r="293" spans="60:100" x14ac:dyDescent="0.3"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</row>
    <row r="294" spans="60:100" x14ac:dyDescent="0.3"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</row>
    <row r="295" spans="60:100" x14ac:dyDescent="0.3"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</row>
    <row r="296" spans="60:100" x14ac:dyDescent="0.3"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</row>
    <row r="297" spans="60:100" x14ac:dyDescent="0.3"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</row>
    <row r="298" spans="60:100" x14ac:dyDescent="0.3"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</row>
    <row r="299" spans="60:100" x14ac:dyDescent="0.3"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</row>
    <row r="300" spans="60:100" x14ac:dyDescent="0.3"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</row>
  </sheetData>
  <mergeCells count="71">
    <mergeCell ref="BA48:BA54"/>
    <mergeCell ref="BA55:BA59"/>
    <mergeCell ref="AW40:AY40"/>
    <mergeCell ref="BH40:BV40"/>
    <mergeCell ref="BW40:CJ40"/>
    <mergeCell ref="CK40:CP40"/>
    <mergeCell ref="CQ40:CY40"/>
    <mergeCell ref="DA40:DF40"/>
    <mergeCell ref="AL36:AR36"/>
    <mergeCell ref="A39:AY39"/>
    <mergeCell ref="BB39:BB40"/>
    <mergeCell ref="BC39:BD39"/>
    <mergeCell ref="BE39:BF39"/>
    <mergeCell ref="BH39:DF39"/>
    <mergeCell ref="A40:D40"/>
    <mergeCell ref="E40:J40"/>
    <mergeCell ref="L40:AD40"/>
    <mergeCell ref="AE40:AV40"/>
    <mergeCell ref="BS30:CC32"/>
    <mergeCell ref="A33:X33"/>
    <mergeCell ref="A34:C34"/>
    <mergeCell ref="D34:G34"/>
    <mergeCell ref="H34:K34"/>
    <mergeCell ref="L34:T34"/>
    <mergeCell ref="U34:X34"/>
    <mergeCell ref="Z34:AD34"/>
    <mergeCell ref="AF34:AJ34"/>
    <mergeCell ref="AL34:AR35"/>
    <mergeCell ref="BS25:BW25"/>
    <mergeCell ref="A28:V28"/>
    <mergeCell ref="B29:E29"/>
    <mergeCell ref="F29:I29"/>
    <mergeCell ref="J29:R29"/>
    <mergeCell ref="S29:V29"/>
    <mergeCell ref="BY15:CC15"/>
    <mergeCell ref="W21:AD21"/>
    <mergeCell ref="AM21:AT21"/>
    <mergeCell ref="BC21:BJ21"/>
    <mergeCell ref="BY21:CC21"/>
    <mergeCell ref="W22:X22"/>
    <mergeCell ref="Y22:Z22"/>
    <mergeCell ref="AM22:AN22"/>
    <mergeCell ref="AO22:AP22"/>
    <mergeCell ref="BC22:BD22"/>
    <mergeCell ref="BY9:CC9"/>
    <mergeCell ref="I11:L11"/>
    <mergeCell ref="R11:U11"/>
    <mergeCell ref="AE13:AJ13"/>
    <mergeCell ref="AU13:AZ13"/>
    <mergeCell ref="BK13:BQ13"/>
    <mergeCell ref="BY3:CC3"/>
    <mergeCell ref="I7:L7"/>
    <mergeCell ref="R7:U7"/>
    <mergeCell ref="AE7:AJ7"/>
    <mergeCell ref="AU7:AZ7"/>
    <mergeCell ref="BK7:BQ7"/>
    <mergeCell ref="D2:D26"/>
    <mergeCell ref="I3:L3"/>
    <mergeCell ref="R3:U3"/>
    <mergeCell ref="AE3:AJ3"/>
    <mergeCell ref="AU3:AZ3"/>
    <mergeCell ref="BK3:BQ3"/>
    <mergeCell ref="R15:U15"/>
    <mergeCell ref="BE22:BF22"/>
    <mergeCell ref="N25:U26"/>
    <mergeCell ref="E1:L1"/>
    <mergeCell ref="N1:U1"/>
    <mergeCell ref="W1:AJ1"/>
    <mergeCell ref="AL1:AZ1"/>
    <mergeCell ref="BB1:BQ1"/>
    <mergeCell ref="BS1:CC1"/>
  </mergeCells>
  <conditionalFormatting sqref="V42:Y300">
    <cfRule type="cellIs" dxfId="19" priority="5" operator="greaterThan">
      <formula>0</formula>
    </cfRule>
    <cfRule type="cellIs" dxfId="18" priority="6" operator="lessThan">
      <formula>0</formula>
    </cfRule>
  </conditionalFormatting>
  <conditionalFormatting sqref="AA42:AB300">
    <cfRule type="cellIs" dxfId="17" priority="3" operator="greaterThan">
      <formula>0</formula>
    </cfRule>
    <cfRule type="cellIs" dxfId="16" priority="4" operator="lessThan">
      <formula>0</formula>
    </cfRule>
  </conditionalFormatting>
  <conditionalFormatting sqref="AD42:AD300">
    <cfRule type="cellIs" dxfId="15" priority="1" operator="greaterThan">
      <formula>0</formula>
    </cfRule>
    <cfRule type="cellIs" dxfId="14" priority="2" operator="lessThan">
      <formula>0</formula>
    </cfRule>
  </conditionalFormatting>
  <conditionalFormatting sqref="AN42:AR300">
    <cfRule type="cellIs" dxfId="13" priority="7" operator="greaterThan">
      <formula>0</formula>
    </cfRule>
    <cfRule type="cellIs" dxfId="12" priority="8" operator="lessThan">
      <formula>0</formula>
    </cfRule>
  </conditionalFormatting>
  <conditionalFormatting sqref="BC48:BD300">
    <cfRule type="cellIs" dxfId="11" priority="9" operator="greaterThan">
      <formula>0</formula>
    </cfRule>
    <cfRule type="cellIs" dxfId="10" priority="10" operator="lessThan">
      <formula>0</formula>
    </cfRule>
  </conditionalFormatting>
  <dataValidations count="1">
    <dataValidation type="whole" allowBlank="1" showInputMessage="1" showErrorMessage="1" sqref="AM2" xr:uid="{73F01C05-1488-4E0A-AD3E-A0AD5669B7F1}">
      <formula1>3</formula1>
      <formula2>B2+B3-4</formula2>
    </dataValidation>
  </dataValidation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12ADB-B5CD-47B9-8E44-472046CF00F8}">
  <dimension ref="A1:DF300"/>
  <sheetViews>
    <sheetView zoomScaleNormal="100" workbookViewId="0"/>
  </sheetViews>
  <sheetFormatPr baseColWidth="10" defaultRowHeight="14.4" x14ac:dyDescent="0.3"/>
  <cols>
    <col min="1" max="1" width="15.44140625" style="2" bestFit="1" customWidth="1"/>
    <col min="2" max="2" width="13.6640625" style="2" bestFit="1" customWidth="1"/>
    <col min="3" max="3" width="14" style="2" bestFit="1" customWidth="1"/>
    <col min="4" max="4" width="17.109375" style="2" bestFit="1" customWidth="1"/>
    <col min="5" max="5" width="18.5546875" style="2" bestFit="1" customWidth="1"/>
    <col min="6" max="6" width="19.77734375" style="2" bestFit="1" customWidth="1"/>
    <col min="7" max="7" width="24.44140625" style="2" bestFit="1" customWidth="1"/>
    <col min="8" max="8" width="19.21875" style="2" bestFit="1" customWidth="1"/>
    <col min="9" max="9" width="19.33203125" style="2" bestFit="1" customWidth="1"/>
    <col min="10" max="10" width="13.5546875" style="2" bestFit="1" customWidth="1"/>
    <col min="11" max="11" width="13.6640625" style="2" bestFit="1" customWidth="1"/>
    <col min="12" max="12" width="18.44140625" style="2" bestFit="1" customWidth="1"/>
    <col min="13" max="13" width="17.77734375" style="2" bestFit="1" customWidth="1"/>
    <col min="14" max="14" width="15.109375" style="2" bestFit="1" customWidth="1"/>
    <col min="15" max="15" width="19.44140625" style="2" bestFit="1" customWidth="1"/>
    <col min="16" max="16" width="18.109375" style="2" bestFit="1" customWidth="1"/>
    <col min="17" max="17" width="21.88671875" style="2" bestFit="1" customWidth="1"/>
    <col min="18" max="18" width="25.6640625" style="2" bestFit="1" customWidth="1"/>
    <col min="19" max="19" width="22.44140625" style="2" bestFit="1" customWidth="1"/>
    <col min="20" max="20" width="15.5546875" style="2" bestFit="1" customWidth="1"/>
    <col min="21" max="21" width="17.77734375" style="2" bestFit="1" customWidth="1"/>
    <col min="22" max="22" width="17.88671875" style="2" bestFit="1" customWidth="1"/>
    <col min="23" max="23" width="11.6640625" style="2" customWidth="1"/>
    <col min="24" max="24" width="12" style="2" bestFit="1" customWidth="1"/>
    <col min="25" max="25" width="13.33203125" style="2" bestFit="1" customWidth="1"/>
    <col min="26" max="26" width="18.21875" style="2" customWidth="1"/>
    <col min="27" max="27" width="19.6640625" style="2" customWidth="1"/>
    <col min="28" max="28" width="18.44140625" style="2" bestFit="1" customWidth="1"/>
    <col min="29" max="29" width="15.44140625" style="2" bestFit="1" customWidth="1"/>
    <col min="30" max="30" width="13.21875" style="2" bestFit="1" customWidth="1"/>
    <col min="31" max="31" width="25.6640625" style="2" bestFit="1" customWidth="1"/>
    <col min="32" max="32" width="18" style="2" bestFit="1" customWidth="1"/>
    <col min="33" max="33" width="18.109375" style="2" bestFit="1" customWidth="1"/>
    <col min="34" max="34" width="13.88671875" style="2" bestFit="1" customWidth="1"/>
    <col min="35" max="35" width="16.109375" style="2" bestFit="1" customWidth="1"/>
    <col min="36" max="36" width="17.6640625" style="2" bestFit="1" customWidth="1"/>
    <col min="37" max="37" width="13" style="2" bestFit="1" customWidth="1"/>
    <col min="38" max="38" width="22.33203125" style="2" bestFit="1" customWidth="1"/>
    <col min="39" max="39" width="13.21875" style="2" bestFit="1" customWidth="1"/>
    <col min="40" max="40" width="12.44140625" style="2" bestFit="1" customWidth="1"/>
    <col min="41" max="41" width="19" style="2" bestFit="1" customWidth="1"/>
    <col min="42" max="42" width="15.5546875" style="2" customWidth="1"/>
    <col min="43" max="43" width="15.77734375" style="2" bestFit="1" customWidth="1"/>
    <col min="44" max="44" width="18.44140625" style="2" bestFit="1" customWidth="1"/>
    <col min="45" max="45" width="15.6640625" style="2" bestFit="1" customWidth="1"/>
    <col min="46" max="46" width="15.109375" style="2" bestFit="1" customWidth="1"/>
    <col min="47" max="47" width="25.6640625" bestFit="1" customWidth="1"/>
    <col min="48" max="48" width="13.88671875" bestFit="1" customWidth="1"/>
    <col min="53" max="53" width="12.88671875" customWidth="1"/>
    <col min="54" max="54" width="22.33203125" bestFit="1" customWidth="1"/>
    <col min="55" max="55" width="13" bestFit="1" customWidth="1"/>
    <col min="56" max="56" width="17" bestFit="1" customWidth="1"/>
    <col min="57" max="57" width="13.33203125" bestFit="1" customWidth="1"/>
    <col min="58" max="58" width="25.33203125" bestFit="1" customWidth="1"/>
    <col min="59" max="59" width="18.77734375" customWidth="1"/>
    <col min="60" max="60" width="16.77734375" bestFit="1" customWidth="1"/>
    <col min="61" max="61" width="14.6640625" bestFit="1" customWidth="1"/>
    <col min="62" max="62" width="16.6640625" bestFit="1" customWidth="1"/>
    <col min="63" max="63" width="25.6640625" bestFit="1" customWidth="1"/>
    <col min="64" max="64" width="17" bestFit="1" customWidth="1"/>
    <col min="65" max="65" width="16.6640625" bestFit="1" customWidth="1"/>
    <col min="66" max="66" width="15.21875" bestFit="1" customWidth="1"/>
    <col min="67" max="67" width="14.88671875" bestFit="1" customWidth="1"/>
    <col min="68" max="68" width="18.44140625" bestFit="1" customWidth="1"/>
    <col min="69" max="69" width="18.109375" bestFit="1" customWidth="1"/>
    <col min="70" max="70" width="16.5546875" bestFit="1" customWidth="1"/>
    <col min="71" max="71" width="16.21875" bestFit="1" customWidth="1"/>
    <col min="72" max="72" width="15.109375" bestFit="1" customWidth="1"/>
    <col min="73" max="73" width="30.88671875" customWidth="1"/>
    <col min="74" max="74" width="16.44140625" bestFit="1" customWidth="1"/>
    <col min="75" max="75" width="13.109375" bestFit="1" customWidth="1"/>
    <col min="76" max="76" width="12.77734375" bestFit="1" customWidth="1"/>
    <col min="78" max="78" width="23.6640625" bestFit="1" customWidth="1"/>
    <col min="85" max="85" width="12.88671875" customWidth="1"/>
    <col min="86" max="86" width="14.6640625" customWidth="1"/>
    <col min="89" max="89" width="13.33203125" bestFit="1" customWidth="1"/>
    <col min="90" max="90" width="13" bestFit="1" customWidth="1"/>
    <col min="91" max="91" width="17.77734375" bestFit="1" customWidth="1"/>
    <col min="92" max="92" width="17.44140625" bestFit="1" customWidth="1"/>
    <col min="93" max="93" width="12.44140625" bestFit="1" customWidth="1"/>
    <col min="94" max="94" width="14" bestFit="1" customWidth="1"/>
    <col min="95" max="95" width="11.6640625" bestFit="1" customWidth="1"/>
    <col min="96" max="96" width="11.33203125" bestFit="1" customWidth="1"/>
    <col min="98" max="98" width="12.33203125" bestFit="1" customWidth="1"/>
    <col min="99" max="99" width="12.5546875" bestFit="1" customWidth="1"/>
    <col min="100" max="100" width="12" bestFit="1" customWidth="1"/>
    <col min="101" max="101" width="12.21875" style="2" bestFit="1" customWidth="1"/>
    <col min="102" max="110" width="11.5546875" style="2"/>
  </cols>
  <sheetData>
    <row r="1" spans="1:88" ht="15" thickBot="1" x14ac:dyDescent="0.35">
      <c r="A1" s="1" t="s">
        <v>0</v>
      </c>
      <c r="B1" s="2">
        <v>33</v>
      </c>
      <c r="E1" s="3" t="s">
        <v>1</v>
      </c>
      <c r="F1" s="4"/>
      <c r="G1" s="4"/>
      <c r="H1" s="4"/>
      <c r="I1" s="4"/>
      <c r="J1" s="4"/>
      <c r="K1" s="4"/>
      <c r="L1" s="5"/>
      <c r="N1" s="3" t="s">
        <v>2</v>
      </c>
      <c r="O1" s="4"/>
      <c r="P1" s="4"/>
      <c r="Q1" s="4"/>
      <c r="R1" s="4"/>
      <c r="S1" s="4"/>
      <c r="T1" s="4"/>
      <c r="U1" s="5"/>
      <c r="W1" s="3" t="s">
        <v>3</v>
      </c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5"/>
      <c r="AK1" s="6"/>
      <c r="AL1" s="3" t="s">
        <v>4</v>
      </c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5"/>
      <c r="BB1" s="3" t="s">
        <v>5</v>
      </c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5"/>
      <c r="BR1" s="6"/>
      <c r="BS1" s="3" t="s">
        <v>6</v>
      </c>
      <c r="BT1" s="4"/>
      <c r="BU1" s="4"/>
      <c r="BV1" s="4"/>
      <c r="BW1" s="4"/>
      <c r="BX1" s="4"/>
      <c r="BY1" s="4"/>
      <c r="BZ1" s="4"/>
      <c r="CA1" s="4"/>
      <c r="CB1" s="4"/>
      <c r="CC1" s="5"/>
    </row>
    <row r="2" spans="1:88" ht="15" customHeight="1" thickBot="1" x14ac:dyDescent="0.35">
      <c r="A2" s="7" t="s">
        <v>7</v>
      </c>
      <c r="B2" s="2">
        <v>19</v>
      </c>
      <c r="D2" s="8" t="s">
        <v>8</v>
      </c>
      <c r="M2" s="9"/>
      <c r="W2" s="10" t="s">
        <v>9</v>
      </c>
      <c r="X2" s="2">
        <v>0.15904299999999999</v>
      </c>
      <c r="AL2" s="11" t="s">
        <v>10</v>
      </c>
      <c r="AN2" s="12" t="s">
        <v>9</v>
      </c>
      <c r="AO2" s="2">
        <v>0.15904299999999999</v>
      </c>
      <c r="AT2"/>
      <c r="BB2" s="10" t="s">
        <v>9</v>
      </c>
      <c r="BC2" s="2">
        <v>0.15904299999999999</v>
      </c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</row>
    <row r="3" spans="1:88" ht="16.2" x14ac:dyDescent="0.3">
      <c r="A3" s="7" t="s">
        <v>11</v>
      </c>
      <c r="B3" s="2">
        <v>19</v>
      </c>
      <c r="D3" s="13"/>
      <c r="E3" s="14" t="s">
        <v>12</v>
      </c>
      <c r="F3" s="15">
        <f>E31</f>
        <v>37.824667653130057</v>
      </c>
      <c r="G3" s="16" t="s">
        <v>13</v>
      </c>
      <c r="H3" s="17">
        <f>B31</f>
        <v>48.062545973171318</v>
      </c>
      <c r="I3" s="18" t="s">
        <v>14</v>
      </c>
      <c r="J3" s="18"/>
      <c r="K3" s="18"/>
      <c r="L3" s="18"/>
      <c r="M3" s="19"/>
      <c r="N3" s="14" t="s">
        <v>15</v>
      </c>
      <c r="O3" s="15">
        <f>G42</f>
        <v>36.827508351540757</v>
      </c>
      <c r="P3" s="16" t="s">
        <v>318</v>
      </c>
      <c r="Q3" s="17">
        <f>AA36</f>
        <v>6923.5894356993949</v>
      </c>
      <c r="R3" s="18" t="s">
        <v>14</v>
      </c>
      <c r="S3" s="18"/>
      <c r="T3" s="18"/>
      <c r="U3" s="18"/>
      <c r="X3" s="14" t="s">
        <v>15</v>
      </c>
      <c r="Y3" s="15">
        <f>G42</f>
        <v>36.827508351540757</v>
      </c>
      <c r="AB3" s="16" t="s">
        <v>16</v>
      </c>
      <c r="AC3" s="17">
        <f>O19</f>
        <v>26.589630031499524</v>
      </c>
      <c r="AE3" s="18" t="s">
        <v>14</v>
      </c>
      <c r="AF3" s="18"/>
      <c r="AG3" s="18"/>
      <c r="AH3" s="18"/>
      <c r="AI3" s="18"/>
      <c r="AJ3" s="18"/>
      <c r="AN3" s="14" t="s">
        <v>17</v>
      </c>
      <c r="AO3" s="15" t="e" cm="1">
        <f t="array" ref="AO3">INDEX(G42:G300,AM2-1,1)</f>
        <v>#VALUE!</v>
      </c>
      <c r="AR3" s="16" t="s">
        <v>18</v>
      </c>
      <c r="AS3" s="17" t="e" cm="1">
        <f t="array" ref="AS3">INDEX(H42:H300,AM2-2,1)</f>
        <v>#VALUE!</v>
      </c>
      <c r="AU3" s="18" t="s">
        <v>14</v>
      </c>
      <c r="AV3" s="18"/>
      <c r="AW3" s="18"/>
      <c r="AX3" s="18"/>
      <c r="AY3" s="18"/>
      <c r="AZ3" s="18"/>
      <c r="BC3" s="2"/>
      <c r="BD3" s="14" t="s">
        <v>19</v>
      </c>
      <c r="BE3" s="15" cm="1">
        <f t="array" ref="BE3">INDEX(G42:G300,B2+B3-4,1)</f>
        <v>30.448990359569709</v>
      </c>
      <c r="BF3" s="2"/>
      <c r="BG3" s="2"/>
      <c r="BH3" s="16" t="s">
        <v>20</v>
      </c>
      <c r="BI3" s="17" cm="1">
        <f t="array" ref="BI3">INDEX(H42:H300,B2+B3-5,1)</f>
        <v>68.273658012699784</v>
      </c>
      <c r="BJ3" s="2"/>
      <c r="BK3" s="18" t="s">
        <v>14</v>
      </c>
      <c r="BL3" s="18"/>
      <c r="BM3" s="18"/>
      <c r="BN3" s="18"/>
      <c r="BO3" s="18"/>
      <c r="BP3" s="18"/>
      <c r="BQ3" s="18"/>
      <c r="BS3" s="16" t="s">
        <v>21</v>
      </c>
      <c r="BT3" s="17" cm="1">
        <f t="array" ref="BT3">INDEX(H42:H300,B2+B3-4,1)</f>
        <v>68.272806713032367</v>
      </c>
      <c r="BU3" s="14"/>
      <c r="BV3" s="15"/>
      <c r="BW3" s="20"/>
      <c r="BX3" s="20"/>
      <c r="BY3" s="18" t="s">
        <v>14</v>
      </c>
      <c r="BZ3" s="18"/>
      <c r="CA3" s="18"/>
      <c r="CB3" s="18"/>
      <c r="CC3" s="18"/>
      <c r="CI3" s="2"/>
      <c r="CJ3" s="2"/>
    </row>
    <row r="4" spans="1:88" ht="16.2" x14ac:dyDescent="0.3">
      <c r="A4" s="7" t="s">
        <v>23</v>
      </c>
      <c r="B4" s="2" t="s">
        <v>331</v>
      </c>
      <c r="D4" s="13"/>
      <c r="E4" s="14" t="s">
        <v>24</v>
      </c>
      <c r="F4" s="15">
        <f>M31</f>
        <v>60.976855844053581</v>
      </c>
      <c r="G4" s="16" t="s">
        <v>24</v>
      </c>
      <c r="H4" s="17">
        <f>J31</f>
        <v>20</v>
      </c>
      <c r="I4" s="21"/>
      <c r="N4" s="14" t="s">
        <v>24</v>
      </c>
      <c r="O4" s="15">
        <f>AG42</f>
        <v>74.342556867038624</v>
      </c>
      <c r="P4" s="16" t="s">
        <v>24</v>
      </c>
      <c r="Q4" s="17">
        <f>AE36</f>
        <v>31.508898420292034</v>
      </c>
      <c r="R4" s="21"/>
      <c r="X4" s="14" t="s">
        <v>24</v>
      </c>
      <c r="Y4" s="15">
        <f>AG42</f>
        <v>74.342556867038624</v>
      </c>
      <c r="AB4" s="16" t="s">
        <v>24</v>
      </c>
      <c r="AC4" s="17">
        <f>O20</f>
        <v>38.782269379107596</v>
      </c>
      <c r="AE4" s="21"/>
      <c r="AN4" s="14" t="s">
        <v>24</v>
      </c>
      <c r="AO4" s="15" t="e" cm="1">
        <f t="array" ref="AO4">INDEX(AG42:AG300,AM2-1,1)</f>
        <v>#VALUE!</v>
      </c>
      <c r="AR4" s="16" t="s">
        <v>24</v>
      </c>
      <c r="AS4" s="17" t="e" cm="1">
        <f t="array" ref="AS4">INDEX(AK42:AK300,AM2-2,1)</f>
        <v>#VALUE!</v>
      </c>
      <c r="AU4" s="21"/>
      <c r="AV4" s="2"/>
      <c r="AW4" s="2"/>
      <c r="AX4" s="2"/>
      <c r="AY4" s="2"/>
      <c r="AZ4" s="2"/>
      <c r="BC4" s="2"/>
      <c r="BD4" s="14" t="s">
        <v>24</v>
      </c>
      <c r="BE4" s="15" cm="1">
        <f t="array" ref="BE4">INDEX(AG42:AG300,B2+B3-4,1)</f>
        <v>197.35372931166279</v>
      </c>
      <c r="BF4" s="2"/>
      <c r="BG4" s="2"/>
      <c r="BH4" s="16" t="s">
        <v>24</v>
      </c>
      <c r="BI4" s="17" cm="1">
        <f t="array" ref="BI4">INDEX(AK42:AK300,B2+B3-5,1)</f>
        <v>197.2709887884665</v>
      </c>
      <c r="BJ4" s="2"/>
      <c r="BK4" s="21"/>
      <c r="BL4" s="2"/>
      <c r="BM4" s="2"/>
      <c r="BN4" s="2"/>
      <c r="BO4" s="2"/>
      <c r="BP4" s="2"/>
      <c r="BS4" s="16" t="s">
        <v>24</v>
      </c>
      <c r="BT4" s="17" cm="1">
        <f t="array" ref="BT4">INDEX(AK42:AK300,B2+B3-4,1)</f>
        <v>197.28442994912939</v>
      </c>
      <c r="BU4" s="14"/>
      <c r="BV4" s="15"/>
      <c r="BW4" s="14" t="s">
        <v>25</v>
      </c>
      <c r="BX4" s="15">
        <f>F37</f>
        <v>30.44813905990231</v>
      </c>
      <c r="BZ4" s="21"/>
      <c r="CI4" s="2"/>
      <c r="CJ4" s="2"/>
    </row>
    <row r="5" spans="1:88" x14ac:dyDescent="0.3">
      <c r="A5" s="7" t="s">
        <v>26</v>
      </c>
      <c r="B5" s="2" t="s">
        <v>331</v>
      </c>
      <c r="D5" s="13"/>
      <c r="E5" s="14" t="s">
        <v>27</v>
      </c>
      <c r="F5" s="15">
        <f>V31</f>
        <v>14.817157771284398</v>
      </c>
      <c r="G5" s="16" t="s">
        <v>27</v>
      </c>
      <c r="H5" s="17">
        <f>S31</f>
        <v>18.6326</v>
      </c>
      <c r="I5" s="21"/>
      <c r="J5" s="2">
        <f>H3+F14</f>
        <v>85.887213626301374</v>
      </c>
      <c r="K5" s="22" t="s">
        <v>28</v>
      </c>
      <c r="L5" s="2">
        <f>H14+F3</f>
        <v>85.887213626301374</v>
      </c>
      <c r="N5" s="14" t="s">
        <v>27</v>
      </c>
      <c r="O5" s="15">
        <f>AY42</f>
        <v>14.6937395</v>
      </c>
      <c r="P5" s="16" t="s">
        <v>27</v>
      </c>
      <c r="Q5" s="17">
        <f>AI36</f>
        <v>3.4323299999999999</v>
      </c>
      <c r="R5" s="21"/>
      <c r="X5" s="14" t="s">
        <v>27</v>
      </c>
      <c r="Y5" s="15">
        <f>AY42</f>
        <v>14.6937395</v>
      </c>
      <c r="AB5" s="16" t="s">
        <v>27</v>
      </c>
      <c r="AC5" s="17">
        <f>O21</f>
        <v>14.6937395</v>
      </c>
      <c r="AE5" s="21"/>
      <c r="AF5" s="2">
        <f>AA13</f>
        <v>-0.4923761772053295</v>
      </c>
      <c r="AG5" s="22" t="s">
        <v>28</v>
      </c>
      <c r="AH5" s="2">
        <f>Y15-Y3</f>
        <v>-0.49237617720532967</v>
      </c>
      <c r="AI5" s="22" t="s">
        <v>28</v>
      </c>
      <c r="AJ5" s="2">
        <f>AC15-AC3</f>
        <v>-0.49237617720533322</v>
      </c>
      <c r="AN5" s="14" t="s">
        <v>27</v>
      </c>
      <c r="AO5" s="15" t="e" cm="1">
        <f t="array" ref="AO5">INDEX(AY42:AY300,AM2-1,1)</f>
        <v>#VALUE!</v>
      </c>
      <c r="AR5" s="16" t="s">
        <v>27</v>
      </c>
      <c r="AS5" s="17" t="e" cm="1">
        <f t="array" ref="AS5">INDEX(AY42:AY300,AM2-2,1)</f>
        <v>#VALUE!</v>
      </c>
      <c r="AU5" s="21"/>
      <c r="AV5" s="2" t="e">
        <f>AQ13</f>
        <v>#VALUE!</v>
      </c>
      <c r="AW5" s="22" t="s">
        <v>28</v>
      </c>
      <c r="AX5" s="2" t="e" vm="1">
        <f ca="1">AO15-AO3</f>
        <v>#VALUE!</v>
      </c>
      <c r="AY5" s="22" t="s">
        <v>28</v>
      </c>
      <c r="AZ5" s="2" t="e">
        <f>IF(AL8="NO APLICA",-AS3+AS15,-AS3+AS15-AM9)</f>
        <v>#VALUE!</v>
      </c>
      <c r="BC5" s="2"/>
      <c r="BD5" s="14" t="s">
        <v>27</v>
      </c>
      <c r="BE5" s="15" cm="1">
        <f t="array" ref="BE5">INDEX(AY42:AY300,B2+B3-4,1)</f>
        <v>14.694576225157215</v>
      </c>
      <c r="BF5" s="2"/>
      <c r="BG5" s="2"/>
      <c r="BH5" s="16" t="s">
        <v>27</v>
      </c>
      <c r="BI5" s="17" cm="1">
        <f t="array" ref="BI5">INDEX(AY42:AY300,B2+B3-5,1)</f>
        <v>14.694566246264786</v>
      </c>
      <c r="BJ5" s="2"/>
      <c r="BK5" s="21"/>
      <c r="BM5" s="2">
        <f>BG13</f>
        <v>-8.5129966740046608E-4</v>
      </c>
      <c r="BN5" s="22" t="s">
        <v>28</v>
      </c>
      <c r="BO5" s="2">
        <f>-BE3+BG15</f>
        <v>-8.5129966739927454E-4</v>
      </c>
      <c r="BP5" s="22" t="s">
        <v>28</v>
      </c>
      <c r="BQ5" s="2">
        <f>IF(BB8="NO APLICA",BI15-BI3,-BC9+BI15-BI3)</f>
        <v>-8.5129966741703811E-4</v>
      </c>
      <c r="BS5" s="16" t="s">
        <v>27</v>
      </c>
      <c r="BT5" s="17" cm="1">
        <f t="array" ref="BT5">INDEX(AY42:AY300,B2+B3-4,1)</f>
        <v>14.694576225157215</v>
      </c>
      <c r="BU5" s="14"/>
      <c r="BV5" s="15"/>
      <c r="BW5" s="14" t="s">
        <v>24</v>
      </c>
      <c r="BX5" s="15">
        <f>N37</f>
        <v>197.70087543924743</v>
      </c>
      <c r="CI5" s="2"/>
    </row>
    <row r="6" spans="1:88" ht="15.6" x14ac:dyDescent="0.3">
      <c r="A6" s="23" t="s">
        <v>29</v>
      </c>
      <c r="B6" s="2">
        <v>1</v>
      </c>
      <c r="D6" s="13"/>
      <c r="E6" s="14" t="s">
        <v>30</v>
      </c>
      <c r="F6" s="15">
        <f>I31</f>
        <v>1.2476560157246864E-4</v>
      </c>
      <c r="G6" s="16" t="s">
        <v>31</v>
      </c>
      <c r="H6" s="17">
        <f>F31</f>
        <v>0.209146</v>
      </c>
      <c r="I6" s="21"/>
      <c r="N6" s="14" t="s">
        <v>32</v>
      </c>
      <c r="O6" s="15">
        <f>N42</f>
        <v>0.98139181855898439</v>
      </c>
      <c r="P6" s="16" t="s">
        <v>31</v>
      </c>
      <c r="Q6" s="17">
        <f>AC36</f>
        <v>0</v>
      </c>
      <c r="S6" s="2">
        <f>O3</f>
        <v>36.827508351540757</v>
      </c>
      <c r="T6" s="22" t="s">
        <v>28</v>
      </c>
      <c r="U6" s="2">
        <f>O13</f>
        <v>36.827508351540757</v>
      </c>
      <c r="W6" s="24" t="s">
        <v>33</v>
      </c>
      <c r="X6" s="14" t="s">
        <v>32</v>
      </c>
      <c r="Y6" s="15">
        <f>N42</f>
        <v>0.98139181855898439</v>
      </c>
      <c r="AB6" s="16" t="s">
        <v>31</v>
      </c>
      <c r="AC6" s="17">
        <f>O22</f>
        <v>0.98139181855898439</v>
      </c>
      <c r="AM6" s="24" t="s">
        <v>33</v>
      </c>
      <c r="AN6" s="14" t="s">
        <v>32</v>
      </c>
      <c r="AO6" s="15" t="e" cm="1">
        <f t="array" ref="AO6">INDEX(N42:N300,AM2-1,1)</f>
        <v>#VALUE!</v>
      </c>
      <c r="AR6" s="16" t="s">
        <v>31</v>
      </c>
      <c r="AS6" s="17" t="e" cm="1">
        <f t="array" ref="AS6">INDEX(S42:S300,AM2-2,1)</f>
        <v>#VALUE!</v>
      </c>
      <c r="AU6" s="2"/>
      <c r="AV6" s="2"/>
      <c r="AW6" s="2"/>
      <c r="AX6" s="2"/>
      <c r="AY6" s="2"/>
      <c r="AZ6" s="2"/>
      <c r="BC6" s="24" t="s">
        <v>33</v>
      </c>
      <c r="BD6" s="14" t="s">
        <v>32</v>
      </c>
      <c r="BE6" s="15" cm="1">
        <f t="array" ref="BE6">INDEX(N42:N300,B2+B3-4,1)</f>
        <v>2.4753157444540108E-4</v>
      </c>
      <c r="BF6" s="2"/>
      <c r="BG6" s="2"/>
      <c r="BH6" s="16" t="s">
        <v>31</v>
      </c>
      <c r="BI6" s="17" cm="1">
        <f t="array" ref="BI6">INDEX(S42:S300,B2+B3-5,1)</f>
        <v>1.7951731743629597E-4</v>
      </c>
      <c r="BJ6" s="2"/>
      <c r="BK6" s="2"/>
      <c r="BL6" s="2"/>
      <c r="BM6" s="2"/>
      <c r="BN6" s="2"/>
      <c r="BO6" s="2"/>
      <c r="BP6" s="2"/>
      <c r="BS6" s="16" t="s">
        <v>31</v>
      </c>
      <c r="BT6" s="17" cm="1">
        <f t="array" ref="BT6">INDEX(S42:S300,B2+B3-4,1)</f>
        <v>1.2476560157246861E-4</v>
      </c>
      <c r="BU6" s="14"/>
      <c r="BV6" s="15"/>
      <c r="BW6" s="14" t="s">
        <v>27</v>
      </c>
      <c r="BX6" s="15">
        <f>W37</f>
        <v>14.817157771284398</v>
      </c>
      <c r="CA6" s="2">
        <f>BT3</f>
        <v>68.272806713032367</v>
      </c>
      <c r="CB6" s="22" t="s">
        <v>28</v>
      </c>
      <c r="CC6" s="2">
        <f>BX4+BT19</f>
        <v>68.272806713032367</v>
      </c>
      <c r="CI6" s="2"/>
    </row>
    <row r="7" spans="1:88" ht="16.2" thickBot="1" x14ac:dyDescent="0.35">
      <c r="A7" s="7" t="s">
        <v>34</v>
      </c>
      <c r="B7" s="2">
        <v>0.1</v>
      </c>
      <c r="D7" s="13"/>
      <c r="E7" s="14" t="s">
        <v>35</v>
      </c>
      <c r="F7" s="15">
        <f>R31</f>
        <v>-283074.63684909348</v>
      </c>
      <c r="G7" s="16" t="s">
        <v>35</v>
      </c>
      <c r="H7" s="17">
        <f>O31</f>
        <v>-243616.70253591126</v>
      </c>
      <c r="I7" s="18" t="s">
        <v>36</v>
      </c>
      <c r="J7" s="18"/>
      <c r="K7" s="18"/>
      <c r="L7" s="18"/>
      <c r="N7" s="14" t="s">
        <v>35</v>
      </c>
      <c r="O7" s="15">
        <f>AU42</f>
        <v>-48801.021205709774</v>
      </c>
      <c r="P7" s="16" t="s">
        <v>35</v>
      </c>
      <c r="Q7" s="17">
        <f>AG36</f>
        <v>-285336.27077536314</v>
      </c>
      <c r="S7" s="2">
        <f>Q13</f>
        <v>6923.5894356993949</v>
      </c>
      <c r="T7" s="22" t="s">
        <v>28</v>
      </c>
      <c r="U7" s="2">
        <f>Q3</f>
        <v>6923.5894356993949</v>
      </c>
      <c r="W7" s="25">
        <f>C42</f>
        <v>9.6416000000000004</v>
      </c>
      <c r="X7" s="14" t="s">
        <v>35</v>
      </c>
      <c r="Y7" s="15">
        <f>AU42</f>
        <v>-48801.021205709774</v>
      </c>
      <c r="AB7" s="16" t="s">
        <v>35</v>
      </c>
      <c r="AC7" s="17">
        <f>O23</f>
        <v>-70157.789270374516</v>
      </c>
      <c r="AE7" s="18" t="s">
        <v>36</v>
      </c>
      <c r="AF7" s="18"/>
      <c r="AG7" s="18"/>
      <c r="AH7" s="18"/>
      <c r="AI7" s="18"/>
      <c r="AJ7" s="18"/>
      <c r="AM7" s="25" t="e" cm="1">
        <f t="array" ref="AM7">INDEX(C42:C300,AM2-1,1)</f>
        <v>#VALUE!</v>
      </c>
      <c r="AN7" s="14" t="s">
        <v>35</v>
      </c>
      <c r="AO7" s="15" t="e" cm="1">
        <f t="array" ref="AO7">INDEX(AU42:AU300,AM2-1,1)</f>
        <v>#VALUE!</v>
      </c>
      <c r="AR7" s="16" t="s">
        <v>35</v>
      </c>
      <c r="AS7" s="17" t="e" cm="1">
        <f t="array" ref="AS7">INDEX(AV42:AV300,AM2-2,1)</f>
        <v>#VALUE!</v>
      </c>
      <c r="AU7" s="18" t="s">
        <v>36</v>
      </c>
      <c r="AV7" s="18"/>
      <c r="AW7" s="18"/>
      <c r="AX7" s="18"/>
      <c r="AY7" s="18"/>
      <c r="AZ7" s="18"/>
      <c r="BC7" s="25" cm="1">
        <f t="array" ref="BC7">INDEX(C42:C300,B2+B3-4,1)</f>
        <v>2.9375999999999971</v>
      </c>
      <c r="BD7" s="14" t="s">
        <v>35</v>
      </c>
      <c r="BE7" s="15" cm="1">
        <f t="array" ref="BE7">INDEX(AU42:AU300,B2+B3-4,1)</f>
        <v>-237400.46015904675</v>
      </c>
      <c r="BF7" s="2"/>
      <c r="BG7" s="2"/>
      <c r="BH7" s="16" t="s">
        <v>35</v>
      </c>
      <c r="BI7" s="17" cm="1">
        <f t="array" ref="BI7">INDEX(AV42:AV300,B2+B3-5,1)</f>
        <v>-272550.32936421369</v>
      </c>
      <c r="BJ7" s="2"/>
      <c r="BK7" s="18" t="s">
        <v>36</v>
      </c>
      <c r="BL7" s="18"/>
      <c r="BM7" s="18"/>
      <c r="BN7" s="18"/>
      <c r="BO7" s="18"/>
      <c r="BP7" s="18"/>
      <c r="BQ7" s="18"/>
      <c r="BS7" s="16" t="s">
        <v>35</v>
      </c>
      <c r="BT7" s="17" cm="1">
        <f t="array" ref="BT7">INDEX(AV42:AV300,B2+B3-4,1)</f>
        <v>-272560.73205815203</v>
      </c>
      <c r="BU7" s="14"/>
      <c r="BV7" s="15"/>
      <c r="BW7" s="14" t="s">
        <v>32</v>
      </c>
      <c r="BX7" s="15">
        <f>J37</f>
        <v>1.2476560157246864E-4</v>
      </c>
      <c r="BZ7" s="21"/>
      <c r="CA7" s="2">
        <f>BV19*B12</f>
        <v>30.44813905990231</v>
      </c>
      <c r="CB7" s="22" t="s">
        <v>28</v>
      </c>
      <c r="CC7" s="2">
        <f>BX4</f>
        <v>30.44813905990231</v>
      </c>
      <c r="CI7" s="2"/>
    </row>
    <row r="8" spans="1:88" ht="16.8" thickBot="1" x14ac:dyDescent="0.35">
      <c r="A8" s="23" t="s">
        <v>37</v>
      </c>
      <c r="B8" s="2">
        <v>7</v>
      </c>
      <c r="D8" s="13"/>
      <c r="F8" s="26"/>
      <c r="G8" s="27"/>
      <c r="I8" s="21"/>
      <c r="W8" s="25"/>
      <c r="X8" s="28"/>
      <c r="Y8" s="29"/>
      <c r="Z8" s="30" t="s">
        <v>38</v>
      </c>
      <c r="AA8" s="31">
        <f>AI42</f>
        <v>39.410361679384529</v>
      </c>
      <c r="AB8" s="32"/>
      <c r="AC8" s="33"/>
      <c r="AE8" s="21"/>
      <c r="AL8" s="34" t="str">
        <f>IF(AM2=B2,"APLICA","NO APLICA")</f>
        <v>NO APLICA</v>
      </c>
      <c r="AM8" s="25"/>
      <c r="AN8" s="28"/>
      <c r="AO8" s="29"/>
      <c r="AP8" s="30" t="s">
        <v>38</v>
      </c>
      <c r="AQ8" s="31" t="e" cm="1">
        <f t="array" ref="AQ8">INDEX(AI42:AI300,AM2-1,1)</f>
        <v>#VALUE!</v>
      </c>
      <c r="AR8" s="32"/>
      <c r="AS8" s="33"/>
      <c r="AU8" s="21"/>
      <c r="AV8" s="2"/>
      <c r="AW8" s="2"/>
      <c r="AX8" s="2"/>
      <c r="AY8" s="2"/>
      <c r="AZ8" s="2"/>
      <c r="BB8" s="34" t="str">
        <f>IF(B3=3,"APLICA","NO APLICA")</f>
        <v>NO APLICA</v>
      </c>
      <c r="BC8" s="25"/>
      <c r="BD8" s="28"/>
      <c r="BE8" s="29"/>
      <c r="BF8" s="30" t="s">
        <v>38</v>
      </c>
      <c r="BG8" s="31" cm="1">
        <f t="array" ref="BG8">INDEX(AI42:AI300,B2+B3-4,1)</f>
        <v>197.28605253521008</v>
      </c>
      <c r="BH8" s="32"/>
      <c r="BI8" s="33"/>
      <c r="BJ8" s="2"/>
      <c r="BK8" s="21"/>
      <c r="BL8" s="2"/>
      <c r="BM8" s="2"/>
      <c r="BN8" s="2"/>
      <c r="BO8" s="2"/>
      <c r="BP8" s="2"/>
      <c r="BW8" s="14" t="s">
        <v>35</v>
      </c>
      <c r="BX8" s="15">
        <f>S37</f>
        <v>-237422.80300368645</v>
      </c>
      <c r="BZ8" s="21"/>
      <c r="CB8" s="2"/>
      <c r="CI8" s="2"/>
    </row>
    <row r="9" spans="1:88" ht="16.2" x14ac:dyDescent="0.3">
      <c r="A9" s="7" t="s">
        <v>39</v>
      </c>
      <c r="B9" s="2">
        <v>0.1</v>
      </c>
      <c r="D9" s="13"/>
      <c r="F9" s="26"/>
      <c r="G9" s="27"/>
      <c r="I9" s="21"/>
      <c r="J9" s="2">
        <f>H3*H6+F14*F17</f>
        <v>10.056808457518908</v>
      </c>
      <c r="K9" s="22" t="s">
        <v>28</v>
      </c>
      <c r="L9" s="2">
        <f>H14*H17+F3*F6</f>
        <v>10.056808457518908</v>
      </c>
      <c r="R9" s="18" t="s">
        <v>36</v>
      </c>
      <c r="S9" s="18"/>
      <c r="T9" s="18"/>
      <c r="U9" s="18"/>
      <c r="W9" s="25"/>
      <c r="X9" s="35" t="s">
        <v>40</v>
      </c>
      <c r="Y9" s="36">
        <f>I42</f>
        <v>36.581320262938092</v>
      </c>
      <c r="Z9" s="37" t="s">
        <v>41</v>
      </c>
      <c r="AA9" s="38">
        <f>P42</f>
        <v>0.99993663348872286</v>
      </c>
      <c r="AB9" s="39" t="s">
        <v>42</v>
      </c>
      <c r="AC9" s="40">
        <f>J42</f>
        <v>26.097253854294191</v>
      </c>
      <c r="AE9" s="21"/>
      <c r="AL9" s="41" t="s">
        <v>43</v>
      </c>
      <c r="AM9" s="42" t="e" cm="1">
        <f t="array" ref="AM9">INDEX(F42:F300,AM2-1,1)</f>
        <v>#VALUE!</v>
      </c>
      <c r="AN9" s="35" t="s">
        <v>44</v>
      </c>
      <c r="AO9" s="36" t="e" cm="1">
        <f t="array" ref="AO9">INDEX(I42:I300,AM2-1,1)</f>
        <v>#VALUE!</v>
      </c>
      <c r="AP9" s="37" t="s">
        <v>41</v>
      </c>
      <c r="AQ9" s="38" t="e" cm="1">
        <f t="array" ref="AQ9">INDEX(P42:P300,AM2-1,1)</f>
        <v>#VALUE!</v>
      </c>
      <c r="AR9" s="39" t="s">
        <v>45</v>
      </c>
      <c r="AS9" s="40" t="e" cm="1">
        <f t="array" ref="AS9">INDEX(J42:J300,AM2-1,1)</f>
        <v>#VALUE!</v>
      </c>
      <c r="AU9" s="21"/>
      <c r="AV9" s="2"/>
      <c r="AW9" s="2"/>
      <c r="AX9" s="2"/>
      <c r="AY9" s="2"/>
      <c r="AZ9" s="2"/>
      <c r="BB9" s="41" t="s">
        <v>43</v>
      </c>
      <c r="BC9" s="42" t="str" cm="1">
        <f t="array" ref="BC9">IF(B3=3,INDEX(F42:F300,B2-1,1),"-")</f>
        <v>-</v>
      </c>
      <c r="BD9" s="35" t="s">
        <v>46</v>
      </c>
      <c r="BE9" s="36" cm="1">
        <f t="array" ref="BE9">INDEX(I42:I300,B2+B3-4,1)</f>
        <v>30.448564709736011</v>
      </c>
      <c r="BF9" s="37" t="s">
        <v>41</v>
      </c>
      <c r="BG9" s="38" cm="1">
        <f t="array" ref="BG9">INDEX(P42:P300,B2+B3-4,1)</f>
        <v>6.2877406125707951E-4</v>
      </c>
      <c r="BH9" s="39" t="s">
        <v>47</v>
      </c>
      <c r="BI9" s="40" cm="1">
        <f t="array" ref="BI9">INDEX(J42:J300,B2+B3-4,1)</f>
        <v>68.272806713032367</v>
      </c>
      <c r="BJ9" s="2"/>
      <c r="BK9" s="21"/>
      <c r="BL9" s="2"/>
      <c r="BM9" s="2"/>
      <c r="BN9" s="2"/>
      <c r="BO9" s="2"/>
      <c r="BP9" s="2"/>
      <c r="BY9" s="18" t="s">
        <v>36</v>
      </c>
      <c r="BZ9" s="18"/>
      <c r="CA9" s="18"/>
      <c r="CB9" s="18"/>
      <c r="CC9" s="18"/>
      <c r="CI9" s="2"/>
    </row>
    <row r="10" spans="1:88" ht="16.8" thickBot="1" x14ac:dyDescent="0.35">
      <c r="A10" s="12" t="s">
        <v>48</v>
      </c>
      <c r="B10" s="2">
        <v>7</v>
      </c>
      <c r="D10" s="13"/>
      <c r="E10" s="24" t="s">
        <v>49</v>
      </c>
      <c r="F10" s="26"/>
      <c r="G10" s="27"/>
      <c r="I10" s="21"/>
      <c r="N10" s="24" t="s">
        <v>49</v>
      </c>
      <c r="R10" s="21"/>
      <c r="W10" s="25"/>
      <c r="X10" s="35" t="s">
        <v>50</v>
      </c>
      <c r="Y10" s="36">
        <f>AH42</f>
        <v>76.539570672348901</v>
      </c>
      <c r="Z10" s="37" t="s">
        <v>51</v>
      </c>
      <c r="AA10" s="38">
        <f>Q42</f>
        <v>0.96714165210799108</v>
      </c>
      <c r="AB10" s="39" t="s">
        <v>52</v>
      </c>
      <c r="AC10" s="40">
        <f>AJ42</f>
        <v>39.28146056204978</v>
      </c>
      <c r="AF10" s="2">
        <f>AA11</f>
        <v>-0.59795513443235693</v>
      </c>
      <c r="AG10" s="22" t="s">
        <v>28</v>
      </c>
      <c r="AH10" s="2">
        <f>Y15*Y18-Y3*Y6</f>
        <v>-0.59795513443238235</v>
      </c>
      <c r="AI10" s="22" t="s">
        <v>28</v>
      </c>
      <c r="AJ10" s="2">
        <f>AC15*AC18-AC3*AC6</f>
        <v>-0.59795513443238235</v>
      </c>
      <c r="AL10" s="41" t="s">
        <v>24</v>
      </c>
      <c r="AM10" s="42" t="e" cm="1">
        <f t="array" ref="AM10">INDEX(AF42:AF300,AM2-1,1)</f>
        <v>#VALUE!</v>
      </c>
      <c r="AN10" s="35" t="s">
        <v>50</v>
      </c>
      <c r="AO10" s="36" t="e" cm="1">
        <f t="array" ref="AO10">INDEX(AH42:AH300,AM2-1,1)</f>
        <v>#VALUE!</v>
      </c>
      <c r="AP10" s="37" t="s">
        <v>51</v>
      </c>
      <c r="AQ10" s="38" t="e" cm="1">
        <f t="array" ref="AQ10">INDEX(Q42:Q300,AM2-1,1)</f>
        <v>#VALUE!</v>
      </c>
      <c r="AR10" s="39" t="s">
        <v>52</v>
      </c>
      <c r="AS10" s="40" t="e" cm="1">
        <f t="array" ref="AS10">INDEX(AJ42:AJ300,AM2-1,1)</f>
        <v>#VALUE!</v>
      </c>
      <c r="AU10" s="2"/>
      <c r="AV10" s="2" t="e">
        <f>AQ11</f>
        <v>#VALUE!</v>
      </c>
      <c r="AW10" s="22" t="s">
        <v>28</v>
      </c>
      <c r="AX10" s="2" t="e" vm="1">
        <f ca="1">AO15*AO18-AO3*AO6</f>
        <v>#VALUE!</v>
      </c>
      <c r="AY10" s="22" t="s">
        <v>28</v>
      </c>
      <c r="AZ10" s="2" t="e">
        <f>IF(AL8="NO APLICA",-AS3*AS6+AS15*AS18,-AS3*AS6+AS15*AS18-AM9*AM12)</f>
        <v>#VALUE!</v>
      </c>
      <c r="BB10" s="41" t="s">
        <v>24</v>
      </c>
      <c r="BC10" s="42" t="str" cm="1">
        <f t="array" ref="BC10">IF(B3=3,INDEX(AF42:AF300,B2-1,1),"-")</f>
        <v>-</v>
      </c>
      <c r="BD10" s="35" t="s">
        <v>50</v>
      </c>
      <c r="BE10" s="36" cm="1">
        <f t="array" ref="BE10">INDEX(AH42:AH300,B2+B3-4,1)</f>
        <v>197.52730237545509</v>
      </c>
      <c r="BF10" s="37" t="s">
        <v>51</v>
      </c>
      <c r="BG10" s="38" cm="1">
        <f t="array" ref="BG10">INDEX(Q42:Q300,B2+B3-4,1)</f>
        <v>1.0005575022030895E-4</v>
      </c>
      <c r="BH10" s="39" t="s">
        <v>52</v>
      </c>
      <c r="BI10" s="40" cm="1">
        <f t="array" ref="BI10">INDEX(AJ42:AJ300,B2+B3-4,1)</f>
        <v>197.28442994912939</v>
      </c>
      <c r="BJ10" s="2"/>
      <c r="BK10" s="2"/>
      <c r="BM10" s="2">
        <f>BG11</f>
        <v>-3.7382061374130787E-3</v>
      </c>
      <c r="BN10" s="22" t="s">
        <v>28</v>
      </c>
      <c r="BO10" s="2">
        <f>-BE3*BE6+BG15*BG18</f>
        <v>-3.7382061374062379E-3</v>
      </c>
      <c r="BP10" s="22" t="s">
        <v>28</v>
      </c>
      <c r="BQ10" s="2">
        <f>IF(BB8="NO APLICA",BI15*BI18-BI3*BI6,-BC9*BC12+BI15*BI18-BI3*BI6)</f>
        <v>-3.738206137410582E-3</v>
      </c>
      <c r="BZ10" s="21"/>
      <c r="CB10" s="2"/>
      <c r="CI10" s="2"/>
    </row>
    <row r="11" spans="1:88" ht="15.6" x14ac:dyDescent="0.3">
      <c r="A11" s="1" t="s">
        <v>53</v>
      </c>
      <c r="B11" s="2">
        <v>2.5971816816233102</v>
      </c>
      <c r="D11" s="13"/>
      <c r="E11" s="25">
        <f>N31</f>
        <v>397684.95445401408</v>
      </c>
      <c r="F11" s="26"/>
      <c r="G11" s="27"/>
      <c r="I11" s="18" t="s">
        <v>54</v>
      </c>
      <c r="J11" s="18"/>
      <c r="K11" s="18"/>
      <c r="L11" s="18"/>
      <c r="N11" s="25">
        <f>-P36</f>
        <v>786516.55436677381</v>
      </c>
      <c r="R11" s="21"/>
      <c r="W11" s="25"/>
      <c r="X11" s="35" t="s">
        <v>27</v>
      </c>
      <c r="Y11" s="36">
        <f>AY42</f>
        <v>14.6937395</v>
      </c>
      <c r="Z11" s="43" t="s">
        <v>55</v>
      </c>
      <c r="AA11" s="38">
        <f>V42</f>
        <v>-0.59795513443235693</v>
      </c>
      <c r="AB11" s="39" t="s">
        <v>27</v>
      </c>
      <c r="AC11" s="40">
        <f>AY42</f>
        <v>14.6937395</v>
      </c>
      <c r="AF11" s="2">
        <f>AA11</f>
        <v>-0.59795513443235693</v>
      </c>
      <c r="AG11" s="22" t="s">
        <v>28</v>
      </c>
      <c r="AH11" s="2">
        <f>X23+Z23</f>
        <v>-0.59795513443348547</v>
      </c>
      <c r="AI11" s="22" t="s">
        <v>28</v>
      </c>
      <c r="AJ11" s="2">
        <f>X24+Z24</f>
        <v>-0.59795513443271653</v>
      </c>
      <c r="AL11" s="41" t="s">
        <v>27</v>
      </c>
      <c r="AM11" s="42" t="e" cm="1">
        <f t="array" ref="AM11">INDEX(AX42:AX300,AM2-1,1)</f>
        <v>#VALUE!</v>
      </c>
      <c r="AN11" s="35" t="s">
        <v>27</v>
      </c>
      <c r="AO11" s="36" t="e" cm="1">
        <f t="array" ref="AO11">INDEX(AY42:AY300,AM2-1,1)</f>
        <v>#VALUE!</v>
      </c>
      <c r="AP11" s="43" t="s">
        <v>55</v>
      </c>
      <c r="AQ11" s="38" t="e" cm="1">
        <f t="array" ref="AQ11">INDEX(V42:V300,AM2-1,1)</f>
        <v>#VALUE!</v>
      </c>
      <c r="AR11" s="39" t="s">
        <v>27</v>
      </c>
      <c r="AS11" s="40" t="e" cm="1">
        <f t="array" ref="AS11">INDEX(AY42:AY300,AM2-1,1)</f>
        <v>#VALUE!</v>
      </c>
      <c r="AU11" s="2"/>
      <c r="AV11" s="2" t="e">
        <f>AQ11</f>
        <v>#VALUE!</v>
      </c>
      <c r="AW11" s="22" t="s">
        <v>28</v>
      </c>
      <c r="AX11" s="2" t="e">
        <f>AN23+AP23</f>
        <v>#VALUE!</v>
      </c>
      <c r="AY11" s="22" t="s">
        <v>28</v>
      </c>
      <c r="AZ11" s="2" t="e">
        <f>AN24+AP24</f>
        <v>#VALUE!</v>
      </c>
      <c r="BB11" s="41" t="s">
        <v>27</v>
      </c>
      <c r="BC11" s="42" t="str" cm="1">
        <f t="array" ref="BC11">IF(B3=3,INDEX(AX42:AX300,B2-1,1),"-")</f>
        <v>-</v>
      </c>
      <c r="BD11" s="35" t="s">
        <v>27</v>
      </c>
      <c r="BE11" s="36" cm="1">
        <f t="array" ref="BE11">INDEX(AY42:AY300,B2+B3-4,1)</f>
        <v>14.694576225157215</v>
      </c>
      <c r="BF11" s="43" t="s">
        <v>55</v>
      </c>
      <c r="BG11" s="38" cm="1">
        <f t="array" ref="BG11">INDEX(V42:V300,B2+B3-4,1)</f>
        <v>-3.7382061374130787E-3</v>
      </c>
      <c r="BH11" s="39" t="s">
        <v>27</v>
      </c>
      <c r="BI11" s="40" cm="1">
        <f t="array" ref="BI11">INDEX(AY42:AY300,B2+B3-4,1)</f>
        <v>14.694576225157215</v>
      </c>
      <c r="BJ11" s="2"/>
      <c r="BK11" s="2"/>
      <c r="BM11" s="2">
        <f>BG11</f>
        <v>-3.7382061374130787E-3</v>
      </c>
      <c r="BN11" s="22" t="s">
        <v>28</v>
      </c>
      <c r="BO11" s="2">
        <f>BD23+BF23</f>
        <v>-3.7382061374042507E-3</v>
      </c>
      <c r="BP11" s="22" t="s">
        <v>28</v>
      </c>
      <c r="BQ11" s="2">
        <f>BD24+BF24</f>
        <v>-3.7382061374094432E-3</v>
      </c>
      <c r="BU11" s="16"/>
      <c r="BV11" s="17"/>
      <c r="BZ11" s="21"/>
      <c r="CI11" s="2"/>
    </row>
    <row r="12" spans="1:88" ht="16.8" thickBot="1" x14ac:dyDescent="0.35">
      <c r="A12" s="12" t="s">
        <v>62</v>
      </c>
      <c r="B12" s="2">
        <v>1</v>
      </c>
      <c r="D12" s="13"/>
      <c r="F12" s="26"/>
      <c r="G12" s="27"/>
      <c r="R12" s="21"/>
      <c r="S12" s="2">
        <f>O3*O6</f>
        <v>36.142215394114771</v>
      </c>
      <c r="T12" s="22" t="s">
        <v>28</v>
      </c>
      <c r="U12" s="2">
        <f>O13*O16</f>
        <v>36.142215394114771</v>
      </c>
      <c r="W12" s="25"/>
      <c r="X12" s="35" t="s">
        <v>58</v>
      </c>
      <c r="Y12" s="36">
        <f>O42</f>
        <v>0.97981288963257795</v>
      </c>
      <c r="Z12" s="43" t="s">
        <v>59</v>
      </c>
      <c r="AA12" s="38">
        <f>W42</f>
        <v>0.10557895722702743</v>
      </c>
      <c r="AB12" s="39" t="s">
        <v>60</v>
      </c>
      <c r="AC12" s="40">
        <f>R42</f>
        <v>0.9769951420691767</v>
      </c>
      <c r="AL12" s="41" t="s">
        <v>61</v>
      </c>
      <c r="AM12" s="42" t="e" cm="1">
        <f t="array" ref="AM12">INDEX(M42:M300,AM2-1,1)</f>
        <v>#VALUE!</v>
      </c>
      <c r="AN12" s="35" t="s">
        <v>58</v>
      </c>
      <c r="AO12" s="36" t="e" cm="1">
        <f t="array" ref="AO12">INDEX(O42:O300,AM2-1,1)</f>
        <v>#VALUE!</v>
      </c>
      <c r="AP12" s="43" t="s">
        <v>59</v>
      </c>
      <c r="AQ12" s="38" t="e" cm="1">
        <f t="array" ref="AQ12">INDEX(W42:W300,AM2-1,1)</f>
        <v>#VALUE!</v>
      </c>
      <c r="AR12" s="39" t="s">
        <v>60</v>
      </c>
      <c r="AS12" s="40" t="e" cm="1">
        <f t="array" ref="AS12">INDEX(R42:R300,AM2-1,1)</f>
        <v>#VALUE!</v>
      </c>
      <c r="AU12" s="2"/>
      <c r="AV12" s="2"/>
      <c r="AW12" s="2"/>
      <c r="AX12" s="2"/>
      <c r="AY12" s="2"/>
      <c r="AZ12" s="2"/>
      <c r="BB12" s="41" t="s">
        <v>61</v>
      </c>
      <c r="BC12" s="42" t="str" cm="1">
        <f t="array" ref="BC12">IF(B3=3,INDEX(M42:M300,B2-1,1),"-")</f>
        <v>-</v>
      </c>
      <c r="BD12" s="35" t="s">
        <v>58</v>
      </c>
      <c r="BE12" s="36" cm="1">
        <f t="array" ref="BE12">INDEX(O42:O300,B2+B3-4,1)</f>
        <v>1.8614858800893486E-4</v>
      </c>
      <c r="BF12" s="43" t="s">
        <v>59</v>
      </c>
      <c r="BG12" s="38" cm="1">
        <f t="array" ref="BG12">INDEX(W42:W300,B2+B3-4,1)</f>
        <v>2.8869064700126129E-3</v>
      </c>
      <c r="BH12" s="39" t="s">
        <v>60</v>
      </c>
      <c r="BI12" s="40" cm="1">
        <f t="array" ref="BI12">INDEX(R42:R300,B2+B3-4,1)</f>
        <v>1.2476560157246861E-4</v>
      </c>
      <c r="BJ12" s="2"/>
      <c r="BK12" s="2"/>
      <c r="BL12" s="2"/>
      <c r="BM12" s="2"/>
      <c r="BN12" s="2"/>
      <c r="BO12" s="2"/>
      <c r="BP12" s="2"/>
      <c r="BU12" s="16"/>
      <c r="BV12" s="17"/>
      <c r="BZ12" s="21"/>
      <c r="CA12" s="2">
        <f>BT3*BT6</f>
        <v>8.5180978005923568E-3</v>
      </c>
      <c r="CB12" s="22" t="s">
        <v>28</v>
      </c>
      <c r="CC12" s="2">
        <f>BT19*BT22+BX4*BX7</f>
        <v>8.5180978005923585E-3</v>
      </c>
      <c r="CH12" s="2"/>
      <c r="CI12" s="2"/>
    </row>
    <row r="13" spans="1:88" ht="16.2" x14ac:dyDescent="0.3">
      <c r="A13" s="7" t="s">
        <v>65</v>
      </c>
      <c r="B13" s="2">
        <v>0.98033699016218723</v>
      </c>
      <c r="D13" s="13"/>
      <c r="F13" s="26"/>
      <c r="G13" s="27"/>
      <c r="N13" s="14" t="s">
        <v>319</v>
      </c>
      <c r="O13" s="15">
        <f>E36</f>
        <v>36.827508351540757</v>
      </c>
      <c r="P13" s="16" t="s">
        <v>320</v>
      </c>
      <c r="Q13" s="17">
        <f>Z36</f>
        <v>6923.5894356993949</v>
      </c>
      <c r="S13" s="2">
        <f>Q13*Q16</f>
        <v>0</v>
      </c>
      <c r="T13" s="22" t="s">
        <v>28</v>
      </c>
      <c r="U13" s="2">
        <f>Q3*Q6</f>
        <v>0</v>
      </c>
      <c r="W13" s="25"/>
      <c r="X13" s="44"/>
      <c r="Y13" s="45"/>
      <c r="Z13" s="43" t="s">
        <v>64</v>
      </c>
      <c r="AA13" s="38">
        <f>X42</f>
        <v>-0.4923761772053295</v>
      </c>
      <c r="AB13" s="46"/>
      <c r="AC13" s="47"/>
      <c r="AE13" s="18" t="s">
        <v>54</v>
      </c>
      <c r="AF13" s="18"/>
      <c r="AG13" s="18"/>
      <c r="AH13" s="18"/>
      <c r="AI13" s="18"/>
      <c r="AJ13" s="18"/>
      <c r="AL13" s="41" t="s">
        <v>35</v>
      </c>
      <c r="AM13" s="42" t="e" cm="1">
        <f t="array" ref="AM13">INDEX(AT42:AT300,AM2-1,1)</f>
        <v>#VALUE!</v>
      </c>
      <c r="AN13" s="44"/>
      <c r="AO13" s="45"/>
      <c r="AP13" s="43" t="s">
        <v>64</v>
      </c>
      <c r="AQ13" s="38" t="e" cm="1">
        <f t="array" ref="AQ13">INDEX(X42:X300,AM2-1,1)</f>
        <v>#VALUE!</v>
      </c>
      <c r="AR13" s="46"/>
      <c r="AS13" s="47"/>
      <c r="AU13" s="18" t="s">
        <v>54</v>
      </c>
      <c r="AV13" s="18"/>
      <c r="AW13" s="18"/>
      <c r="AX13" s="18"/>
      <c r="AY13" s="18"/>
      <c r="AZ13" s="18"/>
      <c r="BB13" s="41" t="s">
        <v>35</v>
      </c>
      <c r="BC13" s="42" t="str" cm="1">
        <f t="array" ref="BC13">IF(B3=3,INDEX(AT42:AT300,B2-1,1),"-")</f>
        <v>-</v>
      </c>
      <c r="BD13" s="44"/>
      <c r="BE13" s="45"/>
      <c r="BF13" s="43" t="s">
        <v>64</v>
      </c>
      <c r="BG13" s="38" cm="1">
        <f t="array" ref="BG13">INDEX(X42:X300,B2+B3-4,1)</f>
        <v>-8.5129966740046608E-4</v>
      </c>
      <c r="BH13" s="46"/>
      <c r="BI13" s="47"/>
      <c r="BJ13" s="2"/>
      <c r="BK13" s="18" t="s">
        <v>54</v>
      </c>
      <c r="BL13" s="18"/>
      <c r="BM13" s="18"/>
      <c r="BN13" s="18"/>
      <c r="BO13" s="18"/>
      <c r="BP13" s="18"/>
      <c r="BQ13" s="18"/>
      <c r="BU13" s="16"/>
      <c r="BV13" s="17"/>
      <c r="CA13" s="2">
        <f>BV19*BV22</f>
        <v>3.7988803865708913E-3</v>
      </c>
      <c r="CB13" s="22" t="s">
        <v>28</v>
      </c>
      <c r="CC13" s="2">
        <f>BX4*BX7</f>
        <v>3.7988803865708913E-3</v>
      </c>
      <c r="CH13" s="2"/>
      <c r="CI13" s="2"/>
    </row>
    <row r="14" spans="1:88" ht="16.8" thickBot="1" x14ac:dyDescent="0.35">
      <c r="A14" s="12" t="s">
        <v>69</v>
      </c>
      <c r="B14" s="2">
        <v>1.1794640795368848E-4</v>
      </c>
      <c r="D14" s="13"/>
      <c r="E14" s="14" t="s">
        <v>66</v>
      </c>
      <c r="F14" s="15">
        <f>D31</f>
        <v>37.824667653130057</v>
      </c>
      <c r="G14" s="16" t="s">
        <v>67</v>
      </c>
      <c r="H14" s="17">
        <f>C31</f>
        <v>48.062545973171318</v>
      </c>
      <c r="N14" s="14" t="s">
        <v>24</v>
      </c>
      <c r="O14" s="15">
        <f>M36</f>
        <v>38.782269379107596</v>
      </c>
      <c r="P14" s="16" t="s">
        <v>24</v>
      </c>
      <c r="Q14" s="17">
        <f>AD36</f>
        <v>30</v>
      </c>
      <c r="W14" s="25"/>
      <c r="X14" s="48"/>
      <c r="Y14" s="49"/>
      <c r="Z14" s="50" t="s">
        <v>68</v>
      </c>
      <c r="AA14" s="51">
        <f>AN42</f>
        <v>8768.1650168538526</v>
      </c>
      <c r="AB14" s="52"/>
      <c r="AC14" s="53"/>
      <c r="AM14" s="25"/>
      <c r="AN14" s="48"/>
      <c r="AO14" s="49"/>
      <c r="AP14" s="50" t="s">
        <v>68</v>
      </c>
      <c r="AQ14" s="51" t="e" cm="1">
        <f t="array" ref="AQ14">INDEX(AN42:AN300,AM2-1,1)</f>
        <v>#VALUE!</v>
      </c>
      <c r="AR14" s="52"/>
      <c r="AS14" s="53"/>
      <c r="AU14" s="2"/>
      <c r="AV14" s="2"/>
      <c r="AW14" s="2"/>
      <c r="AX14" s="2"/>
      <c r="AY14" s="2"/>
      <c r="AZ14" s="2"/>
      <c r="BC14" s="25"/>
      <c r="BD14" s="48"/>
      <c r="BE14" s="49"/>
      <c r="BF14" s="50" t="s">
        <v>68</v>
      </c>
      <c r="BG14" s="51" cm="1">
        <f t="array" ref="BG14">INDEX(AN42:AN300,B2+B3-4,1)</f>
        <v>-478.19910780827252</v>
      </c>
      <c r="BH14" s="52"/>
      <c r="BI14" s="53"/>
      <c r="BJ14" s="2"/>
      <c r="BK14" s="2"/>
      <c r="BL14" s="2"/>
      <c r="BM14" s="2"/>
      <c r="BN14" s="2"/>
      <c r="BO14" s="2"/>
      <c r="BP14" s="2"/>
      <c r="BU14" s="16"/>
      <c r="BV14" s="17"/>
      <c r="CB14" s="2"/>
    </row>
    <row r="15" spans="1:88" ht="16.2" x14ac:dyDescent="0.3">
      <c r="D15" s="13"/>
      <c r="E15" s="14" t="s">
        <v>24</v>
      </c>
      <c r="F15" s="15">
        <f>L31</f>
        <v>197.28328912788444</v>
      </c>
      <c r="G15" s="16" t="s">
        <v>24</v>
      </c>
      <c r="H15" s="17">
        <f>K31</f>
        <v>117.72278964635237</v>
      </c>
      <c r="J15" s="2">
        <f>E11</f>
        <v>397684.95445401408</v>
      </c>
      <c r="K15" s="22" t="s">
        <v>28</v>
      </c>
      <c r="L15" s="2">
        <f>H14*H18-H3*H7</f>
        <v>397684.95445401408</v>
      </c>
      <c r="N15" s="14" t="s">
        <v>27</v>
      </c>
      <c r="O15" s="15">
        <f>V36</f>
        <v>14.6937395</v>
      </c>
      <c r="P15" s="16" t="s">
        <v>27</v>
      </c>
      <c r="Q15" s="17">
        <f>AH36</f>
        <v>3.4323299999999999</v>
      </c>
      <c r="R15" s="127" t="s">
        <v>54</v>
      </c>
      <c r="S15" s="127"/>
      <c r="T15" s="127"/>
      <c r="U15" s="127"/>
      <c r="W15" s="24" t="s">
        <v>71</v>
      </c>
      <c r="X15" s="14" t="s">
        <v>72</v>
      </c>
      <c r="Y15" s="15">
        <f>G43</f>
        <v>36.335132174335428</v>
      </c>
      <c r="AB15" s="16" t="s">
        <v>73</v>
      </c>
      <c r="AC15" s="17">
        <f>H42</f>
        <v>26.097253854294191</v>
      </c>
      <c r="AK15" s="22"/>
      <c r="AM15" s="24" t="s">
        <v>71</v>
      </c>
      <c r="AN15" s="14" t="s">
        <v>74</v>
      </c>
      <c r="AO15" s="15" t="e" cm="1" vm="2">
        <f t="array" aca="1" ref="AO15" ca="1">INDEX(G42:G300,AM2,1)</f>
        <v>#VALUE!</v>
      </c>
      <c r="AR15" s="16" t="s">
        <v>75</v>
      </c>
      <c r="AS15" s="17" t="e" cm="1">
        <f t="array" ref="AS15">INDEX(H42:H300,AM2-1,1)</f>
        <v>#VALUE!</v>
      </c>
      <c r="AU15" s="2"/>
      <c r="AV15" s="2"/>
      <c r="AW15" s="2"/>
      <c r="AX15" s="2"/>
      <c r="AY15" s="2"/>
      <c r="AZ15" s="2"/>
      <c r="BC15" s="24" t="s">
        <v>71</v>
      </c>
      <c r="BD15" s="14"/>
      <c r="BE15" s="15"/>
      <c r="BF15" s="41" t="s">
        <v>76</v>
      </c>
      <c r="BG15" s="42">
        <f>BX4</f>
        <v>30.44813905990231</v>
      </c>
      <c r="BH15" s="16" t="s">
        <v>21</v>
      </c>
      <c r="BI15" s="17" cm="1">
        <f t="array" ref="BI15">INDEX(H42:H300,B2+B3-4,1)</f>
        <v>68.272806713032367</v>
      </c>
      <c r="BJ15" s="2"/>
      <c r="BK15" s="2"/>
      <c r="BL15" s="2"/>
      <c r="BM15" s="2"/>
      <c r="BN15" s="2"/>
      <c r="BO15" s="2"/>
      <c r="BP15" s="2"/>
      <c r="BU15" s="16"/>
      <c r="BV15" s="17"/>
      <c r="BX15" s="24" t="s">
        <v>49</v>
      </c>
      <c r="BY15" s="18" t="s">
        <v>54</v>
      </c>
      <c r="BZ15" s="18"/>
      <c r="CA15" s="18"/>
      <c r="CB15" s="18"/>
      <c r="CC15" s="18"/>
    </row>
    <row r="16" spans="1:88" ht="15.6" x14ac:dyDescent="0.3">
      <c r="D16" s="13"/>
      <c r="E16" s="14" t="s">
        <v>27</v>
      </c>
      <c r="F16" s="15">
        <f>U31</f>
        <v>14.817157771284398</v>
      </c>
      <c r="G16" s="16" t="s">
        <v>27</v>
      </c>
      <c r="H16" s="17">
        <f>T31</f>
        <v>18.6326</v>
      </c>
      <c r="J16" s="2">
        <f>E11</f>
        <v>397684.95445401408</v>
      </c>
      <c r="K16" s="2" t="s">
        <v>28</v>
      </c>
      <c r="L16" s="2">
        <f>F14*F18-F3*F7</f>
        <v>397684.95445401035</v>
      </c>
      <c r="N16" s="14" t="s">
        <v>30</v>
      </c>
      <c r="O16" s="15">
        <f>I36</f>
        <v>0.98139181855898439</v>
      </c>
      <c r="P16" s="16" t="s">
        <v>31</v>
      </c>
      <c r="Q16" s="17">
        <f>AB36</f>
        <v>0</v>
      </c>
      <c r="W16" s="25">
        <f>D42</f>
        <v>9.6146000000000011</v>
      </c>
      <c r="X16" s="14" t="s">
        <v>24</v>
      </c>
      <c r="Y16" s="15">
        <f>AG43</f>
        <v>78.736584477659207</v>
      </c>
      <c r="AB16" s="16" t="s">
        <v>24</v>
      </c>
      <c r="AC16" s="17">
        <f>AK42</f>
        <v>39.28146056204978</v>
      </c>
      <c r="AF16" s="2">
        <f>AA14</f>
        <v>8768.1650168538526</v>
      </c>
      <c r="AG16" s="22" t="s">
        <v>28</v>
      </c>
      <c r="AH16" s="2">
        <f>Y15*Y19-Y3*Y7</f>
        <v>8768.1650168441702</v>
      </c>
      <c r="AI16" s="22" t="s">
        <v>28</v>
      </c>
      <c r="AJ16" s="2">
        <f>AC15*AC19-AC3*AC7</f>
        <v>8768.1650168574415</v>
      </c>
      <c r="AM16" s="25" t="e" cm="1">
        <f t="array" ref="AM16">INDEX(D42:D300,AM2-1,1)</f>
        <v>#VALUE!</v>
      </c>
      <c r="AN16" s="14" t="s">
        <v>24</v>
      </c>
      <c r="AO16" s="15" t="e" cm="1" vm="2">
        <f t="array" aca="1" ref="AO16" ca="1">INDEX(AG42:AG300,AM2,1)</f>
        <v>#VALUE!</v>
      </c>
      <c r="AR16" s="16" t="s">
        <v>24</v>
      </c>
      <c r="AS16" s="17" t="e" cm="1">
        <f t="array" ref="AS16">INDEX(AK42:AK300,AM2-1,1)</f>
        <v>#VALUE!</v>
      </c>
      <c r="AU16" s="2"/>
      <c r="AV16" s="2" t="e">
        <f>AQ14</f>
        <v>#VALUE!</v>
      </c>
      <c r="AW16" s="22" t="s">
        <v>28</v>
      </c>
      <c r="AX16" s="2" t="e" vm="1">
        <f ca="1">AO15*AO19-AO3*AO7</f>
        <v>#VALUE!</v>
      </c>
      <c r="AY16" s="22" t="s">
        <v>28</v>
      </c>
      <c r="AZ16" s="2" t="e">
        <f>IF(AL8="NO APLICA",-AS3*AS7+AS15*AS19,-AS3*AS7+AS15*AS19-AM9*AM13)</f>
        <v>#VALUE!</v>
      </c>
      <c r="BC16" s="25" cm="1">
        <f t="array" ref="BC16">INDEX(D42:D300,B2+B3-4,1)</f>
        <v>2.8805999999999972</v>
      </c>
      <c r="BD16" s="14"/>
      <c r="BE16" s="15"/>
      <c r="BF16" s="41" t="s">
        <v>24</v>
      </c>
      <c r="BG16" s="42">
        <f>BX5</f>
        <v>197.70087543924743</v>
      </c>
      <c r="BH16" s="16" t="s">
        <v>24</v>
      </c>
      <c r="BI16" s="17" cm="1">
        <f t="array" ref="BI16">INDEX(AK42:AK300,B2+B3-4,1)</f>
        <v>197.28442994912939</v>
      </c>
      <c r="BJ16" s="2"/>
      <c r="BK16" s="2"/>
      <c r="BM16" s="2">
        <f>BG14</f>
        <v>-478.19910780827252</v>
      </c>
      <c r="BN16" s="22" t="s">
        <v>28</v>
      </c>
      <c r="BO16" s="2">
        <f>-BE3*BE7+BG15*BG19</f>
        <v>-478.19910780992359</v>
      </c>
      <c r="BP16" s="22" t="s">
        <v>28</v>
      </c>
      <c r="BQ16" s="2">
        <f>IF(BB8="NO APLICA",BI15*BI19-BI3*BI7,-BC9*BC13+BI15*BI19-BI3*BI7)</f>
        <v>-478.19910780712962</v>
      </c>
      <c r="BX16" s="25">
        <f>P37</f>
        <v>1069884.5501273503</v>
      </c>
    </row>
    <row r="17" spans="1:82" ht="15.6" x14ac:dyDescent="0.3">
      <c r="D17" s="13"/>
      <c r="E17" s="14" t="s">
        <v>30</v>
      </c>
      <c r="F17" s="15">
        <f>H31</f>
        <v>1.2476560157246864E-4</v>
      </c>
      <c r="G17" s="16" t="s">
        <v>31</v>
      </c>
      <c r="H17" s="17">
        <f>G31</f>
        <v>0.209146</v>
      </c>
      <c r="K17" s="22" t="s">
        <v>28</v>
      </c>
      <c r="L17" s="2">
        <f>E11</f>
        <v>397684.95445401408</v>
      </c>
      <c r="N17" s="14" t="s">
        <v>35</v>
      </c>
      <c r="O17" s="15">
        <f>R36</f>
        <v>-70157.789270374516</v>
      </c>
      <c r="P17" s="16" t="s">
        <v>35</v>
      </c>
      <c r="Q17" s="17">
        <f>AF36</f>
        <v>-285449.87031237665</v>
      </c>
      <c r="W17" s="25"/>
      <c r="X17" s="14" t="s">
        <v>27</v>
      </c>
      <c r="Y17" s="15">
        <f>AY43</f>
        <v>14.693742845778006</v>
      </c>
      <c r="AB17" s="16" t="s">
        <v>27</v>
      </c>
      <c r="AC17" s="17">
        <f>AY42</f>
        <v>14.6937395</v>
      </c>
      <c r="AF17" s="2">
        <f>AA14</f>
        <v>8768.1650168538526</v>
      </c>
      <c r="AG17" s="22" t="s">
        <v>28</v>
      </c>
      <c r="AH17" s="2">
        <f>X25+Z25</f>
        <v>8768.1650167787175</v>
      </c>
      <c r="AI17" s="22" t="s">
        <v>28</v>
      </c>
      <c r="AJ17" s="2">
        <f>X26+Z26</f>
        <v>8768.1650168576944</v>
      </c>
      <c r="AM17" s="25"/>
      <c r="AN17" s="14" t="s">
        <v>27</v>
      </c>
      <c r="AO17" s="15" t="e" cm="1" vm="2">
        <f t="array" aca="1" ref="AO17" ca="1">INDEX(AY42:AY300,AM2,1)</f>
        <v>#VALUE!</v>
      </c>
      <c r="AR17" s="16" t="s">
        <v>27</v>
      </c>
      <c r="AS17" s="17" t="e" cm="1">
        <f t="array" ref="AS17">INDEX(AY42:AY300,AM2-1,1)</f>
        <v>#VALUE!</v>
      </c>
      <c r="AU17" s="2"/>
      <c r="AV17" s="2" t="e">
        <f>AQ14</f>
        <v>#VALUE!</v>
      </c>
      <c r="AW17" s="22" t="s">
        <v>28</v>
      </c>
      <c r="AX17" s="2" t="e">
        <f>AN25+AP25</f>
        <v>#VALUE!</v>
      </c>
      <c r="AY17" s="22" t="s">
        <v>28</v>
      </c>
      <c r="AZ17" s="2" t="e">
        <f>AN26+AP26</f>
        <v>#VALUE!</v>
      </c>
      <c r="BC17" s="25"/>
      <c r="BD17" s="14"/>
      <c r="BE17" s="15"/>
      <c r="BF17" s="41" t="s">
        <v>27</v>
      </c>
      <c r="BG17" s="42">
        <f>BX6</f>
        <v>14.817157771284398</v>
      </c>
      <c r="BH17" s="16" t="s">
        <v>27</v>
      </c>
      <c r="BI17" s="17" cm="1">
        <f t="array" ref="BI17">INDEX(AY42:AY300,B2+B3-4,1)</f>
        <v>14.694576225157215</v>
      </c>
      <c r="BJ17" s="2"/>
      <c r="BK17" s="2"/>
      <c r="BM17" s="2">
        <f>BG14</f>
        <v>-478.19910780827252</v>
      </c>
      <c r="BN17" s="22" t="s">
        <v>28</v>
      </c>
      <c r="BO17" s="2">
        <f>BD25+BF25</f>
        <v>-478.19910780798921</v>
      </c>
      <c r="BP17" s="22" t="s">
        <v>28</v>
      </c>
      <c r="BQ17" s="2">
        <f>BD26+BF26</f>
        <v>-478.19910780975806</v>
      </c>
    </row>
    <row r="18" spans="1:82" ht="16.2" thickBot="1" x14ac:dyDescent="0.35">
      <c r="D18" s="13"/>
      <c r="E18" s="14" t="s">
        <v>35</v>
      </c>
      <c r="F18" s="15">
        <f>Q31</f>
        <v>-272560.73205815209</v>
      </c>
      <c r="G18" s="16" t="s">
        <v>35</v>
      </c>
      <c r="H18" s="17">
        <f>P31</f>
        <v>-235342.3810990901</v>
      </c>
      <c r="S18" s="2">
        <f>N11</f>
        <v>786516.55436677381</v>
      </c>
      <c r="T18" s="22" t="s">
        <v>28</v>
      </c>
      <c r="U18" s="2">
        <f>O3*O7-O13*O17</f>
        <v>786516.55426335963</v>
      </c>
      <c r="W18" s="24" t="s">
        <v>77</v>
      </c>
      <c r="X18" s="14" t="s">
        <v>32</v>
      </c>
      <c r="Y18" s="15">
        <f>N43</f>
        <v>0.97823396070617152</v>
      </c>
      <c r="AB18" s="16" t="s">
        <v>31</v>
      </c>
      <c r="AC18" s="17">
        <f>S42</f>
        <v>0.9769951420691767</v>
      </c>
      <c r="AM18" s="24" t="s">
        <v>77</v>
      </c>
      <c r="AN18" s="14" t="s">
        <v>32</v>
      </c>
      <c r="AO18" s="15" t="e" cm="1" vm="2">
        <f t="array" aca="1" ref="AO18" ca="1">INDEX(N42:N300,AM2,1)</f>
        <v>#VALUE!</v>
      </c>
      <c r="AR18" s="16" t="s">
        <v>31</v>
      </c>
      <c r="AS18" s="17" t="e" cm="1">
        <f t="array" ref="AS18">INDEX(S42:S300,AM2-1,1)</f>
        <v>#VALUE!</v>
      </c>
      <c r="AU18" s="2"/>
      <c r="AV18" s="2"/>
      <c r="AW18" s="2"/>
      <c r="AX18" s="2"/>
      <c r="AY18" s="2"/>
      <c r="AZ18" s="2"/>
      <c r="BC18" s="24" t="s">
        <v>77</v>
      </c>
      <c r="BD18" s="14"/>
      <c r="BE18" s="15"/>
      <c r="BF18" s="41" t="s">
        <v>78</v>
      </c>
      <c r="BG18" s="42">
        <f>BX7</f>
        <v>1.2476560157246864E-4</v>
      </c>
      <c r="BH18" s="16" t="s">
        <v>31</v>
      </c>
      <c r="BI18" s="17" cm="1">
        <f t="array" ref="BI18">INDEX(S42:S300,B2+B3-4,1)</f>
        <v>1.2476560157246861E-4</v>
      </c>
      <c r="BJ18" s="2"/>
      <c r="BK18" s="2"/>
      <c r="BL18" s="2"/>
      <c r="BM18" s="2"/>
      <c r="BN18" s="2"/>
      <c r="BO18" s="2"/>
      <c r="BP18" s="2"/>
      <c r="CA18" s="54">
        <f>BT3*BT7</f>
        <v>-18608486.17736882</v>
      </c>
      <c r="CB18" s="55" t="s">
        <v>28</v>
      </c>
      <c r="CC18" s="54">
        <f>BT19*BT23+BX4*BX8-BX16</f>
        <v>-18608486.17736882</v>
      </c>
    </row>
    <row r="19" spans="1:82" ht="16.8" thickBot="1" x14ac:dyDescent="0.35">
      <c r="D19" s="13"/>
      <c r="E19" s="56"/>
      <c r="F19" s="26" t="s">
        <v>79</v>
      </c>
      <c r="G19" s="57" t="s">
        <v>80</v>
      </c>
      <c r="H19" s="58"/>
      <c r="I19" s="102" t="s">
        <v>321</v>
      </c>
      <c r="J19" s="11" t="s">
        <v>322</v>
      </c>
      <c r="K19" s="2">
        <v>0.148148</v>
      </c>
      <c r="N19" s="14" t="s">
        <v>323</v>
      </c>
      <c r="O19" s="15">
        <f>O13-Q19</f>
        <v>26.589630031499524</v>
      </c>
      <c r="P19" s="14" t="s">
        <v>12</v>
      </c>
      <c r="Q19" s="15">
        <f>G36</f>
        <v>10.237878320041233</v>
      </c>
      <c r="S19" s="2">
        <f>N11</f>
        <v>786516.55436677381</v>
      </c>
      <c r="T19" s="22" t="s">
        <v>28</v>
      </c>
      <c r="U19" s="2">
        <f>Q3*Q7-Q13*Q17</f>
        <v>786516.55436706543</v>
      </c>
      <c r="W19" s="25">
        <f>W7-W16</f>
        <v>2.6999999999999247E-2</v>
      </c>
      <c r="X19" s="14" t="s">
        <v>35</v>
      </c>
      <c r="Y19" s="15">
        <f>AU43</f>
        <v>-49221.008538490642</v>
      </c>
      <c r="AB19" s="16" t="s">
        <v>35</v>
      </c>
      <c r="AC19" s="17">
        <f>AV42</f>
        <v>-71145.473998015907</v>
      </c>
      <c r="AM19" s="25" t="e">
        <f>AM7-AM16</f>
        <v>#VALUE!</v>
      </c>
      <c r="AN19" s="14" t="s">
        <v>35</v>
      </c>
      <c r="AO19" s="15" t="e" cm="1" vm="2">
        <f t="array" aca="1" ref="AO19" ca="1">INDEX(AU42:AU300,AM2,1)</f>
        <v>#VALUE!</v>
      </c>
      <c r="AR19" s="16" t="s">
        <v>35</v>
      </c>
      <c r="AS19" s="17" t="e" cm="1">
        <f t="array" ref="AS19">INDEX(AV42:AV300,AM2-1,1)</f>
        <v>#VALUE!</v>
      </c>
      <c r="AU19" s="2"/>
      <c r="AV19" s="2"/>
      <c r="AW19" s="2"/>
      <c r="AX19" s="2"/>
      <c r="AY19" s="2"/>
      <c r="AZ19" s="2"/>
      <c r="BC19" s="25">
        <f>BC7-BC16</f>
        <v>5.699999999999994E-2</v>
      </c>
      <c r="BD19" s="14"/>
      <c r="BE19" s="15"/>
      <c r="BF19" s="41" t="s">
        <v>35</v>
      </c>
      <c r="BG19" s="42">
        <f>BX8</f>
        <v>-237422.80300368645</v>
      </c>
      <c r="BH19" s="16" t="s">
        <v>35</v>
      </c>
      <c r="BI19" s="17" cm="1">
        <f t="array" ref="BI19">INDEX(AV42:AV300,B2+B3-4,1)</f>
        <v>-272560.73205815203</v>
      </c>
      <c r="BJ19" s="2"/>
      <c r="BK19" s="2"/>
      <c r="BL19" s="2"/>
      <c r="BM19" s="2"/>
      <c r="BN19" s="2"/>
      <c r="BO19" s="2"/>
      <c r="BP19" s="2"/>
      <c r="BQ19" s="2"/>
      <c r="BR19" s="2"/>
      <c r="BS19" s="16" t="s">
        <v>82</v>
      </c>
      <c r="BT19" s="17">
        <f>G37</f>
        <v>37.824667653130057</v>
      </c>
      <c r="BU19" s="16" t="s">
        <v>83</v>
      </c>
      <c r="BV19" s="17">
        <f>E37-G37</f>
        <v>30.44813905990231</v>
      </c>
      <c r="CA19" s="54">
        <f>BX16</f>
        <v>1069884.5501273503</v>
      </c>
      <c r="CB19" s="55" t="s">
        <v>28</v>
      </c>
      <c r="CC19" s="54">
        <f>BX4*BX8-BV19*BV23</f>
        <v>1069884.5501273517</v>
      </c>
    </row>
    <row r="20" spans="1:82" ht="16.8" thickBot="1" x14ac:dyDescent="0.35">
      <c r="A20" s="9"/>
      <c r="D20" s="13"/>
      <c r="F20" s="26"/>
      <c r="G20" s="27"/>
      <c r="I20" s="108"/>
      <c r="J20" s="11" t="s">
        <v>324</v>
      </c>
      <c r="K20" s="2">
        <v>0.69304121083023651</v>
      </c>
      <c r="N20" s="14" t="s">
        <v>24</v>
      </c>
      <c r="O20" s="15">
        <f>AVERAGE(O14,Q20)</f>
        <v>38.782269379107596</v>
      </c>
      <c r="P20" s="14" t="s">
        <v>24</v>
      </c>
      <c r="Q20" s="15">
        <f>O36</f>
        <v>38.782269379107596</v>
      </c>
      <c r="Y20" s="26" t="s">
        <v>84</v>
      </c>
      <c r="AB20" s="57" t="s">
        <v>85</v>
      </c>
      <c r="AO20" s="26" t="s">
        <v>84</v>
      </c>
      <c r="AR20" s="57" t="s">
        <v>85</v>
      </c>
      <c r="AU20" s="2"/>
      <c r="AV20" s="2"/>
      <c r="AW20" s="2"/>
      <c r="AX20" s="2"/>
      <c r="AY20" s="2"/>
      <c r="AZ20" s="2"/>
      <c r="BC20" s="2"/>
      <c r="BD20" s="2"/>
      <c r="BE20" s="26" t="s">
        <v>84</v>
      </c>
      <c r="BF20" s="2"/>
      <c r="BG20" s="2"/>
      <c r="BH20" s="57" t="s">
        <v>85</v>
      </c>
      <c r="BI20" s="2"/>
      <c r="BJ20" s="2"/>
      <c r="BK20" s="2"/>
      <c r="BL20" s="2"/>
      <c r="BM20" s="2"/>
      <c r="BN20" s="2"/>
      <c r="BO20" s="2"/>
      <c r="BP20" s="2"/>
      <c r="BQ20" s="27"/>
      <c r="BR20" s="27"/>
      <c r="BS20" s="16" t="s">
        <v>24</v>
      </c>
      <c r="BT20" s="17">
        <f>O37</f>
        <v>197.28328912788444</v>
      </c>
      <c r="BU20" s="16" t="s">
        <v>24</v>
      </c>
      <c r="BV20" s="17">
        <f>M37</f>
        <v>197.28328912788444</v>
      </c>
    </row>
    <row r="21" spans="1:82" ht="15" thickBot="1" x14ac:dyDescent="0.35">
      <c r="A21" s="9"/>
      <c r="D21" s="13"/>
      <c r="F21" s="11" t="s">
        <v>325</v>
      </c>
      <c r="G21" s="2">
        <v>0.80444518904179974</v>
      </c>
      <c r="N21" s="14" t="s">
        <v>27</v>
      </c>
      <c r="O21" s="15">
        <f>AVERAGE(O15,Q21)</f>
        <v>14.6937395</v>
      </c>
      <c r="P21" s="14" t="s">
        <v>27</v>
      </c>
      <c r="Q21" s="15">
        <f>X36</f>
        <v>14.6937395</v>
      </c>
      <c r="R21" s="127" t="s">
        <v>70</v>
      </c>
      <c r="S21" s="127"/>
      <c r="T21" s="127"/>
      <c r="U21" s="127"/>
      <c r="W21" s="59" t="s">
        <v>86</v>
      </c>
      <c r="X21" s="59"/>
      <c r="Y21" s="59"/>
      <c r="Z21" s="59"/>
      <c r="AA21" s="59"/>
      <c r="AB21" s="59"/>
      <c r="AC21" s="59"/>
      <c r="AD21" s="59"/>
      <c r="AE21" s="21"/>
      <c r="AM21" s="59" t="s">
        <v>86</v>
      </c>
      <c r="AN21" s="59"/>
      <c r="AO21" s="59"/>
      <c r="AP21" s="59"/>
      <c r="AQ21" s="59"/>
      <c r="AR21" s="59"/>
      <c r="AS21" s="59"/>
      <c r="AT21" s="59"/>
      <c r="AU21" s="21"/>
      <c r="AV21" s="2"/>
      <c r="AW21" s="2"/>
      <c r="AX21" s="2"/>
      <c r="AY21" s="2"/>
      <c r="AZ21" s="2"/>
      <c r="BC21" s="59" t="s">
        <v>86</v>
      </c>
      <c r="BD21" s="59"/>
      <c r="BE21" s="59"/>
      <c r="BF21" s="59"/>
      <c r="BG21" s="59"/>
      <c r="BH21" s="59"/>
      <c r="BI21" s="59"/>
      <c r="BJ21" s="59"/>
      <c r="BK21" s="21"/>
      <c r="BL21" s="2"/>
      <c r="BM21" s="2"/>
      <c r="BN21" s="2"/>
      <c r="BO21" s="2"/>
      <c r="BP21" s="2"/>
      <c r="BS21" s="16" t="s">
        <v>27</v>
      </c>
      <c r="BT21" s="17">
        <f>X37</f>
        <v>14.817157771284398</v>
      </c>
      <c r="BU21" s="16" t="s">
        <v>27</v>
      </c>
      <c r="BV21" s="17">
        <f>V37</f>
        <v>14.817157771284398</v>
      </c>
      <c r="BY21" s="18" t="s">
        <v>70</v>
      </c>
      <c r="BZ21" s="18"/>
      <c r="CA21" s="18"/>
      <c r="CB21" s="18"/>
      <c r="CC21" s="18"/>
    </row>
    <row r="22" spans="1:82" ht="16.8" thickBot="1" x14ac:dyDescent="0.35">
      <c r="A22" s="9"/>
      <c r="D22" s="13"/>
      <c r="F22" s="11" t="s">
        <v>326</v>
      </c>
      <c r="G22" s="2">
        <v>9543.4506380503244</v>
      </c>
      <c r="N22" s="14" t="s">
        <v>30</v>
      </c>
      <c r="O22" s="15">
        <f>AVERAGE(O16,Q22)</f>
        <v>0.98139181855898439</v>
      </c>
      <c r="P22" s="14" t="s">
        <v>30</v>
      </c>
      <c r="Q22" s="15">
        <f>K36</f>
        <v>0.98139181855898439</v>
      </c>
      <c r="W22" s="60" t="s">
        <v>87</v>
      </c>
      <c r="X22" s="61"/>
      <c r="Y22" s="62" t="s">
        <v>88</v>
      </c>
      <c r="Z22" s="63"/>
      <c r="AA22" s="10" t="s">
        <v>89</v>
      </c>
      <c r="AB22" s="64">
        <f>K42/W19/X2</f>
        <v>516.85403847159307</v>
      </c>
      <c r="AC22" s="10" t="s">
        <v>90</v>
      </c>
      <c r="AD22" s="65">
        <f>AL42</f>
        <v>92.713422136685139</v>
      </c>
      <c r="AM22" s="66" t="s">
        <v>87</v>
      </c>
      <c r="AN22" s="67"/>
      <c r="AO22" s="66" t="s">
        <v>88</v>
      </c>
      <c r="AP22" s="67"/>
      <c r="AQ22" s="10" t="s">
        <v>89</v>
      </c>
      <c r="AR22" s="64" t="e" cm="1">
        <f t="array" ref="AR22">INDEX(K42:K300,AM2-1,1)/AM19/AM2</f>
        <v>#VALUE!</v>
      </c>
      <c r="AS22" s="10" t="s">
        <v>90</v>
      </c>
      <c r="AT22" s="65" t="e" cm="1">
        <f t="array" ref="AT22">INDEX(AL42:AL300,AM2-1,1)</f>
        <v>#VALUE!</v>
      </c>
      <c r="AU22" s="2"/>
      <c r="AV22" s="2"/>
      <c r="AW22" s="2"/>
      <c r="AX22" s="2"/>
      <c r="AY22" s="2"/>
      <c r="AZ22" s="2"/>
      <c r="BC22" s="60" t="s">
        <v>87</v>
      </c>
      <c r="BD22" s="61"/>
      <c r="BE22" s="62" t="s">
        <v>88</v>
      </c>
      <c r="BF22" s="63"/>
      <c r="BG22" s="10" t="s">
        <v>89</v>
      </c>
      <c r="BH22" s="64" cm="1">
        <f t="array" ref="BH22">INDEX(K42:K300,B2+B3-4,1)/BC19/BC2</f>
        <v>414.27766456796758</v>
      </c>
      <c r="BI22" s="10" t="s">
        <v>90</v>
      </c>
      <c r="BJ22" s="65" cm="1">
        <f t="array" ref="BJ22">INDEX(AL42:AL300,B2+B3-4,1)</f>
        <v>70.272045821347305</v>
      </c>
      <c r="BK22" s="2"/>
      <c r="BL22" s="2"/>
      <c r="BM22" s="2"/>
      <c r="BN22" s="2"/>
      <c r="BO22" s="2"/>
      <c r="BP22" s="2"/>
      <c r="BS22" s="16" t="s">
        <v>31</v>
      </c>
      <c r="BT22" s="17">
        <f>K37</f>
        <v>1.2476560157246864E-4</v>
      </c>
      <c r="BU22" s="16" t="s">
        <v>31</v>
      </c>
      <c r="BV22" s="17">
        <f>I37</f>
        <v>1.2476560157246864E-4</v>
      </c>
    </row>
    <row r="23" spans="1:82" ht="16.8" thickBot="1" x14ac:dyDescent="0.35">
      <c r="A23" s="9"/>
      <c r="D23" s="13"/>
      <c r="F23" s="11" t="s">
        <v>327</v>
      </c>
      <c r="G23" s="2">
        <v>1338.3259352934251</v>
      </c>
      <c r="N23" s="14" t="s">
        <v>35</v>
      </c>
      <c r="O23" s="15">
        <f>AVERAGE(O17,Q23)</f>
        <v>-70157.789270374516</v>
      </c>
      <c r="P23" s="14" t="s">
        <v>35</v>
      </c>
      <c r="Q23" s="15">
        <f>T36</f>
        <v>-70157.789270374516</v>
      </c>
      <c r="S23" s="2">
        <f>B11</f>
        <v>2.5971816816233102</v>
      </c>
      <c r="T23" s="22" t="s">
        <v>28</v>
      </c>
      <c r="U23" s="2">
        <f>O19/Q19</f>
        <v>2.5971816816233106</v>
      </c>
      <c r="W23" s="68" t="s">
        <v>91</v>
      </c>
      <c r="X23" s="69">
        <f>Y42</f>
        <v>-0.11551860945968929</v>
      </c>
      <c r="Y23" s="68" t="s">
        <v>92</v>
      </c>
      <c r="Z23" s="69">
        <f>AA42</f>
        <v>-0.48243652497379613</v>
      </c>
      <c r="AA23" s="10" t="s">
        <v>93</v>
      </c>
      <c r="AB23" s="70">
        <f>T42</f>
        <v>4.6380168958690682</v>
      </c>
      <c r="AC23" s="10" t="s">
        <v>94</v>
      </c>
      <c r="AD23" s="71">
        <f>AM42</f>
        <v>3863.0784157225598</v>
      </c>
      <c r="AM23" s="68" t="s">
        <v>91</v>
      </c>
      <c r="AN23" s="69" t="e" cm="1">
        <f t="array" ref="AN23">INDEX(Y42:Y300,AM2-1,1)</f>
        <v>#VALUE!</v>
      </c>
      <c r="AO23" s="68" t="s">
        <v>92</v>
      </c>
      <c r="AP23" s="69" t="e" cm="1">
        <f t="array" ref="AP23">INDEX(AA42:AA300,AM2-1,1)</f>
        <v>#VALUE!</v>
      </c>
      <c r="AQ23" s="10" t="s">
        <v>93</v>
      </c>
      <c r="AR23" s="70" t="e" cm="1">
        <f t="array" ref="AR23">INDEX(T42:T300,AM2-1,1)</f>
        <v>#VALUE!</v>
      </c>
      <c r="AS23" s="10" t="s">
        <v>94</v>
      </c>
      <c r="AT23" s="71" t="e" cm="1">
        <f t="array" ref="AT23">INDEX(AM42:AM300,AM2-1,1)</f>
        <v>#VALUE!</v>
      </c>
      <c r="AU23" s="2"/>
      <c r="AV23" s="2"/>
      <c r="AW23" s="2"/>
      <c r="AX23" s="2"/>
      <c r="AY23" s="2"/>
      <c r="AZ23" s="2"/>
      <c r="BC23" s="68" t="s">
        <v>91</v>
      </c>
      <c r="BD23" s="69" cm="1">
        <f t="array" ref="BD23">INDEX(Y42:Y300,B2+B3-4,1)</f>
        <v>-3.7380476691731917E-3</v>
      </c>
      <c r="BE23" s="68" t="s">
        <v>92</v>
      </c>
      <c r="BF23" s="69" cm="1">
        <f t="array" ref="BF23">INDEX(AA42:AA300,B2+B3-4,1)</f>
        <v>-1.5846823105907264E-7</v>
      </c>
      <c r="BG23" s="10" t="s">
        <v>93</v>
      </c>
      <c r="BH23" s="70" cm="1">
        <f t="array" ref="BH23">INDEX(T42:T300,B2+B3-4,1)</f>
        <v>5.4466676041009041</v>
      </c>
      <c r="BI23" s="10" t="s">
        <v>94</v>
      </c>
      <c r="BJ23" s="71" cm="1">
        <f t="array" ref="BJ23">INDEX(AM42:AM300,B2+B3-4,1)</f>
        <v>12160.718406575903</v>
      </c>
      <c r="BK23" s="2"/>
      <c r="BL23" s="2"/>
      <c r="BM23" s="2"/>
      <c r="BN23" s="2"/>
      <c r="BO23" s="2"/>
      <c r="BP23" s="2"/>
      <c r="BS23" s="16" t="s">
        <v>35</v>
      </c>
      <c r="BT23" s="17">
        <f>T37</f>
        <v>-272560.73205815209</v>
      </c>
      <c r="BU23" s="16" t="s">
        <v>35</v>
      </c>
      <c r="BV23" s="17">
        <f>R37</f>
        <v>-272560.73205815209</v>
      </c>
    </row>
    <row r="24" spans="1:82" ht="16.8" thickBot="1" x14ac:dyDescent="0.35">
      <c r="A24" s="9"/>
      <c r="D24" s="13"/>
      <c r="F24" s="26"/>
      <c r="G24" s="27"/>
      <c r="W24" s="72" t="s">
        <v>95</v>
      </c>
      <c r="X24" s="73">
        <f>AB42</f>
        <v>-0.11690600123251749</v>
      </c>
      <c r="Y24" s="72" t="s">
        <v>96</v>
      </c>
      <c r="Z24" s="73">
        <f>AD42</f>
        <v>-0.48104913320019904</v>
      </c>
      <c r="AA24" s="10" t="s">
        <v>97</v>
      </c>
      <c r="AB24" s="71">
        <f>U42</f>
        <v>0.15373403410900194</v>
      </c>
      <c r="AM24" s="72" t="s">
        <v>95</v>
      </c>
      <c r="AN24" s="73" t="e" cm="1">
        <f t="array" ref="AN24">INDEX(AB42:AB300,AM2-1,1)</f>
        <v>#VALUE!</v>
      </c>
      <c r="AO24" s="72" t="s">
        <v>96</v>
      </c>
      <c r="AP24" s="73" t="e" cm="1">
        <f t="array" ref="AP24">INDEX(AD42:AD300,AM2-1,1)</f>
        <v>#VALUE!</v>
      </c>
      <c r="AQ24" s="10" t="s">
        <v>97</v>
      </c>
      <c r="AR24" s="71" t="e" cm="1">
        <f t="array" ref="AR24">INDEX(U42:U300,AM2-1,1)</f>
        <v>#VALUE!</v>
      </c>
      <c r="AU24" s="2"/>
      <c r="AV24" s="2"/>
      <c r="AW24" s="2"/>
      <c r="AX24" s="2"/>
      <c r="AY24" s="2"/>
      <c r="AZ24" s="2"/>
      <c r="BC24" s="74" t="s">
        <v>98</v>
      </c>
      <c r="BD24" s="75" cm="1">
        <f t="array" ref="BD24">INDEX(AB42:AB300,B2+B3-4,1)</f>
        <v>-3.7380999244943217E-3</v>
      </c>
      <c r="BE24" s="74" t="s">
        <v>99</v>
      </c>
      <c r="BF24" s="75" cm="1">
        <f t="array" ref="BF24">INDEX(AD42:AD300,B2+B3-4,1)</f>
        <v>-1.062129151216616E-7</v>
      </c>
      <c r="BG24" s="10" t="s">
        <v>97</v>
      </c>
      <c r="BH24" s="71" cm="1">
        <f t="array" ref="BH24">INDEX(U42:U300,B2+B3-4,1)</f>
        <v>0.83608205411027936</v>
      </c>
      <c r="BI24" s="2"/>
      <c r="BJ24" s="2"/>
      <c r="BK24" s="2"/>
      <c r="BL24" s="2"/>
      <c r="BM24" s="2"/>
      <c r="BN24" s="2"/>
      <c r="BO24" s="2"/>
      <c r="BP24" s="2"/>
      <c r="CA24" s="2">
        <f>B12</f>
        <v>1</v>
      </c>
      <c r="CB24" s="22" t="s">
        <v>28</v>
      </c>
      <c r="CC24" s="2">
        <f>BX4/BV19</f>
        <v>1</v>
      </c>
    </row>
    <row r="25" spans="1:82" ht="16.8" customHeight="1" thickBot="1" x14ac:dyDescent="0.35">
      <c r="A25" s="9"/>
      <c r="D25" s="13"/>
      <c r="F25" s="26"/>
      <c r="G25" s="27"/>
      <c r="O25" s="11" t="s">
        <v>328</v>
      </c>
      <c r="P25" s="128">
        <v>0.9776076325835602</v>
      </c>
      <c r="Q25" s="129"/>
      <c r="R25" s="102" t="s">
        <v>329</v>
      </c>
      <c r="S25" s="11" t="s">
        <v>322</v>
      </c>
      <c r="T25" s="128">
        <v>0.24077399999999993</v>
      </c>
      <c r="U25" s="129"/>
      <c r="W25" s="77" t="s">
        <v>101</v>
      </c>
      <c r="X25" s="78">
        <f>AO42</f>
        <v>7640.1968077921783</v>
      </c>
      <c r="Y25" s="77" t="s">
        <v>102</v>
      </c>
      <c r="Z25" s="78">
        <f>AP42</f>
        <v>1127.9682089865398</v>
      </c>
      <c r="AA25" s="10" t="s">
        <v>103</v>
      </c>
      <c r="AB25" s="71">
        <f>Z42</f>
        <v>0.99999999999023104</v>
      </c>
      <c r="AM25" s="77" t="s">
        <v>101</v>
      </c>
      <c r="AN25" s="78" t="e" cm="1">
        <f t="array" ref="AN25">INDEX(AO42:AO300,AM2-1,1)</f>
        <v>#VALUE!</v>
      </c>
      <c r="AO25" s="77" t="s">
        <v>102</v>
      </c>
      <c r="AP25" s="78" t="e" cm="1">
        <f t="array" ref="AP25">INDEX(AP42:AP300,AM2-1,1)</f>
        <v>#VALUE!</v>
      </c>
      <c r="AQ25" s="10" t="s">
        <v>103</v>
      </c>
      <c r="AR25" s="71" t="e" cm="1">
        <f t="array" ref="AR25">INDEX(Z42:Z300,AM2-1,1)</f>
        <v>#VALUE!</v>
      </c>
      <c r="AU25" s="2"/>
      <c r="AV25" s="2"/>
      <c r="AW25" s="2"/>
      <c r="AX25" s="2"/>
      <c r="AY25" s="2"/>
      <c r="AZ25" s="2"/>
      <c r="BC25" s="77" t="s">
        <v>101</v>
      </c>
      <c r="BD25" s="78" cm="1">
        <f t="array" ref="BD25">INDEX(AO42:AO300,B2+B3-4,1)</f>
        <v>63.669371941318687</v>
      </c>
      <c r="BE25" s="77" t="s">
        <v>102</v>
      </c>
      <c r="BF25" s="78" cm="1">
        <f t="array" ref="BF25">INDEX(AP42:AP300,B2+B3-4,1)</f>
        <v>-541.86847974930788</v>
      </c>
      <c r="BG25" s="10" t="s">
        <v>103</v>
      </c>
      <c r="BH25" s="71" cm="1">
        <f t="array" ref="BH25">INDEX(Z42:Z300,B2+B3-4,1)</f>
        <v>1.0000000000023617</v>
      </c>
      <c r="BI25" s="2"/>
      <c r="BJ25" s="2"/>
      <c r="BK25" s="2"/>
      <c r="BL25" s="2"/>
      <c r="BM25" s="2"/>
      <c r="BN25" s="2"/>
      <c r="BO25" s="2"/>
      <c r="BP25" s="2"/>
      <c r="BS25" s="79" t="s">
        <v>104</v>
      </c>
      <c r="BT25" s="79"/>
      <c r="BU25" s="79"/>
      <c r="BV25" s="79"/>
      <c r="BW25" s="79"/>
      <c r="BX25" s="42">
        <v>1098528.7077728952</v>
      </c>
    </row>
    <row r="26" spans="1:82" ht="16.8" thickBot="1" x14ac:dyDescent="0.35">
      <c r="A26" s="9"/>
      <c r="D26" s="80"/>
      <c r="F26" s="26"/>
      <c r="G26" s="27"/>
      <c r="M26" s="81"/>
      <c r="N26" s="129"/>
      <c r="O26" s="129"/>
      <c r="P26" s="129"/>
      <c r="Q26" s="129"/>
      <c r="R26" s="108"/>
      <c r="S26" s="11" t="s">
        <v>324</v>
      </c>
      <c r="T26" s="128">
        <v>125.32041147541111</v>
      </c>
      <c r="U26" s="129"/>
      <c r="W26" s="82" t="s">
        <v>105</v>
      </c>
      <c r="X26" s="83">
        <f>AQ42</f>
        <v>1105.1887185082228</v>
      </c>
      <c r="Y26" s="82" t="s">
        <v>106</v>
      </c>
      <c r="Z26" s="83">
        <f>AR42</f>
        <v>7662.976298349472</v>
      </c>
      <c r="AA26" s="10" t="s">
        <v>107</v>
      </c>
      <c r="AB26" s="71">
        <f>AC42</f>
        <v>0.99971458077900166</v>
      </c>
      <c r="AG26" s="22"/>
      <c r="AI26" s="22"/>
      <c r="AM26" s="82" t="s">
        <v>105</v>
      </c>
      <c r="AN26" s="83" t="e" cm="1">
        <f t="array" ref="AN26">INDEX(AQ42:AQ300,AM2-1,1)</f>
        <v>#VALUE!</v>
      </c>
      <c r="AO26" s="82" t="s">
        <v>106</v>
      </c>
      <c r="AP26" s="83" t="e" cm="1">
        <f t="array" ref="AP26">INDEX(AR42:AR300,AM2-1,1)</f>
        <v>#VALUE!</v>
      </c>
      <c r="AQ26" s="10" t="s">
        <v>107</v>
      </c>
      <c r="AR26" s="71" t="e" cm="1">
        <f t="array" ref="AR26">INDEX(AC42:AC300,AM2-1,1)</f>
        <v>#VALUE!</v>
      </c>
      <c r="AU26" s="2"/>
      <c r="AV26" s="2"/>
      <c r="AW26" s="22"/>
      <c r="AX26" s="2"/>
      <c r="AY26" s="22"/>
      <c r="AZ26" s="2"/>
      <c r="BC26" s="84" t="s">
        <v>108</v>
      </c>
      <c r="BD26" s="85" cm="1">
        <f t="array" ref="BD26">INDEX(AQ42:AQ300,B2+B3-4,1)</f>
        <v>74.105068367051558</v>
      </c>
      <c r="BE26" s="84" t="s">
        <v>109</v>
      </c>
      <c r="BF26" s="85" cm="1">
        <f t="array" ref="BF26">INDEX(AR42:AR300,B2+B3-4,1)</f>
        <v>-552.30417617680962</v>
      </c>
      <c r="BG26" s="10" t="s">
        <v>107</v>
      </c>
      <c r="BH26" s="71" cm="1">
        <f t="array" ref="BH26">INDEX(AC42:AC300,B2+B3-4,1)</f>
        <v>1.0002575391535682</v>
      </c>
      <c r="BI26" s="2"/>
      <c r="BJ26" s="2"/>
      <c r="BK26" s="2"/>
      <c r="BL26" s="2"/>
      <c r="BM26" s="22"/>
      <c r="BN26" s="2"/>
      <c r="BO26" s="22"/>
      <c r="BP26" s="2"/>
      <c r="BS26" s="86"/>
      <c r="BT26" s="86"/>
      <c r="BU26" s="86"/>
      <c r="BV26" s="86"/>
      <c r="BW26" s="86"/>
    </row>
    <row r="27" spans="1:82" ht="16.8" thickBot="1" x14ac:dyDescent="0.35">
      <c r="A27" s="9"/>
      <c r="D27" s="87"/>
      <c r="F27" s="26"/>
      <c r="G27" s="27"/>
      <c r="X27" s="26"/>
      <c r="AA27" s="27"/>
      <c r="AU27" s="2"/>
      <c r="BS27" s="41" t="s">
        <v>110</v>
      </c>
      <c r="BT27" s="42">
        <v>230.02809999999999</v>
      </c>
      <c r="BU27" s="41" t="s">
        <v>111</v>
      </c>
      <c r="BV27" s="42">
        <v>84.199700000000007</v>
      </c>
      <c r="CB27" s="2"/>
      <c r="CC27" s="2"/>
      <c r="CD27" s="2"/>
    </row>
    <row r="28" spans="1:82" ht="16.8" customHeight="1" thickBot="1" x14ac:dyDescent="0.35">
      <c r="A28" s="3" t="s">
        <v>112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5"/>
      <c r="AU28" s="2"/>
      <c r="AV28" s="2"/>
      <c r="AW28" s="2"/>
      <c r="AX28" s="2"/>
      <c r="AY28" s="2"/>
      <c r="BS28" s="41" t="s">
        <v>113</v>
      </c>
      <c r="BT28" s="42">
        <v>223.48259999999999</v>
      </c>
      <c r="BU28" s="41" t="s">
        <v>114</v>
      </c>
      <c r="BV28" s="42">
        <v>289.82640140038581</v>
      </c>
      <c r="CB28" s="2"/>
      <c r="CC28" s="2"/>
      <c r="CD28" s="2"/>
    </row>
    <row r="29" spans="1:82" ht="15" customHeight="1" thickBot="1" x14ac:dyDescent="0.35">
      <c r="A29" s="11" t="s">
        <v>115</v>
      </c>
      <c r="B29" s="3" t="s">
        <v>116</v>
      </c>
      <c r="C29" s="4"/>
      <c r="D29" s="4"/>
      <c r="E29" s="5"/>
      <c r="F29" s="3" t="s">
        <v>117</v>
      </c>
      <c r="G29" s="4"/>
      <c r="H29" s="4"/>
      <c r="I29" s="5"/>
      <c r="J29" s="3" t="s">
        <v>118</v>
      </c>
      <c r="K29" s="4"/>
      <c r="L29" s="4"/>
      <c r="M29" s="4"/>
      <c r="N29" s="4"/>
      <c r="O29" s="4"/>
      <c r="P29" s="4"/>
      <c r="Q29" s="4"/>
      <c r="R29" s="5"/>
      <c r="S29" s="3" t="s">
        <v>119</v>
      </c>
      <c r="T29" s="4"/>
      <c r="U29" s="4"/>
      <c r="V29" s="5"/>
      <c r="AU29" s="2"/>
      <c r="AV29" s="2"/>
      <c r="AW29" s="2"/>
      <c r="AX29" s="2"/>
      <c r="AY29" s="2"/>
    </row>
    <row r="30" spans="1:82" ht="16.2" customHeight="1" x14ac:dyDescent="0.3">
      <c r="A30" s="9" t="s">
        <v>120</v>
      </c>
      <c r="B30" s="57" t="s">
        <v>121</v>
      </c>
      <c r="C30" s="57" t="s">
        <v>122</v>
      </c>
      <c r="D30" s="26" t="s">
        <v>123</v>
      </c>
      <c r="E30" s="26" t="s">
        <v>124</v>
      </c>
      <c r="F30" s="57" t="s">
        <v>125</v>
      </c>
      <c r="G30" s="57" t="s">
        <v>126</v>
      </c>
      <c r="H30" s="26" t="s">
        <v>127</v>
      </c>
      <c r="I30" s="26" t="s">
        <v>128</v>
      </c>
      <c r="J30" s="57" t="s">
        <v>129</v>
      </c>
      <c r="K30" s="57" t="s">
        <v>130</v>
      </c>
      <c r="L30" s="26" t="s">
        <v>131</v>
      </c>
      <c r="M30" s="26" t="s">
        <v>132</v>
      </c>
      <c r="N30" s="24" t="s">
        <v>133</v>
      </c>
      <c r="O30" s="57" t="s">
        <v>134</v>
      </c>
      <c r="P30" s="57" t="s">
        <v>135</v>
      </c>
      <c r="Q30" s="26" t="s">
        <v>136</v>
      </c>
      <c r="R30" s="26" t="s">
        <v>137</v>
      </c>
      <c r="S30" s="57" t="s">
        <v>138</v>
      </c>
      <c r="T30" s="57" t="s">
        <v>139</v>
      </c>
      <c r="U30" s="26" t="s">
        <v>140</v>
      </c>
      <c r="V30" s="26" t="s">
        <v>141</v>
      </c>
      <c r="AU30" s="2"/>
      <c r="AV30" s="2"/>
      <c r="AW30" s="2"/>
      <c r="AX30" s="2"/>
      <c r="AY30" s="2"/>
    </row>
    <row r="31" spans="1:82" x14ac:dyDescent="0.3">
      <c r="A31" s="2" t="s">
        <v>1</v>
      </c>
      <c r="B31" s="2">
        <v>48.062545973171318</v>
      </c>
      <c r="C31" s="2">
        <v>48.062545973171318</v>
      </c>
      <c r="D31" s="2">
        <v>37.824667653130057</v>
      </c>
      <c r="E31" s="2">
        <v>37.824667653130057</v>
      </c>
      <c r="F31" s="2">
        <v>0.209146</v>
      </c>
      <c r="G31" s="2">
        <v>0.209146</v>
      </c>
      <c r="H31" s="2">
        <v>1.2476560157246864E-4</v>
      </c>
      <c r="I31" s="2">
        <v>1.2476560157246864E-4</v>
      </c>
      <c r="J31" s="2">
        <v>20</v>
      </c>
      <c r="K31" s="2">
        <v>117.72278964635237</v>
      </c>
      <c r="L31" s="2">
        <v>197.28328912788444</v>
      </c>
      <c r="M31" s="2">
        <v>60.976855844053581</v>
      </c>
      <c r="N31" s="2">
        <v>397684.95445401408</v>
      </c>
      <c r="O31" s="2">
        <v>-243616.70253591126</v>
      </c>
      <c r="P31" s="2">
        <v>-235342.3810990901</v>
      </c>
      <c r="Q31" s="2">
        <v>-272560.73205815209</v>
      </c>
      <c r="R31" s="2">
        <v>-283074.63684909348</v>
      </c>
      <c r="S31" s="2">
        <v>18.6326</v>
      </c>
      <c r="T31" s="2">
        <v>18.6326</v>
      </c>
      <c r="U31" s="2">
        <v>14.817157771284398</v>
      </c>
      <c r="V31" s="2">
        <v>14.817157771284398</v>
      </c>
      <c r="AU31" s="2"/>
      <c r="AV31" s="2"/>
      <c r="AW31" s="2"/>
      <c r="AX31" s="2"/>
      <c r="AY31" s="2"/>
    </row>
    <row r="32" spans="1:82" ht="15" thickBot="1" x14ac:dyDescent="0.35">
      <c r="A32" s="9"/>
      <c r="D32" s="9"/>
      <c r="AU32" s="2"/>
      <c r="AV32" s="2"/>
      <c r="AW32" s="2"/>
      <c r="AX32" s="2"/>
      <c r="AY32" s="2"/>
    </row>
    <row r="33" spans="1:110" ht="15" thickBot="1" x14ac:dyDescent="0.35">
      <c r="A33" s="3" t="s">
        <v>143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5"/>
      <c r="Z33" s="3" t="s">
        <v>330</v>
      </c>
      <c r="AA33" s="4"/>
      <c r="AB33" s="4"/>
      <c r="AC33" s="4"/>
      <c r="AD33" s="4"/>
      <c r="AE33" s="4"/>
      <c r="AF33" s="4"/>
      <c r="AG33" s="4"/>
      <c r="AH33" s="4"/>
      <c r="AI33" s="5"/>
      <c r="AU33" s="2"/>
      <c r="AV33" s="2"/>
      <c r="AW33" s="2"/>
      <c r="AX33" s="2"/>
      <c r="AY33" s="2"/>
    </row>
    <row r="34" spans="1:110" ht="15" customHeight="1" thickBot="1" x14ac:dyDescent="0.35">
      <c r="A34" s="88" t="s">
        <v>144</v>
      </c>
      <c r="B34" s="89"/>
      <c r="C34" s="89"/>
      <c r="D34" s="88" t="s">
        <v>116</v>
      </c>
      <c r="E34" s="89"/>
      <c r="F34" s="89"/>
      <c r="G34" s="90"/>
      <c r="H34" s="88" t="s">
        <v>117</v>
      </c>
      <c r="I34" s="89"/>
      <c r="J34" s="89"/>
      <c r="K34" s="90"/>
      <c r="L34" s="3" t="s">
        <v>118</v>
      </c>
      <c r="M34" s="4"/>
      <c r="N34" s="4"/>
      <c r="O34" s="4"/>
      <c r="P34" s="4"/>
      <c r="Q34" s="4"/>
      <c r="R34" s="4"/>
      <c r="S34" s="4"/>
      <c r="T34" s="5"/>
      <c r="U34" s="3" t="s">
        <v>119</v>
      </c>
      <c r="V34" s="4"/>
      <c r="W34" s="4"/>
      <c r="X34" s="5"/>
      <c r="Z34" s="3" t="s">
        <v>116</v>
      </c>
      <c r="AA34" s="5"/>
      <c r="AB34" s="3" t="s">
        <v>117</v>
      </c>
      <c r="AC34" s="5"/>
      <c r="AD34" s="3" t="s">
        <v>118</v>
      </c>
      <c r="AE34" s="4"/>
      <c r="AF34" s="4"/>
      <c r="AG34" s="5"/>
      <c r="AH34" s="3" t="s">
        <v>119</v>
      </c>
      <c r="AI34" s="5"/>
      <c r="AU34" s="2"/>
      <c r="AV34" s="2"/>
      <c r="AW34" s="2"/>
      <c r="AX34" s="2"/>
      <c r="AY34" s="2"/>
    </row>
    <row r="35" spans="1:110" ht="16.2" x14ac:dyDescent="0.3">
      <c r="A35" s="9" t="s">
        <v>120</v>
      </c>
      <c r="B35" s="9" t="s">
        <v>10</v>
      </c>
      <c r="C35" s="9" t="s">
        <v>148</v>
      </c>
      <c r="D35" s="26" t="s">
        <v>149</v>
      </c>
      <c r="E35" s="57" t="s">
        <v>150</v>
      </c>
      <c r="F35" s="26" t="s">
        <v>151</v>
      </c>
      <c r="G35" s="57" t="s">
        <v>152</v>
      </c>
      <c r="H35" s="26" t="s">
        <v>153</v>
      </c>
      <c r="I35" s="57" t="s">
        <v>154</v>
      </c>
      <c r="J35" s="26" t="s">
        <v>155</v>
      </c>
      <c r="K35" s="57" t="s">
        <v>156</v>
      </c>
      <c r="L35" s="26" t="s">
        <v>157</v>
      </c>
      <c r="M35" s="57" t="s">
        <v>158</v>
      </c>
      <c r="N35" s="26" t="s">
        <v>159</v>
      </c>
      <c r="O35" s="57" t="s">
        <v>160</v>
      </c>
      <c r="P35" s="24" t="s">
        <v>133</v>
      </c>
      <c r="Q35" s="26" t="s">
        <v>161</v>
      </c>
      <c r="R35" s="57" t="s">
        <v>162</v>
      </c>
      <c r="S35" s="26" t="s">
        <v>163</v>
      </c>
      <c r="T35" s="57" t="s">
        <v>164</v>
      </c>
      <c r="U35" s="26" t="s">
        <v>165</v>
      </c>
      <c r="V35" s="57" t="s">
        <v>166</v>
      </c>
      <c r="W35" s="26" t="s">
        <v>167</v>
      </c>
      <c r="X35" s="57" t="s">
        <v>168</v>
      </c>
      <c r="Z35" s="57" t="s">
        <v>121</v>
      </c>
      <c r="AA35" s="57" t="s">
        <v>122</v>
      </c>
      <c r="AB35" s="57" t="s">
        <v>125</v>
      </c>
      <c r="AC35" s="57" t="s">
        <v>126</v>
      </c>
      <c r="AD35" s="57" t="s">
        <v>129</v>
      </c>
      <c r="AE35" s="57" t="s">
        <v>130</v>
      </c>
      <c r="AF35" s="57" t="s">
        <v>134</v>
      </c>
      <c r="AG35" s="57" t="s">
        <v>135</v>
      </c>
      <c r="AH35" s="57" t="s">
        <v>138</v>
      </c>
      <c r="AI35" s="57" t="s">
        <v>139</v>
      </c>
      <c r="AU35" s="2"/>
      <c r="AV35" s="2"/>
      <c r="AW35" s="2"/>
      <c r="AX35" s="2"/>
      <c r="AY35" s="2"/>
    </row>
    <row r="36" spans="1:110" x14ac:dyDescent="0.3">
      <c r="A36" s="2" t="s">
        <v>178</v>
      </c>
      <c r="B36" s="93">
        <v>1</v>
      </c>
      <c r="C36" s="93">
        <v>10.249700000000001</v>
      </c>
      <c r="D36" s="94" t="s">
        <v>332</v>
      </c>
      <c r="E36" s="93">
        <v>36.827508351540757</v>
      </c>
      <c r="F36" s="94" t="s">
        <v>332</v>
      </c>
      <c r="G36" s="93">
        <v>10.237878320041233</v>
      </c>
      <c r="H36" s="94" t="s">
        <v>332</v>
      </c>
      <c r="I36" s="93">
        <v>0.98139181855898439</v>
      </c>
      <c r="J36" s="93" t="s">
        <v>332</v>
      </c>
      <c r="K36" s="93">
        <v>0.98139181855898439</v>
      </c>
      <c r="L36" s="2" t="s">
        <v>332</v>
      </c>
      <c r="M36" s="93">
        <v>38.782269379107596</v>
      </c>
      <c r="N36" s="93" t="s">
        <v>332</v>
      </c>
      <c r="O36" s="93">
        <v>38.782269379107596</v>
      </c>
      <c r="P36" s="93">
        <v>-786516.55436677381</v>
      </c>
      <c r="Q36" s="93" t="s">
        <v>332</v>
      </c>
      <c r="R36" s="93">
        <v>-70157.789270374516</v>
      </c>
      <c r="S36" s="93" t="s">
        <v>332</v>
      </c>
      <c r="T36" s="93">
        <v>-70157.789270374516</v>
      </c>
      <c r="U36" s="93" t="s">
        <v>332</v>
      </c>
      <c r="V36" s="93">
        <v>14.6937395</v>
      </c>
      <c r="W36" s="93" t="s">
        <v>332</v>
      </c>
      <c r="X36" s="93">
        <v>14.6937395</v>
      </c>
      <c r="Z36" s="2">
        <v>6923.5894356993949</v>
      </c>
      <c r="AA36" s="2">
        <v>6923.5894356993949</v>
      </c>
      <c r="AB36" s="2">
        <v>0</v>
      </c>
      <c r="AC36" s="2">
        <v>0</v>
      </c>
      <c r="AD36" s="2">
        <v>30</v>
      </c>
      <c r="AE36" s="2">
        <v>31.508898420292034</v>
      </c>
      <c r="AF36" s="2">
        <v>-285449.87031237665</v>
      </c>
      <c r="AG36" s="2">
        <v>-285336.27077536314</v>
      </c>
      <c r="AH36" s="2">
        <v>3.4323299999999999</v>
      </c>
      <c r="AI36" s="2">
        <v>3.4323299999999999</v>
      </c>
      <c r="AU36" s="2"/>
      <c r="AV36" s="2"/>
      <c r="AW36" s="2"/>
      <c r="AX36" s="2"/>
      <c r="AY36" s="2"/>
      <c r="CW36"/>
      <c r="CX36"/>
      <c r="CY36"/>
      <c r="CZ36"/>
      <c r="DA36"/>
      <c r="DB36"/>
      <c r="DC36"/>
      <c r="DD36"/>
      <c r="DE36"/>
      <c r="DF36"/>
    </row>
    <row r="37" spans="1:110" x14ac:dyDescent="0.3">
      <c r="A37" s="2" t="s">
        <v>182</v>
      </c>
      <c r="B37" s="93">
        <v>36</v>
      </c>
      <c r="C37" s="93">
        <v>0</v>
      </c>
      <c r="D37" s="93" t="s">
        <v>332</v>
      </c>
      <c r="E37" s="93">
        <v>68.272806713032367</v>
      </c>
      <c r="F37" s="93">
        <v>30.44813905990231</v>
      </c>
      <c r="G37" s="93">
        <v>37.824667653130057</v>
      </c>
      <c r="H37" s="93" t="s">
        <v>332</v>
      </c>
      <c r="I37" s="93">
        <v>1.2476560157246864E-4</v>
      </c>
      <c r="J37" s="93">
        <v>1.2476560157246864E-4</v>
      </c>
      <c r="K37" s="93">
        <v>1.2476560157246864E-4</v>
      </c>
      <c r="L37" s="93" t="s">
        <v>332</v>
      </c>
      <c r="M37" s="93">
        <v>197.28328912788444</v>
      </c>
      <c r="N37" s="93">
        <v>197.70087543924743</v>
      </c>
      <c r="O37" s="93">
        <v>197.28328912788444</v>
      </c>
      <c r="P37" s="93">
        <v>1069884.5501273503</v>
      </c>
      <c r="Q37" s="93" t="s">
        <v>332</v>
      </c>
      <c r="R37" s="97">
        <v>-272560.73205815209</v>
      </c>
      <c r="S37" s="97">
        <v>-237422.80300368645</v>
      </c>
      <c r="T37" s="93">
        <v>-272560.73205815209</v>
      </c>
      <c r="U37" s="93" t="s">
        <v>332</v>
      </c>
      <c r="V37" s="93">
        <v>14.817157771284398</v>
      </c>
      <c r="W37" s="93">
        <v>14.817157771284398</v>
      </c>
      <c r="X37" s="93">
        <v>14.817157771284398</v>
      </c>
      <c r="AU37" s="2"/>
      <c r="AV37" s="2"/>
      <c r="AW37" s="2"/>
      <c r="AX37" s="2"/>
      <c r="AY37" s="2"/>
      <c r="CW37"/>
      <c r="CX37"/>
      <c r="CY37"/>
      <c r="CZ37"/>
      <c r="DA37"/>
      <c r="DB37"/>
      <c r="DC37"/>
      <c r="DD37"/>
      <c r="DE37"/>
      <c r="DF37"/>
    </row>
    <row r="38" spans="1:110" ht="15" thickBot="1" x14ac:dyDescent="0.35">
      <c r="AU38" s="2"/>
      <c r="AV38" s="2"/>
      <c r="AW38" s="2"/>
      <c r="AX38" s="2"/>
      <c r="AY38" s="2"/>
      <c r="CW38"/>
      <c r="CX38"/>
      <c r="CY38"/>
      <c r="CZ38"/>
      <c r="DA38"/>
      <c r="DB38"/>
      <c r="DC38"/>
      <c r="DD38"/>
      <c r="DE38"/>
      <c r="DF38"/>
    </row>
    <row r="39" spans="1:110" ht="15" thickBot="1" x14ac:dyDescent="0.35">
      <c r="A39" s="3" t="s">
        <v>188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5"/>
      <c r="BA39" s="2"/>
      <c r="BB39" s="102" t="s">
        <v>189</v>
      </c>
      <c r="BC39" s="3" t="s">
        <v>190</v>
      </c>
      <c r="BD39" s="5"/>
      <c r="BE39" s="103" t="s">
        <v>144</v>
      </c>
      <c r="BF39" s="104"/>
      <c r="CW39"/>
      <c r="CX39"/>
      <c r="CY39"/>
      <c r="CZ39"/>
      <c r="DA39"/>
      <c r="DB39"/>
      <c r="DC39"/>
      <c r="DD39"/>
      <c r="DE39"/>
      <c r="DF39"/>
    </row>
    <row r="40" spans="1:110" ht="15" thickBot="1" x14ac:dyDescent="0.35">
      <c r="A40" s="88" t="s">
        <v>192</v>
      </c>
      <c r="B40" s="89"/>
      <c r="C40" s="89"/>
      <c r="D40" s="90"/>
      <c r="E40" s="88" t="s">
        <v>193</v>
      </c>
      <c r="F40" s="89"/>
      <c r="G40" s="89"/>
      <c r="H40" s="89"/>
      <c r="I40" s="89"/>
      <c r="J40" s="90"/>
      <c r="K40" s="10" t="s">
        <v>194</v>
      </c>
      <c r="L40" s="88" t="s">
        <v>195</v>
      </c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Z40" s="89"/>
      <c r="AA40" s="89"/>
      <c r="AB40" s="89"/>
      <c r="AC40" s="89"/>
      <c r="AD40" s="89"/>
      <c r="AE40" s="88" t="s">
        <v>196</v>
      </c>
      <c r="AF40" s="89"/>
      <c r="AG40" s="89"/>
      <c r="AH40" s="89"/>
      <c r="AI40" s="89"/>
      <c r="AJ40" s="89"/>
      <c r="AK40" s="89"/>
      <c r="AL40" s="89"/>
      <c r="AM40" s="89"/>
      <c r="AN40" s="89"/>
      <c r="AO40" s="89"/>
      <c r="AP40" s="89"/>
      <c r="AQ40" s="89"/>
      <c r="AR40" s="89"/>
      <c r="AS40" s="89"/>
      <c r="AT40" s="89"/>
      <c r="AU40" s="89"/>
      <c r="AV40" s="90"/>
      <c r="AW40" s="3" t="s">
        <v>197</v>
      </c>
      <c r="AX40" s="4"/>
      <c r="AY40" s="5"/>
      <c r="BA40" s="2"/>
      <c r="BB40" s="108"/>
      <c r="BC40" s="109" t="s">
        <v>198</v>
      </c>
      <c r="BD40" s="110" t="s">
        <v>199</v>
      </c>
      <c r="BE40" s="110" t="s">
        <v>200</v>
      </c>
      <c r="BF40" s="111" t="s">
        <v>201</v>
      </c>
      <c r="CW40"/>
      <c r="CX40"/>
      <c r="CY40"/>
      <c r="CZ40"/>
      <c r="DA40"/>
      <c r="DB40"/>
      <c r="DC40"/>
      <c r="DD40"/>
      <c r="DE40"/>
      <c r="DF40"/>
    </row>
    <row r="41" spans="1:110" ht="16.2" x14ac:dyDescent="0.3">
      <c r="A41" s="9" t="s">
        <v>208</v>
      </c>
      <c r="B41" s="9" t="s">
        <v>10</v>
      </c>
      <c r="C41" s="116" t="s">
        <v>209</v>
      </c>
      <c r="D41" s="9" t="s">
        <v>210</v>
      </c>
      <c r="E41" s="26" t="s">
        <v>211</v>
      </c>
      <c r="F41" s="57" t="s">
        <v>212</v>
      </c>
      <c r="G41" s="26" t="s">
        <v>149</v>
      </c>
      <c r="H41" s="57" t="s">
        <v>150</v>
      </c>
      <c r="I41" s="26" t="s">
        <v>213</v>
      </c>
      <c r="J41" s="57" t="s">
        <v>214</v>
      </c>
      <c r="K41" s="9" t="s">
        <v>215</v>
      </c>
      <c r="L41" s="26" t="s">
        <v>216</v>
      </c>
      <c r="M41" s="57" t="s">
        <v>217</v>
      </c>
      <c r="N41" s="26" t="s">
        <v>153</v>
      </c>
      <c r="O41" s="26" t="s">
        <v>218</v>
      </c>
      <c r="P41" s="116" t="s">
        <v>219</v>
      </c>
      <c r="Q41" s="116" t="s">
        <v>220</v>
      </c>
      <c r="R41" s="57" t="s">
        <v>221</v>
      </c>
      <c r="S41" s="57" t="s">
        <v>154</v>
      </c>
      <c r="T41" s="26" t="s">
        <v>222</v>
      </c>
      <c r="U41" s="57" t="s">
        <v>223</v>
      </c>
      <c r="V41" s="9" t="s">
        <v>224</v>
      </c>
      <c r="W41" s="9" t="s">
        <v>225</v>
      </c>
      <c r="X41" s="9" t="s">
        <v>226</v>
      </c>
      <c r="Y41" s="26" t="s">
        <v>227</v>
      </c>
      <c r="Z41" s="117" t="s">
        <v>228</v>
      </c>
      <c r="AA41" s="26" t="s">
        <v>229</v>
      </c>
      <c r="AB41" s="57" t="s">
        <v>230</v>
      </c>
      <c r="AC41" s="118" t="s">
        <v>231</v>
      </c>
      <c r="AD41" s="57" t="s">
        <v>232</v>
      </c>
      <c r="AE41" s="26" t="s">
        <v>233</v>
      </c>
      <c r="AF41" s="57" t="s">
        <v>234</v>
      </c>
      <c r="AG41" s="26" t="s">
        <v>235</v>
      </c>
      <c r="AH41" s="26" t="s">
        <v>236</v>
      </c>
      <c r="AI41" s="116" t="s">
        <v>237</v>
      </c>
      <c r="AJ41" s="57" t="s">
        <v>238</v>
      </c>
      <c r="AK41" s="57" t="s">
        <v>171</v>
      </c>
      <c r="AL41" s="26" t="s">
        <v>239</v>
      </c>
      <c r="AM41" s="57" t="s">
        <v>240</v>
      </c>
      <c r="AN41" s="9" t="s">
        <v>241</v>
      </c>
      <c r="AO41" s="26" t="s">
        <v>242</v>
      </c>
      <c r="AP41" s="26" t="s">
        <v>243</v>
      </c>
      <c r="AQ41" s="57" t="s">
        <v>244</v>
      </c>
      <c r="AR41" s="57" t="s">
        <v>245</v>
      </c>
      <c r="AS41" s="26" t="s">
        <v>246</v>
      </c>
      <c r="AT41" s="57" t="s">
        <v>247</v>
      </c>
      <c r="AU41" s="26" t="s">
        <v>161</v>
      </c>
      <c r="AV41" s="57" t="s">
        <v>162</v>
      </c>
      <c r="AW41" s="26" t="s">
        <v>248</v>
      </c>
      <c r="AX41" s="57" t="s">
        <v>249</v>
      </c>
      <c r="AY41" s="9" t="s">
        <v>173</v>
      </c>
      <c r="BA41" s="1" t="s">
        <v>250</v>
      </c>
      <c r="BB41" s="2">
        <v>199.1919</v>
      </c>
      <c r="BC41" s="2" t="s">
        <v>332</v>
      </c>
      <c r="BD41" s="2">
        <v>197.28328912788444</v>
      </c>
      <c r="BE41" s="2">
        <v>36</v>
      </c>
      <c r="BF41" s="19">
        <v>10.249700000000001</v>
      </c>
      <c r="CW41"/>
      <c r="CX41"/>
      <c r="CY41"/>
      <c r="CZ41"/>
      <c r="DA41"/>
      <c r="DB41"/>
      <c r="DC41"/>
      <c r="DD41"/>
      <c r="DE41"/>
      <c r="DF41"/>
    </row>
    <row r="42" spans="1:110" x14ac:dyDescent="0.3">
      <c r="A42" s="93" t="s">
        <v>297</v>
      </c>
      <c r="B42" s="93">
        <v>2</v>
      </c>
      <c r="C42" s="93">
        <v>9.6416000000000004</v>
      </c>
      <c r="D42" s="93">
        <v>9.6146000000000011</v>
      </c>
      <c r="E42" s="93" t="s">
        <v>332</v>
      </c>
      <c r="F42" s="93" t="s">
        <v>332</v>
      </c>
      <c r="G42" s="93">
        <v>36.827508351540757</v>
      </c>
      <c r="H42" s="93">
        <v>26.097253854294191</v>
      </c>
      <c r="I42" s="93">
        <v>36.581320262938092</v>
      </c>
      <c r="J42" s="93">
        <v>26.097253854294191</v>
      </c>
      <c r="K42" s="93">
        <v>2.2194544546971526</v>
      </c>
      <c r="L42" s="93" t="s">
        <v>332</v>
      </c>
      <c r="M42" s="93" t="s">
        <v>332</v>
      </c>
      <c r="N42" s="93">
        <v>0.98139181855898439</v>
      </c>
      <c r="O42" s="93">
        <v>0.97981288963257795</v>
      </c>
      <c r="P42" s="93">
        <v>0.99993663348872286</v>
      </c>
      <c r="Q42" s="93">
        <v>0.96714165210799108</v>
      </c>
      <c r="R42" s="93">
        <v>0.9769951420691767</v>
      </c>
      <c r="S42" s="93">
        <v>0.9769951420691767</v>
      </c>
      <c r="T42" s="93">
        <v>4.6380168958690682</v>
      </c>
      <c r="U42" s="93">
        <v>0.15373403410900194</v>
      </c>
      <c r="V42" s="93">
        <v>-0.59795513443235693</v>
      </c>
      <c r="W42" s="93">
        <v>0.10557895722702743</v>
      </c>
      <c r="X42" s="93">
        <v>-0.4923761772053295</v>
      </c>
      <c r="Y42" s="93">
        <v>-0.11551860945968929</v>
      </c>
      <c r="Z42" s="93">
        <v>0.99999999999023104</v>
      </c>
      <c r="AA42" s="93">
        <v>-0.48243652497379613</v>
      </c>
      <c r="AB42" s="93">
        <v>-0.11690600123251749</v>
      </c>
      <c r="AC42" s="93">
        <v>0.99971458077900166</v>
      </c>
      <c r="AD42" s="93">
        <v>-0.48104913320019904</v>
      </c>
      <c r="AE42" s="93" t="s">
        <v>332</v>
      </c>
      <c r="AF42" s="93" t="s">
        <v>332</v>
      </c>
      <c r="AG42" s="93">
        <v>74.342556867038624</v>
      </c>
      <c r="AH42" s="93">
        <v>76.539570672348901</v>
      </c>
      <c r="AI42" s="93">
        <v>39.410361679384529</v>
      </c>
      <c r="AJ42" s="93">
        <v>39.28146056204978</v>
      </c>
      <c r="AK42" s="93">
        <v>39.28146056204978</v>
      </c>
      <c r="AL42" s="93">
        <v>92.713422136685139</v>
      </c>
      <c r="AM42" s="93">
        <v>3863.0784157225598</v>
      </c>
      <c r="AN42" s="93">
        <v>8768.1650168538526</v>
      </c>
      <c r="AO42" s="93">
        <v>7640.1968077921783</v>
      </c>
      <c r="AP42" s="93">
        <v>1127.9682089865398</v>
      </c>
      <c r="AQ42" s="93">
        <v>1105.1887185082228</v>
      </c>
      <c r="AR42" s="93">
        <v>7662.976298349472</v>
      </c>
      <c r="AS42" s="93" t="s">
        <v>332</v>
      </c>
      <c r="AT42" s="93" t="s">
        <v>332</v>
      </c>
      <c r="AU42" s="93">
        <v>-48801.021205709774</v>
      </c>
      <c r="AV42" s="93">
        <v>-71145.473998015907</v>
      </c>
      <c r="AW42" s="93" t="s">
        <v>332</v>
      </c>
      <c r="AX42" s="93" t="s">
        <v>332</v>
      </c>
      <c r="AY42" s="93">
        <v>14.6937395</v>
      </c>
      <c r="BA42" s="7" t="s">
        <v>293</v>
      </c>
      <c r="BB42" s="2">
        <v>197.46530000000001</v>
      </c>
      <c r="BC42" s="2">
        <v>197.09922684954583</v>
      </c>
      <c r="BD42" s="2">
        <v>196.99540401932035</v>
      </c>
      <c r="BE42" s="2">
        <v>28</v>
      </c>
      <c r="BF42" s="2">
        <v>8.7696000000000005</v>
      </c>
      <c r="CW42"/>
      <c r="CX42"/>
      <c r="CY42"/>
      <c r="CZ42"/>
      <c r="DA42"/>
      <c r="DB42"/>
      <c r="DC42"/>
      <c r="DD42"/>
      <c r="DE42"/>
      <c r="DF42"/>
    </row>
    <row r="43" spans="1:110" x14ac:dyDescent="0.3">
      <c r="A43" s="93" t="s">
        <v>297</v>
      </c>
      <c r="B43" s="93">
        <v>3</v>
      </c>
      <c r="C43" s="93">
        <v>9.6146000000000011</v>
      </c>
      <c r="D43" s="93">
        <v>9.5876000000000019</v>
      </c>
      <c r="E43" s="93" t="s">
        <v>332</v>
      </c>
      <c r="F43" s="93" t="s">
        <v>332</v>
      </c>
      <c r="G43" s="93">
        <v>36.335132174335428</v>
      </c>
      <c r="H43" s="93">
        <v>25.534331248492176</v>
      </c>
      <c r="I43" s="93">
        <v>36.053670871434427</v>
      </c>
      <c r="J43" s="93">
        <v>25.534331248492176</v>
      </c>
      <c r="K43" s="93">
        <v>2.2204938154017881</v>
      </c>
      <c r="L43" s="93" t="s">
        <v>332</v>
      </c>
      <c r="M43" s="93" t="s">
        <v>332</v>
      </c>
      <c r="N43" s="93">
        <v>0.97823396070617152</v>
      </c>
      <c r="O43" s="93">
        <v>0.97639238028473374</v>
      </c>
      <c r="P43" s="93">
        <v>0.99992148108817025</v>
      </c>
      <c r="Q43" s="93">
        <v>0.96014798820691616</v>
      </c>
      <c r="R43" s="93">
        <v>0.97180792336850974</v>
      </c>
      <c r="S43" s="93">
        <v>0.97180792336850974</v>
      </c>
      <c r="T43" s="93">
        <v>4.6398799072051284</v>
      </c>
      <c r="U43" s="93">
        <v>0.14945778422793712</v>
      </c>
      <c r="V43" s="93">
        <v>-0.68242481179075098</v>
      </c>
      <c r="W43" s="93">
        <v>0.11950220598873773</v>
      </c>
      <c r="X43" s="93">
        <v>-0.56292260580201325</v>
      </c>
      <c r="Y43" s="93">
        <v>-0.13279146879877043</v>
      </c>
      <c r="Z43" s="93">
        <v>0.99999999997641398</v>
      </c>
      <c r="AA43" s="93">
        <v>-0.54963334299511257</v>
      </c>
      <c r="AB43" s="93">
        <v>-0.13537216322983261</v>
      </c>
      <c r="AC43" s="93">
        <v>1.0023752952721963</v>
      </c>
      <c r="AD43" s="93">
        <v>-0.54705264856164471</v>
      </c>
      <c r="AE43" s="93" t="s">
        <v>332</v>
      </c>
      <c r="AF43" s="93" t="s">
        <v>332</v>
      </c>
      <c r="AG43" s="93">
        <v>78.736584477659207</v>
      </c>
      <c r="AH43" s="93">
        <v>81.212899312133771</v>
      </c>
      <c r="AI43" s="93">
        <v>39.725283137917287</v>
      </c>
      <c r="AJ43" s="93">
        <v>39.634195455006576</v>
      </c>
      <c r="AK43" s="93">
        <v>39.634195455006576</v>
      </c>
      <c r="AL43" s="93">
        <v>90.959316933006022</v>
      </c>
      <c r="AM43" s="93">
        <v>3773.0293099677733</v>
      </c>
      <c r="AN43" s="93">
        <v>9806.4146356174751</v>
      </c>
      <c r="AO43" s="93">
        <v>8379.4447109030061</v>
      </c>
      <c r="AP43" s="93">
        <v>1426.9699246254736</v>
      </c>
      <c r="AQ43" s="93">
        <v>763.13153697379084</v>
      </c>
      <c r="AR43" s="93">
        <v>9043.2830986510162</v>
      </c>
      <c r="AS43" s="93" t="s">
        <v>332</v>
      </c>
      <c r="AT43" s="93" t="s">
        <v>332</v>
      </c>
      <c r="AU43" s="93">
        <v>-49221.008538490642</v>
      </c>
      <c r="AV43" s="93">
        <v>-72329.87866027384</v>
      </c>
      <c r="AW43" s="93" t="s">
        <v>332</v>
      </c>
      <c r="AX43" s="93" t="s">
        <v>332</v>
      </c>
      <c r="AY43" s="93">
        <v>14.693742845778006</v>
      </c>
      <c r="BA43" s="7" t="s">
        <v>294</v>
      </c>
      <c r="BB43" s="2">
        <v>191.57380000000001</v>
      </c>
      <c r="BC43" s="2">
        <v>196.5125500326063</v>
      </c>
      <c r="BD43" s="2">
        <v>196.2152604991077</v>
      </c>
      <c r="BE43" s="2">
        <v>27</v>
      </c>
      <c r="BF43" s="2">
        <v>5.5945999999999998</v>
      </c>
      <c r="CW43"/>
      <c r="CX43"/>
      <c r="CY43"/>
      <c r="CZ43"/>
      <c r="DA43"/>
      <c r="DB43"/>
      <c r="DC43"/>
      <c r="DD43"/>
      <c r="DE43"/>
      <c r="DF43"/>
    </row>
    <row r="44" spans="1:110" x14ac:dyDescent="0.3">
      <c r="A44" s="93" t="s">
        <v>297</v>
      </c>
      <c r="B44" s="93">
        <v>4</v>
      </c>
      <c r="C44" s="93">
        <v>9.5876000000000019</v>
      </c>
      <c r="D44" s="93">
        <v>9.5606000000000027</v>
      </c>
      <c r="E44" s="93" t="s">
        <v>332</v>
      </c>
      <c r="F44" s="93" t="s">
        <v>332</v>
      </c>
      <c r="G44" s="93">
        <v>35.77220956853342</v>
      </c>
      <c r="H44" s="93">
        <v>24.914641045908379</v>
      </c>
      <c r="I44" s="93">
        <v>35.462364467241514</v>
      </c>
      <c r="J44" s="93">
        <v>24.914641045908379</v>
      </c>
      <c r="K44" s="93">
        <v>2.2214557918564575</v>
      </c>
      <c r="L44" s="93" t="s">
        <v>332</v>
      </c>
      <c r="M44" s="93" t="s">
        <v>332</v>
      </c>
      <c r="N44" s="93">
        <v>0.97455079986329585</v>
      </c>
      <c r="O44" s="93">
        <v>0.97240409266507588</v>
      </c>
      <c r="P44" s="93">
        <v>0.99990263500512422</v>
      </c>
      <c r="Q44" s="93">
        <v>0.95188251387588796</v>
      </c>
      <c r="R44" s="93">
        <v>0.96568204476860697</v>
      </c>
      <c r="S44" s="93">
        <v>0.96568204476860697</v>
      </c>
      <c r="T44" s="93">
        <v>4.6395995620890771</v>
      </c>
      <c r="U44" s="93">
        <v>0.14464747284073165</v>
      </c>
      <c r="V44" s="93">
        <v>-0.75484391531293249</v>
      </c>
      <c r="W44" s="93">
        <v>0.13515371272913501</v>
      </c>
      <c r="X44" s="93">
        <v>-0.61969020258379748</v>
      </c>
      <c r="Y44" s="93">
        <v>-0.15225462614404592</v>
      </c>
      <c r="Z44" s="93">
        <v>0.99999999994714062</v>
      </c>
      <c r="AA44" s="93">
        <v>-0.60258928917693466</v>
      </c>
      <c r="AB44" s="93">
        <v>-0.15642021335975712</v>
      </c>
      <c r="AC44" s="93">
        <v>1.0066033079430585</v>
      </c>
      <c r="AD44" s="93">
        <v>-0.59842370195419381</v>
      </c>
      <c r="AE44" s="93" t="s">
        <v>332</v>
      </c>
      <c r="AF44" s="93" t="s">
        <v>332</v>
      </c>
      <c r="AG44" s="93">
        <v>83.689214146608336</v>
      </c>
      <c r="AH44" s="93">
        <v>86.481167323658482</v>
      </c>
      <c r="AI44" s="93">
        <v>40.104002529580136</v>
      </c>
      <c r="AJ44" s="93">
        <v>40.007402222417774</v>
      </c>
      <c r="AK44" s="93">
        <v>40.007402222417774</v>
      </c>
      <c r="AL44" s="93">
        <v>89.07736674894322</v>
      </c>
      <c r="AM44" s="93">
        <v>3673.3057982688329</v>
      </c>
      <c r="AN44" s="93">
        <v>9904.5810825947101</v>
      </c>
      <c r="AO44" s="93">
        <v>9177.1797948977801</v>
      </c>
      <c r="AP44" s="93">
        <v>727.40128759592881</v>
      </c>
      <c r="AQ44" s="93">
        <v>788.26685665504181</v>
      </c>
      <c r="AR44" s="93">
        <v>9116.3142259542838</v>
      </c>
      <c r="AS44" s="93" t="s">
        <v>332</v>
      </c>
      <c r="AT44" s="93" t="s">
        <v>332</v>
      </c>
      <c r="AU44" s="93">
        <v>-49721.430624992106</v>
      </c>
      <c r="AV44" s="93">
        <v>-73731.365280640443</v>
      </c>
      <c r="AW44" s="93" t="s">
        <v>332</v>
      </c>
      <c r="AX44" s="93" t="s">
        <v>332</v>
      </c>
      <c r="AY44" s="93">
        <v>14.693746166207474</v>
      </c>
      <c r="BA44" s="7" t="s">
        <v>295</v>
      </c>
      <c r="BB44" s="2">
        <v>46.583300000000001</v>
      </c>
      <c r="BC44" s="2">
        <v>166.50356830299165</v>
      </c>
      <c r="BD44" s="2">
        <v>161.87997796207898</v>
      </c>
      <c r="BE44" s="2">
        <v>10</v>
      </c>
      <c r="BF44" s="2">
        <v>3.9245999999999999</v>
      </c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</row>
    <row r="45" spans="1:110" ht="15" thickBot="1" x14ac:dyDescent="0.35">
      <c r="A45" s="93" t="s">
        <v>297</v>
      </c>
      <c r="B45" s="93">
        <v>5</v>
      </c>
      <c r="C45" s="93">
        <v>9.5606000000000027</v>
      </c>
      <c r="D45" s="93">
        <v>9.5336000000000034</v>
      </c>
      <c r="E45" s="93" t="s">
        <v>332</v>
      </c>
      <c r="F45" s="93" t="s">
        <v>332</v>
      </c>
      <c r="G45" s="93">
        <v>35.152519365949622</v>
      </c>
      <c r="H45" s="93">
        <v>24.239017116844725</v>
      </c>
      <c r="I45" s="93">
        <v>34.814707401417792</v>
      </c>
      <c r="J45" s="93">
        <v>24.239017116844725</v>
      </c>
      <c r="K45" s="93">
        <v>2.2224667794008859</v>
      </c>
      <c r="L45" s="93" t="s">
        <v>332</v>
      </c>
      <c r="M45" s="93" t="s">
        <v>332</v>
      </c>
      <c r="N45" s="93">
        <v>0.97025738546685603</v>
      </c>
      <c r="O45" s="93">
        <v>0.96775628890710741</v>
      </c>
      <c r="P45" s="93">
        <v>0.99987889830624765</v>
      </c>
      <c r="Q45" s="93">
        <v>0.94210978218219099</v>
      </c>
      <c r="R45" s="93">
        <v>0.95843953580267438</v>
      </c>
      <c r="S45" s="93">
        <v>0.95843953580267438</v>
      </c>
      <c r="T45" s="93">
        <v>4.6383295819480193</v>
      </c>
      <c r="U45" s="93">
        <v>0.13939392541977147</v>
      </c>
      <c r="V45" s="93">
        <v>-0.82798919611103083</v>
      </c>
      <c r="W45" s="93">
        <v>0.15236526704737574</v>
      </c>
      <c r="X45" s="93">
        <v>-0.67562392906365509</v>
      </c>
      <c r="Y45" s="93">
        <v>-0.17414988984362567</v>
      </c>
      <c r="Z45" s="93">
        <v>0.99999999988471711</v>
      </c>
      <c r="AA45" s="93">
        <v>-0.65383930628748166</v>
      </c>
      <c r="AB45" s="93">
        <v>-0.18044451116217636</v>
      </c>
      <c r="AC45" s="93">
        <v>1.0128954939347652</v>
      </c>
      <c r="AD45" s="93">
        <v>-0.64754468494894857</v>
      </c>
      <c r="AE45" s="93" t="s">
        <v>332</v>
      </c>
      <c r="AF45" s="93" t="s">
        <v>332</v>
      </c>
      <c r="AG45" s="93">
        <v>89.273120500708629</v>
      </c>
      <c r="AH45" s="93">
        <v>92.421400646167271</v>
      </c>
      <c r="AI45" s="93">
        <v>40.56180835435201</v>
      </c>
      <c r="AJ45" s="93">
        <v>40.447439674841796</v>
      </c>
      <c r="AK45" s="93">
        <v>40.447439674841796</v>
      </c>
      <c r="AL45" s="93">
        <v>87.095367140544653</v>
      </c>
      <c r="AM45" s="93">
        <v>3564.543567257736</v>
      </c>
      <c r="AN45" s="93">
        <v>9678.4266430740954</v>
      </c>
      <c r="AO45" s="93">
        <v>10038.282888612179</v>
      </c>
      <c r="AP45" s="93">
        <v>-359.85624562665657</v>
      </c>
      <c r="AQ45" s="93">
        <v>906.03778991279637</v>
      </c>
      <c r="AR45" s="93">
        <v>8772.3888531853481</v>
      </c>
      <c r="AS45" s="93" t="s">
        <v>332</v>
      </c>
      <c r="AT45" s="93" t="s">
        <v>332</v>
      </c>
      <c r="AU45" s="93">
        <v>-50316.190338125649</v>
      </c>
      <c r="AV45" s="93">
        <v>-75387.218233285195</v>
      </c>
      <c r="AW45" s="93" t="s">
        <v>332</v>
      </c>
      <c r="AX45" s="93" t="s">
        <v>332</v>
      </c>
      <c r="AY45" s="93">
        <v>14.693749455610718</v>
      </c>
      <c r="BA45" s="12" t="s">
        <v>296</v>
      </c>
      <c r="BB45" s="2">
        <v>94.2881</v>
      </c>
      <c r="BC45" s="2">
        <v>74.342556867038624</v>
      </c>
      <c r="BD45" s="2" t="s">
        <v>332</v>
      </c>
      <c r="BE45" s="2">
        <v>1</v>
      </c>
      <c r="BF45" s="2">
        <v>0</v>
      </c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</row>
    <row r="46" spans="1:110" ht="15" thickBot="1" x14ac:dyDescent="0.35">
      <c r="A46" s="93" t="s">
        <v>297</v>
      </c>
      <c r="B46" s="93">
        <v>6</v>
      </c>
      <c r="C46" s="93">
        <v>9.5336000000000034</v>
      </c>
      <c r="D46" s="93">
        <v>9.5066000000000042</v>
      </c>
      <c r="E46" s="93" t="s">
        <v>332</v>
      </c>
      <c r="F46" s="93" t="s">
        <v>332</v>
      </c>
      <c r="G46" s="93">
        <v>34.476895436885968</v>
      </c>
      <c r="H46" s="93">
        <v>23.505991620612381</v>
      </c>
      <c r="I46" s="93">
        <v>34.110382688769789</v>
      </c>
      <c r="J46" s="93">
        <v>23.505991620612381</v>
      </c>
      <c r="K46" s="93">
        <v>2.2229506284364975</v>
      </c>
      <c r="L46" s="93" t="s">
        <v>332</v>
      </c>
      <c r="M46" s="93" t="s">
        <v>332</v>
      </c>
      <c r="N46" s="93">
        <v>0.9652551923473589</v>
      </c>
      <c r="O46" s="93">
        <v>0.96234351656393524</v>
      </c>
      <c r="P46" s="93">
        <v>0.99984869343409022</v>
      </c>
      <c r="Q46" s="93">
        <v>0.93060598693848384</v>
      </c>
      <c r="R46" s="93">
        <v>0.94986731850771244</v>
      </c>
      <c r="S46" s="93">
        <v>0.94986731850771244</v>
      </c>
      <c r="T46" s="93">
        <v>4.6361955768623178</v>
      </c>
      <c r="U46" s="93">
        <v>0.13409705999938537</v>
      </c>
      <c r="V46" s="93">
        <v>-0.90405908426421888</v>
      </c>
      <c r="W46" s="93">
        <v>0.17103358803187529</v>
      </c>
      <c r="X46" s="93">
        <v>-0.73302549623234359</v>
      </c>
      <c r="Y46" s="93">
        <v>-0.1986367505351069</v>
      </c>
      <c r="Z46" s="93">
        <v>0.99999999976769038</v>
      </c>
      <c r="AA46" s="93">
        <v>-0.7054223337752572</v>
      </c>
      <c r="AB46" s="93">
        <v>-0.20778212178264407</v>
      </c>
      <c r="AC46" s="93">
        <v>1.0218676081688067</v>
      </c>
      <c r="AD46" s="93">
        <v>-0.69627696250400151</v>
      </c>
      <c r="AE46" s="93" t="s">
        <v>332</v>
      </c>
      <c r="AF46" s="93" t="s">
        <v>332</v>
      </c>
      <c r="AG46" s="93">
        <v>95.569680791625913</v>
      </c>
      <c r="AH46" s="93">
        <v>99.118596184363739</v>
      </c>
      <c r="AI46" s="93">
        <v>41.115910543658586</v>
      </c>
      <c r="AJ46" s="93">
        <v>40.974654381992643</v>
      </c>
      <c r="AK46" s="93">
        <v>40.974654381992643</v>
      </c>
      <c r="AL46" s="93">
        <v>85.021550623172658</v>
      </c>
      <c r="AM46" s="93">
        <v>3361.6687833331912</v>
      </c>
      <c r="AN46" s="93">
        <v>9243.3372844008791</v>
      </c>
      <c r="AO46" s="93">
        <v>10962.432727155932</v>
      </c>
      <c r="AP46" s="93">
        <v>-1719.0954427474467</v>
      </c>
      <c r="AQ46" s="93">
        <v>1055.5823975424587</v>
      </c>
      <c r="AR46" s="93">
        <v>8187.7548414809044</v>
      </c>
      <c r="AS46" s="93" t="s">
        <v>332</v>
      </c>
      <c r="AT46" s="93" t="s">
        <v>332</v>
      </c>
      <c r="AU46" s="93">
        <v>-51021.485732619156</v>
      </c>
      <c r="AV46" s="93">
        <v>-77344.90700085921</v>
      </c>
      <c r="AW46" s="93" t="s">
        <v>332</v>
      </c>
      <c r="AX46" s="93" t="s">
        <v>332</v>
      </c>
      <c r="AY46" s="93">
        <v>14.693752709773014</v>
      </c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</row>
    <row r="47" spans="1:110" ht="15" thickBot="1" x14ac:dyDescent="0.35">
      <c r="A47" s="93" t="s">
        <v>297</v>
      </c>
      <c r="B47" s="93">
        <v>7</v>
      </c>
      <c r="C47" s="93">
        <v>9.5066000000000042</v>
      </c>
      <c r="D47" s="93">
        <v>9.4796000000000049</v>
      </c>
      <c r="E47" s="93" t="s">
        <v>332</v>
      </c>
      <c r="F47" s="93" t="s">
        <v>332</v>
      </c>
      <c r="G47" s="93">
        <v>33.743869940653624</v>
      </c>
      <c r="H47" s="93">
        <v>22.71506208829771</v>
      </c>
      <c r="I47" s="93">
        <v>33.348405174496293</v>
      </c>
      <c r="J47" s="93">
        <v>22.71506208829771</v>
      </c>
      <c r="K47" s="93">
        <v>2.2233130726499524</v>
      </c>
      <c r="L47" s="93" t="s">
        <v>332</v>
      </c>
      <c r="M47" s="93" t="s">
        <v>332</v>
      </c>
      <c r="N47" s="93">
        <v>0.95943184078051169</v>
      </c>
      <c r="O47" s="93">
        <v>0.95604434899773527</v>
      </c>
      <c r="P47" s="93">
        <v>0.99980947394508957</v>
      </c>
      <c r="Q47" s="93">
        <v>0.91703098660306503</v>
      </c>
      <c r="R47" s="93">
        <v>0.93970575734116024</v>
      </c>
      <c r="S47" s="93">
        <v>0.93970575734116024</v>
      </c>
      <c r="T47" s="93">
        <v>4.6331475330616376</v>
      </c>
      <c r="U47" s="93">
        <v>0.12850963156722531</v>
      </c>
      <c r="V47" s="93">
        <v>-0.98209860685820893</v>
      </c>
      <c r="W47" s="93">
        <v>0.19116907454354171</v>
      </c>
      <c r="X47" s="93">
        <v>-0.79092953231466723</v>
      </c>
      <c r="Y47" s="93">
        <v>-0.22593489715592827</v>
      </c>
      <c r="Z47" s="93">
        <v>0.99999999945746054</v>
      </c>
      <c r="AA47" s="93">
        <v>-0.75616370982485925</v>
      </c>
      <c r="AB47" s="93">
        <v>-0.23885757166652019</v>
      </c>
      <c r="AC47" s="93">
        <v>1.0342158720939756</v>
      </c>
      <c r="AD47" s="93">
        <v>-0.74324103516724405</v>
      </c>
      <c r="AE47" s="93" t="s">
        <v>332</v>
      </c>
      <c r="AF47" s="93" t="s">
        <v>332</v>
      </c>
      <c r="AG47" s="93">
        <v>102.66751157710155</v>
      </c>
      <c r="AH47" s="93">
        <v>106.66616578902173</v>
      </c>
      <c r="AI47" s="93">
        <v>41.792722381121095</v>
      </c>
      <c r="AJ47" s="93">
        <v>41.618451271603647</v>
      </c>
      <c r="AK47" s="93">
        <v>41.618451271603647</v>
      </c>
      <c r="AL47" s="93">
        <v>82.861729978232887</v>
      </c>
      <c r="AM47" s="93">
        <v>3226.8220374121124</v>
      </c>
      <c r="AN47" s="93">
        <v>8547.5153363088539</v>
      </c>
      <c r="AO47" s="93">
        <v>11951.47667328331</v>
      </c>
      <c r="AP47" s="93">
        <v>-3403.9613364694328</v>
      </c>
      <c r="AQ47" s="93">
        <v>1250.2620012441348</v>
      </c>
      <c r="AR47" s="93">
        <v>7297.2533349005835</v>
      </c>
      <c r="AS47" s="93" t="s">
        <v>332</v>
      </c>
      <c r="AT47" s="93" t="s">
        <v>332</v>
      </c>
      <c r="AU47" s="93">
        <v>-51855.910256551761</v>
      </c>
      <c r="AV47" s="93">
        <v>-79661.733411781184</v>
      </c>
      <c r="AW47" s="93" t="s">
        <v>332</v>
      </c>
      <c r="AX47" s="93" t="s">
        <v>332</v>
      </c>
      <c r="AY47" s="93">
        <v>14.693755924588469</v>
      </c>
      <c r="BC47" s="11" t="s">
        <v>297</v>
      </c>
      <c r="BD47" s="120" t="s">
        <v>298</v>
      </c>
      <c r="BF47" s="121" t="s">
        <v>299</v>
      </c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</row>
    <row r="48" spans="1:110" ht="15.6" customHeight="1" x14ac:dyDescent="0.3">
      <c r="A48" s="93" t="s">
        <v>297</v>
      </c>
      <c r="B48" s="93">
        <v>8</v>
      </c>
      <c r="C48" s="93">
        <v>9.4796000000000049</v>
      </c>
      <c r="D48" s="93">
        <v>9.4526000000000057</v>
      </c>
      <c r="E48" s="93" t="s">
        <v>332</v>
      </c>
      <c r="F48" s="93" t="s">
        <v>332</v>
      </c>
      <c r="G48" s="93">
        <v>32.952940408338954</v>
      </c>
      <c r="H48" s="93">
        <v>21.871408022047923</v>
      </c>
      <c r="I48" s="93">
        <v>32.531113375214062</v>
      </c>
      <c r="J48" s="93">
        <v>21.871408022047923</v>
      </c>
      <c r="K48" s="93">
        <v>2.2236820550862322</v>
      </c>
      <c r="L48" s="93" t="s">
        <v>332</v>
      </c>
      <c r="M48" s="93" t="s">
        <v>332</v>
      </c>
      <c r="N48" s="93">
        <v>0.95265685721495885</v>
      </c>
      <c r="O48" s="97">
        <v>0.94871751893090661</v>
      </c>
      <c r="P48" s="93">
        <v>0.99975742409743218</v>
      </c>
      <c r="Q48" s="93">
        <v>0.90100458314514031</v>
      </c>
      <c r="R48" s="93">
        <v>0.92763955064519033</v>
      </c>
      <c r="S48" s="93">
        <v>0.92763955064519033</v>
      </c>
      <c r="T48" s="93">
        <v>4.6294570109891655</v>
      </c>
      <c r="U48" s="93">
        <v>0.12259758647936414</v>
      </c>
      <c r="V48" s="93">
        <v>-1.0566915133810715</v>
      </c>
      <c r="W48" s="93">
        <v>0.21303744713128381</v>
      </c>
      <c r="X48" s="93">
        <v>-0.84365406624978767</v>
      </c>
      <c r="Y48" s="93">
        <v>-0.2563021211296298</v>
      </c>
      <c r="Z48" s="93">
        <v>0.99999999876307066</v>
      </c>
      <c r="AA48" s="93">
        <v>-0.8003893925684693</v>
      </c>
      <c r="AB48" s="93">
        <v>-0.27408463437552738</v>
      </c>
      <c r="AC48" s="93">
        <v>1.0506907725145125</v>
      </c>
      <c r="AD48" s="93">
        <v>-0.78260687891594072</v>
      </c>
      <c r="AE48" s="93" t="s">
        <v>332</v>
      </c>
      <c r="AF48" s="93" t="s">
        <v>332</v>
      </c>
      <c r="AG48" s="93">
        <v>110.6648200009419</v>
      </c>
      <c r="AH48" s="93">
        <v>115.1212895923252</v>
      </c>
      <c r="AI48" s="93">
        <v>42.626207125275783</v>
      </c>
      <c r="AJ48" s="93">
        <v>42.40951223582978</v>
      </c>
      <c r="AK48" s="93">
        <v>42.40951223582978</v>
      </c>
      <c r="AL48" s="93">
        <v>79.867358896488668</v>
      </c>
      <c r="AM48" s="93">
        <v>3083.390899938302</v>
      </c>
      <c r="AN48" s="93">
        <v>7153.4627495540954</v>
      </c>
      <c r="AO48" s="93">
        <v>12875.098573533101</v>
      </c>
      <c r="AP48" s="93">
        <v>-5721.6358223690295</v>
      </c>
      <c r="AQ48" s="93">
        <v>1485.764395102605</v>
      </c>
      <c r="AR48" s="93">
        <v>5667.6983538282293</v>
      </c>
      <c r="AS48" s="93" t="s">
        <v>332</v>
      </c>
      <c r="AT48" s="93" t="s">
        <v>332</v>
      </c>
      <c r="AU48" s="93">
        <v>-52841.159375494739</v>
      </c>
      <c r="AV48" s="93">
        <v>-82407.486335566879</v>
      </c>
      <c r="AW48" s="93" t="s">
        <v>332</v>
      </c>
      <c r="AX48" s="93" t="s">
        <v>332</v>
      </c>
      <c r="AY48" s="93">
        <v>14.693759095928051</v>
      </c>
      <c r="BA48" s="122" t="s">
        <v>300</v>
      </c>
      <c r="BB48" s="1" t="s">
        <v>301</v>
      </c>
      <c r="BC48" s="2">
        <v>-24.788180500151164</v>
      </c>
      <c r="BD48" s="2">
        <v>-11.350236013577021</v>
      </c>
      <c r="BF48" s="123" t="s">
        <v>302</v>
      </c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</row>
    <row r="49" spans="1:100" ht="15.6" x14ac:dyDescent="0.3">
      <c r="A49" s="93" t="s">
        <v>297</v>
      </c>
      <c r="B49" s="93">
        <v>9</v>
      </c>
      <c r="C49" s="93">
        <v>9.4526000000000057</v>
      </c>
      <c r="D49" s="93">
        <v>8.9486000000000061</v>
      </c>
      <c r="E49" s="93" t="s">
        <v>332</v>
      </c>
      <c r="F49" s="93" t="s">
        <v>332</v>
      </c>
      <c r="G49" s="93">
        <v>32.109286342089163</v>
      </c>
      <c r="H49" s="93">
        <v>14.847140549970808</v>
      </c>
      <c r="I49" s="93">
        <v>28.597152606050606</v>
      </c>
      <c r="J49" s="93">
        <v>14.847140549970808</v>
      </c>
      <c r="K49" s="93">
        <v>41.097216996098915</v>
      </c>
      <c r="L49" s="93" t="s">
        <v>332</v>
      </c>
      <c r="M49" s="93" t="s">
        <v>332</v>
      </c>
      <c r="N49" s="93">
        <v>0.94477818064685426</v>
      </c>
      <c r="O49" s="93">
        <v>0.77232015611459903</v>
      </c>
      <c r="P49" s="93">
        <v>0.89181847960887539</v>
      </c>
      <c r="Q49" s="93">
        <v>0.3009860801528334</v>
      </c>
      <c r="R49" s="93">
        <v>0.33677749938708723</v>
      </c>
      <c r="S49" s="93">
        <v>0.33677749938708723</v>
      </c>
      <c r="T49" s="93">
        <v>4.3533602399605087</v>
      </c>
      <c r="U49" s="93">
        <v>0.13011963679158986</v>
      </c>
      <c r="V49" s="93">
        <v>-15.288600241825328</v>
      </c>
      <c r="W49" s="93">
        <v>8.2643327697482114</v>
      </c>
      <c r="X49" s="93">
        <v>-7.0242674720771161</v>
      </c>
      <c r="Y49" s="93">
        <v>-9.8636168912962692</v>
      </c>
      <c r="Z49" s="93">
        <v>0.99999999999024314</v>
      </c>
      <c r="AA49" s="93">
        <v>-5.4249833506252978</v>
      </c>
      <c r="AB49" s="93">
        <v>-12.922985007680305</v>
      </c>
      <c r="AC49" s="93">
        <v>1.5012202405886703</v>
      </c>
      <c r="AD49" s="93">
        <v>-2.3656152342721879</v>
      </c>
      <c r="AE49" s="93" t="s">
        <v>332</v>
      </c>
      <c r="AF49" s="93" t="s">
        <v>332</v>
      </c>
      <c r="AG49" s="93">
        <v>119.57775918370849</v>
      </c>
      <c r="AH49" s="93">
        <v>140.92449855258775</v>
      </c>
      <c r="AI49" s="93">
        <v>121.5907386403598</v>
      </c>
      <c r="AJ49" s="93">
        <v>121.27992733191874</v>
      </c>
      <c r="AK49" s="93">
        <v>121.27992733191874</v>
      </c>
      <c r="AL49" s="93">
        <v>69.507393894623078</v>
      </c>
      <c r="AM49" s="93">
        <v>1917.8276764302323</v>
      </c>
      <c r="AN49" s="93">
        <v>-1285199.0734539914</v>
      </c>
      <c r="AO49" s="93">
        <v>55228.053909664857</v>
      </c>
      <c r="AP49" s="93">
        <v>-1340427.1273617886</v>
      </c>
      <c r="AQ49" s="93">
        <v>24497.3330614488</v>
      </c>
      <c r="AR49" s="93">
        <v>-1309696.4065180556</v>
      </c>
      <c r="AS49" s="93" t="s">
        <v>332</v>
      </c>
      <c r="AT49" s="93" t="s">
        <v>332</v>
      </c>
      <c r="AU49" s="93">
        <v>-54006.747293024113</v>
      </c>
      <c r="AV49" s="93">
        <v>-207957.00160829304</v>
      </c>
      <c r="AW49" s="93" t="s">
        <v>332</v>
      </c>
      <c r="AX49" s="93" t="s">
        <v>332</v>
      </c>
      <c r="AY49" s="93">
        <v>14.693762219424556</v>
      </c>
      <c r="BA49" s="124"/>
      <c r="BB49" s="7" t="s">
        <v>303</v>
      </c>
      <c r="BC49" s="2">
        <v>13.044322026213248</v>
      </c>
      <c r="BD49" s="2">
        <v>16.71472519587649</v>
      </c>
      <c r="BF49" s="125" t="s">
        <v>304</v>
      </c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</row>
    <row r="50" spans="1:100" ht="15.6" x14ac:dyDescent="0.3">
      <c r="A50" s="93" t="s">
        <v>297</v>
      </c>
      <c r="B50" s="93">
        <v>10</v>
      </c>
      <c r="C50" s="93">
        <v>8.9486000000000061</v>
      </c>
      <c r="D50" s="93">
        <v>8.4446000000000065</v>
      </c>
      <c r="E50" s="93" t="s">
        <v>332</v>
      </c>
      <c r="F50" s="93" t="s">
        <v>332</v>
      </c>
      <c r="G50" s="93">
        <v>25.08501887001205</v>
      </c>
      <c r="H50" s="93">
        <v>14.849549672457757</v>
      </c>
      <c r="I50" s="93">
        <v>25.086223431255526</v>
      </c>
      <c r="J50" s="93">
        <v>14.849549672457757</v>
      </c>
      <c r="K50" s="93">
        <v>39.918986712074989</v>
      </c>
      <c r="L50" s="93" t="s">
        <v>332</v>
      </c>
      <c r="M50" s="93" t="s">
        <v>332</v>
      </c>
      <c r="N50" s="93">
        <v>0.5998621315823438</v>
      </c>
      <c r="O50" s="93">
        <v>0.53976189277929953</v>
      </c>
      <c r="P50" s="93">
        <v>0.58206705744520415</v>
      </c>
      <c r="Q50" s="93">
        <v>0.12535842448293014</v>
      </c>
      <c r="R50" s="93">
        <v>0.13374864733359024</v>
      </c>
      <c r="S50" s="93">
        <v>0.13374864733359024</v>
      </c>
      <c r="T50" s="93">
        <v>4.0832909285539447</v>
      </c>
      <c r="U50" s="93">
        <v>0.16536702818394644</v>
      </c>
      <c r="V50" s="93">
        <v>-3.0140756852467647</v>
      </c>
      <c r="W50" s="93">
        <v>3.0164848077337139</v>
      </c>
      <c r="X50" s="93">
        <v>2.409122486949038E-3</v>
      </c>
      <c r="Y50" s="93">
        <v>-3.0153760377677874</v>
      </c>
      <c r="Z50" s="93">
        <v>0.99999999999750278</v>
      </c>
      <c r="AA50" s="93">
        <v>1.3003525134927861E-3</v>
      </c>
      <c r="AB50" s="93">
        <v>-3.0143979021340042</v>
      </c>
      <c r="AC50" s="93">
        <v>1.170538142513277</v>
      </c>
      <c r="AD50" s="93">
        <v>3.2221687389036871E-4</v>
      </c>
      <c r="AE50" s="93" t="s">
        <v>332</v>
      </c>
      <c r="AF50" s="93" t="s">
        <v>332</v>
      </c>
      <c r="AG50" s="93">
        <v>162.27123792146705</v>
      </c>
      <c r="AH50" s="93">
        <v>166.50356830299165</v>
      </c>
      <c r="AI50" s="93">
        <v>162.40753081140738</v>
      </c>
      <c r="AJ50" s="93">
        <v>161.87997796207898</v>
      </c>
      <c r="AK50" s="93">
        <v>161.87997796207898</v>
      </c>
      <c r="AL50" s="93">
        <v>59.525102743930084</v>
      </c>
      <c r="AM50" s="93">
        <v>2207.4197562589679</v>
      </c>
      <c r="AN50" s="93">
        <v>-586945.02064821334</v>
      </c>
      <c r="AO50" s="93">
        <v>9732.9296801041291</v>
      </c>
      <c r="AP50" s="93">
        <v>-596677.95032825938</v>
      </c>
      <c r="AQ50" s="93">
        <v>46486.880831785573</v>
      </c>
      <c r="AR50" s="93">
        <v>-633431.90148000338</v>
      </c>
      <c r="AS50" s="93" t="s">
        <v>332</v>
      </c>
      <c r="AT50" s="93" t="s">
        <v>332</v>
      </c>
      <c r="AU50" s="93">
        <v>-120363.36119045479</v>
      </c>
      <c r="AV50" s="93">
        <v>-247449.37947146664</v>
      </c>
      <c r="AW50" s="93" t="s">
        <v>332</v>
      </c>
      <c r="AX50" s="93" t="s">
        <v>332</v>
      </c>
      <c r="AY50" s="93">
        <v>14.693807690746434</v>
      </c>
      <c r="BA50" s="124"/>
      <c r="BB50" s="7" t="s">
        <v>305</v>
      </c>
      <c r="BC50" s="2">
        <v>-11.743858473937918</v>
      </c>
      <c r="BD50" s="2">
        <v>5.3644891822994678</v>
      </c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</row>
    <row r="51" spans="1:100" ht="16.2" x14ac:dyDescent="0.3">
      <c r="A51" s="93" t="s">
        <v>297</v>
      </c>
      <c r="B51" s="93">
        <v>11</v>
      </c>
      <c r="C51" s="93">
        <v>8.4446000000000065</v>
      </c>
      <c r="D51" s="93">
        <v>7.940600000000007</v>
      </c>
      <c r="E51" s="93" t="s">
        <v>332</v>
      </c>
      <c r="F51" s="93" t="s">
        <v>332</v>
      </c>
      <c r="G51" s="93">
        <v>25.087427992498998</v>
      </c>
      <c r="H51" s="93">
        <v>14.874989187258944</v>
      </c>
      <c r="I51" s="93">
        <v>25.100147749899591</v>
      </c>
      <c r="J51" s="93">
        <v>14.874989187258944</v>
      </c>
      <c r="K51" s="93">
        <v>39.998548730252473</v>
      </c>
      <c r="L51" s="93" t="s">
        <v>332</v>
      </c>
      <c r="M51" s="93" t="s">
        <v>332</v>
      </c>
      <c r="N51" s="93">
        <v>0.47966165397625504</v>
      </c>
      <c r="O51" s="93">
        <v>0.46815411776694371</v>
      </c>
      <c r="P51" s="93">
        <v>0.47620282407922215</v>
      </c>
      <c r="Q51" s="93">
        <v>9.390903634090271E-2</v>
      </c>
      <c r="R51" s="93">
        <v>9.5484780509566256E-2</v>
      </c>
      <c r="S51" s="93">
        <v>9.5484780509566256E-2</v>
      </c>
      <c r="T51" s="93">
        <v>4.1483365625016493</v>
      </c>
      <c r="U51" s="93">
        <v>0.17045360348767574</v>
      </c>
      <c r="V51" s="93">
        <v>-0.56577210457363869</v>
      </c>
      <c r="W51" s="93">
        <v>0.59121161937482525</v>
      </c>
      <c r="X51" s="93">
        <v>2.5439514801186579E-2</v>
      </c>
      <c r="Y51" s="93">
        <v>-0.57768171818188085</v>
      </c>
      <c r="Z51" s="93">
        <v>0.99999999999987255</v>
      </c>
      <c r="AA51" s="93">
        <v>1.1909613608168609E-2</v>
      </c>
      <c r="AB51" s="93">
        <v>-0.56820119106072675</v>
      </c>
      <c r="AC51" s="93">
        <v>1.1289328804472156</v>
      </c>
      <c r="AD51" s="93">
        <v>2.4290864870611627E-3</v>
      </c>
      <c r="AE51" s="93" t="s">
        <v>332</v>
      </c>
      <c r="AF51" s="93" t="s">
        <v>332</v>
      </c>
      <c r="AG51" s="93">
        <v>170.73589868451629</v>
      </c>
      <c r="AH51" s="93">
        <v>172.10103277653764</v>
      </c>
      <c r="AI51" s="93">
        <v>170.76706888797045</v>
      </c>
      <c r="AJ51" s="93">
        <v>170.64945706694107</v>
      </c>
      <c r="AK51" s="93">
        <v>170.64945706694107</v>
      </c>
      <c r="AL51" s="93">
        <v>59.057705373702213</v>
      </c>
      <c r="AM51" s="93">
        <v>2305.1451247896634</v>
      </c>
      <c r="AN51" s="93">
        <v>-114790.82076028141</v>
      </c>
      <c r="AO51" s="93">
        <v>3151.1195201474193</v>
      </c>
      <c r="AP51" s="93">
        <v>-117941.94028040074</v>
      </c>
      <c r="AQ51" s="93">
        <v>10844.099177438662</v>
      </c>
      <c r="AR51" s="93">
        <v>-125634.9199377249</v>
      </c>
      <c r="AS51" s="93" t="s">
        <v>332</v>
      </c>
      <c r="AT51" s="93" t="s">
        <v>332</v>
      </c>
      <c r="AU51" s="93">
        <v>-143747.78508378816</v>
      </c>
      <c r="AV51" s="93">
        <v>-254743.22199083932</v>
      </c>
      <c r="AW51" s="93" t="s">
        <v>332</v>
      </c>
      <c r="AX51" s="93" t="s">
        <v>332</v>
      </c>
      <c r="AY51" s="93">
        <v>14.693847872836452</v>
      </c>
      <c r="BA51" s="124"/>
      <c r="BB51" s="7" t="s">
        <v>306</v>
      </c>
      <c r="BC51" s="2">
        <v>-14.812709020485485</v>
      </c>
      <c r="BD51" s="2">
        <v>-13.009567870382867</v>
      </c>
      <c r="BF51" s="121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</row>
    <row r="52" spans="1:100" ht="16.2" x14ac:dyDescent="0.3">
      <c r="A52" s="93" t="s">
        <v>297</v>
      </c>
      <c r="B52" s="93">
        <v>12</v>
      </c>
      <c r="C52" s="93">
        <v>7.940600000000007</v>
      </c>
      <c r="D52" s="93">
        <v>7.9136000000000069</v>
      </c>
      <c r="E52" s="93" t="s">
        <v>332</v>
      </c>
      <c r="F52" s="93" t="s">
        <v>332</v>
      </c>
      <c r="G52" s="93">
        <v>25.112867507300187</v>
      </c>
      <c r="H52" s="93">
        <v>14.879665130284973</v>
      </c>
      <c r="I52" s="93">
        <v>25.115205478813198</v>
      </c>
      <c r="J52" s="93">
        <v>14.879665130284973</v>
      </c>
      <c r="K52" s="93">
        <v>2.1433897826651136</v>
      </c>
      <c r="L52" s="93" t="s">
        <v>332</v>
      </c>
      <c r="M52" s="93" t="s">
        <v>332</v>
      </c>
      <c r="N52" s="93">
        <v>0.45664658155763227</v>
      </c>
      <c r="O52" s="93">
        <v>0.4558878132331452</v>
      </c>
      <c r="P52" s="93">
        <v>0.46578723545341039</v>
      </c>
      <c r="Q52" s="93">
        <v>9.1154373497982374E-2</v>
      </c>
      <c r="R52" s="93">
        <v>9.3036605742571554E-2</v>
      </c>
      <c r="S52" s="93">
        <v>9.3036605742571554E-2</v>
      </c>
      <c r="T52" s="93">
        <v>4.1672072097351522</v>
      </c>
      <c r="U52" s="93">
        <v>0.17100029292180188</v>
      </c>
      <c r="V52" s="93">
        <v>-3.5981539319784671E-2</v>
      </c>
      <c r="W52" s="93">
        <v>4.0657482345812977E-2</v>
      </c>
      <c r="X52" s="93">
        <v>4.675943026028309E-3</v>
      </c>
      <c r="Y52" s="93">
        <v>-3.8113244760603369E-2</v>
      </c>
      <c r="Z52" s="93">
        <v>1.0000000000031519</v>
      </c>
      <c r="AA52" s="93">
        <v>2.1317054409388217E-3</v>
      </c>
      <c r="AB52" s="93">
        <v>-3.641657318753104E-2</v>
      </c>
      <c r="AC52" s="93">
        <v>1.1263285290870664</v>
      </c>
      <c r="AD52" s="93">
        <v>4.3503386778732277E-4</v>
      </c>
      <c r="AE52" s="93" t="s">
        <v>332</v>
      </c>
      <c r="AF52" s="93" t="s">
        <v>332</v>
      </c>
      <c r="AG52" s="93">
        <v>173.46616686855901</v>
      </c>
      <c r="AH52" s="93">
        <v>173.57901344066181</v>
      </c>
      <c r="AI52" s="93">
        <v>171.5190644120253</v>
      </c>
      <c r="AJ52" s="93">
        <v>171.34546661032081</v>
      </c>
      <c r="AK52" s="93">
        <v>171.34546661032081</v>
      </c>
      <c r="AL52" s="93">
        <v>58.994118375244945</v>
      </c>
      <c r="AM52" s="93">
        <v>2313.5555909403079</v>
      </c>
      <c r="AN52" s="93">
        <v>-7969.0749055139813</v>
      </c>
      <c r="AO52" s="93">
        <v>260.47517936353586</v>
      </c>
      <c r="AP52" s="93">
        <v>-8229.5500848805405</v>
      </c>
      <c r="AQ52" s="93">
        <v>860.84570466645391</v>
      </c>
      <c r="AR52" s="93">
        <v>-8829.9206101818236</v>
      </c>
      <c r="AS52" s="93" t="s">
        <v>332</v>
      </c>
      <c r="AT52" s="93" t="s">
        <v>332</v>
      </c>
      <c r="AU52" s="93">
        <v>-148173.16369982017</v>
      </c>
      <c r="AV52" s="93">
        <v>-255198.73695396993</v>
      </c>
      <c r="AW52" s="93" t="s">
        <v>332</v>
      </c>
      <c r="AX52" s="93" t="s">
        <v>332</v>
      </c>
      <c r="AY52" s="93">
        <v>14.693888807146692</v>
      </c>
      <c r="BA52" s="124"/>
      <c r="BB52" s="7" t="s">
        <v>308</v>
      </c>
      <c r="BC52" s="2">
        <v>-9.9754714802866715</v>
      </c>
      <c r="BD52" s="2">
        <v>1.659331856835851</v>
      </c>
      <c r="BF52" s="121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</row>
    <row r="53" spans="1:100" ht="16.2" x14ac:dyDescent="0.3">
      <c r="A53" s="93" t="s">
        <v>297</v>
      </c>
      <c r="B53" s="93">
        <v>13</v>
      </c>
      <c r="C53" s="93">
        <v>7.9136000000000069</v>
      </c>
      <c r="D53" s="93">
        <v>7.8866000000000067</v>
      </c>
      <c r="E53" s="93" t="s">
        <v>332</v>
      </c>
      <c r="F53" s="93" t="s">
        <v>332</v>
      </c>
      <c r="G53" s="93">
        <v>25.117543450326213</v>
      </c>
      <c r="H53" s="93">
        <v>14.877950229928919</v>
      </c>
      <c r="I53" s="93">
        <v>25.116686000148189</v>
      </c>
      <c r="J53" s="93">
        <v>14.877950229928919</v>
      </c>
      <c r="K53" s="93">
        <v>2.143748248322026</v>
      </c>
      <c r="L53" s="93" t="s">
        <v>332</v>
      </c>
      <c r="M53" s="93" t="s">
        <v>332</v>
      </c>
      <c r="N53" s="93">
        <v>0.45512904490865802</v>
      </c>
      <c r="O53" s="93">
        <v>0.45462558669136061</v>
      </c>
      <c r="P53" s="93">
        <v>0.46119292129602218</v>
      </c>
      <c r="Q53" s="93">
        <v>8.9955601426315437E-2</v>
      </c>
      <c r="R53" s="93">
        <v>9.1295069268263987E-2</v>
      </c>
      <c r="S53" s="93">
        <v>9.1295069268263987E-2</v>
      </c>
      <c r="T53" s="93">
        <v>4.1698484889640515</v>
      </c>
      <c r="U53" s="93">
        <v>0.17115830471955473</v>
      </c>
      <c r="V53" s="93">
        <v>-2.6070041496713766E-2</v>
      </c>
      <c r="W53" s="93">
        <v>2.4355141140661358E-2</v>
      </c>
      <c r="X53" s="93">
        <v>-1.7149003560524081E-3</v>
      </c>
      <c r="Y53" s="93">
        <v>-2.5290403916080346E-2</v>
      </c>
      <c r="Z53" s="93">
        <v>1.0000000000057678</v>
      </c>
      <c r="AA53" s="93">
        <v>-7.7963758048754921E-4</v>
      </c>
      <c r="AB53" s="93">
        <v>-2.5913479549847015E-2</v>
      </c>
      <c r="AC53" s="93">
        <v>1.1245512337766805</v>
      </c>
      <c r="AD53" s="93">
        <v>-1.5656194679397516E-4</v>
      </c>
      <c r="AE53" s="93" t="s">
        <v>332</v>
      </c>
      <c r="AF53" s="93" t="s">
        <v>332</v>
      </c>
      <c r="AG53" s="93">
        <v>173.69186001276461</v>
      </c>
      <c r="AH53" s="93">
        <v>173.79878808436251</v>
      </c>
      <c r="AI53" s="93">
        <v>171.84721943442551</v>
      </c>
      <c r="AJ53" s="93">
        <v>171.74725230183833</v>
      </c>
      <c r="AK53" s="93">
        <v>171.74725230183833</v>
      </c>
      <c r="AL53" s="93">
        <v>58.985866448703121</v>
      </c>
      <c r="AM53" s="93">
        <v>2317.8225918837625</v>
      </c>
      <c r="AN53" s="93">
        <v>-4499.0225140082066</v>
      </c>
      <c r="AO53" s="93">
        <v>246.77751047112361</v>
      </c>
      <c r="AP53" s="93">
        <v>-4745.8000244846844</v>
      </c>
      <c r="AQ53" s="93">
        <v>496.71949960211788</v>
      </c>
      <c r="AR53" s="93">
        <v>-4995.7420136122064</v>
      </c>
      <c r="AS53" s="93" t="s">
        <v>332</v>
      </c>
      <c r="AT53" s="93" t="s">
        <v>332</v>
      </c>
      <c r="AU53" s="93">
        <v>-148462.85069283555</v>
      </c>
      <c r="AV53" s="93">
        <v>-255530.54764311551</v>
      </c>
      <c r="AW53" s="93" t="s">
        <v>332</v>
      </c>
      <c r="AX53" s="93" t="s">
        <v>332</v>
      </c>
      <c r="AY53" s="93">
        <v>14.693891013957543</v>
      </c>
      <c r="BA53" s="124"/>
      <c r="BB53" s="7" t="s">
        <v>310</v>
      </c>
      <c r="BC53" s="2">
        <v>-17.926546264373805</v>
      </c>
      <c r="BD53" s="2">
        <v>-11.990964140541681</v>
      </c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</row>
    <row r="54" spans="1:100" ht="16.8" thickBot="1" x14ac:dyDescent="0.35">
      <c r="A54" s="93" t="s">
        <v>297</v>
      </c>
      <c r="B54" s="93">
        <v>14</v>
      </c>
      <c r="C54" s="93">
        <v>7.8866000000000067</v>
      </c>
      <c r="D54" s="93">
        <v>7.8596000000000066</v>
      </c>
      <c r="E54" s="93" t="s">
        <v>332</v>
      </c>
      <c r="F54" s="93" t="s">
        <v>332</v>
      </c>
      <c r="G54" s="93">
        <v>25.115828549970161</v>
      </c>
      <c r="H54" s="93">
        <v>14.873843380284002</v>
      </c>
      <c r="I54" s="93">
        <v>25.113775125147701</v>
      </c>
      <c r="J54" s="93">
        <v>14.873843380284002</v>
      </c>
      <c r="K54" s="93">
        <v>2.1440025866574106</v>
      </c>
      <c r="L54" s="93" t="s">
        <v>332</v>
      </c>
      <c r="M54" s="93" t="s">
        <v>332</v>
      </c>
      <c r="N54" s="93">
        <v>0.45412212847406325</v>
      </c>
      <c r="O54" s="93">
        <v>0.45379289394804495</v>
      </c>
      <c r="P54" s="93">
        <v>0.45808721802452124</v>
      </c>
      <c r="Q54" s="93">
        <v>8.9150780523881354E-2</v>
      </c>
      <c r="R54" s="93">
        <v>9.008318560770126E-2</v>
      </c>
      <c r="S54" s="93">
        <v>9.008318560770126E-2</v>
      </c>
      <c r="T54" s="93">
        <v>4.1716592911158132</v>
      </c>
      <c r="U54" s="93">
        <v>0.17119174064349826</v>
      </c>
      <c r="V54" s="93">
        <v>-1.84003028852174E-2</v>
      </c>
      <c r="W54" s="93">
        <v>1.4293453240299054E-2</v>
      </c>
      <c r="X54" s="93">
        <v>-4.1068496449183454E-3</v>
      </c>
      <c r="Y54" s="93">
        <v>-1.6536643699681164E-2</v>
      </c>
      <c r="Z54" s="93">
        <v>1.0000000000096296</v>
      </c>
      <c r="AA54" s="93">
        <v>-1.8636591853769967E-3</v>
      </c>
      <c r="AB54" s="93">
        <v>-1.803034478629717E-2</v>
      </c>
      <c r="AC54" s="93">
        <v>1.12333115912489</v>
      </c>
      <c r="AD54" s="93">
        <v>-3.6995809882610131E-4</v>
      </c>
      <c r="AE54" s="93" t="s">
        <v>332</v>
      </c>
      <c r="AF54" s="93" t="s">
        <v>332</v>
      </c>
      <c r="AG54" s="93">
        <v>173.90571615596045</v>
      </c>
      <c r="AH54" s="93">
        <v>174.01227760691094</v>
      </c>
      <c r="AI54" s="93">
        <v>172.06785717026929</v>
      </c>
      <c r="AJ54" s="93">
        <v>172.00407000911309</v>
      </c>
      <c r="AK54" s="93">
        <v>172.00407000911309</v>
      </c>
      <c r="AL54" s="93">
        <v>58.96978880339735</v>
      </c>
      <c r="AM54" s="93">
        <v>2320.118518535468</v>
      </c>
      <c r="AN54" s="93">
        <v>-2413.1174281157605</v>
      </c>
      <c r="AO54" s="93">
        <v>245.83575857811172</v>
      </c>
      <c r="AP54" s="93">
        <v>-2658.9531867017022</v>
      </c>
      <c r="AQ54" s="93">
        <v>317.29903392923512</v>
      </c>
      <c r="AR54" s="93">
        <v>-2730.4164620472325</v>
      </c>
      <c r="AS54" s="93" t="s">
        <v>332</v>
      </c>
      <c r="AT54" s="93" t="s">
        <v>332</v>
      </c>
      <c r="AU54" s="93">
        <v>-148652.11864790443</v>
      </c>
      <c r="AV54" s="93">
        <v>-255763.34174201975</v>
      </c>
      <c r="AW54" s="93" t="s">
        <v>332</v>
      </c>
      <c r="AX54" s="93" t="s">
        <v>332</v>
      </c>
      <c r="AY54" s="93">
        <v>14.693893222602329</v>
      </c>
      <c r="BA54" s="126"/>
      <c r="BB54" s="23" t="s">
        <v>311</v>
      </c>
      <c r="BC54" s="2">
        <v>-6.8616342358277969</v>
      </c>
      <c r="BD54" s="2">
        <v>0.64072812696580361</v>
      </c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</row>
    <row r="55" spans="1:100" ht="14.4" customHeight="1" x14ac:dyDescent="0.3">
      <c r="A55" s="93" t="s">
        <v>297</v>
      </c>
      <c r="B55" s="93">
        <v>15</v>
      </c>
      <c r="C55" s="93">
        <v>7.8596000000000066</v>
      </c>
      <c r="D55" s="93">
        <v>7.8326000000000064</v>
      </c>
      <c r="E55" s="93" t="s">
        <v>332</v>
      </c>
      <c r="F55" s="93" t="s">
        <v>332</v>
      </c>
      <c r="G55" s="93">
        <v>25.111721700325241</v>
      </c>
      <c r="H55" s="93">
        <v>14.868394165520172</v>
      </c>
      <c r="I55" s="93">
        <v>25.10899709294333</v>
      </c>
      <c r="J55" s="93">
        <v>14.868394165520172</v>
      </c>
      <c r="K55" s="93">
        <v>2.1441955760436997</v>
      </c>
      <c r="L55" s="93" t="s">
        <v>332</v>
      </c>
      <c r="M55" s="93" t="s">
        <v>332</v>
      </c>
      <c r="N55" s="93">
        <v>0.45346365942202665</v>
      </c>
      <c r="O55" s="93">
        <v>0.45325563775497396</v>
      </c>
      <c r="P55" s="93">
        <v>0.45596887688780852</v>
      </c>
      <c r="Q55" s="93">
        <v>8.8604357165647865E-2</v>
      </c>
      <c r="R55" s="93">
        <v>8.9247491085727756E-2</v>
      </c>
      <c r="S55" s="93">
        <v>8.9247491085727756E-2</v>
      </c>
      <c r="T55" s="93">
        <v>4.1731688815571895</v>
      </c>
      <c r="U55" s="93">
        <v>0.17117324988582241</v>
      </c>
      <c r="V55" s="93">
        <v>-1.2916318179749569E-2</v>
      </c>
      <c r="W55" s="93">
        <v>7.4671034159202081E-3</v>
      </c>
      <c r="X55" s="93">
        <v>-5.4492147638293608E-3</v>
      </c>
      <c r="Y55" s="93">
        <v>-1.04464308665441E-2</v>
      </c>
      <c r="Z55" s="93">
        <v>1.0000000000155242</v>
      </c>
      <c r="AA55" s="93">
        <v>-2.4698873130432966E-3</v>
      </c>
      <c r="AB55" s="93">
        <v>-1.2429989433582112E-2</v>
      </c>
      <c r="AC55" s="93">
        <v>1.1224935032346079</v>
      </c>
      <c r="AD55" s="93">
        <v>-4.8632874605907694E-4</v>
      </c>
      <c r="AE55" s="93" t="s">
        <v>332</v>
      </c>
      <c r="AF55" s="93" t="s">
        <v>332</v>
      </c>
      <c r="AG55" s="93">
        <v>174.11883905786138</v>
      </c>
      <c r="AH55" s="93">
        <v>174.22909762363673</v>
      </c>
      <c r="AI55" s="93">
        <v>172.21780524616179</v>
      </c>
      <c r="AJ55" s="93">
        <v>172.1753213620182</v>
      </c>
      <c r="AK55" s="93">
        <v>172.1753213620182</v>
      </c>
      <c r="AL55" s="93">
        <v>58.950889368239494</v>
      </c>
      <c r="AM55" s="93">
        <v>2321.2400735929677</v>
      </c>
      <c r="AN55" s="93">
        <v>-1000.3712816881994</v>
      </c>
      <c r="AO55" s="93">
        <v>254.23185413914456</v>
      </c>
      <c r="AP55" s="93">
        <v>-1254.6031358381399</v>
      </c>
      <c r="AQ55" s="93">
        <v>211.45047788835785</v>
      </c>
      <c r="AR55" s="93">
        <v>-1211.8217595790991</v>
      </c>
      <c r="AS55" s="93" t="s">
        <v>332</v>
      </c>
      <c r="AT55" s="93" t="s">
        <v>332</v>
      </c>
      <c r="AU55" s="93">
        <v>-148772.52494122353</v>
      </c>
      <c r="AV55" s="93">
        <v>-255924.35984746448</v>
      </c>
      <c r="AW55" s="93" t="s">
        <v>332</v>
      </c>
      <c r="AX55" s="93" t="s">
        <v>332</v>
      </c>
      <c r="AY55" s="93">
        <v>14.69389543244732</v>
      </c>
      <c r="BA55" s="122" t="s">
        <v>312</v>
      </c>
      <c r="BB55" s="1" t="s">
        <v>241</v>
      </c>
      <c r="BC55" s="2">
        <v>-1937453.8713864253</v>
      </c>
      <c r="BD55" s="2">
        <v>-3494408.6344446135</v>
      </c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</row>
    <row r="56" spans="1:100" ht="16.2" x14ac:dyDescent="0.3">
      <c r="A56" s="93" t="s">
        <v>297</v>
      </c>
      <c r="B56" s="93">
        <v>16</v>
      </c>
      <c r="C56" s="93">
        <v>7.8326000000000064</v>
      </c>
      <c r="D56" s="93">
        <v>7.8056000000000063</v>
      </c>
      <c r="E56" s="93" t="s">
        <v>332</v>
      </c>
      <c r="F56" s="93" t="s">
        <v>332</v>
      </c>
      <c r="G56" s="93">
        <v>25.106272485561412</v>
      </c>
      <c r="H56" s="93">
        <v>14.861877660428652</v>
      </c>
      <c r="I56" s="93">
        <v>25.103014233015656</v>
      </c>
      <c r="J56" s="93">
        <v>14.861877660428652</v>
      </c>
      <c r="K56" s="93">
        <v>2.1443500899742762</v>
      </c>
      <c r="L56" s="93" t="s">
        <v>332</v>
      </c>
      <c r="M56" s="93" t="s">
        <v>332</v>
      </c>
      <c r="N56" s="93">
        <v>0.45304761608792116</v>
      </c>
      <c r="O56" s="93">
        <v>0.45292507392887471</v>
      </c>
      <c r="P56" s="93">
        <v>0.45452343370678266</v>
      </c>
      <c r="Q56" s="93">
        <v>8.8232675059267671E-2</v>
      </c>
      <c r="R56" s="93">
        <v>8.8674060046908573E-2</v>
      </c>
      <c r="S56" s="93">
        <v>8.8674060046908573E-2</v>
      </c>
      <c r="T56" s="93">
        <v>4.174569844185708</v>
      </c>
      <c r="U56" s="93">
        <v>0.17112515363208916</v>
      </c>
      <c r="V56" s="93">
        <v>-9.1038436757979249E-3</v>
      </c>
      <c r="W56" s="93">
        <v>2.5873385842789063E-3</v>
      </c>
      <c r="X56" s="93">
        <v>-6.5165050915190186E-3</v>
      </c>
      <c r="Y56" s="93">
        <v>-6.1523551253087139E-3</v>
      </c>
      <c r="Z56" s="93">
        <v>1.0000000000252052</v>
      </c>
      <c r="AA56" s="93">
        <v>-2.9514885503341402E-3</v>
      </c>
      <c r="AB56" s="93">
        <v>-8.525998711898998E-3</v>
      </c>
      <c r="AC56" s="93">
        <v>1.1219195442244199</v>
      </c>
      <c r="AD56" s="93">
        <v>-5.7784496378134292E-4</v>
      </c>
      <c r="AE56" s="93" t="s">
        <v>332</v>
      </c>
      <c r="AF56" s="93" t="s">
        <v>332</v>
      </c>
      <c r="AG56" s="93">
        <v>174.33935618941211</v>
      </c>
      <c r="AH56" s="93">
        <v>174.45652800748695</v>
      </c>
      <c r="AI56" s="93">
        <v>172.31987103477522</v>
      </c>
      <c r="AJ56" s="93">
        <v>172.29115772543872</v>
      </c>
      <c r="AK56" s="93">
        <v>172.29115772543872</v>
      </c>
      <c r="AL56" s="93">
        <v>58.930096556129101</v>
      </c>
      <c r="AM56" s="93">
        <v>2321.5615920890282</v>
      </c>
      <c r="AN56" s="93">
        <v>23.62520157453125</v>
      </c>
      <c r="AO56" s="93">
        <v>270.00241428415228</v>
      </c>
      <c r="AP56" s="93">
        <v>-246.3772127240957</v>
      </c>
      <c r="AQ56" s="93">
        <v>142.94176829685011</v>
      </c>
      <c r="AR56" s="93">
        <v>-119.31656672497581</v>
      </c>
      <c r="AS56" s="93" t="s">
        <v>332</v>
      </c>
      <c r="AT56" s="93" t="s">
        <v>332</v>
      </c>
      <c r="AU56" s="93">
        <v>-148844.66088741369</v>
      </c>
      <c r="AV56" s="93">
        <v>-256034.98565329873</v>
      </c>
      <c r="AW56" s="93" t="s">
        <v>332</v>
      </c>
      <c r="AX56" s="93" t="s">
        <v>332</v>
      </c>
      <c r="AY56" s="93">
        <v>14.693897643303565</v>
      </c>
      <c r="BA56" s="124"/>
      <c r="BB56" s="7" t="s">
        <v>313</v>
      </c>
      <c r="BC56" s="2">
        <v>141025.06706382468</v>
      </c>
      <c r="BD56" s="2">
        <v>30123.52338475754</v>
      </c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</row>
    <row r="57" spans="1:100" ht="16.2" x14ac:dyDescent="0.3">
      <c r="A57" s="93" t="s">
        <v>297</v>
      </c>
      <c r="B57" s="93">
        <v>17</v>
      </c>
      <c r="C57" s="93">
        <v>7.8056000000000063</v>
      </c>
      <c r="D57" s="93">
        <v>7.7786000000000062</v>
      </c>
      <c r="E57" s="93" t="s">
        <v>332</v>
      </c>
      <c r="F57" s="93" t="s">
        <v>332</v>
      </c>
      <c r="G57" s="93">
        <v>25.099755980469894</v>
      </c>
      <c r="H57" s="93">
        <v>14.854345867989176</v>
      </c>
      <c r="I57" s="93">
        <v>25.095990084250158</v>
      </c>
      <c r="J57" s="93">
        <v>14.854345867989176</v>
      </c>
      <c r="K57" s="93">
        <v>2.1444807402813595</v>
      </c>
      <c r="L57" s="93" t="s">
        <v>332</v>
      </c>
      <c r="M57" s="93" t="s">
        <v>332</v>
      </c>
      <c r="N57" s="93">
        <v>0.45280253176982832</v>
      </c>
      <c r="O57" s="93">
        <v>0.45274120752570224</v>
      </c>
      <c r="P57" s="93">
        <v>0.45354112640793692</v>
      </c>
      <c r="Q57" s="93">
        <v>8.7980622285686622E-2</v>
      </c>
      <c r="R57" s="93">
        <v>8.8282251246606783E-2</v>
      </c>
      <c r="S57" s="93">
        <v>8.8282251246606783E-2</v>
      </c>
      <c r="T57" s="93">
        <v>4.1759555758640188</v>
      </c>
      <c r="U57" s="93">
        <v>0.17105548744898524</v>
      </c>
      <c r="V57" s="93">
        <v>-6.4879380489613076E-3</v>
      </c>
      <c r="W57" s="93">
        <v>-1.043854390514379E-3</v>
      </c>
      <c r="X57" s="93">
        <v>-7.5317924394756866E-3</v>
      </c>
      <c r="Y57" s="93">
        <v>-3.077985244943209E-3</v>
      </c>
      <c r="Z57" s="93">
        <v>1.0000000000444842</v>
      </c>
      <c r="AA57" s="93">
        <v>-3.4099528038811769E-3</v>
      </c>
      <c r="AB57" s="93">
        <v>-5.8230144563591836E-3</v>
      </c>
      <c r="AC57" s="93">
        <v>1.1215276155820419</v>
      </c>
      <c r="AD57" s="93">
        <v>-6.6492359247908596E-4</v>
      </c>
      <c r="AE57" s="93" t="s">
        <v>332</v>
      </c>
      <c r="AF57" s="93" t="s">
        <v>332</v>
      </c>
      <c r="AG57" s="93">
        <v>174.57369982556179</v>
      </c>
      <c r="AH57" s="93">
        <v>174.70050463444281</v>
      </c>
      <c r="AI57" s="93">
        <v>172.38911933606869</v>
      </c>
      <c r="AJ57" s="93">
        <v>172.36966874188278</v>
      </c>
      <c r="AK57" s="93">
        <v>172.36966874188278</v>
      </c>
      <c r="AL57" s="93">
        <v>58.90735551698144</v>
      </c>
      <c r="AM57" s="93">
        <v>2321.294670754241</v>
      </c>
      <c r="AN57" s="93">
        <v>804.8110879448858</v>
      </c>
      <c r="AO57" s="93">
        <v>291.98734121002974</v>
      </c>
      <c r="AP57" s="93">
        <v>512.82374671576338</v>
      </c>
      <c r="AQ57" s="93">
        <v>96.824507676994713</v>
      </c>
      <c r="AR57" s="93">
        <v>707.98658026518387</v>
      </c>
      <c r="AS57" s="93" t="s">
        <v>332</v>
      </c>
      <c r="AT57" s="93" t="s">
        <v>332</v>
      </c>
      <c r="AU57" s="93">
        <v>-148882.36331725781</v>
      </c>
      <c r="AV57" s="93">
        <v>-256110.6262295451</v>
      </c>
      <c r="AW57" s="93" t="s">
        <v>332</v>
      </c>
      <c r="AX57" s="93" t="s">
        <v>332</v>
      </c>
      <c r="AY57" s="93">
        <v>14.693899855126647</v>
      </c>
      <c r="BA57" s="124"/>
      <c r="BB57" s="7" t="s">
        <v>314</v>
      </c>
      <c r="BC57" s="2">
        <v>-2078478.9384466126</v>
      </c>
      <c r="BD57" s="2">
        <v>-3524532.1578363418</v>
      </c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</row>
    <row r="58" spans="1:100" ht="16.2" x14ac:dyDescent="0.3">
      <c r="A58" s="93" t="s">
        <v>297</v>
      </c>
      <c r="B58" s="93">
        <v>18</v>
      </c>
      <c r="C58" s="93">
        <v>7.7786000000000062</v>
      </c>
      <c r="D58" s="93">
        <v>7.751600000000006</v>
      </c>
      <c r="E58" s="93" t="s">
        <v>332</v>
      </c>
      <c r="F58" s="93" t="s">
        <v>332</v>
      </c>
      <c r="G58" s="93">
        <v>25.092224188030421</v>
      </c>
      <c r="H58" s="93">
        <v>14.845771557561601</v>
      </c>
      <c r="I58" s="93">
        <v>25.087937032816633</v>
      </c>
      <c r="J58" s="93">
        <v>14.845771557561601</v>
      </c>
      <c r="K58" s="93">
        <v>2.1445976802363682</v>
      </c>
      <c r="L58" s="93" t="s">
        <v>332</v>
      </c>
      <c r="M58" s="93" t="s">
        <v>332</v>
      </c>
      <c r="N58" s="93">
        <v>0.4526798832815761</v>
      </c>
      <c r="O58" s="93">
        <v>0.45266336246205635</v>
      </c>
      <c r="P58" s="93">
        <v>0.45287887999154808</v>
      </c>
      <c r="Q58" s="93">
        <v>8.7810940334921483E-2</v>
      </c>
      <c r="R58" s="93">
        <v>8.8015962404308895E-2</v>
      </c>
      <c r="S58" s="93">
        <v>8.8015962404308895E-2</v>
      </c>
      <c r="T58" s="93">
        <v>4.1773846412798523</v>
      </c>
      <c r="U58" s="93">
        <v>0.17096754850578461</v>
      </c>
      <c r="V58" s="93">
        <v>-4.7102227486374099E-3</v>
      </c>
      <c r="W58" s="93">
        <v>-3.8640876789382004E-3</v>
      </c>
      <c r="X58" s="93">
        <v>-8.5743104275756103E-3</v>
      </c>
      <c r="Y58" s="93">
        <v>-8.2894655959280775E-4</v>
      </c>
      <c r="Z58" s="93">
        <v>1.0000000001263702</v>
      </c>
      <c r="AA58" s="93">
        <v>-3.8812761889398481E-3</v>
      </c>
      <c r="AB58" s="93">
        <v>-3.9555465642770373E-3</v>
      </c>
      <c r="AC58" s="93">
        <v>1.12126141230579</v>
      </c>
      <c r="AD58" s="93">
        <v>-7.5467618423636859E-4</v>
      </c>
      <c r="AE58" s="93" t="s">
        <v>332</v>
      </c>
      <c r="AF58" s="93" t="s">
        <v>332</v>
      </c>
      <c r="AG58" s="93">
        <v>174.82730944332383</v>
      </c>
      <c r="AH58" s="93">
        <v>174.96619564021324</v>
      </c>
      <c r="AI58" s="93">
        <v>172.43575377042592</v>
      </c>
      <c r="AJ58" s="93">
        <v>172.42263613477672</v>
      </c>
      <c r="AK58" s="93">
        <v>172.42263613477672</v>
      </c>
      <c r="AL58" s="93">
        <v>58.882382109779087</v>
      </c>
      <c r="AM58" s="93">
        <v>2320.5694508936053</v>
      </c>
      <c r="AN58" s="93">
        <v>1432.2905674638014</v>
      </c>
      <c r="AO58" s="93">
        <v>319.54171968468791</v>
      </c>
      <c r="AP58" s="93">
        <v>1112.7488477542151</v>
      </c>
      <c r="AQ58" s="93">
        <v>65.282378103173698</v>
      </c>
      <c r="AR58" s="93">
        <v>1367.0081893577076</v>
      </c>
      <c r="AS58" s="93" t="s">
        <v>332</v>
      </c>
      <c r="AT58" s="93" t="s">
        <v>332</v>
      </c>
      <c r="AU58" s="93">
        <v>-148894.97837952236</v>
      </c>
      <c r="AV58" s="93">
        <v>-256162.06723701619</v>
      </c>
      <c r="AW58" s="93" t="s">
        <v>332</v>
      </c>
      <c r="AX58" s="93" t="s">
        <v>332</v>
      </c>
      <c r="AY58" s="93">
        <v>14.693902067933911</v>
      </c>
      <c r="BA58" s="124"/>
      <c r="BB58" s="7" t="s">
        <v>315</v>
      </c>
      <c r="BC58" s="2">
        <v>91373.910136775288</v>
      </c>
      <c r="BD58" s="2">
        <v>364269.88048110047</v>
      </c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</row>
    <row r="59" spans="1:100" ht="16.8" thickBot="1" x14ac:dyDescent="0.35">
      <c r="A59" s="93" t="s">
        <v>298</v>
      </c>
      <c r="B59" s="93">
        <v>19</v>
      </c>
      <c r="C59" s="93">
        <v>6.8705999999999996</v>
      </c>
      <c r="D59" s="93">
        <v>6.8135999999999992</v>
      </c>
      <c r="E59" s="93" t="s">
        <v>332</v>
      </c>
      <c r="F59" s="93">
        <v>48.062545973171318</v>
      </c>
      <c r="G59" s="93">
        <v>25.083649877602845</v>
      </c>
      <c r="H59" s="93">
        <v>65.439607483376179</v>
      </c>
      <c r="I59" s="93">
        <v>26.34929485392448</v>
      </c>
      <c r="J59" s="93">
        <v>65.439607483376179</v>
      </c>
      <c r="K59" s="93">
        <v>3.6236993345417878</v>
      </c>
      <c r="L59" s="93" t="s">
        <v>332</v>
      </c>
      <c r="M59" s="93">
        <v>0.209146</v>
      </c>
      <c r="N59" s="93">
        <v>0.4526468416425366</v>
      </c>
      <c r="O59" s="93">
        <v>0.42069234759729923</v>
      </c>
      <c r="P59" s="93">
        <v>0.66690893559284825</v>
      </c>
      <c r="Q59" s="93">
        <v>0.15665768854596396</v>
      </c>
      <c r="R59" s="93">
        <v>0.16411607688386784</v>
      </c>
      <c r="S59" s="93">
        <v>0.16411607688386784</v>
      </c>
      <c r="T59" s="93">
        <v>4.4149367272036475</v>
      </c>
      <c r="U59" s="93">
        <v>0.67536816703156477</v>
      </c>
      <c r="V59" s="93">
        <v>-0.61906245838592922</v>
      </c>
      <c r="W59" s="93">
        <v>3.1503524110291909</v>
      </c>
      <c r="X59" s="93">
        <v>2.5312899526432617</v>
      </c>
      <c r="Y59" s="93">
        <v>-1.6839567710079621</v>
      </c>
      <c r="Z59" s="93">
        <v>1.0000000000029201</v>
      </c>
      <c r="AA59" s="93">
        <v>1.0648943126269501</v>
      </c>
      <c r="AB59" s="93">
        <v>-1.0344878348688984</v>
      </c>
      <c r="AC59" s="93">
        <v>1.217808762743019</v>
      </c>
      <c r="AD59" s="93">
        <v>0.41542537648336375</v>
      </c>
      <c r="AE59" s="93" t="s">
        <v>332</v>
      </c>
      <c r="AF59" s="93">
        <v>117.72278964635237</v>
      </c>
      <c r="AG59" s="93">
        <v>175.10508183710263</v>
      </c>
      <c r="AH59" s="93">
        <v>177.20058352365788</v>
      </c>
      <c r="AI59" s="93">
        <v>154.4900734793687</v>
      </c>
      <c r="AJ59" s="93">
        <v>151.22010336613957</v>
      </c>
      <c r="AK59" s="93">
        <v>151.22010336613957</v>
      </c>
      <c r="AL59" s="93">
        <v>61.60486923599958</v>
      </c>
      <c r="AM59" s="93">
        <v>9230.0632701996292</v>
      </c>
      <c r="AN59" s="93">
        <v>-720491.69136658206</v>
      </c>
      <c r="AO59" s="93">
        <v>5069.8380232297013</v>
      </c>
      <c r="AP59" s="93">
        <v>-725561.52938988386</v>
      </c>
      <c r="AQ59" s="93">
        <v>109370.6057830513</v>
      </c>
      <c r="AR59" s="93">
        <v>-829862.29714964516</v>
      </c>
      <c r="AS59" s="93" t="s">
        <v>332</v>
      </c>
      <c r="AT59" s="93">
        <v>-235342.3810990901</v>
      </c>
      <c r="AU59" s="93">
        <v>-148888.774385987</v>
      </c>
      <c r="AV59" s="93">
        <v>-241972.25263481683</v>
      </c>
      <c r="AW59" s="93" t="s">
        <v>332</v>
      </c>
      <c r="AX59" s="93">
        <v>18.6326</v>
      </c>
      <c r="AY59" s="93">
        <v>14.69390428177875</v>
      </c>
      <c r="BA59" s="126"/>
      <c r="BB59" s="12" t="s">
        <v>316</v>
      </c>
      <c r="BC59" s="2">
        <v>-2028827.7815719561</v>
      </c>
      <c r="BD59" s="2">
        <v>-3858678.5149257472</v>
      </c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</row>
    <row r="60" spans="1:100" ht="15" thickBot="1" x14ac:dyDescent="0.35">
      <c r="A60" s="93" t="s">
        <v>298</v>
      </c>
      <c r="B60" s="93">
        <v>20</v>
      </c>
      <c r="C60" s="93">
        <v>6.8135999999999992</v>
      </c>
      <c r="D60" s="93">
        <v>6.7565999999999988</v>
      </c>
      <c r="E60" s="93" t="s">
        <v>332</v>
      </c>
      <c r="F60" s="93" t="s">
        <v>332</v>
      </c>
      <c r="G60" s="93">
        <v>27.614939830246108</v>
      </c>
      <c r="H60" s="93">
        <v>66.129614919528649</v>
      </c>
      <c r="I60" s="93">
        <v>27.959943548322347</v>
      </c>
      <c r="J60" s="93">
        <v>66.129614919528649</v>
      </c>
      <c r="K60" s="93">
        <v>3.6510416639911356</v>
      </c>
      <c r="L60" s="93" t="s">
        <v>332</v>
      </c>
      <c r="M60" s="93" t="s">
        <v>332</v>
      </c>
      <c r="N60" s="93">
        <v>0.38873785355206186</v>
      </c>
      <c r="O60" s="93">
        <v>0.35781264479142372</v>
      </c>
      <c r="P60" s="93">
        <v>0.59335665178748997</v>
      </c>
      <c r="Q60" s="93">
        <v>0.12915524845034299</v>
      </c>
      <c r="R60" s="93">
        <v>0.13998646245825597</v>
      </c>
      <c r="S60" s="93">
        <v>0.13998646245825597</v>
      </c>
      <c r="T60" s="93">
        <v>4.7379115738310924</v>
      </c>
      <c r="U60" s="93">
        <v>0.72890514542508755</v>
      </c>
      <c r="V60" s="93">
        <v>-1.48244079668073</v>
      </c>
      <c r="W60" s="93">
        <v>2.1724482328332009</v>
      </c>
      <c r="X60" s="93">
        <v>0.69000743615247084</v>
      </c>
      <c r="Y60" s="93">
        <v>-1.7293341823300334</v>
      </c>
      <c r="Z60" s="93">
        <v>1.0000000000035631</v>
      </c>
      <c r="AA60" s="93">
        <v>0.24689338565546504</v>
      </c>
      <c r="AB60" s="93">
        <v>-1.5790324967372247</v>
      </c>
      <c r="AC60" s="93">
        <v>1.178693657912776</v>
      </c>
      <c r="AD60" s="93">
        <v>9.6591700056875313E-2</v>
      </c>
      <c r="AE60" s="93" t="s">
        <v>332</v>
      </c>
      <c r="AF60" s="93" t="s">
        <v>332</v>
      </c>
      <c r="AG60" s="93">
        <v>179.29608521021314</v>
      </c>
      <c r="AH60" s="93">
        <v>181.10537826597002</v>
      </c>
      <c r="AI60" s="93">
        <v>161.42672582538361</v>
      </c>
      <c r="AJ60" s="93">
        <v>160.05576660283691</v>
      </c>
      <c r="AK60" s="93">
        <v>160.05576660283691</v>
      </c>
      <c r="AL60" s="93">
        <v>64.891253394333816</v>
      </c>
      <c r="AM60" s="93">
        <v>9745.4686304509323</v>
      </c>
      <c r="AN60" s="93">
        <v>-452723.89779696829</v>
      </c>
      <c r="AO60" s="93">
        <v>4662.2795164207309</v>
      </c>
      <c r="AP60" s="93">
        <v>-457386.17731341184</v>
      </c>
      <c r="AQ60" s="93">
        <v>48780.25365157795</v>
      </c>
      <c r="AR60" s="93">
        <v>-501504.15144855477</v>
      </c>
      <c r="AS60" s="93" t="s">
        <v>332</v>
      </c>
      <c r="AT60" s="93" t="s">
        <v>332</v>
      </c>
      <c r="AU60" s="93">
        <v>-161331.71414302106</v>
      </c>
      <c r="AV60" s="93">
        <v>-246293.48215481397</v>
      </c>
      <c r="AW60" s="93" t="s">
        <v>332</v>
      </c>
      <c r="AX60" s="93" t="s">
        <v>332</v>
      </c>
      <c r="AY60" s="93">
        <v>14.693911709629635</v>
      </c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</row>
    <row r="61" spans="1:100" ht="15" thickBot="1" x14ac:dyDescent="0.35">
      <c r="A61" s="93" t="s">
        <v>298</v>
      </c>
      <c r="B61" s="93">
        <v>21</v>
      </c>
      <c r="C61" s="93">
        <v>6.7565999999999988</v>
      </c>
      <c r="D61" s="93">
        <v>6.6995999999999984</v>
      </c>
      <c r="E61" s="93" t="s">
        <v>332</v>
      </c>
      <c r="F61" s="93" t="s">
        <v>332</v>
      </c>
      <c r="G61" s="93">
        <v>28.304947266398578</v>
      </c>
      <c r="H61" s="93">
        <v>66.508616752228377</v>
      </c>
      <c r="I61" s="93">
        <v>28.494448182748446</v>
      </c>
      <c r="J61" s="93">
        <v>66.508616752228377</v>
      </c>
      <c r="K61" s="93">
        <v>3.6626265464164232</v>
      </c>
      <c r="L61" s="93" t="s">
        <v>332</v>
      </c>
      <c r="M61" s="93" t="s">
        <v>332</v>
      </c>
      <c r="N61" s="93">
        <v>0.32688743603078552</v>
      </c>
      <c r="O61" s="93">
        <v>0.29785716440453147</v>
      </c>
      <c r="P61" s="93">
        <v>0.51739060315382335</v>
      </c>
      <c r="Q61" s="93">
        <v>0.1053455015344623</v>
      </c>
      <c r="R61" s="93">
        <v>0.11601107500215177</v>
      </c>
      <c r="S61" s="93">
        <v>0.11601107500215177</v>
      </c>
      <c r="T61" s="93">
        <v>4.877144290397406</v>
      </c>
      <c r="U61" s="93">
        <v>0.75770350800678121</v>
      </c>
      <c r="V61" s="93">
        <v>-1.5415147299797338</v>
      </c>
      <c r="W61" s="93">
        <v>1.9205165626794629</v>
      </c>
      <c r="X61" s="93">
        <v>0.37900183269972915</v>
      </c>
      <c r="Y61" s="93">
        <v>-1.6544031411653846</v>
      </c>
      <c r="Z61" s="93">
        <v>1.0000000000038753</v>
      </c>
      <c r="AA61" s="93">
        <v>0.11288841119206196</v>
      </c>
      <c r="AB61" s="93">
        <v>-1.5854831400187102</v>
      </c>
      <c r="AC61" s="93">
        <v>1.1496330670288886</v>
      </c>
      <c r="AD61" s="93">
        <v>4.3968410039281258E-2</v>
      </c>
      <c r="AE61" s="93" t="s">
        <v>332</v>
      </c>
      <c r="AF61" s="93" t="s">
        <v>332</v>
      </c>
      <c r="AG61" s="93">
        <v>182.91467132172693</v>
      </c>
      <c r="AH61" s="93">
        <v>184.44229770999476</v>
      </c>
      <c r="AI61" s="93">
        <v>167.67926685627074</v>
      </c>
      <c r="AJ61" s="93">
        <v>166.68632233449932</v>
      </c>
      <c r="AK61" s="93">
        <v>166.68632233449932</v>
      </c>
      <c r="AL61" s="93">
        <v>65.700330156473029</v>
      </c>
      <c r="AM61" s="93">
        <v>10112.57404209211</v>
      </c>
      <c r="AN61" s="93">
        <v>-390964.65345117555</v>
      </c>
      <c r="AO61" s="93">
        <v>4033.7848929984639</v>
      </c>
      <c r="AP61" s="93">
        <v>-394998.43834415759</v>
      </c>
      <c r="AQ61" s="93">
        <v>36777.257229267838</v>
      </c>
      <c r="AR61" s="93">
        <v>-427741.91068045062</v>
      </c>
      <c r="AS61" s="93" t="s">
        <v>332</v>
      </c>
      <c r="AT61" s="93" t="s">
        <v>332</v>
      </c>
      <c r="AU61" s="93">
        <v>-173393.34464661108</v>
      </c>
      <c r="AV61" s="93">
        <v>-250768.37558766329</v>
      </c>
      <c r="AW61" s="93" t="s">
        <v>332</v>
      </c>
      <c r="AX61" s="93" t="s">
        <v>332</v>
      </c>
      <c r="AY61" s="93">
        <v>14.693920009662682</v>
      </c>
      <c r="BA61" s="11" t="s">
        <v>119</v>
      </c>
      <c r="BB61" s="11" t="s">
        <v>317</v>
      </c>
      <c r="BC61" s="2">
        <f>V37-V36</f>
        <v>0.12341827128439853</v>
      </c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</row>
    <row r="62" spans="1:100" x14ac:dyDescent="0.3">
      <c r="A62" s="93" t="s">
        <v>298</v>
      </c>
      <c r="B62" s="93">
        <v>22</v>
      </c>
      <c r="C62" s="93">
        <v>6.6995999999999984</v>
      </c>
      <c r="D62" s="93">
        <v>6.6425999999999981</v>
      </c>
      <c r="E62" s="93" t="s">
        <v>332</v>
      </c>
      <c r="F62" s="93" t="s">
        <v>332</v>
      </c>
      <c r="G62" s="93">
        <v>28.683949099098307</v>
      </c>
      <c r="H62" s="93">
        <v>66.834862612050685</v>
      </c>
      <c r="I62" s="93">
        <v>28.84707202900946</v>
      </c>
      <c r="J62" s="93">
        <v>66.834862612050685</v>
      </c>
      <c r="K62" s="93">
        <v>3.6735204790150546</v>
      </c>
      <c r="L62" s="93" t="s">
        <v>332</v>
      </c>
      <c r="M62" s="93" t="s">
        <v>332</v>
      </c>
      <c r="N62" s="93">
        <v>0.26882689277827737</v>
      </c>
      <c r="O62" s="93">
        <v>0.24266070077576354</v>
      </c>
      <c r="P62" s="93">
        <v>0.43919858922081995</v>
      </c>
      <c r="Q62" s="93">
        <v>8.4348869410462615E-2</v>
      </c>
      <c r="R62" s="93">
        <v>9.4041745263129514E-2</v>
      </c>
      <c r="S62" s="93">
        <v>9.4041745263129514E-2</v>
      </c>
      <c r="T62" s="93">
        <v>4.9806458535068785</v>
      </c>
      <c r="U62" s="93">
        <v>0.77923261365746155</v>
      </c>
      <c r="V62" s="93">
        <v>-1.4304690018736483</v>
      </c>
      <c r="W62" s="93">
        <v>1.7567148616959545</v>
      </c>
      <c r="X62" s="93">
        <v>0.32624585982230619</v>
      </c>
      <c r="Y62" s="93">
        <v>-1.5096360508376112</v>
      </c>
      <c r="Z62" s="93">
        <v>1.0000000000037821</v>
      </c>
      <c r="AA62" s="93">
        <v>7.9167048969672346E-2</v>
      </c>
      <c r="AB62" s="93">
        <v>-1.4611497319160622</v>
      </c>
      <c r="AC62" s="93">
        <v>1.1262618468819319</v>
      </c>
      <c r="AD62" s="93">
        <v>3.068073004255998E-2</v>
      </c>
      <c r="AE62" s="93" t="s">
        <v>332</v>
      </c>
      <c r="AF62" s="93" t="s">
        <v>332</v>
      </c>
      <c r="AG62" s="93">
        <v>185.9699240982626</v>
      </c>
      <c r="AH62" s="93">
        <v>187.21755594397496</v>
      </c>
      <c r="AI62" s="93">
        <v>173.38963627405008</v>
      </c>
      <c r="AJ62" s="93">
        <v>172.54266027528448</v>
      </c>
      <c r="AK62" s="93">
        <v>172.54266027528448</v>
      </c>
      <c r="AL62" s="93">
        <v>66.163565003443679</v>
      </c>
      <c r="AM62" s="93">
        <v>10445.844912093875</v>
      </c>
      <c r="AN62" s="93">
        <v>-357167.7645423655</v>
      </c>
      <c r="AO62" s="93">
        <v>3360.9202772915951</v>
      </c>
      <c r="AP62" s="93">
        <v>-360528.68481955893</v>
      </c>
      <c r="AQ62" s="93">
        <v>32501.031348825105</v>
      </c>
      <c r="AR62" s="93">
        <v>-389668.79589119443</v>
      </c>
      <c r="AS62" s="93" t="s">
        <v>332</v>
      </c>
      <c r="AT62" s="93" t="s">
        <v>332</v>
      </c>
      <c r="AU62" s="93">
        <v>-184732.37808752066</v>
      </c>
      <c r="AV62" s="93">
        <v>-254888.31553323948</v>
      </c>
      <c r="AW62" s="93" t="s">
        <v>332</v>
      </c>
      <c r="AX62" s="93" t="s">
        <v>332</v>
      </c>
      <c r="AY62" s="93">
        <v>14.693928665254456</v>
      </c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</row>
    <row r="63" spans="1:100" x14ac:dyDescent="0.3">
      <c r="A63" s="93" t="s">
        <v>298</v>
      </c>
      <c r="B63" s="93">
        <v>23</v>
      </c>
      <c r="C63" s="93">
        <v>6.6425999999999981</v>
      </c>
      <c r="D63" s="93">
        <v>6.5855999999999977</v>
      </c>
      <c r="E63" s="93" t="s">
        <v>332</v>
      </c>
      <c r="F63" s="93" t="s">
        <v>332</v>
      </c>
      <c r="G63" s="93">
        <v>29.010194958920614</v>
      </c>
      <c r="H63" s="93">
        <v>67.132436715243131</v>
      </c>
      <c r="I63" s="93">
        <v>29.15898201051683</v>
      </c>
      <c r="J63" s="93">
        <v>67.132436715243131</v>
      </c>
      <c r="K63" s="93">
        <v>3.685389078709242</v>
      </c>
      <c r="L63" s="93" t="s">
        <v>332</v>
      </c>
      <c r="M63" s="93" t="s">
        <v>332</v>
      </c>
      <c r="N63" s="93">
        <v>0.21649450877324969</v>
      </c>
      <c r="O63" s="93">
        <v>0.19384568620463985</v>
      </c>
      <c r="P63" s="93">
        <v>0.36282353579035315</v>
      </c>
      <c r="Q63" s="93">
        <v>6.6372868812371616E-2</v>
      </c>
      <c r="R63" s="93">
        <v>7.4809102823371637E-2</v>
      </c>
      <c r="S63" s="93">
        <v>7.4809102823371637E-2</v>
      </c>
      <c r="T63" s="93">
        <v>5.0714158302630095</v>
      </c>
      <c r="U63" s="93">
        <v>0.79606228550151015</v>
      </c>
      <c r="V63" s="93">
        <v>-1.2631497634446356</v>
      </c>
      <c r="W63" s="93">
        <v>1.5607238666370704</v>
      </c>
      <c r="X63" s="93">
        <v>0.29757410319243477</v>
      </c>
      <c r="Y63" s="93">
        <v>-1.3208332196705996</v>
      </c>
      <c r="Z63" s="93">
        <v>1.0000000000031071</v>
      </c>
      <c r="AA63" s="93">
        <v>5.7683456230067827E-2</v>
      </c>
      <c r="AB63" s="93">
        <v>-1.285411015127996</v>
      </c>
      <c r="AC63" s="93">
        <v>1.1064036329932594</v>
      </c>
      <c r="AD63" s="93">
        <v>2.2261251683295454E-2</v>
      </c>
      <c r="AE63" s="93" t="s">
        <v>332</v>
      </c>
      <c r="AF63" s="93" t="s">
        <v>332</v>
      </c>
      <c r="AG63" s="93">
        <v>188.46518778968732</v>
      </c>
      <c r="AH63" s="93">
        <v>189.45080133901624</v>
      </c>
      <c r="AI63" s="93">
        <v>178.41172557644768</v>
      </c>
      <c r="AJ63" s="93">
        <v>177.69100869512977</v>
      </c>
      <c r="AK63" s="93">
        <v>177.69100869512977</v>
      </c>
      <c r="AL63" s="93">
        <v>66.633108482938198</v>
      </c>
      <c r="AM63" s="93">
        <v>10753.315874169079</v>
      </c>
      <c r="AN63" s="93">
        <v>-317985.58985314931</v>
      </c>
      <c r="AO63" s="93">
        <v>2710.8540263321256</v>
      </c>
      <c r="AP63" s="93">
        <v>-320696.44387918536</v>
      </c>
      <c r="AQ63" s="93">
        <v>28562.120191680406</v>
      </c>
      <c r="AR63" s="93">
        <v>-346547.71004482836</v>
      </c>
      <c r="AS63" s="93" t="s">
        <v>332</v>
      </c>
      <c r="AT63" s="93" t="s">
        <v>332</v>
      </c>
      <c r="AU63" s="93">
        <v>-194966.69714109891</v>
      </c>
      <c r="AV63" s="93">
        <v>-258495.17742879657</v>
      </c>
      <c r="AW63" s="93" t="s">
        <v>332</v>
      </c>
      <c r="AX63" s="93" t="s">
        <v>332</v>
      </c>
      <c r="AY63" s="93">
        <v>14.693937574186297</v>
      </c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</row>
    <row r="64" spans="1:100" x14ac:dyDescent="0.3">
      <c r="A64" s="93" t="s">
        <v>298</v>
      </c>
      <c r="B64" s="93">
        <v>24</v>
      </c>
      <c r="C64" s="93">
        <v>6.5855999999999977</v>
      </c>
      <c r="D64" s="93">
        <v>6.5285999999999973</v>
      </c>
      <c r="E64" s="93" t="s">
        <v>332</v>
      </c>
      <c r="F64" s="93" t="s">
        <v>332</v>
      </c>
      <c r="G64" s="93">
        <v>29.307769062113046</v>
      </c>
      <c r="H64" s="93">
        <v>67.39238169102299</v>
      </c>
      <c r="I64" s="93">
        <v>29.437741550002976</v>
      </c>
      <c r="J64" s="93">
        <v>67.39238169102299</v>
      </c>
      <c r="K64" s="93">
        <v>3.6974550981172865</v>
      </c>
      <c r="L64" s="93" t="s">
        <v>332</v>
      </c>
      <c r="M64" s="93" t="s">
        <v>332</v>
      </c>
      <c r="N64" s="93">
        <v>0.17119686363603001</v>
      </c>
      <c r="O64" s="93">
        <v>0.15228528923978621</v>
      </c>
      <c r="P64" s="93">
        <v>0.29248349549896513</v>
      </c>
      <c r="Q64" s="93">
        <v>5.1488500833145531E-2</v>
      </c>
      <c r="R64" s="93">
        <v>5.8586371026021163E-2</v>
      </c>
      <c r="S64" s="93">
        <v>5.8586371026021163E-2</v>
      </c>
      <c r="T64" s="93">
        <v>5.1503679962334132</v>
      </c>
      <c r="U64" s="93">
        <v>0.808712553678825</v>
      </c>
      <c r="V64" s="93">
        <v>-1.073842282936293</v>
      </c>
      <c r="W64" s="93">
        <v>1.3337872587161483</v>
      </c>
      <c r="X64" s="93">
        <v>0.25994497577985526</v>
      </c>
      <c r="Y64" s="93">
        <v>-1.113428078757543</v>
      </c>
      <c r="Z64" s="93">
        <v>1.0000000000016296</v>
      </c>
      <c r="AA64" s="93">
        <v>3.9585795823064478E-2</v>
      </c>
      <c r="AB64" s="93">
        <v>-1.089071515733989</v>
      </c>
      <c r="AC64" s="93">
        <v>1.0887871223810586</v>
      </c>
      <c r="AD64" s="93">
        <v>1.5229232797388685E-2</v>
      </c>
      <c r="AE64" s="93" t="s">
        <v>332</v>
      </c>
      <c r="AF64" s="93" t="s">
        <v>332</v>
      </c>
      <c r="AG64" s="93">
        <v>190.43641488834515</v>
      </c>
      <c r="AH64" s="93">
        <v>191.19142072732362</v>
      </c>
      <c r="AI64" s="93">
        <v>182.64255670370875</v>
      </c>
      <c r="AJ64" s="93">
        <v>182.04988565364752</v>
      </c>
      <c r="AK64" s="93">
        <v>182.04988565364752</v>
      </c>
      <c r="AL64" s="93">
        <v>67.134795656604894</v>
      </c>
      <c r="AM64" s="93">
        <v>11027.90143677243</v>
      </c>
      <c r="AN64" s="93">
        <v>-272270.62949451816</v>
      </c>
      <c r="AO64" s="93">
        <v>2122.0664995225079</v>
      </c>
      <c r="AP64" s="93">
        <v>-274392.69599333382</v>
      </c>
      <c r="AQ64" s="93">
        <v>24166.263050832109</v>
      </c>
      <c r="AR64" s="93">
        <v>-296436.89254534239</v>
      </c>
      <c r="AS64" s="93" t="s">
        <v>332</v>
      </c>
      <c r="AT64" s="93" t="s">
        <v>332</v>
      </c>
      <c r="AU64" s="93">
        <v>-203836.99188267582</v>
      </c>
      <c r="AV64" s="93">
        <v>-261538.19359342562</v>
      </c>
      <c r="AW64" s="93" t="s">
        <v>332</v>
      </c>
      <c r="AX64" s="93" t="s">
        <v>332</v>
      </c>
      <c r="AY64" s="93">
        <v>14.6939467019986</v>
      </c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</row>
    <row r="65" spans="1:100" x14ac:dyDescent="0.3">
      <c r="A65" s="93" t="s">
        <v>298</v>
      </c>
      <c r="B65" s="93">
        <v>25</v>
      </c>
      <c r="C65" s="93">
        <v>6.5285999999999973</v>
      </c>
      <c r="D65" s="93">
        <v>6.4715999999999969</v>
      </c>
      <c r="E65" s="93" t="s">
        <v>332</v>
      </c>
      <c r="F65" s="93" t="s">
        <v>332</v>
      </c>
      <c r="G65" s="93">
        <v>29.567714037892902</v>
      </c>
      <c r="H65" s="93">
        <v>67.608742574222816</v>
      </c>
      <c r="I65" s="93">
        <v>29.675894479492822</v>
      </c>
      <c r="J65" s="93">
        <v>67.608742574222816</v>
      </c>
      <c r="K65" s="93">
        <v>3.7087690985280473</v>
      </c>
      <c r="L65" s="93" t="s">
        <v>332</v>
      </c>
      <c r="M65" s="93" t="s">
        <v>332</v>
      </c>
      <c r="N65" s="93">
        <v>0.13337371484354243</v>
      </c>
      <c r="O65" s="93">
        <v>0.11804205041487779</v>
      </c>
      <c r="P65" s="93">
        <v>0.23105150078416148</v>
      </c>
      <c r="Q65" s="93">
        <v>3.9509250668224152E-2</v>
      </c>
      <c r="R65" s="93">
        <v>4.5317409141839522E-2</v>
      </c>
      <c r="S65" s="93">
        <v>4.5317409141839522E-2</v>
      </c>
      <c r="T65" s="93">
        <v>5.2163296876277654</v>
      </c>
      <c r="U65" s="93">
        <v>0.8177792306802536</v>
      </c>
      <c r="V65" s="93">
        <v>-0.88442202927547842</v>
      </c>
      <c r="W65" s="93">
        <v>1.1007829124753175</v>
      </c>
      <c r="X65" s="93">
        <v>0.21636088319983895</v>
      </c>
      <c r="Y65" s="93">
        <v>-0.9099617115587274</v>
      </c>
      <c r="Z65" s="93">
        <v>0.99999999999915801</v>
      </c>
      <c r="AA65" s="93">
        <v>2.5539682282482875E-2</v>
      </c>
      <c r="AB65" s="93">
        <v>-0.89422694394225066</v>
      </c>
      <c r="AC65" s="93">
        <v>1.0729650287763519</v>
      </c>
      <c r="AD65" s="93">
        <v>9.8049146662568549E-3</v>
      </c>
      <c r="AE65" s="93" t="s">
        <v>332</v>
      </c>
      <c r="AF65" s="93" t="s">
        <v>332</v>
      </c>
      <c r="AG65" s="93">
        <v>191.94642656630205</v>
      </c>
      <c r="AH65" s="93">
        <v>192.50811703360651</v>
      </c>
      <c r="AI65" s="93">
        <v>186.07687185739661</v>
      </c>
      <c r="AJ65" s="93">
        <v>185.60538390821705</v>
      </c>
      <c r="AK65" s="93">
        <v>185.60538390821705</v>
      </c>
      <c r="AL65" s="93">
        <v>67.644734370723299</v>
      </c>
      <c r="AM65" s="93">
        <v>11264.361123840625</v>
      </c>
      <c r="AN65" s="93">
        <v>-225021.39991297459</v>
      </c>
      <c r="AO65" s="93">
        <v>1613.4624324833871</v>
      </c>
      <c r="AP65" s="93">
        <v>-226634.86234454426</v>
      </c>
      <c r="AQ65" s="93">
        <v>19697.311717439181</v>
      </c>
      <c r="AR65" s="93">
        <v>-244718.71163040062</v>
      </c>
      <c r="AS65" s="93" t="s">
        <v>332</v>
      </c>
      <c r="AT65" s="93" t="s">
        <v>332</v>
      </c>
      <c r="AU65" s="93">
        <v>-211253.33212783723</v>
      </c>
      <c r="AV65" s="93">
        <v>-264029.50993719319</v>
      </c>
      <c r="AW65" s="93" t="s">
        <v>332</v>
      </c>
      <c r="AX65" s="93" t="s">
        <v>332</v>
      </c>
      <c r="AY65" s="93">
        <v>14.69395601803312</v>
      </c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</row>
    <row r="66" spans="1:100" x14ac:dyDescent="0.3">
      <c r="A66" s="93" t="s">
        <v>298</v>
      </c>
      <c r="B66" s="93">
        <v>26</v>
      </c>
      <c r="C66" s="93">
        <v>6.4715999999999969</v>
      </c>
      <c r="D66" s="93">
        <v>5.4075999999999969</v>
      </c>
      <c r="E66" s="93" t="s">
        <v>332</v>
      </c>
      <c r="F66" s="93" t="s">
        <v>332</v>
      </c>
      <c r="G66" s="93">
        <v>29.784074921092742</v>
      </c>
      <c r="H66" s="93">
        <v>68.043112328775067</v>
      </c>
      <c r="I66" s="93">
        <v>30.001259798368864</v>
      </c>
      <c r="J66" s="93">
        <v>68.043112328775067</v>
      </c>
      <c r="K66" s="93">
        <v>69.723468309844918</v>
      </c>
      <c r="L66" s="93" t="s">
        <v>332</v>
      </c>
      <c r="M66" s="93" t="s">
        <v>332</v>
      </c>
      <c r="N66" s="93">
        <v>0.10271038598621315</v>
      </c>
      <c r="O66" s="93">
        <v>6.6865339704067911E-2</v>
      </c>
      <c r="P66" s="93">
        <v>8.0862952409867586E-2</v>
      </c>
      <c r="Q66" s="93">
        <v>1.3097914599629357E-2</v>
      </c>
      <c r="R66" s="93">
        <v>1.3845695850240234E-2</v>
      </c>
      <c r="S66" s="93">
        <v>1.3845695850240234E-2</v>
      </c>
      <c r="T66" s="93">
        <v>5.3121815760229847</v>
      </c>
      <c r="U66" s="93">
        <v>0.8304373330598156</v>
      </c>
      <c r="V66" s="93">
        <v>-2.1217488107926115</v>
      </c>
      <c r="W66" s="93">
        <v>2.5561185653448506</v>
      </c>
      <c r="X66" s="93">
        <v>0.43436975455223903</v>
      </c>
      <c r="Y66" s="93">
        <v>-2.1507930919892901</v>
      </c>
      <c r="Z66" s="93">
        <v>0.99999999999936284</v>
      </c>
      <c r="AA66" s="93">
        <v>2.9044281195308063E-2</v>
      </c>
      <c r="AB66" s="93">
        <v>-2.1277629623004519</v>
      </c>
      <c r="AC66" s="93">
        <v>1.0263858309189933</v>
      </c>
      <c r="AD66" s="93">
        <v>6.0141515080738049E-3</v>
      </c>
      <c r="AE66" s="93" t="s">
        <v>332</v>
      </c>
      <c r="AF66" s="93" t="s">
        <v>332</v>
      </c>
      <c r="AG66" s="93">
        <v>193.06980750091097</v>
      </c>
      <c r="AH66" s="93">
        <v>194.57364163990454</v>
      </c>
      <c r="AI66" s="93">
        <v>193.63783822268897</v>
      </c>
      <c r="AJ66" s="93">
        <v>193.58457216216487</v>
      </c>
      <c r="AK66" s="93">
        <v>193.58457216216487</v>
      </c>
      <c r="AL66" s="93">
        <v>68.513318098373205</v>
      </c>
      <c r="AM66" s="93">
        <v>11852.765045083926</v>
      </c>
      <c r="AN66" s="93">
        <v>-519666.86109743611</v>
      </c>
      <c r="AO66" s="93">
        <v>4470.3199755460901</v>
      </c>
      <c r="AP66" s="93">
        <v>-524137.18107939081</v>
      </c>
      <c r="AQ66" s="93">
        <v>44019.918708545105</v>
      </c>
      <c r="AR66" s="93">
        <v>-563686.7798059833</v>
      </c>
      <c r="AS66" s="93" t="s">
        <v>332</v>
      </c>
      <c r="AT66" s="93" t="s">
        <v>332</v>
      </c>
      <c r="AU66" s="93">
        <v>-217273.81263193721</v>
      </c>
      <c r="AV66" s="93">
        <v>-269981.33097845904</v>
      </c>
      <c r="AW66" s="93" t="s">
        <v>332</v>
      </c>
      <c r="AX66" s="93" t="s">
        <v>332</v>
      </c>
      <c r="AY66" s="93">
        <v>14.693965489078039</v>
      </c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</row>
    <row r="67" spans="1:100" x14ac:dyDescent="0.3">
      <c r="A67" s="93" t="s">
        <v>298</v>
      </c>
      <c r="B67" s="93">
        <v>27</v>
      </c>
      <c r="C67" s="93">
        <v>5.4075999999999969</v>
      </c>
      <c r="D67" s="93">
        <v>4.3435999999999968</v>
      </c>
      <c r="E67" s="93" t="s">
        <v>332</v>
      </c>
      <c r="F67" s="93" t="s">
        <v>332</v>
      </c>
      <c r="G67" s="93">
        <v>30.218444675644978</v>
      </c>
      <c r="H67" s="93">
        <v>68.209394788534311</v>
      </c>
      <c r="I67" s="93">
        <v>30.301585905524608</v>
      </c>
      <c r="J67" s="93">
        <v>68.209394788534311</v>
      </c>
      <c r="K67" s="93">
        <v>69.985289193861973</v>
      </c>
      <c r="L67" s="93" t="s">
        <v>332</v>
      </c>
      <c r="M67" s="93" t="s">
        <v>332</v>
      </c>
      <c r="N67" s="93">
        <v>3.1020293421922644E-2</v>
      </c>
      <c r="O67" s="93">
        <v>2.0054172682938142E-2</v>
      </c>
      <c r="P67" s="93">
        <v>2.4304157496721757E-2</v>
      </c>
      <c r="Q67" s="93">
        <v>3.883822660310325E-3</v>
      </c>
      <c r="R67" s="93">
        <v>4.117573492544672E-3</v>
      </c>
      <c r="S67" s="93">
        <v>4.117573492544672E-3</v>
      </c>
      <c r="T67" s="93">
        <v>5.4022257593321727</v>
      </c>
      <c r="U67" s="93">
        <v>0.83466307733195599</v>
      </c>
      <c r="V67" s="93">
        <v>-0.66124704208456975</v>
      </c>
      <c r="W67" s="93">
        <v>0.82752950184382545</v>
      </c>
      <c r="X67" s="93">
        <v>0.16628245975925571</v>
      </c>
      <c r="Y67" s="93">
        <v>-0.66458169924442234</v>
      </c>
      <c r="Z67" s="93">
        <v>1.0000000000034657</v>
      </c>
      <c r="AA67" s="93">
        <v>3.3346571621558265E-3</v>
      </c>
      <c r="AB67" s="93">
        <v>-0.66193172233277886</v>
      </c>
      <c r="AC67" s="93">
        <v>1.0083011058218048</v>
      </c>
      <c r="AD67" s="93">
        <v>6.8468024857983739E-4</v>
      </c>
      <c r="AE67" s="93" t="s">
        <v>332</v>
      </c>
      <c r="AF67" s="93" t="s">
        <v>332</v>
      </c>
      <c r="AG67" s="93">
        <v>196.07747577889813</v>
      </c>
      <c r="AH67" s="93">
        <v>196.5125500326063</v>
      </c>
      <c r="AI67" s="93">
        <v>196.2324277315889</v>
      </c>
      <c r="AJ67" s="93">
        <v>196.2152604991077</v>
      </c>
      <c r="AK67" s="93">
        <v>196.2152604991077</v>
      </c>
      <c r="AL67" s="93">
        <v>69.638728983544752</v>
      </c>
      <c r="AM67" s="93">
        <v>12069.241849746591</v>
      </c>
      <c r="AN67" s="93">
        <v>-169581.60703721005</v>
      </c>
      <c r="AO67" s="93">
        <v>1365.2283011898589</v>
      </c>
      <c r="AP67" s="93">
        <v>-170946.83534061263</v>
      </c>
      <c r="AQ67" s="93">
        <v>14500.635636900051</v>
      </c>
      <c r="AR67" s="93">
        <v>-184082.24267413162</v>
      </c>
      <c r="AS67" s="93" t="s">
        <v>332</v>
      </c>
      <c r="AT67" s="93" t="s">
        <v>332</v>
      </c>
      <c r="AU67" s="93">
        <v>-231347.65703390472</v>
      </c>
      <c r="AV67" s="93">
        <v>-271809.35551407502</v>
      </c>
      <c r="AW67" s="93" t="s">
        <v>332</v>
      </c>
      <c r="AX67" s="93" t="s">
        <v>332</v>
      </c>
      <c r="AY67" s="93">
        <v>14.694146141410503</v>
      </c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</row>
    <row r="68" spans="1:100" x14ac:dyDescent="0.3">
      <c r="A68" s="93" t="s">
        <v>298</v>
      </c>
      <c r="B68" s="93">
        <v>28</v>
      </c>
      <c r="C68" s="93">
        <v>4.3435999999999968</v>
      </c>
      <c r="D68" s="93">
        <v>3.2795999999999967</v>
      </c>
      <c r="E68" s="93" t="s">
        <v>332</v>
      </c>
      <c r="F68" s="93" t="s">
        <v>332</v>
      </c>
      <c r="G68" s="93">
        <v>30.384727135404233</v>
      </c>
      <c r="H68" s="93">
        <v>68.256490059336159</v>
      </c>
      <c r="I68" s="93">
        <v>30.408274770805154</v>
      </c>
      <c r="J68" s="93">
        <v>68.256490059336159</v>
      </c>
      <c r="K68" s="93">
        <v>70.072124244716946</v>
      </c>
      <c r="L68" s="93" t="s">
        <v>332</v>
      </c>
      <c r="M68" s="93" t="s">
        <v>332</v>
      </c>
      <c r="N68" s="93">
        <v>9.0880519439536407E-3</v>
      </c>
      <c r="O68" s="93">
        <v>5.8098176625804307E-3</v>
      </c>
      <c r="P68" s="93">
        <v>7.077194940236578E-3</v>
      </c>
      <c r="Q68" s="93">
        <v>1.12736475394323E-3</v>
      </c>
      <c r="R68" s="93">
        <v>1.1978335423697948E-3</v>
      </c>
      <c r="S68" s="93">
        <v>1.1978335423697948E-3</v>
      </c>
      <c r="T68" s="93">
        <v>5.4324702083542453</v>
      </c>
      <c r="U68" s="93">
        <v>0.83570793265378884</v>
      </c>
      <c r="V68" s="93">
        <v>-0.19909728264643053</v>
      </c>
      <c r="W68" s="93">
        <v>0.2461925534482724</v>
      </c>
      <c r="X68" s="93">
        <v>4.7095270801841865E-2</v>
      </c>
      <c r="Y68" s="93">
        <v>-0.1993708975819892</v>
      </c>
      <c r="Z68" s="93">
        <v>1.0000000000028584</v>
      </c>
      <c r="AA68" s="93">
        <v>2.7361493612854934E-4</v>
      </c>
      <c r="AB68" s="93">
        <v>-0.19915369494134358</v>
      </c>
      <c r="AC68" s="93">
        <v>1.0024568629806045</v>
      </c>
      <c r="AD68" s="93">
        <v>5.6412295053435007E-5</v>
      </c>
      <c r="AE68" s="93" t="s">
        <v>332</v>
      </c>
      <c r="AF68" s="93" t="s">
        <v>332</v>
      </c>
      <c r="AG68" s="93">
        <v>196.94762428631444</v>
      </c>
      <c r="AH68" s="93">
        <v>197.09922684954583</v>
      </c>
      <c r="AI68" s="93">
        <v>197.00046157046052</v>
      </c>
      <c r="AJ68" s="93">
        <v>196.99540401932035</v>
      </c>
      <c r="AK68" s="93">
        <v>196.99540401932035</v>
      </c>
      <c r="AL68" s="93">
        <v>70.118217889113396</v>
      </c>
      <c r="AM68" s="93">
        <v>12135.963073983712</v>
      </c>
      <c r="AN68" s="93">
        <v>-50312.490621032397</v>
      </c>
      <c r="AO68" s="93">
        <v>485.26665320579815</v>
      </c>
      <c r="AP68" s="93">
        <v>-50797.757274522017</v>
      </c>
      <c r="AQ68" s="93">
        <v>4300.9046319344752</v>
      </c>
      <c r="AR68" s="93">
        <v>-54613.395252965027</v>
      </c>
      <c r="AS68" s="93" t="s">
        <v>332</v>
      </c>
      <c r="AT68" s="93" t="s">
        <v>332</v>
      </c>
      <c r="AU68" s="93">
        <v>-235662.73773156633</v>
      </c>
      <c r="AV68" s="93">
        <v>-272358.92311393243</v>
      </c>
      <c r="AW68" s="93" t="s">
        <v>332</v>
      </c>
      <c r="AX68" s="93" t="s">
        <v>332</v>
      </c>
      <c r="AY68" s="93">
        <v>14.69433060757347</v>
      </c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</row>
    <row r="69" spans="1:100" x14ac:dyDescent="0.3">
      <c r="A69" s="93" t="s">
        <v>298</v>
      </c>
      <c r="B69" s="93">
        <v>29</v>
      </c>
      <c r="C69" s="93">
        <v>3.2795999999999967</v>
      </c>
      <c r="D69" s="93">
        <v>3.2225999999999968</v>
      </c>
      <c r="E69" s="93" t="s">
        <v>332</v>
      </c>
      <c r="F69" s="93" t="s">
        <v>332</v>
      </c>
      <c r="G69" s="93">
        <v>30.431822406206074</v>
      </c>
      <c r="H69" s="93">
        <v>68.264337916490888</v>
      </c>
      <c r="I69" s="93">
        <v>30.435746334783445</v>
      </c>
      <c r="J69" s="93">
        <v>68.264337916490888</v>
      </c>
      <c r="K69" s="93">
        <v>3.7547130520631384</v>
      </c>
      <c r="L69" s="93" t="s">
        <v>332</v>
      </c>
      <c r="M69" s="93" t="s">
        <v>332</v>
      </c>
      <c r="N69" s="93">
        <v>2.5315833812072212E-3</v>
      </c>
      <c r="O69" s="93">
        <v>2.1834041390832379E-3</v>
      </c>
      <c r="P69" s="93">
        <v>4.6947434709403825E-3</v>
      </c>
      <c r="Q69" s="93">
        <v>7.4755629775308003E-4</v>
      </c>
      <c r="R69" s="93">
        <v>8.8747448500478608E-4</v>
      </c>
      <c r="S69" s="93">
        <v>8.8747448500478608E-4</v>
      </c>
      <c r="T69" s="93">
        <v>5.4403878637565191</v>
      </c>
      <c r="U69" s="93">
        <v>0.83596449987376387</v>
      </c>
      <c r="V69" s="93">
        <v>-2.1177055140886098E-2</v>
      </c>
      <c r="W69" s="93">
        <v>2.902491229562143E-2</v>
      </c>
      <c r="X69" s="93">
        <v>7.8478571547353319E-3</v>
      </c>
      <c r="Y69" s="93">
        <v>-2.1194190184639909E-2</v>
      </c>
      <c r="Z69" s="93">
        <v>1.0000000000019238</v>
      </c>
      <c r="AA69" s="93">
        <v>1.7135043794583128E-5</v>
      </c>
      <c r="AB69" s="93">
        <v>-2.1184019913857471E-2</v>
      </c>
      <c r="AC69" s="93">
        <v>1.001823543590292</v>
      </c>
      <c r="AD69" s="93">
        <v>6.9647729867898648E-6</v>
      </c>
      <c r="AE69" s="93" t="s">
        <v>332</v>
      </c>
      <c r="AF69" s="93" t="s">
        <v>332</v>
      </c>
      <c r="AG69" s="93">
        <v>197.25082941277725</v>
      </c>
      <c r="AH69" s="93">
        <v>197.26371184653362</v>
      </c>
      <c r="AI69" s="93">
        <v>197.10643378412058</v>
      </c>
      <c r="AJ69" s="93">
        <v>197.0944563504853</v>
      </c>
      <c r="AK69" s="93">
        <v>197.0944563504853</v>
      </c>
      <c r="AL69" s="93">
        <v>70.247570029373549</v>
      </c>
      <c r="AM69" s="93">
        <v>12144.233014228674</v>
      </c>
      <c r="AN69" s="93">
        <v>-6036.6044796449287</v>
      </c>
      <c r="AO69" s="93">
        <v>41.483578080359038</v>
      </c>
      <c r="AP69" s="93">
        <v>-6078.0880577264425</v>
      </c>
      <c r="AQ69" s="93">
        <v>546.14833888442013</v>
      </c>
      <c r="AR69" s="93">
        <v>-6582.7528185290721</v>
      </c>
      <c r="AS69" s="93" t="s">
        <v>332</v>
      </c>
      <c r="AT69" s="93" t="s">
        <v>332</v>
      </c>
      <c r="AU69" s="93">
        <v>-236951.3194552006</v>
      </c>
      <c r="AV69" s="93">
        <v>-272416.04181859194</v>
      </c>
      <c r="AW69" s="93" t="s">
        <v>332</v>
      </c>
      <c r="AX69" s="93" t="s">
        <v>332</v>
      </c>
      <c r="AY69" s="93">
        <v>14.694516370978322</v>
      </c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</row>
    <row r="70" spans="1:100" x14ac:dyDescent="0.3">
      <c r="A70" s="93" t="s">
        <v>298</v>
      </c>
      <c r="B70" s="93">
        <v>30</v>
      </c>
      <c r="C70" s="93">
        <v>3.2225999999999968</v>
      </c>
      <c r="D70" s="93">
        <v>3.1655999999999969</v>
      </c>
      <c r="E70" s="93" t="s">
        <v>332</v>
      </c>
      <c r="F70" s="93" t="s">
        <v>332</v>
      </c>
      <c r="G70" s="93">
        <v>30.439670263360814</v>
      </c>
      <c r="H70" s="93">
        <v>68.267863310701259</v>
      </c>
      <c r="I70" s="93">
        <v>30.441432960465999</v>
      </c>
      <c r="J70" s="93">
        <v>68.267863310701259</v>
      </c>
      <c r="K70" s="93">
        <v>3.7550190552403602</v>
      </c>
      <c r="L70" s="93" t="s">
        <v>332</v>
      </c>
      <c r="M70" s="93" t="s">
        <v>332</v>
      </c>
      <c r="N70" s="93">
        <v>1.8352248969592541E-3</v>
      </c>
      <c r="O70" s="93">
        <v>1.5744384763736264E-3</v>
      </c>
      <c r="P70" s="93">
        <v>3.4551764432096668E-3</v>
      </c>
      <c r="Q70" s="93">
        <v>5.5006503303914496E-4</v>
      </c>
      <c r="R70" s="93">
        <v>6.5493457398687087E-4</v>
      </c>
      <c r="S70" s="93">
        <v>6.5493457398687087E-4</v>
      </c>
      <c r="T70" s="93">
        <v>5.4418586151424249</v>
      </c>
      <c r="U70" s="93">
        <v>0.83602389281217215</v>
      </c>
      <c r="V70" s="93">
        <v>-1.5871874162252771E-2</v>
      </c>
      <c r="W70" s="93">
        <v>1.9397268372625051E-2</v>
      </c>
      <c r="X70" s="93">
        <v>3.5253942103722811E-3</v>
      </c>
      <c r="Y70" s="93">
        <v>-1.5877424678510627E-2</v>
      </c>
      <c r="Z70" s="93">
        <v>1.0000000000019738</v>
      </c>
      <c r="AA70" s="93">
        <v>5.5505162891949376E-6</v>
      </c>
      <c r="AB70" s="93">
        <v>-1.5874183064795846E-2</v>
      </c>
      <c r="AC70" s="93">
        <v>1.0013476015781171</v>
      </c>
      <c r="AD70" s="93">
        <v>2.3089025553059509E-6</v>
      </c>
      <c r="AE70" s="93" t="s">
        <v>332</v>
      </c>
      <c r="AF70" s="93" t="s">
        <v>332</v>
      </c>
      <c r="AG70" s="93">
        <v>197.27659428028997</v>
      </c>
      <c r="AH70" s="93">
        <v>197.28688400292765</v>
      </c>
      <c r="AI70" s="93">
        <v>197.16122117439409</v>
      </c>
      <c r="AJ70" s="93">
        <v>197.15402217144714</v>
      </c>
      <c r="AK70" s="93">
        <v>197.15402217144714</v>
      </c>
      <c r="AL70" s="93">
        <v>70.273256092805909</v>
      </c>
      <c r="AM70" s="93">
        <v>12149.478208687549</v>
      </c>
      <c r="AN70" s="93">
        <v>-3962.85154575549</v>
      </c>
      <c r="AO70" s="93">
        <v>33.159582443274509</v>
      </c>
      <c r="AP70" s="93">
        <v>-3996.0111281994605</v>
      </c>
      <c r="AQ70" s="93">
        <v>328.42947265296203</v>
      </c>
      <c r="AR70" s="93">
        <v>-4291.2810184092232</v>
      </c>
      <c r="AS70" s="93" t="s">
        <v>332</v>
      </c>
      <c r="AT70" s="93" t="s">
        <v>332</v>
      </c>
      <c r="AU70" s="93">
        <v>-237088.54316149524</v>
      </c>
      <c r="AV70" s="93">
        <v>-272460.02265325561</v>
      </c>
      <c r="AW70" s="93" t="s">
        <v>332</v>
      </c>
      <c r="AX70" s="93" t="s">
        <v>332</v>
      </c>
      <c r="AY70" s="93">
        <v>14.694526341487927</v>
      </c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</row>
    <row r="71" spans="1:100" x14ac:dyDescent="0.3">
      <c r="A71" s="93" t="s">
        <v>298</v>
      </c>
      <c r="B71" s="93">
        <v>31</v>
      </c>
      <c r="C71" s="93">
        <v>3.1655999999999969</v>
      </c>
      <c r="D71" s="93">
        <v>3.1085999999999969</v>
      </c>
      <c r="E71" s="93" t="s">
        <v>332</v>
      </c>
      <c r="F71" s="93" t="s">
        <v>332</v>
      </c>
      <c r="G71" s="93">
        <v>30.443195657571184</v>
      </c>
      <c r="H71" s="93">
        <v>68.270184690220233</v>
      </c>
      <c r="I71" s="93">
        <v>30.444356347330675</v>
      </c>
      <c r="J71" s="93">
        <v>68.270184690220233</v>
      </c>
      <c r="K71" s="93">
        <v>3.755224035891485</v>
      </c>
      <c r="L71" s="93" t="s">
        <v>332</v>
      </c>
      <c r="M71" s="93" t="s">
        <v>332</v>
      </c>
      <c r="N71" s="93">
        <v>1.3136520557879984E-3</v>
      </c>
      <c r="O71" s="93">
        <v>1.1183456481025519E-3</v>
      </c>
      <c r="P71" s="93">
        <v>2.5267220978351522E-3</v>
      </c>
      <c r="Q71" s="93">
        <v>4.0219439755593449E-4</v>
      </c>
      <c r="R71" s="93">
        <v>4.8076073739952355E-4</v>
      </c>
      <c r="S71" s="93">
        <v>4.8076073739952355E-4</v>
      </c>
      <c r="T71" s="93">
        <v>5.4427392286430774</v>
      </c>
      <c r="U71" s="93">
        <v>0.83605294828524379</v>
      </c>
      <c r="V71" s="93">
        <v>-1.1889359640324308E-2</v>
      </c>
      <c r="W71" s="93">
        <v>1.4210739159306004E-2</v>
      </c>
      <c r="X71" s="93">
        <v>2.3213795189816959E-3</v>
      </c>
      <c r="Y71" s="93">
        <v>-1.1891955744982714E-2</v>
      </c>
      <c r="Z71" s="93">
        <v>1.0000000000020384</v>
      </c>
      <c r="AA71" s="93">
        <v>2.5961046826475747E-6</v>
      </c>
      <c r="AB71" s="93">
        <v>-1.1890475668443942E-2</v>
      </c>
      <c r="AC71" s="93">
        <v>1.0009902550402539</v>
      </c>
      <c r="AD71" s="93">
        <v>1.1160281293297913E-6</v>
      </c>
      <c r="AE71" s="93" t="s">
        <v>332</v>
      </c>
      <c r="AF71" s="93" t="s">
        <v>332</v>
      </c>
      <c r="AG71" s="93">
        <v>197.29717372556536</v>
      </c>
      <c r="AH71" s="93">
        <v>197.30563967743544</v>
      </c>
      <c r="AI71" s="93">
        <v>197.20223426635184</v>
      </c>
      <c r="AJ71" s="93">
        <v>197.19703754161637</v>
      </c>
      <c r="AK71" s="93">
        <v>197.19703754161637</v>
      </c>
      <c r="AL71" s="93">
        <v>70.289153738011336</v>
      </c>
      <c r="AM71" s="93">
        <v>12153.296560942128</v>
      </c>
      <c r="AN71" s="93">
        <v>-2890.2724453829946</v>
      </c>
      <c r="AO71" s="93">
        <v>27.294015388254017</v>
      </c>
      <c r="AP71" s="93">
        <v>-2917.5664607716358</v>
      </c>
      <c r="AQ71" s="93">
        <v>237.16994940359169</v>
      </c>
      <c r="AR71" s="93">
        <v>-3127.4423947874989</v>
      </c>
      <c r="AS71" s="93" t="s">
        <v>332</v>
      </c>
      <c r="AT71" s="93" t="s">
        <v>332</v>
      </c>
      <c r="AU71" s="93">
        <v>-237191.2597423534</v>
      </c>
      <c r="AV71" s="93">
        <v>-272493.09403484478</v>
      </c>
      <c r="AW71" s="93" t="s">
        <v>332</v>
      </c>
      <c r="AX71" s="93" t="s">
        <v>332</v>
      </c>
      <c r="AY71" s="93">
        <v>14.694536315366692</v>
      </c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</row>
    <row r="72" spans="1:100" x14ac:dyDescent="0.3">
      <c r="A72" s="93" t="s">
        <v>298</v>
      </c>
      <c r="B72" s="93">
        <v>32</v>
      </c>
      <c r="C72" s="93">
        <v>3.1085999999999969</v>
      </c>
      <c r="D72" s="93">
        <v>3.051599999999997</v>
      </c>
      <c r="E72" s="93" t="s">
        <v>332</v>
      </c>
      <c r="F72" s="93" t="s">
        <v>332</v>
      </c>
      <c r="G72" s="93">
        <v>30.445517037090166</v>
      </c>
      <c r="H72" s="93">
        <v>68.271813585533266</v>
      </c>
      <c r="I72" s="93">
        <v>30.44633148474669</v>
      </c>
      <c r="J72" s="93">
        <v>68.271813585533266</v>
      </c>
      <c r="K72" s="93">
        <v>3.7553742671735315</v>
      </c>
      <c r="L72" s="93" t="s">
        <v>332</v>
      </c>
      <c r="M72" s="93" t="s">
        <v>332</v>
      </c>
      <c r="N72" s="93">
        <v>9.2303924041710534E-4</v>
      </c>
      <c r="O72" s="93">
        <v>7.7678740494721717E-4</v>
      </c>
      <c r="P72" s="93">
        <v>1.8313535113205803E-3</v>
      </c>
      <c r="Q72" s="93">
        <v>2.9147567107424622E-4</v>
      </c>
      <c r="R72" s="93">
        <v>3.5032357655949507E-4</v>
      </c>
      <c r="S72" s="93">
        <v>3.5032357655949507E-4</v>
      </c>
      <c r="T72" s="93">
        <v>5.4433816626196885</v>
      </c>
      <c r="U72" s="93">
        <v>0.83607198397660221</v>
      </c>
      <c r="V72" s="93">
        <v>-8.9043984205912571E-3</v>
      </c>
      <c r="W72" s="93">
        <v>1.0533293733635835E-2</v>
      </c>
      <c r="X72" s="93">
        <v>1.6288953130445777E-3</v>
      </c>
      <c r="Y72" s="93">
        <v>-8.9056637259356444E-3</v>
      </c>
      <c r="Z72" s="93">
        <v>1.0000000000021068</v>
      </c>
      <c r="AA72" s="93">
        <v>1.2653053631505824E-6</v>
      </c>
      <c r="AB72" s="93">
        <v>-8.9049690610154917E-3</v>
      </c>
      <c r="AC72" s="93">
        <v>1.0007221512663116</v>
      </c>
      <c r="AD72" s="93">
        <v>5.7064043190677482E-7</v>
      </c>
      <c r="AE72" s="93" t="s">
        <v>332</v>
      </c>
      <c r="AF72" s="93" t="s">
        <v>332</v>
      </c>
      <c r="AG72" s="93">
        <v>197.31410562930552</v>
      </c>
      <c r="AH72" s="93">
        <v>197.32134284332358</v>
      </c>
      <c r="AI72" s="93">
        <v>197.2329415816979</v>
      </c>
      <c r="AJ72" s="93">
        <v>197.22907253752953</v>
      </c>
      <c r="AK72" s="93">
        <v>197.22907253752953</v>
      </c>
      <c r="AL72" s="93">
        <v>70.300201346101375</v>
      </c>
      <c r="AM72" s="93">
        <v>12156.133137823948</v>
      </c>
      <c r="AN72" s="93">
        <v>-2135.7355330311234</v>
      </c>
      <c r="AO72" s="93">
        <v>23.338248406403469</v>
      </c>
      <c r="AP72" s="93">
        <v>-2159.0737814376425</v>
      </c>
      <c r="AQ72" s="93">
        <v>176.62507594492757</v>
      </c>
      <c r="AR72" s="93">
        <v>-2312.3606089764648</v>
      </c>
      <c r="AS72" s="93" t="s">
        <v>332</v>
      </c>
      <c r="AT72" s="93" t="s">
        <v>332</v>
      </c>
      <c r="AU72" s="93">
        <v>-237268.10723060853</v>
      </c>
      <c r="AV72" s="93">
        <v>-272517.87545957149</v>
      </c>
      <c r="AW72" s="93" t="s">
        <v>332</v>
      </c>
      <c r="AX72" s="93" t="s">
        <v>332</v>
      </c>
      <c r="AY72" s="93">
        <v>14.694546291100121</v>
      </c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</row>
    <row r="73" spans="1:100" x14ac:dyDescent="0.3">
      <c r="A73" s="93" t="s">
        <v>298</v>
      </c>
      <c r="B73" s="93">
        <v>33</v>
      </c>
      <c r="C73" s="93">
        <v>3.051599999999997</v>
      </c>
      <c r="D73" s="93">
        <v>2.994599999999997</v>
      </c>
      <c r="E73" s="93" t="s">
        <v>332</v>
      </c>
      <c r="F73" s="93" t="s">
        <v>332</v>
      </c>
      <c r="G73" s="93">
        <v>30.44714593240321</v>
      </c>
      <c r="H73" s="93">
        <v>68.272933558617865</v>
      </c>
      <c r="I73" s="93">
        <v>30.447705918945502</v>
      </c>
      <c r="J73" s="93">
        <v>68.272933558617865</v>
      </c>
      <c r="K73" s="93">
        <v>3.7554855894770225</v>
      </c>
      <c r="L73" s="93" t="s">
        <v>332</v>
      </c>
      <c r="M73" s="93" t="s">
        <v>332</v>
      </c>
      <c r="N73" s="93">
        <v>6.3053556947732911E-4</v>
      </c>
      <c r="O73" s="93">
        <v>5.2102626583417255E-4</v>
      </c>
      <c r="P73" s="93">
        <v>1.3106169958227824E-3</v>
      </c>
      <c r="Q73" s="93">
        <v>2.0857869360052557E-4</v>
      </c>
      <c r="R73" s="93">
        <v>2.5265056596158656E-4</v>
      </c>
      <c r="S73" s="93">
        <v>2.5265056596158656E-4</v>
      </c>
      <c r="T73" s="93">
        <v>5.4438692510596285</v>
      </c>
      <c r="U73" s="93">
        <v>0.83608481194272766</v>
      </c>
      <c r="V73" s="93">
        <v>-6.6680306100496195E-3</v>
      </c>
      <c r="W73" s="93">
        <v>7.7880036946340516E-3</v>
      </c>
      <c r="X73" s="93">
        <v>1.1199730845844317E-3</v>
      </c>
      <c r="Y73" s="93">
        <v>-6.6686141454291911E-3</v>
      </c>
      <c r="Z73" s="93">
        <v>1.000000000002178</v>
      </c>
      <c r="AA73" s="93">
        <v>5.8353539409580638E-7</v>
      </c>
      <c r="AB73" s="93">
        <v>-6.6683135718772595E-3</v>
      </c>
      <c r="AC73" s="93">
        <v>1.0005211159172047</v>
      </c>
      <c r="AD73" s="93">
        <v>2.8296183368200051E-7</v>
      </c>
      <c r="AE73" s="93" t="s">
        <v>332</v>
      </c>
      <c r="AF73" s="93" t="s">
        <v>332</v>
      </c>
      <c r="AG73" s="93">
        <v>197.32858005734164</v>
      </c>
      <c r="AH73" s="93">
        <v>197.33505758475818</v>
      </c>
      <c r="AI73" s="93">
        <v>197.25593539770534</v>
      </c>
      <c r="AJ73" s="93">
        <v>197.25304120135314</v>
      </c>
      <c r="AK73" s="93">
        <v>197.25304120135314</v>
      </c>
      <c r="AL73" s="93">
        <v>70.307770467604811</v>
      </c>
      <c r="AM73" s="93">
        <v>12158.240487684647</v>
      </c>
      <c r="AN73" s="93">
        <v>-1572.2422559587515</v>
      </c>
      <c r="AO73" s="93">
        <v>20.891407934020275</v>
      </c>
      <c r="AP73" s="93">
        <v>-1593.1336638926709</v>
      </c>
      <c r="AQ73" s="93">
        <v>132.14928601908704</v>
      </c>
      <c r="AR73" s="93">
        <v>-1704.3915419769623</v>
      </c>
      <c r="AS73" s="93" t="s">
        <v>332</v>
      </c>
      <c r="AT73" s="93" t="s">
        <v>332</v>
      </c>
      <c r="AU73" s="93">
        <v>-237325.55926992637</v>
      </c>
      <c r="AV73" s="93">
        <v>-272536.43375938857</v>
      </c>
      <c r="AW73" s="93" t="s">
        <v>332</v>
      </c>
      <c r="AX73" s="93" t="s">
        <v>332</v>
      </c>
      <c r="AY73" s="93">
        <v>14.694556268171329</v>
      </c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</row>
    <row r="74" spans="1:100" x14ac:dyDescent="0.3">
      <c r="A74" s="93" t="s">
        <v>298</v>
      </c>
      <c r="B74" s="93">
        <v>34</v>
      </c>
      <c r="C74" s="93">
        <v>2.994599999999997</v>
      </c>
      <c r="D74" s="93">
        <v>2.9375999999999971</v>
      </c>
      <c r="E74" s="93" t="s">
        <v>332</v>
      </c>
      <c r="F74" s="93" t="s">
        <v>332</v>
      </c>
      <c r="G74" s="93">
        <v>30.448265905487794</v>
      </c>
      <c r="H74" s="93">
        <v>68.273658012699784</v>
      </c>
      <c r="I74" s="93">
        <v>30.44862813252875</v>
      </c>
      <c r="J74" s="93">
        <v>68.273658012699784</v>
      </c>
      <c r="K74" s="93">
        <v>3.755567827241757</v>
      </c>
      <c r="L74" s="93" t="s">
        <v>332</v>
      </c>
      <c r="M74" s="93" t="s">
        <v>332</v>
      </c>
      <c r="N74" s="93">
        <v>4.1151696219101611E-4</v>
      </c>
      <c r="O74" s="93">
        <v>3.2952426831820856E-4</v>
      </c>
      <c r="P74" s="93">
        <v>9.2069247908991019E-4</v>
      </c>
      <c r="Q74" s="93">
        <v>1.4651495963620304E-4</v>
      </c>
      <c r="R74" s="93">
        <v>1.7951731743629597E-4</v>
      </c>
      <c r="S74" s="93">
        <v>1.7951731743629597E-4</v>
      </c>
      <c r="T74" s="93">
        <v>5.4442451149895215</v>
      </c>
      <c r="U74" s="93">
        <v>0.83609298844053148</v>
      </c>
      <c r="V74" s="93">
        <v>-4.9928913654436521E-3</v>
      </c>
      <c r="W74" s="93">
        <v>5.7173454473593427E-3</v>
      </c>
      <c r="X74" s="93">
        <v>7.2445408191569051E-4</v>
      </c>
      <c r="Y74" s="93">
        <v>-4.9931300906337212E-3</v>
      </c>
      <c r="Z74" s="93">
        <v>1.000000000002244</v>
      </c>
      <c r="AA74" s="93">
        <v>2.3872520127340744E-7</v>
      </c>
      <c r="AB74" s="93">
        <v>-4.9930214174922849E-3</v>
      </c>
      <c r="AC74" s="93">
        <v>1.0003704346217879</v>
      </c>
      <c r="AD74" s="93">
        <v>1.3005205339127936E-7</v>
      </c>
      <c r="AE74" s="93" t="s">
        <v>332</v>
      </c>
      <c r="AF74" s="93" t="s">
        <v>332</v>
      </c>
      <c r="AG74" s="93">
        <v>197.34153511217474</v>
      </c>
      <c r="AH74" s="93">
        <v>197.34763221191875</v>
      </c>
      <c r="AI74" s="93">
        <v>197.27315559267282</v>
      </c>
      <c r="AJ74" s="93">
        <v>197.2709887884665</v>
      </c>
      <c r="AK74" s="93">
        <v>197.2709887884665</v>
      </c>
      <c r="AL74" s="93">
        <v>70.312628035019344</v>
      </c>
      <c r="AM74" s="93">
        <v>12159.799076140036</v>
      </c>
      <c r="AN74" s="93">
        <v>-1146.1439036201123</v>
      </c>
      <c r="AO74" s="93">
        <v>19.666582343647825</v>
      </c>
      <c r="AP74" s="93">
        <v>-1165.8104859634511</v>
      </c>
      <c r="AQ74" s="93">
        <v>98.951339774910139</v>
      </c>
      <c r="AR74" s="93">
        <v>-1245.0952433950001</v>
      </c>
      <c r="AS74" s="93" t="s">
        <v>332</v>
      </c>
      <c r="AT74" s="93" t="s">
        <v>332</v>
      </c>
      <c r="AU74" s="93">
        <v>-237368.46627886224</v>
      </c>
      <c r="AV74" s="93">
        <v>-272550.32936421369</v>
      </c>
      <c r="AW74" s="93" t="s">
        <v>332</v>
      </c>
      <c r="AX74" s="93" t="s">
        <v>332</v>
      </c>
      <c r="AY74" s="93">
        <v>14.694566246264786</v>
      </c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</row>
    <row r="75" spans="1:100" x14ac:dyDescent="0.3">
      <c r="A75" s="93" t="s">
        <v>298</v>
      </c>
      <c r="B75" s="93">
        <v>35</v>
      </c>
      <c r="C75" s="93">
        <v>2.9375999999999971</v>
      </c>
      <c r="D75" s="93">
        <v>2.8805999999999972</v>
      </c>
      <c r="E75" s="93">
        <v>30.44813905990231</v>
      </c>
      <c r="F75" s="93" t="s">
        <v>332</v>
      </c>
      <c r="G75" s="93">
        <v>30.448990359569709</v>
      </c>
      <c r="H75" s="93">
        <v>68.272806713032367</v>
      </c>
      <c r="I75" s="93">
        <v>30.448564709736011</v>
      </c>
      <c r="J75" s="93">
        <v>68.272806713032367</v>
      </c>
      <c r="K75" s="93">
        <v>3.7556138685353417</v>
      </c>
      <c r="L75" s="93">
        <v>1.2476560157246864E-4</v>
      </c>
      <c r="M75" s="93" t="s">
        <v>332</v>
      </c>
      <c r="N75" s="93">
        <v>2.4753157444540108E-4</v>
      </c>
      <c r="O75" s="93">
        <v>1.8614858800893486E-4</v>
      </c>
      <c r="P75" s="93">
        <v>6.2877406125707951E-4</v>
      </c>
      <c r="Q75" s="93">
        <v>1.0005575022030895E-4</v>
      </c>
      <c r="R75" s="93">
        <v>1.2476560157246861E-4</v>
      </c>
      <c r="S75" s="93">
        <v>1.2476560157246861E-4</v>
      </c>
      <c r="T75" s="93">
        <v>5.4466676041009041</v>
      </c>
      <c r="U75" s="93">
        <v>0.83608205411027936</v>
      </c>
      <c r="V75" s="93">
        <v>-3.7382061374130787E-3</v>
      </c>
      <c r="W75" s="93">
        <v>2.8869064700126129E-3</v>
      </c>
      <c r="X75" s="93">
        <v>-8.5129966740046608E-4</v>
      </c>
      <c r="Y75" s="93">
        <v>-3.7380476691731917E-3</v>
      </c>
      <c r="Z75" s="93">
        <v>1.0000000000023617</v>
      </c>
      <c r="AA75" s="93">
        <v>-1.5846823105907264E-7</v>
      </c>
      <c r="AB75" s="93">
        <v>-3.7380999244943217E-3</v>
      </c>
      <c r="AC75" s="93">
        <v>1.0002575391535682</v>
      </c>
      <c r="AD75" s="93">
        <v>-1.062129151216616E-7</v>
      </c>
      <c r="AE75" s="93">
        <v>197.70087543924743</v>
      </c>
      <c r="AF75" s="93" t="s">
        <v>332</v>
      </c>
      <c r="AG75" s="93">
        <v>197.35372931166279</v>
      </c>
      <c r="AH75" s="93">
        <v>197.52730237545509</v>
      </c>
      <c r="AI75" s="93">
        <v>197.28605253521008</v>
      </c>
      <c r="AJ75" s="93">
        <v>197.28442994912939</v>
      </c>
      <c r="AK75" s="93">
        <v>197.28442994912939</v>
      </c>
      <c r="AL75" s="93">
        <v>70.272045821347305</v>
      </c>
      <c r="AM75" s="93">
        <v>12160.718406575903</v>
      </c>
      <c r="AN75" s="93">
        <v>-478.19910780827252</v>
      </c>
      <c r="AO75" s="93">
        <v>63.669371941318687</v>
      </c>
      <c r="AP75" s="93">
        <v>-541.86847974930788</v>
      </c>
      <c r="AQ75" s="93">
        <v>74.105068367051558</v>
      </c>
      <c r="AR75" s="93">
        <v>-552.30417617680962</v>
      </c>
      <c r="AS75" s="93">
        <v>-237422.80300368645</v>
      </c>
      <c r="AT75" s="93" t="s">
        <v>332</v>
      </c>
      <c r="AU75" s="93">
        <v>-237400.46015904675</v>
      </c>
      <c r="AV75" s="93">
        <v>-272560.73205815203</v>
      </c>
      <c r="AW75" s="93">
        <v>14.817157771284398</v>
      </c>
      <c r="AX75" s="93" t="s">
        <v>332</v>
      </c>
      <c r="AY75" s="93">
        <v>14.694576225157215</v>
      </c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</row>
    <row r="76" spans="1:100" x14ac:dyDescent="0.3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</row>
    <row r="77" spans="1:100" x14ac:dyDescent="0.3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</row>
    <row r="78" spans="1:100" x14ac:dyDescent="0.3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</row>
    <row r="79" spans="1:100" x14ac:dyDescent="0.3">
      <c r="A79" s="93"/>
      <c r="B79" s="93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  <c r="AE79" s="93"/>
      <c r="AF79" s="93"/>
      <c r="AG79" s="93"/>
      <c r="AH79" s="93"/>
      <c r="AI79" s="93"/>
      <c r="AJ79" s="93"/>
      <c r="AK79" s="93"/>
      <c r="AL79" s="93"/>
      <c r="AM79" s="93"/>
      <c r="AN79" s="93"/>
      <c r="AO79" s="93"/>
      <c r="AP79" s="93"/>
      <c r="AQ79" s="93"/>
      <c r="AR79" s="93"/>
      <c r="AS79" s="93"/>
      <c r="AT79" s="93"/>
      <c r="AU79" s="93"/>
      <c r="AV79" s="93"/>
      <c r="AW79" s="93"/>
      <c r="AX79" s="93"/>
      <c r="AY79" s="93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</row>
    <row r="80" spans="1:100" x14ac:dyDescent="0.3">
      <c r="A80" s="93"/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  <c r="AC80" s="93"/>
      <c r="AD80" s="93"/>
      <c r="AE80" s="93"/>
      <c r="AF80" s="93"/>
      <c r="AG80" s="93"/>
      <c r="AH80" s="93"/>
      <c r="AI80" s="93"/>
      <c r="AJ80" s="93"/>
      <c r="AK80" s="93"/>
      <c r="AL80" s="93"/>
      <c r="AM80" s="93"/>
      <c r="AN80" s="93"/>
      <c r="AO80" s="93"/>
      <c r="AP80" s="93"/>
      <c r="AQ80" s="93"/>
      <c r="AR80" s="93"/>
      <c r="AS80" s="93"/>
      <c r="AT80" s="93"/>
      <c r="AU80" s="93"/>
      <c r="AV80" s="93"/>
      <c r="AW80" s="93"/>
      <c r="AX80" s="93"/>
      <c r="AY80" s="93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</row>
    <row r="81" spans="1:100" x14ac:dyDescent="0.3">
      <c r="A81" s="93"/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  <c r="AC81" s="93"/>
      <c r="AD81" s="93"/>
      <c r="AE81" s="93"/>
      <c r="AF81" s="93"/>
      <c r="AG81" s="93"/>
      <c r="AH81" s="93"/>
      <c r="AI81" s="93"/>
      <c r="AJ81" s="93"/>
      <c r="AK81" s="93"/>
      <c r="AL81" s="93"/>
      <c r="AM81" s="93"/>
      <c r="AN81" s="93"/>
      <c r="AO81" s="93"/>
      <c r="AP81" s="93"/>
      <c r="AQ81" s="93"/>
      <c r="AR81" s="93"/>
      <c r="AS81" s="93"/>
      <c r="AT81" s="93"/>
      <c r="AU81" s="93"/>
      <c r="AV81" s="93"/>
      <c r="AW81" s="93"/>
      <c r="AX81" s="93"/>
      <c r="AY81" s="93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</row>
    <row r="82" spans="1:100" x14ac:dyDescent="0.3">
      <c r="A82" s="93"/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  <c r="AC82" s="93"/>
      <c r="AD82" s="93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3"/>
      <c r="AP82" s="93"/>
      <c r="AQ82" s="93"/>
      <c r="AR82" s="93"/>
      <c r="AS82" s="93"/>
      <c r="AT82" s="93"/>
      <c r="AU82" s="93"/>
      <c r="AV82" s="93"/>
      <c r="AW82" s="93"/>
      <c r="AX82" s="93"/>
      <c r="AY82" s="93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</row>
    <row r="83" spans="1:100" x14ac:dyDescent="0.3">
      <c r="A83" s="93"/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  <c r="AE83" s="93"/>
      <c r="AF83" s="93"/>
      <c r="AG83" s="93"/>
      <c r="AH83" s="93"/>
      <c r="AI83" s="93"/>
      <c r="AJ83" s="93"/>
      <c r="AK83" s="93"/>
      <c r="AL83" s="93"/>
      <c r="AM83" s="93"/>
      <c r="AN83" s="93"/>
      <c r="AO83" s="93"/>
      <c r="AP83" s="93"/>
      <c r="AQ83" s="93"/>
      <c r="AR83" s="93"/>
      <c r="AS83" s="93"/>
      <c r="AT83" s="93"/>
      <c r="AU83" s="93"/>
      <c r="AV83" s="93"/>
      <c r="AW83" s="93"/>
      <c r="AX83" s="93"/>
      <c r="AY83" s="93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</row>
    <row r="84" spans="1:100" x14ac:dyDescent="0.3">
      <c r="A84" s="93"/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  <c r="AE84" s="93"/>
      <c r="AF84" s="93"/>
      <c r="AG84" s="93"/>
      <c r="AH84" s="93"/>
      <c r="AI84" s="93"/>
      <c r="AJ84" s="93"/>
      <c r="AK84" s="93"/>
      <c r="AL84" s="93"/>
      <c r="AM84" s="93"/>
      <c r="AN84" s="93"/>
      <c r="AO84" s="93"/>
      <c r="AP84" s="93"/>
      <c r="AQ84" s="93"/>
      <c r="AR84" s="93"/>
      <c r="AS84" s="93"/>
      <c r="AT84" s="93"/>
      <c r="AU84" s="93"/>
      <c r="AV84" s="93"/>
      <c r="AW84" s="93"/>
      <c r="AX84" s="93"/>
      <c r="AY84" s="93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</row>
    <row r="85" spans="1:100" x14ac:dyDescent="0.3">
      <c r="A85" s="93"/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3"/>
      <c r="AF85" s="93"/>
      <c r="AG85" s="93"/>
      <c r="AH85" s="93"/>
      <c r="AI85" s="93"/>
      <c r="AJ85" s="93"/>
      <c r="AK85" s="93"/>
      <c r="AL85" s="93"/>
      <c r="AM85" s="93"/>
      <c r="AN85" s="93"/>
      <c r="AO85" s="93"/>
      <c r="AP85" s="93"/>
      <c r="AQ85" s="93"/>
      <c r="AR85" s="93"/>
      <c r="AS85" s="93"/>
      <c r="AT85" s="93"/>
      <c r="AU85" s="93"/>
      <c r="AV85" s="93"/>
      <c r="AW85" s="93"/>
      <c r="AX85" s="93"/>
      <c r="AY85" s="93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</row>
    <row r="86" spans="1:100" x14ac:dyDescent="0.3">
      <c r="A86" s="93"/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  <c r="AC86" s="93"/>
      <c r="AD86" s="93"/>
      <c r="AE86" s="93"/>
      <c r="AF86" s="93"/>
      <c r="AG86" s="93"/>
      <c r="AH86" s="93"/>
      <c r="AI86" s="93"/>
      <c r="AJ86" s="93"/>
      <c r="AK86" s="93"/>
      <c r="AL86" s="93"/>
      <c r="AM86" s="93"/>
      <c r="AN86" s="93"/>
      <c r="AO86" s="93"/>
      <c r="AP86" s="93"/>
      <c r="AQ86" s="93"/>
      <c r="AR86" s="93"/>
      <c r="AS86" s="93"/>
      <c r="AT86" s="93"/>
      <c r="AU86" s="93"/>
      <c r="AV86" s="93"/>
      <c r="AW86" s="93"/>
      <c r="AX86" s="93"/>
      <c r="AY86" s="93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</row>
    <row r="87" spans="1:100" x14ac:dyDescent="0.3">
      <c r="A87" s="93"/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  <c r="AC87" s="93"/>
      <c r="AD87" s="93"/>
      <c r="AE87" s="93"/>
      <c r="AF87" s="93"/>
      <c r="AG87" s="93"/>
      <c r="AH87" s="93"/>
      <c r="AI87" s="93"/>
      <c r="AJ87" s="93"/>
      <c r="AK87" s="93"/>
      <c r="AL87" s="93"/>
      <c r="AM87" s="93"/>
      <c r="AN87" s="93"/>
      <c r="AO87" s="93"/>
      <c r="AP87" s="93"/>
      <c r="AQ87" s="93"/>
      <c r="AR87" s="93"/>
      <c r="AS87" s="93"/>
      <c r="AT87" s="93"/>
      <c r="AU87" s="93"/>
      <c r="AV87" s="93"/>
      <c r="AW87" s="93"/>
      <c r="AX87" s="93"/>
      <c r="AY87" s="93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</row>
    <row r="88" spans="1:100" x14ac:dyDescent="0.3">
      <c r="A88" s="93"/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  <c r="AC88" s="93"/>
      <c r="AD88" s="93"/>
      <c r="AE88" s="93"/>
      <c r="AF88" s="93"/>
      <c r="AG88" s="93"/>
      <c r="AH88" s="93"/>
      <c r="AI88" s="93"/>
      <c r="AJ88" s="93"/>
      <c r="AK88" s="93"/>
      <c r="AL88" s="93"/>
      <c r="AM88" s="93"/>
      <c r="AN88" s="93"/>
      <c r="AO88" s="93"/>
      <c r="AP88" s="93"/>
      <c r="AQ88" s="93"/>
      <c r="AR88" s="93"/>
      <c r="AS88" s="93"/>
      <c r="AT88" s="93"/>
      <c r="AU88" s="93"/>
      <c r="AV88" s="93"/>
      <c r="AW88" s="93"/>
      <c r="AX88" s="93"/>
      <c r="AY88" s="93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</row>
    <row r="89" spans="1:100" x14ac:dyDescent="0.3">
      <c r="A89" s="93"/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  <c r="AA89" s="93"/>
      <c r="AB89" s="93"/>
      <c r="AC89" s="93"/>
      <c r="AD89" s="93"/>
      <c r="AE89" s="93"/>
      <c r="AF89" s="93"/>
      <c r="AG89" s="93"/>
      <c r="AH89" s="93"/>
      <c r="AI89" s="93"/>
      <c r="AJ89" s="93"/>
      <c r="AK89" s="93"/>
      <c r="AL89" s="93"/>
      <c r="AM89" s="93"/>
      <c r="AN89" s="93"/>
      <c r="AO89" s="93"/>
      <c r="AP89" s="93"/>
      <c r="AQ89" s="93"/>
      <c r="AR89" s="93"/>
      <c r="AS89" s="93"/>
      <c r="AT89" s="93"/>
      <c r="AU89" s="93"/>
      <c r="AV89" s="93"/>
      <c r="AW89" s="93"/>
      <c r="AX89" s="93"/>
      <c r="AY89" s="93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</row>
    <row r="90" spans="1:100" x14ac:dyDescent="0.3">
      <c r="A90" s="93"/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  <c r="AC90" s="93"/>
      <c r="AD90" s="93"/>
      <c r="AE90" s="93"/>
      <c r="AF90" s="93"/>
      <c r="AG90" s="93"/>
      <c r="AH90" s="93"/>
      <c r="AI90" s="93"/>
      <c r="AJ90" s="93"/>
      <c r="AK90" s="93"/>
      <c r="AL90" s="93"/>
      <c r="AM90" s="93"/>
      <c r="AN90" s="93"/>
      <c r="AO90" s="93"/>
      <c r="AP90" s="93"/>
      <c r="AQ90" s="93"/>
      <c r="AR90" s="93"/>
      <c r="AS90" s="93"/>
      <c r="AT90" s="93"/>
      <c r="AU90" s="93"/>
      <c r="AV90" s="93"/>
      <c r="AW90" s="93"/>
      <c r="AX90" s="93"/>
      <c r="AY90" s="93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</row>
    <row r="91" spans="1:100" x14ac:dyDescent="0.3">
      <c r="A91" s="93"/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  <c r="AA91" s="93"/>
      <c r="AB91" s="93"/>
      <c r="AC91" s="93"/>
      <c r="AD91" s="93"/>
      <c r="AE91" s="93"/>
      <c r="AF91" s="93"/>
      <c r="AG91" s="93"/>
      <c r="AH91" s="93"/>
      <c r="AI91" s="93"/>
      <c r="AJ91" s="93"/>
      <c r="AK91" s="93"/>
      <c r="AL91" s="93"/>
      <c r="AM91" s="93"/>
      <c r="AN91" s="93"/>
      <c r="AO91" s="93"/>
      <c r="AP91" s="93"/>
      <c r="AQ91" s="93"/>
      <c r="AR91" s="93"/>
      <c r="AS91" s="93"/>
      <c r="AT91" s="93"/>
      <c r="AU91" s="93"/>
      <c r="AV91" s="93"/>
      <c r="AW91" s="93"/>
      <c r="AX91" s="93"/>
      <c r="AY91" s="93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</row>
    <row r="92" spans="1:100" x14ac:dyDescent="0.3">
      <c r="A92" s="93"/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  <c r="AB92" s="93"/>
      <c r="AC92" s="93"/>
      <c r="AD92" s="93"/>
      <c r="AE92" s="93"/>
      <c r="AF92" s="93"/>
      <c r="AG92" s="93"/>
      <c r="AH92" s="93"/>
      <c r="AI92" s="93"/>
      <c r="AJ92" s="93"/>
      <c r="AK92" s="93"/>
      <c r="AL92" s="93"/>
      <c r="AM92" s="93"/>
      <c r="AN92" s="93"/>
      <c r="AO92" s="93"/>
      <c r="AP92" s="93"/>
      <c r="AQ92" s="93"/>
      <c r="AR92" s="93"/>
      <c r="AS92" s="93"/>
      <c r="AT92" s="93"/>
      <c r="AU92" s="93"/>
      <c r="AV92" s="93"/>
      <c r="AW92" s="93"/>
      <c r="AX92" s="93"/>
      <c r="AY92" s="93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</row>
    <row r="93" spans="1:100" x14ac:dyDescent="0.3">
      <c r="A93" s="93"/>
      <c r="B93" s="93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93"/>
      <c r="AC93" s="93"/>
      <c r="AD93" s="93"/>
      <c r="AE93" s="93"/>
      <c r="AF93" s="93"/>
      <c r="AG93" s="93"/>
      <c r="AH93" s="93"/>
      <c r="AI93" s="93"/>
      <c r="AJ93" s="93"/>
      <c r="AK93" s="93"/>
      <c r="AL93" s="93"/>
      <c r="AM93" s="93"/>
      <c r="AN93" s="93"/>
      <c r="AO93" s="93"/>
      <c r="AP93" s="93"/>
      <c r="AQ93" s="93"/>
      <c r="AR93" s="93"/>
      <c r="AS93" s="93"/>
      <c r="AT93" s="93"/>
      <c r="AU93" s="93"/>
      <c r="AV93" s="93"/>
      <c r="AW93" s="93"/>
      <c r="AX93" s="93"/>
      <c r="AY93" s="93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</row>
    <row r="94" spans="1:100" x14ac:dyDescent="0.3">
      <c r="A94" s="93"/>
      <c r="B94" s="93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93"/>
      <c r="AC94" s="93"/>
      <c r="AD94" s="93"/>
      <c r="AE94" s="93"/>
      <c r="AF94" s="93"/>
      <c r="AG94" s="93"/>
      <c r="AH94" s="93"/>
      <c r="AI94" s="93"/>
      <c r="AJ94" s="93"/>
      <c r="AK94" s="93"/>
      <c r="AL94" s="93"/>
      <c r="AM94" s="93"/>
      <c r="AN94" s="93"/>
      <c r="AO94" s="93"/>
      <c r="AP94" s="93"/>
      <c r="AQ94" s="93"/>
      <c r="AR94" s="93"/>
      <c r="AS94" s="93"/>
      <c r="AT94" s="93"/>
      <c r="AU94" s="93"/>
      <c r="AV94" s="93"/>
      <c r="AW94" s="93"/>
      <c r="AX94" s="93"/>
      <c r="AY94" s="93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</row>
    <row r="95" spans="1:100" x14ac:dyDescent="0.3">
      <c r="A95" s="93"/>
      <c r="B95" s="93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  <c r="AB95" s="93"/>
      <c r="AC95" s="93"/>
      <c r="AD95" s="93"/>
      <c r="AE95" s="93"/>
      <c r="AF95" s="93"/>
      <c r="AG95" s="93"/>
      <c r="AH95" s="93"/>
      <c r="AI95" s="93"/>
      <c r="AJ95" s="93"/>
      <c r="AK95" s="93"/>
      <c r="AL95" s="93"/>
      <c r="AM95" s="93"/>
      <c r="AN95" s="93"/>
      <c r="AO95" s="93"/>
      <c r="AP95" s="93"/>
      <c r="AQ95" s="93"/>
      <c r="AR95" s="93"/>
      <c r="AS95" s="93"/>
      <c r="AT95" s="93"/>
      <c r="AU95" s="93"/>
      <c r="AV95" s="93"/>
      <c r="AW95" s="93"/>
      <c r="AX95" s="93"/>
      <c r="AY95" s="93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</row>
    <row r="96" spans="1:100" x14ac:dyDescent="0.3">
      <c r="A96" s="93"/>
      <c r="B96" s="93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  <c r="AC96" s="93"/>
      <c r="AD96" s="93"/>
      <c r="AE96" s="93"/>
      <c r="AF96" s="93"/>
      <c r="AG96" s="93"/>
      <c r="AH96" s="93"/>
      <c r="AI96" s="93"/>
      <c r="AJ96" s="93"/>
      <c r="AK96" s="93"/>
      <c r="AL96" s="93"/>
      <c r="AM96" s="93"/>
      <c r="AN96" s="93"/>
      <c r="AO96" s="93"/>
      <c r="AP96" s="93"/>
      <c r="AQ96" s="93"/>
      <c r="AR96" s="93"/>
      <c r="AS96" s="93"/>
      <c r="AT96" s="93"/>
      <c r="AU96" s="93"/>
      <c r="AV96" s="93"/>
      <c r="AW96" s="93"/>
      <c r="AX96" s="93"/>
      <c r="AY96" s="93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</row>
    <row r="97" spans="1:100" x14ac:dyDescent="0.3">
      <c r="A97" s="93"/>
      <c r="B97" s="93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  <c r="AA97" s="93"/>
      <c r="AB97" s="93"/>
      <c r="AC97" s="93"/>
      <c r="AD97" s="93"/>
      <c r="AE97" s="93"/>
      <c r="AF97" s="93"/>
      <c r="AG97" s="93"/>
      <c r="AH97" s="93"/>
      <c r="AI97" s="93"/>
      <c r="AJ97" s="93"/>
      <c r="AK97" s="93"/>
      <c r="AL97" s="93"/>
      <c r="AM97" s="93"/>
      <c r="AN97" s="93"/>
      <c r="AO97" s="93"/>
      <c r="AP97" s="93"/>
      <c r="AQ97" s="93"/>
      <c r="AR97" s="93"/>
      <c r="AS97" s="93"/>
      <c r="AT97" s="93"/>
      <c r="AU97" s="93"/>
      <c r="AV97" s="93"/>
      <c r="AW97" s="93"/>
      <c r="AX97" s="93"/>
      <c r="AY97" s="93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</row>
    <row r="98" spans="1:100" x14ac:dyDescent="0.3">
      <c r="A98" s="93"/>
      <c r="B98" s="93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  <c r="AC98" s="93"/>
      <c r="AD98" s="93"/>
      <c r="AE98" s="93"/>
      <c r="AF98" s="93"/>
      <c r="AG98" s="93"/>
      <c r="AH98" s="93"/>
      <c r="AI98" s="93"/>
      <c r="AJ98" s="93"/>
      <c r="AK98" s="93"/>
      <c r="AL98" s="93"/>
      <c r="AM98" s="93"/>
      <c r="AN98" s="93"/>
      <c r="AO98" s="93"/>
      <c r="AP98" s="93"/>
      <c r="AQ98" s="93"/>
      <c r="AR98" s="93"/>
      <c r="AS98" s="93"/>
      <c r="AT98" s="93"/>
      <c r="AU98" s="93"/>
      <c r="AV98" s="93"/>
      <c r="AW98" s="93"/>
      <c r="AX98" s="93"/>
      <c r="AY98" s="93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</row>
    <row r="99" spans="1:100" x14ac:dyDescent="0.3">
      <c r="A99" s="93"/>
      <c r="B99" s="93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93"/>
      <c r="AC99" s="93"/>
      <c r="AD99" s="93"/>
      <c r="AE99" s="93"/>
      <c r="AF99" s="93"/>
      <c r="AG99" s="93"/>
      <c r="AH99" s="93"/>
      <c r="AI99" s="93"/>
      <c r="AJ99" s="93"/>
      <c r="AK99" s="93"/>
      <c r="AL99" s="93"/>
      <c r="AM99" s="93"/>
      <c r="AN99" s="93"/>
      <c r="AO99" s="93"/>
      <c r="AP99" s="93"/>
      <c r="AQ99" s="93"/>
      <c r="AR99" s="93"/>
      <c r="AS99" s="93"/>
      <c r="AT99" s="93"/>
      <c r="AU99" s="93"/>
      <c r="AV99" s="93"/>
      <c r="AW99" s="93"/>
      <c r="AX99" s="93"/>
      <c r="AY99" s="93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</row>
    <row r="100" spans="1:100" x14ac:dyDescent="0.3">
      <c r="A100" s="93"/>
      <c r="B100" s="93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93"/>
      <c r="AC100" s="93"/>
      <c r="AD100" s="93"/>
      <c r="AE100" s="93"/>
      <c r="AF100" s="93"/>
      <c r="AG100" s="93"/>
      <c r="AH100" s="93"/>
      <c r="AI100" s="93"/>
      <c r="AJ100" s="93"/>
      <c r="AK100" s="93"/>
      <c r="AL100" s="93"/>
      <c r="AM100" s="93"/>
      <c r="AN100" s="93"/>
      <c r="AO100" s="93"/>
      <c r="AP100" s="93"/>
      <c r="AQ100" s="93"/>
      <c r="AR100" s="93"/>
      <c r="AS100" s="93"/>
      <c r="AT100" s="93"/>
      <c r="AU100" s="93"/>
      <c r="AV100" s="93"/>
      <c r="AW100" s="93"/>
      <c r="AX100" s="93"/>
      <c r="AY100" s="93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</row>
    <row r="101" spans="1:100" x14ac:dyDescent="0.3">
      <c r="A101" s="93"/>
      <c r="B101" s="93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93"/>
      <c r="AC101" s="93"/>
      <c r="AD101" s="93"/>
      <c r="AE101" s="93"/>
      <c r="AF101" s="93"/>
      <c r="AG101" s="93"/>
      <c r="AH101" s="93"/>
      <c r="AI101" s="93"/>
      <c r="AJ101" s="93"/>
      <c r="AK101" s="93"/>
      <c r="AL101" s="93"/>
      <c r="AM101" s="93"/>
      <c r="AN101" s="93"/>
      <c r="AO101" s="93"/>
      <c r="AP101" s="93"/>
      <c r="AQ101" s="93"/>
      <c r="AR101" s="93"/>
      <c r="AS101" s="93"/>
      <c r="AT101" s="93"/>
      <c r="AU101" s="93"/>
      <c r="AV101" s="93"/>
      <c r="AW101" s="93"/>
      <c r="AX101" s="93"/>
      <c r="AY101" s="93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</row>
    <row r="102" spans="1:100" x14ac:dyDescent="0.3">
      <c r="A102" s="93"/>
      <c r="B102" s="93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  <c r="AB102" s="93"/>
      <c r="AC102" s="93"/>
      <c r="AD102" s="93"/>
      <c r="AE102" s="93"/>
      <c r="AF102" s="93"/>
      <c r="AG102" s="93"/>
      <c r="AH102" s="93"/>
      <c r="AI102" s="93"/>
      <c r="AJ102" s="93"/>
      <c r="AK102" s="93"/>
      <c r="AL102" s="93"/>
      <c r="AM102" s="93"/>
      <c r="AN102" s="93"/>
      <c r="AO102" s="93"/>
      <c r="AP102" s="93"/>
      <c r="AQ102" s="93"/>
      <c r="AR102" s="93"/>
      <c r="AS102" s="93"/>
      <c r="AT102" s="93"/>
      <c r="AU102" s="93"/>
      <c r="AV102" s="93"/>
      <c r="AW102" s="93"/>
      <c r="AX102" s="93"/>
      <c r="AY102" s="93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</row>
    <row r="103" spans="1:100" x14ac:dyDescent="0.3">
      <c r="A103" s="93"/>
      <c r="B103" s="93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  <c r="AA103" s="93"/>
      <c r="AB103" s="93"/>
      <c r="AC103" s="93"/>
      <c r="AD103" s="93"/>
      <c r="AE103" s="93"/>
      <c r="AF103" s="93"/>
      <c r="AG103" s="93"/>
      <c r="AH103" s="93"/>
      <c r="AI103" s="93"/>
      <c r="AJ103" s="93"/>
      <c r="AK103" s="93"/>
      <c r="AL103" s="93"/>
      <c r="AM103" s="93"/>
      <c r="AN103" s="93"/>
      <c r="AO103" s="93"/>
      <c r="AP103" s="93"/>
      <c r="AQ103" s="93"/>
      <c r="AR103" s="93"/>
      <c r="AS103" s="93"/>
      <c r="AT103" s="93"/>
      <c r="AU103" s="93"/>
      <c r="AV103" s="93"/>
      <c r="AW103" s="93"/>
      <c r="AX103" s="93"/>
      <c r="AY103" s="93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</row>
    <row r="104" spans="1:100" x14ac:dyDescent="0.3">
      <c r="A104" s="93"/>
      <c r="B104" s="93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  <c r="AB104" s="93"/>
      <c r="AC104" s="93"/>
      <c r="AD104" s="93"/>
      <c r="AE104" s="93"/>
      <c r="AF104" s="93"/>
      <c r="AG104" s="93"/>
      <c r="AH104" s="93"/>
      <c r="AI104" s="93"/>
      <c r="AJ104" s="93"/>
      <c r="AK104" s="93"/>
      <c r="AL104" s="93"/>
      <c r="AM104" s="93"/>
      <c r="AN104" s="93"/>
      <c r="AO104" s="93"/>
      <c r="AP104" s="93"/>
      <c r="AQ104" s="93"/>
      <c r="AR104" s="93"/>
      <c r="AS104" s="93"/>
      <c r="AT104" s="93"/>
      <c r="AU104" s="93"/>
      <c r="AV104" s="93"/>
      <c r="AW104" s="93"/>
      <c r="AX104" s="93"/>
      <c r="AY104" s="93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</row>
    <row r="105" spans="1:100" x14ac:dyDescent="0.3">
      <c r="A105" s="93"/>
      <c r="B105" s="93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  <c r="AA105" s="93"/>
      <c r="AB105" s="93"/>
      <c r="AC105" s="93"/>
      <c r="AD105" s="93"/>
      <c r="AE105" s="93"/>
      <c r="AF105" s="93"/>
      <c r="AG105" s="93"/>
      <c r="AH105" s="93"/>
      <c r="AI105" s="93"/>
      <c r="AJ105" s="93"/>
      <c r="AK105" s="93"/>
      <c r="AL105" s="93"/>
      <c r="AM105" s="93"/>
      <c r="AN105" s="93"/>
      <c r="AO105" s="93"/>
      <c r="AP105" s="93"/>
      <c r="AQ105" s="93"/>
      <c r="AR105" s="93"/>
      <c r="AS105" s="93"/>
      <c r="AT105" s="93"/>
      <c r="AU105" s="93"/>
      <c r="AV105" s="93"/>
      <c r="AW105" s="93"/>
      <c r="AX105" s="93"/>
      <c r="AY105" s="93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</row>
    <row r="106" spans="1:100" x14ac:dyDescent="0.3">
      <c r="A106" s="93"/>
      <c r="B106" s="93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  <c r="AC106" s="93"/>
      <c r="AD106" s="93"/>
      <c r="AE106" s="93"/>
      <c r="AF106" s="93"/>
      <c r="AG106" s="93"/>
      <c r="AH106" s="93"/>
      <c r="AI106" s="93"/>
      <c r="AJ106" s="93"/>
      <c r="AK106" s="93"/>
      <c r="AL106" s="93"/>
      <c r="AM106" s="93"/>
      <c r="AN106" s="93"/>
      <c r="AO106" s="93"/>
      <c r="AP106" s="93"/>
      <c r="AQ106" s="93"/>
      <c r="AR106" s="93"/>
      <c r="AS106" s="93"/>
      <c r="AT106" s="93"/>
      <c r="AU106" s="93"/>
      <c r="AV106" s="93"/>
      <c r="AW106" s="93"/>
      <c r="AX106" s="93"/>
      <c r="AY106" s="93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</row>
    <row r="107" spans="1:100" x14ac:dyDescent="0.3">
      <c r="A107" s="93"/>
      <c r="B107" s="93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  <c r="AA107" s="93"/>
      <c r="AB107" s="93"/>
      <c r="AC107" s="93"/>
      <c r="AD107" s="93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3"/>
      <c r="AT107" s="93"/>
      <c r="AU107" s="93"/>
      <c r="AV107" s="93"/>
      <c r="AW107" s="93"/>
      <c r="AX107" s="93"/>
      <c r="AY107" s="93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</row>
    <row r="108" spans="1:100" x14ac:dyDescent="0.3">
      <c r="A108" s="93"/>
      <c r="B108" s="93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  <c r="AC108" s="93"/>
      <c r="AD108" s="93"/>
      <c r="AE108" s="93"/>
      <c r="AF108" s="93"/>
      <c r="AG108" s="93"/>
      <c r="AH108" s="93"/>
      <c r="AI108" s="93"/>
      <c r="AJ108" s="93"/>
      <c r="AK108" s="93"/>
      <c r="AL108" s="93"/>
      <c r="AM108" s="93"/>
      <c r="AN108" s="93"/>
      <c r="AO108" s="93"/>
      <c r="AP108" s="93"/>
      <c r="AQ108" s="93"/>
      <c r="AR108" s="93"/>
      <c r="AS108" s="93"/>
      <c r="AT108" s="93"/>
      <c r="AU108" s="93"/>
      <c r="AV108" s="93"/>
      <c r="AW108" s="93"/>
      <c r="AX108" s="93"/>
      <c r="AY108" s="93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</row>
    <row r="109" spans="1:100" x14ac:dyDescent="0.3">
      <c r="A109" s="93"/>
      <c r="B109" s="93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  <c r="AB109" s="93"/>
      <c r="AC109" s="93"/>
      <c r="AD109" s="93"/>
      <c r="AE109" s="93"/>
      <c r="AF109" s="93"/>
      <c r="AG109" s="93"/>
      <c r="AH109" s="93"/>
      <c r="AI109" s="93"/>
      <c r="AJ109" s="93"/>
      <c r="AK109" s="93"/>
      <c r="AL109" s="93"/>
      <c r="AM109" s="93"/>
      <c r="AN109" s="93"/>
      <c r="AO109" s="93"/>
      <c r="AP109" s="93"/>
      <c r="AQ109" s="93"/>
      <c r="AR109" s="93"/>
      <c r="AS109" s="93"/>
      <c r="AT109" s="93"/>
      <c r="AU109" s="93"/>
      <c r="AV109" s="93"/>
      <c r="AW109" s="93"/>
      <c r="AX109" s="93"/>
      <c r="AY109" s="93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</row>
    <row r="110" spans="1:100" x14ac:dyDescent="0.3">
      <c r="A110" s="93"/>
      <c r="B110" s="93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  <c r="AA110" s="93"/>
      <c r="AB110" s="93"/>
      <c r="AC110" s="93"/>
      <c r="AD110" s="93"/>
      <c r="AE110" s="93"/>
      <c r="AF110" s="93"/>
      <c r="AG110" s="93"/>
      <c r="AH110" s="93"/>
      <c r="AI110" s="93"/>
      <c r="AJ110" s="93"/>
      <c r="AK110" s="93"/>
      <c r="AL110" s="93"/>
      <c r="AM110" s="93"/>
      <c r="AN110" s="93"/>
      <c r="AO110" s="93"/>
      <c r="AP110" s="93"/>
      <c r="AQ110" s="93"/>
      <c r="AR110" s="93"/>
      <c r="AS110" s="93"/>
      <c r="AT110" s="93"/>
      <c r="AU110" s="93"/>
      <c r="AV110" s="93"/>
      <c r="AW110" s="93"/>
      <c r="AX110" s="93"/>
      <c r="AY110" s="93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</row>
    <row r="111" spans="1:100" x14ac:dyDescent="0.3">
      <c r="A111" s="93"/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  <c r="AC111" s="93"/>
      <c r="AD111" s="93"/>
      <c r="AE111" s="93"/>
      <c r="AF111" s="93"/>
      <c r="AG111" s="93"/>
      <c r="AH111" s="93"/>
      <c r="AI111" s="93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T111" s="93"/>
      <c r="AU111" s="93"/>
      <c r="AV111" s="93"/>
      <c r="AW111" s="93"/>
      <c r="AX111" s="93"/>
      <c r="AY111" s="93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</row>
    <row r="112" spans="1:100" x14ac:dyDescent="0.3">
      <c r="AU112" s="2"/>
      <c r="AV112" s="2"/>
      <c r="AW112" s="2"/>
      <c r="AX112" s="2"/>
      <c r="AY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</row>
    <row r="113" spans="47:100" x14ac:dyDescent="0.3">
      <c r="AU113" s="2"/>
      <c r="AV113" s="2"/>
      <c r="AW113" s="2"/>
      <c r="AX113" s="2"/>
      <c r="AY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</row>
    <row r="114" spans="47:100" x14ac:dyDescent="0.3">
      <c r="AU114" s="2"/>
      <c r="AV114" s="2"/>
      <c r="AW114" s="2"/>
      <c r="AX114" s="2"/>
      <c r="AY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</row>
    <row r="115" spans="47:100" x14ac:dyDescent="0.3">
      <c r="AU115" s="2"/>
      <c r="AV115" s="2"/>
      <c r="AW115" s="2"/>
      <c r="AX115" s="2"/>
      <c r="AY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</row>
    <row r="116" spans="47:100" x14ac:dyDescent="0.3"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</row>
    <row r="117" spans="47:100" x14ac:dyDescent="0.3"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</row>
    <row r="118" spans="47:100" x14ac:dyDescent="0.3"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</row>
    <row r="119" spans="47:100" x14ac:dyDescent="0.3"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</row>
    <row r="120" spans="47:100" x14ac:dyDescent="0.3"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</row>
    <row r="121" spans="47:100" x14ac:dyDescent="0.3"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</row>
    <row r="122" spans="47:100" x14ac:dyDescent="0.3"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</row>
    <row r="123" spans="47:100" x14ac:dyDescent="0.3"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</row>
    <row r="124" spans="47:100" x14ac:dyDescent="0.3"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</row>
    <row r="125" spans="47:100" x14ac:dyDescent="0.3"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</row>
    <row r="126" spans="47:100" x14ac:dyDescent="0.3"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</row>
    <row r="127" spans="47:100" x14ac:dyDescent="0.3"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</row>
    <row r="128" spans="47:100" x14ac:dyDescent="0.3"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</row>
    <row r="129" spans="60:100" x14ac:dyDescent="0.3"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</row>
    <row r="130" spans="60:100" x14ac:dyDescent="0.3"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</row>
    <row r="131" spans="60:100" x14ac:dyDescent="0.3"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</row>
    <row r="132" spans="60:100" x14ac:dyDescent="0.3"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</row>
    <row r="133" spans="60:100" x14ac:dyDescent="0.3"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</row>
    <row r="134" spans="60:100" x14ac:dyDescent="0.3"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</row>
    <row r="135" spans="60:100" x14ac:dyDescent="0.3"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</row>
    <row r="136" spans="60:100" x14ac:dyDescent="0.3"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</row>
    <row r="137" spans="60:100" x14ac:dyDescent="0.3"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</row>
    <row r="138" spans="60:100" x14ac:dyDescent="0.3"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</row>
    <row r="139" spans="60:100" x14ac:dyDescent="0.3"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</row>
    <row r="140" spans="60:100" x14ac:dyDescent="0.3"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</row>
    <row r="141" spans="60:100" x14ac:dyDescent="0.3"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</row>
    <row r="142" spans="60:100" x14ac:dyDescent="0.3"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</row>
    <row r="143" spans="60:100" x14ac:dyDescent="0.3"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</row>
    <row r="144" spans="60:100" x14ac:dyDescent="0.3"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</row>
    <row r="145" spans="60:100" x14ac:dyDescent="0.3"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</row>
    <row r="146" spans="60:100" x14ac:dyDescent="0.3"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</row>
    <row r="147" spans="60:100" x14ac:dyDescent="0.3"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</row>
    <row r="148" spans="60:100" x14ac:dyDescent="0.3"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</row>
    <row r="149" spans="60:100" x14ac:dyDescent="0.3"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</row>
    <row r="150" spans="60:100" x14ac:dyDescent="0.3"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</row>
    <row r="151" spans="60:100" x14ac:dyDescent="0.3"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</row>
    <row r="152" spans="60:100" x14ac:dyDescent="0.3"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</row>
    <row r="153" spans="60:100" x14ac:dyDescent="0.3"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</row>
    <row r="154" spans="60:100" x14ac:dyDescent="0.3"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</row>
    <row r="155" spans="60:100" x14ac:dyDescent="0.3"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</row>
    <row r="156" spans="60:100" x14ac:dyDescent="0.3"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</row>
    <row r="157" spans="60:100" x14ac:dyDescent="0.3"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</row>
    <row r="158" spans="60:100" x14ac:dyDescent="0.3"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</row>
    <row r="159" spans="60:100" x14ac:dyDescent="0.3"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</row>
    <row r="160" spans="60:100" x14ac:dyDescent="0.3"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</row>
    <row r="161" spans="60:100" x14ac:dyDescent="0.3"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</row>
    <row r="162" spans="60:100" x14ac:dyDescent="0.3"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</row>
    <row r="163" spans="60:100" x14ac:dyDescent="0.3"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</row>
    <row r="164" spans="60:100" x14ac:dyDescent="0.3"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</row>
    <row r="165" spans="60:100" x14ac:dyDescent="0.3"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</row>
    <row r="166" spans="60:100" x14ac:dyDescent="0.3"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</row>
    <row r="167" spans="60:100" x14ac:dyDescent="0.3"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</row>
    <row r="168" spans="60:100" x14ac:dyDescent="0.3"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</row>
    <row r="169" spans="60:100" x14ac:dyDescent="0.3"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</row>
    <row r="170" spans="60:100" x14ac:dyDescent="0.3"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</row>
    <row r="171" spans="60:100" x14ac:dyDescent="0.3"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</row>
    <row r="172" spans="60:100" x14ac:dyDescent="0.3"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</row>
    <row r="173" spans="60:100" x14ac:dyDescent="0.3"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</row>
    <row r="174" spans="60:100" x14ac:dyDescent="0.3"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</row>
    <row r="175" spans="60:100" x14ac:dyDescent="0.3"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</row>
    <row r="176" spans="60:100" x14ac:dyDescent="0.3"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</row>
    <row r="177" spans="60:100" x14ac:dyDescent="0.3"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</row>
    <row r="178" spans="60:100" x14ac:dyDescent="0.3"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</row>
    <row r="179" spans="60:100" x14ac:dyDescent="0.3"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</row>
    <row r="180" spans="60:100" x14ac:dyDescent="0.3"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</row>
    <row r="181" spans="60:100" x14ac:dyDescent="0.3"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</row>
    <row r="182" spans="60:100" x14ac:dyDescent="0.3"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</row>
    <row r="183" spans="60:100" x14ac:dyDescent="0.3"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</row>
    <row r="184" spans="60:100" x14ac:dyDescent="0.3"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</row>
    <row r="185" spans="60:100" x14ac:dyDescent="0.3"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</row>
    <row r="186" spans="60:100" x14ac:dyDescent="0.3"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</row>
    <row r="187" spans="60:100" x14ac:dyDescent="0.3"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</row>
    <row r="188" spans="60:100" x14ac:dyDescent="0.3"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</row>
    <row r="189" spans="60:100" x14ac:dyDescent="0.3"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</row>
    <row r="190" spans="60:100" x14ac:dyDescent="0.3"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</row>
    <row r="191" spans="60:100" x14ac:dyDescent="0.3"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</row>
    <row r="192" spans="60:100" x14ac:dyDescent="0.3"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</row>
    <row r="193" spans="60:100" x14ac:dyDescent="0.3"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</row>
    <row r="194" spans="60:100" x14ac:dyDescent="0.3"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</row>
    <row r="195" spans="60:100" x14ac:dyDescent="0.3"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</row>
    <row r="196" spans="60:100" x14ac:dyDescent="0.3"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</row>
    <row r="197" spans="60:100" x14ac:dyDescent="0.3"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</row>
    <row r="198" spans="60:100" x14ac:dyDescent="0.3"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</row>
    <row r="199" spans="60:100" x14ac:dyDescent="0.3"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</row>
    <row r="200" spans="60:100" x14ac:dyDescent="0.3"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</row>
    <row r="201" spans="60:100" x14ac:dyDescent="0.3"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</row>
    <row r="202" spans="60:100" x14ac:dyDescent="0.3"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</row>
    <row r="203" spans="60:100" x14ac:dyDescent="0.3"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</row>
    <row r="204" spans="60:100" x14ac:dyDescent="0.3"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</row>
    <row r="205" spans="60:100" x14ac:dyDescent="0.3"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</row>
    <row r="206" spans="60:100" x14ac:dyDescent="0.3"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</row>
    <row r="207" spans="60:100" x14ac:dyDescent="0.3"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</row>
    <row r="208" spans="60:100" x14ac:dyDescent="0.3"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</row>
    <row r="209" spans="60:100" x14ac:dyDescent="0.3"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</row>
    <row r="210" spans="60:100" x14ac:dyDescent="0.3"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</row>
    <row r="211" spans="60:100" x14ac:dyDescent="0.3"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</row>
    <row r="212" spans="60:100" x14ac:dyDescent="0.3"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</row>
    <row r="213" spans="60:100" x14ac:dyDescent="0.3"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</row>
    <row r="214" spans="60:100" x14ac:dyDescent="0.3"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</row>
    <row r="215" spans="60:100" x14ac:dyDescent="0.3"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</row>
    <row r="216" spans="60:100" x14ac:dyDescent="0.3"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</row>
    <row r="217" spans="60:100" x14ac:dyDescent="0.3"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</row>
    <row r="218" spans="60:100" x14ac:dyDescent="0.3"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</row>
    <row r="219" spans="60:100" x14ac:dyDescent="0.3"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</row>
    <row r="220" spans="60:100" x14ac:dyDescent="0.3"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</row>
    <row r="221" spans="60:100" x14ac:dyDescent="0.3"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</row>
    <row r="222" spans="60:100" x14ac:dyDescent="0.3"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</row>
    <row r="223" spans="60:100" x14ac:dyDescent="0.3"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</row>
    <row r="224" spans="60:100" x14ac:dyDescent="0.3"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</row>
    <row r="225" spans="60:100" x14ac:dyDescent="0.3"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</row>
    <row r="226" spans="60:100" x14ac:dyDescent="0.3"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</row>
    <row r="227" spans="60:100" x14ac:dyDescent="0.3"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</row>
    <row r="228" spans="60:100" x14ac:dyDescent="0.3"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</row>
    <row r="229" spans="60:100" x14ac:dyDescent="0.3"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</row>
    <row r="230" spans="60:100" x14ac:dyDescent="0.3"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</row>
    <row r="231" spans="60:100" x14ac:dyDescent="0.3"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</row>
    <row r="232" spans="60:100" x14ac:dyDescent="0.3"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</row>
    <row r="233" spans="60:100" x14ac:dyDescent="0.3"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</row>
    <row r="234" spans="60:100" x14ac:dyDescent="0.3"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</row>
    <row r="235" spans="60:100" x14ac:dyDescent="0.3"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</row>
    <row r="236" spans="60:100" x14ac:dyDescent="0.3"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</row>
    <row r="237" spans="60:100" x14ac:dyDescent="0.3"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</row>
    <row r="238" spans="60:100" x14ac:dyDescent="0.3"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</row>
    <row r="239" spans="60:100" x14ac:dyDescent="0.3"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</row>
    <row r="240" spans="60:100" x14ac:dyDescent="0.3"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</row>
    <row r="241" spans="60:100" x14ac:dyDescent="0.3"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</row>
    <row r="242" spans="60:100" x14ac:dyDescent="0.3"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</row>
    <row r="243" spans="60:100" x14ac:dyDescent="0.3"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</row>
    <row r="244" spans="60:100" x14ac:dyDescent="0.3"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</row>
    <row r="245" spans="60:100" x14ac:dyDescent="0.3"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</row>
    <row r="246" spans="60:100" x14ac:dyDescent="0.3"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</row>
    <row r="247" spans="60:100" x14ac:dyDescent="0.3"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</row>
    <row r="248" spans="60:100" x14ac:dyDescent="0.3"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</row>
    <row r="249" spans="60:100" x14ac:dyDescent="0.3"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</row>
    <row r="250" spans="60:100" x14ac:dyDescent="0.3"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</row>
    <row r="251" spans="60:100" x14ac:dyDescent="0.3"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</row>
    <row r="252" spans="60:100" x14ac:dyDescent="0.3"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</row>
    <row r="253" spans="60:100" x14ac:dyDescent="0.3"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</row>
    <row r="254" spans="60:100" x14ac:dyDescent="0.3"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</row>
    <row r="255" spans="60:100" x14ac:dyDescent="0.3"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</row>
    <row r="256" spans="60:100" x14ac:dyDescent="0.3"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</row>
    <row r="257" spans="60:100" x14ac:dyDescent="0.3"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</row>
    <row r="258" spans="60:100" x14ac:dyDescent="0.3"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</row>
    <row r="259" spans="60:100" x14ac:dyDescent="0.3"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</row>
    <row r="260" spans="60:100" x14ac:dyDescent="0.3"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</row>
    <row r="261" spans="60:100" x14ac:dyDescent="0.3"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</row>
    <row r="262" spans="60:100" x14ac:dyDescent="0.3"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</row>
    <row r="263" spans="60:100" x14ac:dyDescent="0.3"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</row>
    <row r="264" spans="60:100" x14ac:dyDescent="0.3"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</row>
    <row r="265" spans="60:100" x14ac:dyDescent="0.3"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</row>
    <row r="266" spans="60:100" x14ac:dyDescent="0.3"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</row>
    <row r="267" spans="60:100" x14ac:dyDescent="0.3"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</row>
    <row r="268" spans="60:100" x14ac:dyDescent="0.3"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</row>
    <row r="269" spans="60:100" x14ac:dyDescent="0.3"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</row>
    <row r="270" spans="60:100" x14ac:dyDescent="0.3"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</row>
    <row r="271" spans="60:100" x14ac:dyDescent="0.3"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</row>
    <row r="272" spans="60:100" x14ac:dyDescent="0.3"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</row>
    <row r="273" spans="60:100" x14ac:dyDescent="0.3"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</row>
    <row r="274" spans="60:100" x14ac:dyDescent="0.3"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</row>
    <row r="275" spans="60:100" x14ac:dyDescent="0.3"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</row>
    <row r="276" spans="60:100" x14ac:dyDescent="0.3"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</row>
    <row r="277" spans="60:100" x14ac:dyDescent="0.3"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</row>
    <row r="278" spans="60:100" x14ac:dyDescent="0.3"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</row>
    <row r="279" spans="60:100" x14ac:dyDescent="0.3"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</row>
    <row r="280" spans="60:100" x14ac:dyDescent="0.3"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</row>
    <row r="281" spans="60:100" x14ac:dyDescent="0.3"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</row>
    <row r="282" spans="60:100" x14ac:dyDescent="0.3"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</row>
    <row r="283" spans="60:100" x14ac:dyDescent="0.3"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</row>
    <row r="284" spans="60:100" x14ac:dyDescent="0.3"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</row>
    <row r="285" spans="60:100" x14ac:dyDescent="0.3"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</row>
    <row r="286" spans="60:100" x14ac:dyDescent="0.3"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</row>
    <row r="287" spans="60:100" x14ac:dyDescent="0.3"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</row>
    <row r="288" spans="60:100" x14ac:dyDescent="0.3"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</row>
    <row r="289" spans="60:100" x14ac:dyDescent="0.3"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</row>
    <row r="290" spans="60:100" x14ac:dyDescent="0.3"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</row>
    <row r="291" spans="60:100" x14ac:dyDescent="0.3"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</row>
    <row r="292" spans="60:100" x14ac:dyDescent="0.3"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</row>
    <row r="293" spans="60:100" x14ac:dyDescent="0.3"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</row>
    <row r="294" spans="60:100" x14ac:dyDescent="0.3"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</row>
    <row r="295" spans="60:100" x14ac:dyDescent="0.3"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</row>
    <row r="296" spans="60:100" x14ac:dyDescent="0.3"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</row>
    <row r="297" spans="60:100" x14ac:dyDescent="0.3"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</row>
    <row r="298" spans="60:100" x14ac:dyDescent="0.3"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</row>
    <row r="299" spans="60:100" x14ac:dyDescent="0.3"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</row>
    <row r="300" spans="60:100" x14ac:dyDescent="0.3"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</row>
  </sheetData>
  <mergeCells count="64">
    <mergeCell ref="BA48:BA54"/>
    <mergeCell ref="BA55:BA59"/>
    <mergeCell ref="AH34:AI34"/>
    <mergeCell ref="A39:AY39"/>
    <mergeCell ref="BB39:BB40"/>
    <mergeCell ref="BC39:BD39"/>
    <mergeCell ref="BE39:BF39"/>
    <mergeCell ref="A40:D40"/>
    <mergeCell ref="E40:J40"/>
    <mergeCell ref="L40:AD40"/>
    <mergeCell ref="AE40:AV40"/>
    <mergeCell ref="AW40:AY40"/>
    <mergeCell ref="A33:X33"/>
    <mergeCell ref="Z33:AI33"/>
    <mergeCell ref="A34:C34"/>
    <mergeCell ref="D34:G34"/>
    <mergeCell ref="H34:K34"/>
    <mergeCell ref="L34:T34"/>
    <mergeCell ref="U34:X34"/>
    <mergeCell ref="Z34:AA34"/>
    <mergeCell ref="AB34:AC34"/>
    <mergeCell ref="AD34:AG34"/>
    <mergeCell ref="R25:R26"/>
    <mergeCell ref="BS25:BW25"/>
    <mergeCell ref="A28:V28"/>
    <mergeCell ref="B29:E29"/>
    <mergeCell ref="F29:I29"/>
    <mergeCell ref="J29:R29"/>
    <mergeCell ref="S29:V29"/>
    <mergeCell ref="W22:X22"/>
    <mergeCell ref="Y22:Z22"/>
    <mergeCell ref="AM22:AN22"/>
    <mergeCell ref="AO22:AP22"/>
    <mergeCell ref="BC22:BD22"/>
    <mergeCell ref="BE22:BF22"/>
    <mergeCell ref="BY15:CC15"/>
    <mergeCell ref="I19:I20"/>
    <mergeCell ref="W21:AD21"/>
    <mergeCell ref="AM21:AT21"/>
    <mergeCell ref="BC21:BJ21"/>
    <mergeCell ref="BY21:CC21"/>
    <mergeCell ref="BY3:CC3"/>
    <mergeCell ref="I7:L7"/>
    <mergeCell ref="AE7:AJ7"/>
    <mergeCell ref="AU7:AZ7"/>
    <mergeCell ref="BK7:BQ7"/>
    <mergeCell ref="R9:U9"/>
    <mergeCell ref="BY9:CC9"/>
    <mergeCell ref="D2:D26"/>
    <mergeCell ref="I3:L3"/>
    <mergeCell ref="R3:U3"/>
    <mergeCell ref="AE3:AJ3"/>
    <mergeCell ref="AU3:AZ3"/>
    <mergeCell ref="BK3:BQ3"/>
    <mergeCell ref="I11:L11"/>
    <mergeCell ref="AE13:AJ13"/>
    <mergeCell ref="AU13:AZ13"/>
    <mergeCell ref="BK13:BQ13"/>
    <mergeCell ref="E1:L1"/>
    <mergeCell ref="N1:U1"/>
    <mergeCell ref="W1:AJ1"/>
    <mergeCell ref="AL1:AZ1"/>
    <mergeCell ref="BB1:BQ1"/>
    <mergeCell ref="BS1:CC1"/>
  </mergeCells>
  <conditionalFormatting sqref="V42:Y300">
    <cfRule type="cellIs" dxfId="9" priority="5" operator="greaterThan">
      <formula>0</formula>
    </cfRule>
    <cfRule type="cellIs" dxfId="8" priority="6" operator="lessThan">
      <formula>0</formula>
    </cfRule>
  </conditionalFormatting>
  <conditionalFormatting sqref="AA42:AB300">
    <cfRule type="cellIs" dxfId="7" priority="3" operator="greaterThan">
      <formula>0</formula>
    </cfRule>
    <cfRule type="cellIs" dxfId="6" priority="4" operator="lessThan">
      <formula>0</formula>
    </cfRule>
  </conditionalFormatting>
  <conditionalFormatting sqref="AD42:AD300">
    <cfRule type="cellIs" dxfId="5" priority="1" operator="greaterThan">
      <formula>0</formula>
    </cfRule>
    <cfRule type="cellIs" dxfId="4" priority="2" operator="lessThan">
      <formula>0</formula>
    </cfRule>
  </conditionalFormatting>
  <conditionalFormatting sqref="AN42:AR300">
    <cfRule type="cellIs" dxfId="3" priority="7" operator="greaterThan">
      <formula>0</formula>
    </cfRule>
    <cfRule type="cellIs" dxfId="2" priority="8" operator="lessThan">
      <formula>0</formula>
    </cfRule>
  </conditionalFormatting>
  <conditionalFormatting sqref="BC48:BD300">
    <cfRule type="cellIs" dxfId="1" priority="9" operator="greaterThan">
      <formula>0</formula>
    </cfRule>
    <cfRule type="cellIs" dxfId="0" priority="10" operator="lessThan">
      <formula>0</formula>
    </cfRule>
  </conditionalFormatting>
  <dataValidations count="1">
    <dataValidation type="whole" allowBlank="1" showInputMessage="1" showErrorMessage="1" sqref="AM2" xr:uid="{B791161D-FD25-41CA-A932-CF3AE4BBFE72}">
      <formula1>3</formula1>
      <formula2>B2+B3-4</formula2>
    </dataValidation>
  </dataValidation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Exportar_resultados_AP</vt:lpstr>
      <vt:lpstr>Exportar_resultados_ACM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Mariola Camacho Lie</dc:creator>
  <cp:lastModifiedBy>Mariola Camacho Lie</cp:lastModifiedBy>
  <dcterms:created xsi:type="dcterms:W3CDTF">2024-11-04T14:35:57Z</dcterms:created>
  <dcterms:modified xsi:type="dcterms:W3CDTF">2024-11-04T14:43:37Z</dcterms:modified>
</cp:coreProperties>
</file>