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uyi\Dropbox\Tesis_MenC_MCL\Desarrollo de tesis\Tesis C-1580\Estacionario-códigos-ajustes\"/>
    </mc:Choice>
  </mc:AlternateContent>
  <xr:revisionPtr revIDLastSave="0" documentId="13_ncr:1_{4B9A974A-FCC5-41B3-BDE5-94E71B5F8275}" xr6:coauthVersionLast="47" xr6:coauthVersionMax="47" xr10:uidLastSave="{00000000-0000-0000-0000-000000000000}"/>
  <bookViews>
    <workbookView minimized="1" xWindow="2268" yWindow="2268" windowWidth="17280" windowHeight="8880" xr2:uid="{C5A50714-DB21-4766-A395-1F89E8A8DDB4}"/>
  </bookViews>
  <sheets>
    <sheet name="Exportar_resultados_AP" sheetId="1" r:id="rId1"/>
    <sheet name="Exportar_resultados_AC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61" i="2" l="1"/>
  <c r="BH26" i="2" a="1"/>
  <c r="BH26" i="2" s="1"/>
  <c r="BF26" i="2" a="1"/>
  <c r="BF26" i="2" s="1"/>
  <c r="BD26" i="2" a="1"/>
  <c r="BD26" i="2" s="1"/>
  <c r="AR26" i="2" a="1"/>
  <c r="AR26" i="2" s="1"/>
  <c r="AP26" i="2" a="1"/>
  <c r="AP26" i="2" s="1"/>
  <c r="AN26" i="2" a="1"/>
  <c r="AN26" i="2" s="1"/>
  <c r="AB26" i="2"/>
  <c r="Z26" i="2"/>
  <c r="X26" i="2"/>
  <c r="AJ17" i="2" s="1"/>
  <c r="BH25" i="2" a="1"/>
  <c r="BH25" i="2" s="1"/>
  <c r="BF25" i="2" a="1"/>
  <c r="BF25" i="2" s="1"/>
  <c r="BD25" i="2" a="1"/>
  <c r="BD25" i="2" s="1"/>
  <c r="AR25" i="2" a="1"/>
  <c r="AR25" i="2" s="1"/>
  <c r="AP25" i="2" a="1"/>
  <c r="AP25" i="2" s="1"/>
  <c r="AN25" i="2" a="1"/>
  <c r="AN25" i="2" s="1"/>
  <c r="AB25" i="2"/>
  <c r="Z25" i="2"/>
  <c r="X25" i="2"/>
  <c r="AH17" i="2" s="1"/>
  <c r="CA24" i="2"/>
  <c r="BH24" i="2" a="1"/>
  <c r="BH24" i="2" s="1"/>
  <c r="BF24" i="2" a="1"/>
  <c r="BF24" i="2" s="1"/>
  <c r="BD24" i="2" a="1"/>
  <c r="BD24" i="2" s="1"/>
  <c r="AR24" i="2" a="1"/>
  <c r="AR24" i="2" s="1"/>
  <c r="AP24" i="2" a="1"/>
  <c r="AP24" i="2" s="1"/>
  <c r="AN24" i="2" a="1"/>
  <c r="AN24" i="2" s="1"/>
  <c r="AB24" i="2"/>
  <c r="Z24" i="2"/>
  <c r="X24" i="2"/>
  <c r="AJ11" i="2" s="1"/>
  <c r="BV23" i="2"/>
  <c r="BT23" i="2"/>
  <c r="BJ23" i="2" a="1"/>
  <c r="BJ23" i="2" s="1"/>
  <c r="BH23" i="2" a="1"/>
  <c r="BH23" i="2" s="1"/>
  <c r="BF23" i="2" a="1"/>
  <c r="BF23" i="2" s="1"/>
  <c r="BD23" i="2" a="1"/>
  <c r="BD23" i="2" s="1"/>
  <c r="AT23" i="2" a="1"/>
  <c r="AT23" i="2" s="1"/>
  <c r="AR23" i="2" a="1"/>
  <c r="AR23" i="2" s="1"/>
  <c r="AP23" i="2" a="1"/>
  <c r="AP23" i="2" s="1"/>
  <c r="AN23" i="2" a="1"/>
  <c r="AN23" i="2" s="1"/>
  <c r="AD23" i="2"/>
  <c r="AB23" i="2"/>
  <c r="Z23" i="2"/>
  <c r="AH11" i="2" s="1"/>
  <c r="X23" i="2"/>
  <c r="S23" i="2"/>
  <c r="Q23" i="2"/>
  <c r="BV22" i="2"/>
  <c r="BT22" i="2"/>
  <c r="BJ22" i="2" a="1"/>
  <c r="BJ22" i="2" s="1"/>
  <c r="AT22" i="2" a="1"/>
  <c r="AT22" i="2" s="1"/>
  <c r="AD22" i="2"/>
  <c r="Q22" i="2"/>
  <c r="BV21" i="2"/>
  <c r="BT21" i="2"/>
  <c r="Q21" i="2"/>
  <c r="O21" i="2"/>
  <c r="AC5" i="2" s="1"/>
  <c r="BV20" i="2"/>
  <c r="BT20" i="2"/>
  <c r="Q20" i="2"/>
  <c r="O20" i="2"/>
  <c r="AC4" i="2" s="1"/>
  <c r="BV19" i="2"/>
  <c r="CA7" i="2" s="1"/>
  <c r="BT19" i="2"/>
  <c r="BI19" i="2" a="1"/>
  <c r="BI19" i="2" s="1"/>
  <c r="AS19" i="2" a="1"/>
  <c r="AS19" i="2" s="1"/>
  <c r="AO19" i="2" a="1"/>
  <c r="AO19" i="2" s="1"/>
  <c r="AC19" i="2"/>
  <c r="Y19" i="2"/>
  <c r="Q19" i="2"/>
  <c r="BI18" i="2" a="1"/>
  <c r="BI18" i="2" s="1"/>
  <c r="AS18" i="2" a="1"/>
  <c r="AS18" i="2" s="1"/>
  <c r="AO18" i="2" a="1"/>
  <c r="AO18" i="2" s="1"/>
  <c r="AC18" i="2"/>
  <c r="Y18" i="2"/>
  <c r="H18" i="2"/>
  <c r="F18" i="2"/>
  <c r="BI17" i="2" a="1"/>
  <c r="BI17" i="2" s="1"/>
  <c r="AS17" i="2" a="1"/>
  <c r="AS17" i="2" s="1"/>
  <c r="AO17" i="2" a="1"/>
  <c r="AO17" i="2" s="1"/>
  <c r="AC17" i="2"/>
  <c r="Y17" i="2"/>
  <c r="Q17" i="2"/>
  <c r="O17" i="2"/>
  <c r="O23" i="2" s="1"/>
  <c r="AC7" i="2" s="1"/>
  <c r="L17" i="2"/>
  <c r="H17" i="2"/>
  <c r="F17" i="2"/>
  <c r="BX16" i="2"/>
  <c r="CA19" i="2" s="1"/>
  <c r="BI16" i="2" a="1"/>
  <c r="BI16" i="2" s="1"/>
  <c r="BC16" i="2" a="1"/>
  <c r="BC16" i="2" s="1"/>
  <c r="AS16" i="2" a="1"/>
  <c r="AS16" i="2" s="1"/>
  <c r="AO16" i="2" a="1"/>
  <c r="AO16" i="2" s="1"/>
  <c r="AM16" i="2" a="1"/>
  <c r="AM16" i="2" s="1"/>
  <c r="AF16" i="2"/>
  <c r="AC16" i="2"/>
  <c r="Y16" i="2"/>
  <c r="W16" i="2"/>
  <c r="Q16" i="2"/>
  <c r="O16" i="2"/>
  <c r="O22" i="2" s="1"/>
  <c r="AC6" i="2" s="1"/>
  <c r="J16" i="2"/>
  <c r="H16" i="2"/>
  <c r="F16" i="2"/>
  <c r="BI15" i="2" a="1"/>
  <c r="BI15" i="2" s="1"/>
  <c r="AS15" i="2" a="1"/>
  <c r="AS15" i="2" s="1"/>
  <c r="AO15" i="2" a="1"/>
  <c r="AO15" i="2" s="1"/>
  <c r="AC15" i="2"/>
  <c r="Y15" i="2"/>
  <c r="Q15" i="2"/>
  <c r="O15" i="2"/>
  <c r="H15" i="2"/>
  <c r="F15" i="2"/>
  <c r="BG14" i="2" a="1"/>
  <c r="BG14" i="2" s="1"/>
  <c r="AQ14" i="2" a="1"/>
  <c r="AQ14" i="2" s="1"/>
  <c r="AA14" i="2"/>
  <c r="AF17" i="2" s="1"/>
  <c r="Q14" i="2"/>
  <c r="O14" i="2"/>
  <c r="H14" i="2"/>
  <c r="F14" i="2"/>
  <c r="BG13" i="2" a="1"/>
  <c r="BG13" i="2" s="1"/>
  <c r="BM5" i="2" s="1"/>
  <c r="BC13" i="2" a="1"/>
  <c r="BC13" i="2" s="1"/>
  <c r="AQ13" i="2" a="1"/>
  <c r="AQ13" i="2" s="1"/>
  <c r="AV5" i="2" s="1"/>
  <c r="AM13" i="2" a="1"/>
  <c r="AM13" i="2" s="1"/>
  <c r="AA13" i="2"/>
  <c r="AF5" i="2" s="1"/>
  <c r="Q13" i="2"/>
  <c r="S7" i="2" s="1"/>
  <c r="O13" i="2"/>
  <c r="BI12" i="2" a="1"/>
  <c r="BI12" i="2" s="1"/>
  <c r="BG12" i="2" a="1"/>
  <c r="BG12" i="2" s="1"/>
  <c r="BE12" i="2" a="1"/>
  <c r="BE12" i="2" s="1"/>
  <c r="BC12" i="2" a="1"/>
  <c r="BC12" i="2" s="1"/>
  <c r="AS12" i="2" a="1"/>
  <c r="AS12" i="2" s="1"/>
  <c r="AQ12" i="2" a="1"/>
  <c r="AQ12" i="2" s="1"/>
  <c r="AO12" i="2" a="1"/>
  <c r="AO12" i="2" s="1"/>
  <c r="AM12" i="2" a="1"/>
  <c r="AM12" i="2" s="1"/>
  <c r="AC12" i="2"/>
  <c r="AA12" i="2"/>
  <c r="Y12" i="2"/>
  <c r="BI11" i="2" a="1"/>
  <c r="BI11" i="2" s="1"/>
  <c r="BG11" i="2" a="1"/>
  <c r="BG11" i="2" s="1"/>
  <c r="BM10" i="2" s="1"/>
  <c r="BE11" i="2" a="1"/>
  <c r="BE11" i="2" s="1"/>
  <c r="BC11" i="2" a="1"/>
  <c r="BC11" i="2" s="1"/>
  <c r="AS11" i="2" a="1"/>
  <c r="AS11" i="2" s="1"/>
  <c r="AQ11" i="2" a="1"/>
  <c r="AQ11" i="2" s="1"/>
  <c r="AO11" i="2" a="1"/>
  <c r="AO11" i="2" s="1"/>
  <c r="AM11" i="2" a="1"/>
  <c r="AM11" i="2" s="1"/>
  <c r="AC11" i="2"/>
  <c r="AA11" i="2"/>
  <c r="AF10" i="2" s="1"/>
  <c r="Y11" i="2"/>
  <c r="N11" i="2"/>
  <c r="S18" i="2" s="1"/>
  <c r="E11" i="2"/>
  <c r="J15" i="2" s="1"/>
  <c r="BI10" i="2" a="1"/>
  <c r="BI10" i="2" s="1"/>
  <c r="BG10" i="2" a="1"/>
  <c r="BG10" i="2" s="1"/>
  <c r="BE10" i="2" a="1"/>
  <c r="BE10" i="2" s="1"/>
  <c r="BC10" i="2" a="1"/>
  <c r="BC10" i="2" s="1"/>
  <c r="AS10" i="2" a="1"/>
  <c r="AS10" i="2" s="1"/>
  <c r="AQ10" i="2" a="1"/>
  <c r="AQ10" i="2" s="1"/>
  <c r="AO10" i="2" a="1"/>
  <c r="AO10" i="2" s="1"/>
  <c r="AM10" i="2" a="1"/>
  <c r="AM10" i="2" s="1"/>
  <c r="AC10" i="2"/>
  <c r="AA10" i="2"/>
  <c r="Y10" i="2"/>
  <c r="BI9" i="2" a="1"/>
  <c r="BI9" i="2" s="1"/>
  <c r="BG9" i="2" a="1"/>
  <c r="BG9" i="2" s="1"/>
  <c r="BE9" i="2" a="1"/>
  <c r="BE9" i="2" s="1"/>
  <c r="BC9" i="2" a="1"/>
  <c r="BC9" i="2" s="1"/>
  <c r="AS9" i="2" a="1"/>
  <c r="AS9" i="2" s="1"/>
  <c r="AQ9" i="2" a="1"/>
  <c r="AQ9" i="2" s="1"/>
  <c r="AO9" i="2" a="1"/>
  <c r="AO9" i="2" s="1"/>
  <c r="AM9" i="2" a="1"/>
  <c r="AM9" i="2" s="1"/>
  <c r="AC9" i="2"/>
  <c r="AA9" i="2"/>
  <c r="Y9" i="2"/>
  <c r="BX8" i="2"/>
  <c r="BG19" i="2" s="1"/>
  <c r="BG8" i="2" a="1"/>
  <c r="BG8" i="2" s="1"/>
  <c r="BB8" i="2"/>
  <c r="AQ8" i="2" a="1"/>
  <c r="AQ8" i="2" s="1"/>
  <c r="AL8" i="2"/>
  <c r="AA8" i="2"/>
  <c r="BX7" i="2"/>
  <c r="BG18" i="2" s="1"/>
  <c r="BT7" i="2" a="1"/>
  <c r="BT7" i="2" s="1"/>
  <c r="BI7" i="2" a="1"/>
  <c r="BI7" i="2" s="1"/>
  <c r="BE7" i="2" a="1"/>
  <c r="BE7" i="2" s="1"/>
  <c r="BC7" i="2" a="1"/>
  <c r="BC7" i="2" s="1"/>
  <c r="AS7" i="2" a="1"/>
  <c r="AS7" i="2" s="1"/>
  <c r="AO7" i="2" a="1"/>
  <c r="AO7" i="2" s="1"/>
  <c r="AM7" i="2" a="1"/>
  <c r="AM7" i="2" s="1"/>
  <c r="Y7" i="2"/>
  <c r="W7" i="2"/>
  <c r="Q7" i="2"/>
  <c r="O7" i="2"/>
  <c r="H7" i="2"/>
  <c r="F7" i="2"/>
  <c r="BX6" i="2"/>
  <c r="BG17" i="2" s="1"/>
  <c r="BT6" i="2" a="1"/>
  <c r="BT6" i="2" s="1"/>
  <c r="BI6" i="2" a="1"/>
  <c r="BI6" i="2" s="1"/>
  <c r="BE6" i="2" a="1"/>
  <c r="BE6" i="2" s="1"/>
  <c r="AS6" i="2" a="1"/>
  <c r="AS6" i="2" s="1"/>
  <c r="AO6" i="2" a="1"/>
  <c r="AO6" i="2" s="1"/>
  <c r="Y6" i="2"/>
  <c r="Q6" i="2"/>
  <c r="O6" i="2"/>
  <c r="H6" i="2"/>
  <c r="F6" i="2"/>
  <c r="BX5" i="2"/>
  <c r="BG16" i="2" s="1"/>
  <c r="BT5" i="2" a="1"/>
  <c r="BT5" i="2" s="1"/>
  <c r="BI5" i="2" a="1"/>
  <c r="BI5" i="2" s="1"/>
  <c r="BE5" i="2" a="1"/>
  <c r="BE5" i="2" s="1"/>
  <c r="AS5" i="2" a="1"/>
  <c r="AS5" i="2" s="1"/>
  <c r="AO5" i="2" a="1"/>
  <c r="AO5" i="2" s="1"/>
  <c r="Y5" i="2"/>
  <c r="Q5" i="2"/>
  <c r="O5" i="2"/>
  <c r="H5" i="2"/>
  <c r="F5" i="2"/>
  <c r="BX4" i="2"/>
  <c r="BT4" i="2" a="1"/>
  <c r="BT4" i="2" s="1"/>
  <c r="BI4" i="2" a="1"/>
  <c r="BI4" i="2" s="1"/>
  <c r="BE4" i="2" a="1"/>
  <c r="BE4" i="2" s="1"/>
  <c r="AS4" i="2" a="1"/>
  <c r="AS4" i="2" s="1"/>
  <c r="AO4" i="2" a="1"/>
  <c r="AO4" i="2" s="1"/>
  <c r="Y4" i="2"/>
  <c r="Q4" i="2"/>
  <c r="O4" i="2"/>
  <c r="H4" i="2"/>
  <c r="F4" i="2"/>
  <c r="BT3" i="2" a="1"/>
  <c r="BT3" i="2" s="1"/>
  <c r="BI3" i="2" a="1"/>
  <c r="BI3" i="2" s="1"/>
  <c r="BE3" i="2" a="1"/>
  <c r="BE3" i="2" s="1"/>
  <c r="AS3" i="2" a="1"/>
  <c r="AS3" i="2" s="1"/>
  <c r="AO3" i="2" a="1"/>
  <c r="AO3" i="2" s="1"/>
  <c r="Y3" i="2"/>
  <c r="Q3" i="2"/>
  <c r="O3" i="2"/>
  <c r="H3" i="2"/>
  <c r="F3" i="2"/>
  <c r="BC61" i="1"/>
  <c r="BO38" i="1"/>
  <c r="BI38" i="1"/>
  <c r="BH26" i="1" a="1"/>
  <c r="BH26" i="1" s="1"/>
  <c r="BF26" i="1" a="1"/>
  <c r="BF26" i="1" s="1"/>
  <c r="BD26" i="1" a="1"/>
  <c r="BD26" i="1" s="1"/>
  <c r="AR26" i="1" a="1"/>
  <c r="AR26" i="1" s="1"/>
  <c r="AP26" i="1" a="1"/>
  <c r="AP26" i="1" s="1"/>
  <c r="AN26" i="1" a="1"/>
  <c r="AN26" i="1" s="1"/>
  <c r="AB26" i="1"/>
  <c r="Z26" i="1"/>
  <c r="X26" i="1"/>
  <c r="AJ17" i="1" s="1"/>
  <c r="CA25" i="1"/>
  <c r="BH25" i="1" a="1"/>
  <c r="BH25" i="1" s="1"/>
  <c r="BF25" i="1" a="1"/>
  <c r="BF25" i="1" s="1"/>
  <c r="BD25" i="1" a="1"/>
  <c r="BD25" i="1" s="1"/>
  <c r="AR25" i="1" a="1"/>
  <c r="AR25" i="1" s="1"/>
  <c r="AP25" i="1" a="1"/>
  <c r="AP25" i="1" s="1"/>
  <c r="AN25" i="1" a="1"/>
  <c r="AN25" i="1" s="1"/>
  <c r="AB25" i="1"/>
  <c r="Z25" i="1"/>
  <c r="AH17" i="1" s="1"/>
  <c r="X25" i="1"/>
  <c r="CA24" i="1"/>
  <c r="BH24" i="1" a="1"/>
  <c r="BH24" i="1" s="1"/>
  <c r="BF24" i="1" a="1"/>
  <c r="BF24" i="1" s="1"/>
  <c r="BD24" i="1" a="1"/>
  <c r="BD24" i="1" s="1"/>
  <c r="AR24" i="1" a="1"/>
  <c r="AR24" i="1" s="1"/>
  <c r="AP24" i="1" a="1"/>
  <c r="AP24" i="1" s="1"/>
  <c r="AN24" i="1" a="1"/>
  <c r="AN24" i="1" s="1"/>
  <c r="AB24" i="1"/>
  <c r="Z24" i="1"/>
  <c r="X24" i="1"/>
  <c r="BV23" i="1"/>
  <c r="BT23" i="1"/>
  <c r="BJ23" i="1" a="1"/>
  <c r="BJ23" i="1" s="1"/>
  <c r="BH23" i="1" a="1"/>
  <c r="BH23" i="1" s="1"/>
  <c r="BF23" i="1" a="1"/>
  <c r="BF23" i="1" s="1"/>
  <c r="BD23" i="1" a="1"/>
  <c r="BD23" i="1" s="1"/>
  <c r="AT23" i="1" a="1"/>
  <c r="AT23" i="1" s="1"/>
  <c r="AR23" i="1" a="1"/>
  <c r="AR23" i="1" s="1"/>
  <c r="AP23" i="1" a="1"/>
  <c r="AP23" i="1" s="1"/>
  <c r="AN23" i="1" a="1"/>
  <c r="AN23" i="1" s="1"/>
  <c r="AD23" i="1"/>
  <c r="AB23" i="1"/>
  <c r="Z23" i="1"/>
  <c r="AH11" i="1" s="1"/>
  <c r="X23" i="1"/>
  <c r="Q23" i="1"/>
  <c r="BV22" i="1"/>
  <c r="BT22" i="1"/>
  <c r="BJ22" i="1" a="1"/>
  <c r="BJ22" i="1" s="1"/>
  <c r="AT22" i="1" a="1"/>
  <c r="AT22" i="1" s="1"/>
  <c r="AD22" i="1"/>
  <c r="Q22" i="1"/>
  <c r="BV21" i="1"/>
  <c r="BT21" i="1"/>
  <c r="Q21" i="1"/>
  <c r="O21" i="1" s="1"/>
  <c r="AC5" i="1" s="1"/>
  <c r="BV20" i="1"/>
  <c r="BT20" i="1"/>
  <c r="Q20" i="1"/>
  <c r="BV19" i="1"/>
  <c r="CA13" i="1" s="1"/>
  <c r="BT19" i="1"/>
  <c r="BI19" i="1" a="1"/>
  <c r="BI19" i="1" s="1"/>
  <c r="AS19" i="1" a="1"/>
  <c r="AS19" i="1" s="1"/>
  <c r="AO19" i="1" a="1"/>
  <c r="AO19" i="1" s="1"/>
  <c r="AC19" i="1"/>
  <c r="Y19" i="1"/>
  <c r="Q19" i="1"/>
  <c r="BI18" i="1" a="1"/>
  <c r="BI18" i="1" s="1"/>
  <c r="AS18" i="1" a="1"/>
  <c r="AS18" i="1" s="1"/>
  <c r="AO18" i="1" a="1"/>
  <c r="AO18" i="1" s="1"/>
  <c r="AC18" i="1"/>
  <c r="Y18" i="1"/>
  <c r="H18" i="1"/>
  <c r="F18" i="1"/>
  <c r="BI17" i="1" a="1"/>
  <c r="BI17" i="1" s="1"/>
  <c r="AS17" i="1" a="1"/>
  <c r="AS17" i="1" s="1"/>
  <c r="AO17" i="1" a="1"/>
  <c r="AO17" i="1" s="1"/>
  <c r="AC17" i="1"/>
  <c r="Y17" i="1"/>
  <c r="S17" i="1"/>
  <c r="O17" i="1"/>
  <c r="O23" i="1" s="1"/>
  <c r="AC7" i="1" s="1"/>
  <c r="H17" i="1"/>
  <c r="F17" i="1"/>
  <c r="BX16" i="1"/>
  <c r="CA19" i="1" s="1"/>
  <c r="BI16" i="1" a="1"/>
  <c r="BI16" i="1" s="1"/>
  <c r="BC16" i="1" a="1"/>
  <c r="BC16" i="1" s="1"/>
  <c r="AS16" i="1" a="1"/>
  <c r="AS16" i="1" s="1"/>
  <c r="AO16" i="1" a="1"/>
  <c r="AO16" i="1" s="1"/>
  <c r="AM16" i="1" a="1"/>
  <c r="AM16" i="1" s="1"/>
  <c r="AF16" i="1"/>
  <c r="AC16" i="1"/>
  <c r="Y16" i="1"/>
  <c r="W16" i="1"/>
  <c r="O16" i="1"/>
  <c r="O22" i="1" s="1"/>
  <c r="AC6" i="1" s="1"/>
  <c r="H16" i="1"/>
  <c r="F16" i="1"/>
  <c r="BV15" i="1"/>
  <c r="BI15" i="1" a="1"/>
  <c r="BI15" i="1" s="1"/>
  <c r="AS15" i="1" a="1"/>
  <c r="AS15" i="1" s="1"/>
  <c r="AO15" i="1" a="1"/>
  <c r="AO15" i="1" s="1"/>
  <c r="AC15" i="1"/>
  <c r="Y15" i="1"/>
  <c r="O15" i="1"/>
  <c r="H15" i="1"/>
  <c r="F15" i="1"/>
  <c r="BV14" i="1"/>
  <c r="BG14" i="1" a="1"/>
  <c r="BG14" i="1" s="1"/>
  <c r="AQ14" i="1" a="1"/>
  <c r="AQ14" i="1" s="1"/>
  <c r="AA14" i="1"/>
  <c r="AF17" i="1" s="1"/>
  <c r="O14" i="1"/>
  <c r="O20" i="1" s="1"/>
  <c r="AC4" i="1" s="1"/>
  <c r="H14" i="1"/>
  <c r="F14" i="1"/>
  <c r="BV13" i="1"/>
  <c r="BG13" i="1" a="1"/>
  <c r="BG13" i="1" s="1"/>
  <c r="BM5" i="1" s="1"/>
  <c r="BC13" i="1" a="1"/>
  <c r="BC13" i="1" s="1"/>
  <c r="AQ13" i="1" a="1"/>
  <c r="AQ13" i="1" s="1"/>
  <c r="AV5" i="1" s="1"/>
  <c r="AM13" i="1" a="1"/>
  <c r="AM13" i="1" s="1"/>
  <c r="AA13" i="1"/>
  <c r="AF5" i="1" s="1"/>
  <c r="S13" i="1"/>
  <c r="O13" i="1"/>
  <c r="U5" i="1" s="1"/>
  <c r="BV12" i="1"/>
  <c r="BI12" i="1" a="1"/>
  <c r="BI12" i="1" s="1"/>
  <c r="BG12" i="1" a="1"/>
  <c r="BG12" i="1" s="1"/>
  <c r="BE12" i="1" a="1"/>
  <c r="BE12" i="1" s="1"/>
  <c r="BC12" i="1" a="1"/>
  <c r="BC12" i="1" s="1"/>
  <c r="AS12" i="1" a="1"/>
  <c r="AS12" i="1" s="1"/>
  <c r="AQ12" i="1" a="1"/>
  <c r="AQ12" i="1" s="1"/>
  <c r="AO12" i="1" a="1"/>
  <c r="AO12" i="1" s="1"/>
  <c r="AM12" i="1" a="1"/>
  <c r="AM12" i="1" s="1"/>
  <c r="AC12" i="1"/>
  <c r="AA12" i="1"/>
  <c r="Y12" i="1"/>
  <c r="BV11" i="1"/>
  <c r="BI11" i="1" a="1"/>
  <c r="BI11" i="1" s="1"/>
  <c r="BG11" i="1" a="1"/>
  <c r="BG11" i="1" s="1"/>
  <c r="BM10" i="1" s="1"/>
  <c r="BE11" i="1" a="1"/>
  <c r="BE11" i="1" s="1"/>
  <c r="BC11" i="1" a="1"/>
  <c r="BC11" i="1" s="1"/>
  <c r="AS11" i="1" a="1"/>
  <c r="AS11" i="1" s="1"/>
  <c r="AQ11" i="1" a="1"/>
  <c r="AQ11" i="1" s="1"/>
  <c r="AO11" i="1" a="1"/>
  <c r="AO11" i="1" s="1"/>
  <c r="AM11" i="1" a="1"/>
  <c r="AM11" i="1" s="1"/>
  <c r="AJ11" i="1"/>
  <c r="AF11" i="1"/>
  <c r="AC11" i="1"/>
  <c r="AA11" i="1"/>
  <c r="Y11" i="1"/>
  <c r="N11" i="1"/>
  <c r="E11" i="1"/>
  <c r="J15" i="1" s="1"/>
  <c r="BI10" i="1" a="1"/>
  <c r="BI10" i="1" s="1"/>
  <c r="BG10" i="1" a="1"/>
  <c r="BG10" i="1" s="1"/>
  <c r="BE10" i="1" a="1"/>
  <c r="BE10" i="1" s="1"/>
  <c r="BC10" i="1" a="1"/>
  <c r="BC10" i="1" s="1"/>
  <c r="AS10" i="1" a="1"/>
  <c r="AS10" i="1" s="1"/>
  <c r="AQ10" i="1" a="1"/>
  <c r="AQ10" i="1" s="1"/>
  <c r="AO10" i="1" a="1"/>
  <c r="AO10" i="1" s="1"/>
  <c r="AM10" i="1" a="1"/>
  <c r="AM10" i="1" s="1"/>
  <c r="AF10" i="1"/>
  <c r="AC10" i="1"/>
  <c r="AA10" i="1"/>
  <c r="Y10" i="1"/>
  <c r="BI9" i="1" a="1"/>
  <c r="BI9" i="1" s="1"/>
  <c r="BG9" i="1" a="1"/>
  <c r="BG9" i="1" s="1"/>
  <c r="BE9" i="1" a="1"/>
  <c r="BE9" i="1" s="1"/>
  <c r="BC9" i="1" a="1"/>
  <c r="BC9" i="1" s="1"/>
  <c r="AS9" i="1" a="1"/>
  <c r="AS9" i="1" s="1"/>
  <c r="AQ9" i="1" a="1"/>
  <c r="AQ9" i="1" s="1"/>
  <c r="AO9" i="1" a="1"/>
  <c r="AO9" i="1" s="1"/>
  <c r="AM9" i="1" a="1"/>
  <c r="AM9" i="1" s="1"/>
  <c r="AC9" i="1"/>
  <c r="AA9" i="1"/>
  <c r="Y9" i="1"/>
  <c r="BX8" i="1"/>
  <c r="BG19" i="1" s="1"/>
  <c r="BG8" i="1" a="1"/>
  <c r="BG8" i="1" s="1"/>
  <c r="BB8" i="1"/>
  <c r="AQ8" i="1" a="1"/>
  <c r="AQ8" i="1" s="1"/>
  <c r="AL8" i="1"/>
  <c r="AA8" i="1"/>
  <c r="BX7" i="1"/>
  <c r="BG18" i="1" s="1"/>
  <c r="BV7" i="1"/>
  <c r="BE19" i="1" s="1"/>
  <c r="BT7" i="1" a="1"/>
  <c r="BT7" i="1" s="1"/>
  <c r="BI7" i="1" a="1"/>
  <c r="BI7" i="1" s="1"/>
  <c r="BE7" i="1" a="1"/>
  <c r="BE7" i="1" s="1"/>
  <c r="BC7" i="1" a="1"/>
  <c r="BC7" i="1" s="1"/>
  <c r="AS7" i="1" a="1"/>
  <c r="AS7" i="1" s="1"/>
  <c r="AO7" i="1" a="1"/>
  <c r="AO7" i="1" s="1"/>
  <c r="AM7" i="1" a="1"/>
  <c r="AM7" i="1" s="1"/>
  <c r="Y7" i="1"/>
  <c r="W7" i="1"/>
  <c r="W19" i="1" s="1"/>
  <c r="AB22" i="1" s="1"/>
  <c r="O7" i="1"/>
  <c r="H7" i="1"/>
  <c r="F7" i="1"/>
  <c r="BX6" i="1"/>
  <c r="BG17" i="1" s="1"/>
  <c r="BV6" i="1"/>
  <c r="BE18" i="1" s="1"/>
  <c r="BT6" i="1" a="1"/>
  <c r="BT6" i="1" s="1"/>
  <c r="BI6" i="1" a="1"/>
  <c r="BI6" i="1" s="1"/>
  <c r="BE6" i="1" a="1"/>
  <c r="BE6" i="1" s="1"/>
  <c r="AS6" i="1" a="1"/>
  <c r="AS6" i="1" s="1"/>
  <c r="AO6" i="1" a="1"/>
  <c r="AO6" i="1" s="1"/>
  <c r="Y6" i="1"/>
  <c r="O6" i="1"/>
  <c r="H6" i="1"/>
  <c r="F6" i="1"/>
  <c r="BX5" i="1"/>
  <c r="BG16" i="1" s="1"/>
  <c r="BV5" i="1"/>
  <c r="BE17" i="1" s="1"/>
  <c r="BT5" i="1" a="1"/>
  <c r="BT5" i="1" s="1"/>
  <c r="BI5" i="1" a="1"/>
  <c r="BI5" i="1" s="1"/>
  <c r="BE5" i="1" a="1"/>
  <c r="BE5" i="1" s="1"/>
  <c r="AS5" i="1" a="1"/>
  <c r="AS5" i="1" s="1"/>
  <c r="AO5" i="1" a="1"/>
  <c r="AO5" i="1" s="1"/>
  <c r="Y5" i="1"/>
  <c r="O5" i="1"/>
  <c r="H5" i="1"/>
  <c r="F5" i="1"/>
  <c r="BX4" i="1"/>
  <c r="CC7" i="1" s="1"/>
  <c r="BV4" i="1"/>
  <c r="BE16" i="1" s="1"/>
  <c r="BT4" i="1" a="1"/>
  <c r="BT4" i="1" s="1"/>
  <c r="BI4" i="1" a="1"/>
  <c r="BI4" i="1" s="1"/>
  <c r="BE4" i="1" a="1"/>
  <c r="BE4" i="1" s="1"/>
  <c r="AS4" i="1" a="1"/>
  <c r="AS4" i="1" s="1"/>
  <c r="AO4" i="1" a="1"/>
  <c r="AO4" i="1" s="1"/>
  <c r="Y4" i="1"/>
  <c r="O4" i="1"/>
  <c r="H4" i="1"/>
  <c r="F4" i="1"/>
  <c r="BV3" i="1"/>
  <c r="BT3" i="1" a="1"/>
  <c r="BT3" i="1" s="1"/>
  <c r="BI3" i="1" a="1"/>
  <c r="BI3" i="1" s="1"/>
  <c r="BE3" i="1" a="1"/>
  <c r="BE3" i="1" s="1"/>
  <c r="AS3" i="1" a="1"/>
  <c r="AS3" i="1" s="1"/>
  <c r="AO3" i="1" a="1"/>
  <c r="AO3" i="1" s="1"/>
  <c r="Y3" i="1"/>
  <c r="O3" i="1"/>
  <c r="S5" i="1" s="1"/>
  <c r="H3" i="1"/>
  <c r="F3" i="1"/>
  <c r="L5" i="1" s="1"/>
  <c r="BC2" i="1"/>
  <c r="AO2" i="1"/>
  <c r="X2" i="1"/>
  <c r="AV16" i="2" l="1"/>
  <c r="AV17" i="2"/>
  <c r="AH5" i="2"/>
  <c r="AZ17" i="2"/>
  <c r="AX17" i="2"/>
  <c r="AZ11" i="2"/>
  <c r="AF11" i="2"/>
  <c r="S12" i="2"/>
  <c r="AZ10" i="2"/>
  <c r="S6" i="2"/>
  <c r="AH10" i="2"/>
  <c r="AH16" i="2"/>
  <c r="W19" i="2"/>
  <c r="AB22" i="2" s="1"/>
  <c r="AM19" i="2"/>
  <c r="AR22" i="2" s="1" a="1"/>
  <c r="AR22" i="2" s="1"/>
  <c r="BC19" i="2"/>
  <c r="BH22" i="2" s="1" a="1"/>
  <c r="BH22" i="2" s="1"/>
  <c r="CC19" i="2"/>
  <c r="CC18" i="2"/>
  <c r="CC6" i="2"/>
  <c r="CC7" i="2"/>
  <c r="CC24" i="2"/>
  <c r="CA13" i="2"/>
  <c r="U19" i="2"/>
  <c r="U13" i="2"/>
  <c r="S13" i="2"/>
  <c r="O19" i="2"/>
  <c r="U18" i="2"/>
  <c r="L16" i="2"/>
  <c r="J9" i="2"/>
  <c r="L15" i="2"/>
  <c r="BQ10" i="2"/>
  <c r="BM17" i="2"/>
  <c r="BM16" i="2"/>
  <c r="BQ11" i="2"/>
  <c r="BO17" i="2"/>
  <c r="BQ17" i="2"/>
  <c r="AZ11" i="1"/>
  <c r="AX11" i="1"/>
  <c r="AZ17" i="1"/>
  <c r="BQ17" i="1"/>
  <c r="AX17" i="1"/>
  <c r="AH10" i="1"/>
  <c r="AH5" i="1"/>
  <c r="BO17" i="1"/>
  <c r="S9" i="1"/>
  <c r="BC19" i="1"/>
  <c r="BH22" i="1" s="1" a="1"/>
  <c r="BH22" i="1" s="1"/>
  <c r="CC12" i="1"/>
  <c r="CC25" i="1"/>
  <c r="CA7" i="1"/>
  <c r="U13" i="1"/>
  <c r="J14" i="1"/>
  <c r="L15" i="1"/>
  <c r="L9" i="1"/>
  <c r="J5" i="1"/>
  <c r="L14" i="1"/>
  <c r="BQ11" i="1"/>
  <c r="BO11" i="1"/>
  <c r="BQ16" i="1"/>
  <c r="AC3" i="2"/>
  <c r="U23" i="2"/>
  <c r="AX11" i="2"/>
  <c r="BO11" i="2"/>
  <c r="BO5" i="2"/>
  <c r="BO10" i="2"/>
  <c r="BO16" i="2"/>
  <c r="AV10" i="2"/>
  <c r="AV11" i="2"/>
  <c r="AJ10" i="2"/>
  <c r="AX10" i="2"/>
  <c r="AX16" i="2"/>
  <c r="AX5" i="2"/>
  <c r="CA12" i="2"/>
  <c r="AZ16" i="2"/>
  <c r="BQ16" i="2"/>
  <c r="BQ5" i="2"/>
  <c r="AJ5" i="2"/>
  <c r="AJ16" i="2"/>
  <c r="CC12" i="2"/>
  <c r="BG15" i="2"/>
  <c r="CA6" i="2"/>
  <c r="BM11" i="2"/>
  <c r="AZ5" i="2"/>
  <c r="U6" i="2"/>
  <c r="J5" i="2"/>
  <c r="CA18" i="2"/>
  <c r="L5" i="2"/>
  <c r="U12" i="2"/>
  <c r="L9" i="2"/>
  <c r="U7" i="2"/>
  <c r="S19" i="2"/>
  <c r="CC13" i="2"/>
  <c r="BM17" i="1"/>
  <c r="BM16" i="1"/>
  <c r="AX10" i="1"/>
  <c r="AX16" i="1"/>
  <c r="AX5" i="1"/>
  <c r="CA12" i="1"/>
  <c r="CA18" i="1"/>
  <c r="CA6" i="1"/>
  <c r="BQ5" i="1"/>
  <c r="BQ10" i="1"/>
  <c r="AV16" i="1"/>
  <c r="AV17" i="1"/>
  <c r="AV10" i="1"/>
  <c r="AV11" i="1"/>
  <c r="AZ16" i="1"/>
  <c r="AZ10" i="1"/>
  <c r="AM19" i="1"/>
  <c r="AR22" i="1" s="1" a="1"/>
  <c r="AR22" i="1" s="1"/>
  <c r="AH16" i="1"/>
  <c r="BM11" i="1"/>
  <c r="BG15" i="1"/>
  <c r="BE15" i="1"/>
  <c r="CC6" i="1"/>
  <c r="J9" i="1"/>
  <c r="AZ5" i="1"/>
  <c r="U9" i="1"/>
  <c r="CC18" i="1"/>
  <c r="O19" i="1"/>
  <c r="CC24" i="1"/>
  <c r="CC13" i="1"/>
  <c r="CC19" i="1"/>
  <c r="U17" i="1" l="1"/>
  <c r="AC3" i="1"/>
  <c r="BO5" i="1"/>
  <c r="BO10" i="1"/>
  <c r="BO16" i="1"/>
  <c r="AJ16" i="1" l="1"/>
  <c r="AJ5" i="1"/>
  <c r="AJ10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<sst xmlns="http://schemas.openxmlformats.org/spreadsheetml/2006/main" count="1813" uniqueCount="333">
  <si>
    <t>Caso</t>
  </si>
  <si>
    <t>Economizador E-1</t>
  </si>
  <si>
    <t>Condensador E-3 (s=1)</t>
  </si>
  <si>
    <t>s=2</t>
  </si>
  <si>
    <t>s={3,…,ps1+ps2-4}</t>
  </si>
  <si>
    <t>s=ps1+ps2-3</t>
  </si>
  <si>
    <t>Rehervidor E-2 (s=ps1+ps2-2)</t>
  </si>
  <si>
    <t>ps1</t>
  </si>
  <si>
    <t>Representación y balances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</si>
  <si>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</si>
  <si>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t>s</t>
  </si>
  <si>
    <t>ps2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</si>
  <si>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</si>
  <si>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</si>
  <si>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Balance de Masa Total [kmol/h]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</si>
  <si>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</si>
  <si>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E-3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</si>
  <si>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</si>
  <si>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s-1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</si>
  <si>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</si>
  <si>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ps1+ps2-4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</si>
  <si>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</si>
  <si>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</si>
  <si>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flowmode1</t>
  </si>
  <si>
    <t>T [°C]=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</si>
  <si>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</si>
  <si>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flowmode2</t>
  </si>
  <si>
    <t>P [bar]=</t>
  </si>
  <si>
    <t>=</t>
  </si>
  <si>
    <t>simtype</t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</si>
  <si>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</si>
  <si>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</si>
  <si>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</si>
  <si>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t>z top [m]=</t>
  </si>
  <si>
    <t>pborde1</t>
  </si>
  <si>
    <t>h [kJ/kmol]=</t>
  </si>
  <si>
    <t>Balance de Masa Amoníaco [kmol/h]</t>
  </si>
  <si>
    <t>nborde1</t>
  </si>
  <si>
    <r>
      <t>T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[°C]=</t>
    </r>
  </si>
  <si>
    <t>pborde2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</si>
  <si>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</si>
  <si>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y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</si>
  <si>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</si>
  <si>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l</t>
    </r>
    <r>
      <rPr>
        <b/>
        <sz val="11"/>
        <color rgb="FFA02B93"/>
        <rFont val="Aptos Narrow"/>
        <family val="2"/>
        <scheme val="minor"/>
      </rPr>
      <t xml:space="preserve"> Alimentación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</si>
  <si>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</si>
  <si>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</si>
  <si>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</si>
  <si>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</si>
  <si>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nborde2</t>
  </si>
  <si>
    <t>Q̇ [kJ/h]=</t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</si>
  <si>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[°C]=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</si>
  <si>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</si>
  <si>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[°C]=</t>
    </r>
  </si>
  <si>
    <t>Molar RR</t>
  </si>
  <si>
    <t>Balance de Energía [kJ/h]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</si>
  <si>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</si>
  <si>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g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</si>
  <si>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Molar BR</t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</si>
  <si>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</si>
  <si>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</si>
  <si>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</si>
  <si>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</si>
  <si>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r>
      <t>Molar f</t>
    </r>
    <r>
      <rPr>
        <b/>
        <vertAlign val="subscript"/>
        <sz val="11"/>
        <color theme="1"/>
        <rFont val="Aptos Narrow"/>
        <family val="2"/>
        <scheme val="minor"/>
      </rPr>
      <t>v</t>
    </r>
    <r>
      <rPr>
        <b/>
        <sz val="11"/>
        <color theme="1"/>
        <rFont val="Aptos Narrow"/>
        <family val="2"/>
        <scheme val="minor"/>
      </rPr>
      <t xml:space="preserve"> Reboiler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</si>
  <si>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</si>
  <si>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[kmol/h]=</t>
    </r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</si>
  <si>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Distillate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</si>
  <si>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>=P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E-2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</si>
  <si>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=F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Alimentación [kmol/h]=</t>
    </r>
  </si>
  <si>
    <t>E [kJ/h]=</t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</si>
  <si>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Bottoms</t>
    </r>
  </si>
  <si>
    <t>Relación</t>
  </si>
  <si>
    <t>z lower [m]=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</si>
  <si>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</si>
  <si>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</si>
  <si>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s+1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</si>
  <si>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</si>
  <si>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>=P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 xml:space="preserve"> en E-2 [kmol/h]=</t>
    </r>
  </si>
  <si>
    <t>Z [m]=</t>
  </si>
  <si>
    <r>
      <t>y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</si>
  <si>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t>Caliente</t>
  </si>
  <si>
    <t>Fría</t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</si>
  <si>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</si>
  <si>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</si>
  <si>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</si>
  <si>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Vapor</t>
  </si>
  <si>
    <t>Líquido</t>
  </si>
  <si>
    <t>Transferencia de masa y calor</t>
  </si>
  <si>
    <t>Difusión</t>
  </si>
  <si>
    <t>Convección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</si>
  <si>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</si>
  <si>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</si>
  <si>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</si>
  <si>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</si>
  <si>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</si>
  <si>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</si>
  <si>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</si>
  <si>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</si>
  <si>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</si>
  <si>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J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</si>
  <si>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theme="4"/>
        <rFont val="Aptos Narrow"/>
        <family val="2"/>
        <scheme val="minor"/>
      </rPr>
      <t>t</t>
    </r>
    <r>
      <rPr>
        <b/>
        <sz val="11"/>
        <color theme="4"/>
        <rFont val="Aptos Narrow"/>
        <family val="2"/>
        <scheme val="minor"/>
      </rPr>
      <t>x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b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</si>
  <si>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Nota: En lo exportado de Aspen Plus, deben ser iguales las propiedades en la salida líquida (al ser un divisor). Se usan promedios en T, P, x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y h en L</t>
    </r>
    <r>
      <rPr>
        <b/>
        <vertAlign val="subscript"/>
        <sz val="11"/>
        <rFont val="Aptos Narrow"/>
        <family val="2"/>
        <scheme val="minor"/>
      </rPr>
      <t>1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para validarlo.</t>
    </r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</si>
  <si>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</si>
  <si>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  <r>
      <rPr>
        <b/>
        <sz val="11"/>
        <color rgb="FFC00000"/>
        <rFont val="Aptos Narrow"/>
        <family val="2"/>
        <scheme val="minor"/>
      </rPr>
      <t>=</t>
    </r>
  </si>
  <si>
    <r>
      <rPr>
        <b/>
        <sz val="11"/>
        <color theme="1"/>
        <rFont val="Aptos Narrow"/>
        <family val="2"/>
      </rPr>
      <t>Γ</t>
    </r>
    <r>
      <rPr>
        <b/>
        <vertAlign val="superscript"/>
        <sz val="9.35"/>
        <color theme="1"/>
        <rFont val="Aptos Narrow"/>
        <family val="2"/>
      </rPr>
      <t>g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</si>
  <si>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t>Q̇ [kJ/h] mediante la suposición de estado cuasi-estacionario del aceite térmico=</t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</si>
  <si>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</si>
  <si>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  <r>
      <rPr>
        <b/>
        <sz val="11"/>
        <color rgb="FF156082"/>
        <rFont val="Aptos Narrow"/>
        <family val="2"/>
        <scheme val="minor"/>
      </rPr>
      <t>=</t>
    </r>
  </si>
  <si>
    <r>
      <t>Γ</t>
    </r>
    <r>
      <rPr>
        <b/>
        <vertAlign val="superscript"/>
        <sz val="9.35"/>
        <color theme="1"/>
        <rFont val="Aptos Narrow"/>
        <family val="2"/>
      </rPr>
      <t>l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</si>
  <si>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r>
      <t>Q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</si>
  <si>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theme="4"/>
        <rFont val="Aptos Narrow"/>
        <family val="2"/>
      </rPr>
      <t>i</t>
    </r>
    <r>
      <rPr>
        <b/>
        <sz val="11"/>
        <color theme="4"/>
        <rFont val="Aptos Narrow"/>
        <family val="2"/>
      </rPr>
      <t>ĥ</t>
    </r>
    <r>
      <rPr>
        <b/>
        <vertAlign val="subscript"/>
        <sz val="11"/>
        <color theme="4"/>
        <rFont val="Aptos Narrow"/>
        <family val="2"/>
      </rPr>
      <t>i</t>
    </r>
    <r>
      <rPr>
        <b/>
        <vertAlign val="superscript"/>
        <sz val="11"/>
        <color theme="4"/>
        <rFont val="Aptos Narrow"/>
        <family val="2"/>
      </rPr>
      <t>l,b</t>
    </r>
    <r>
      <rPr>
        <b/>
        <sz val="11"/>
        <color theme="4"/>
        <rFont val="Aptos Narrow"/>
        <family val="2"/>
      </rPr>
      <t xml:space="preserve"> [kJ/h]</t>
    </r>
    <r>
      <rPr>
        <b/>
        <sz val="11"/>
        <color theme="4"/>
        <rFont val="Aptos Narrow"/>
        <family val="2"/>
        <scheme val="minor"/>
      </rPr>
      <t>=</t>
    </r>
  </si>
  <si>
    <t>TT-6 [°C]=</t>
  </si>
  <si>
    <r>
      <t>FIC-1 [m</t>
    </r>
    <r>
      <rPr>
        <b/>
        <vertAlign val="superscript"/>
        <sz val="11"/>
        <color rgb="FFA02B93"/>
        <rFont val="Aptos Narrow"/>
        <family val="2"/>
        <scheme val="minor"/>
      </rPr>
      <t>3</t>
    </r>
    <r>
      <rPr>
        <b/>
        <sz val="11"/>
        <color rgb="FFA02B93"/>
        <rFont val="Aptos Narrow"/>
        <family val="2"/>
        <scheme val="minor"/>
      </rPr>
      <t>/h]=</t>
    </r>
  </si>
  <si>
    <t>Economizador</t>
  </si>
  <si>
    <t>TT-7 [°C]=</t>
  </si>
  <si>
    <t>FIC-1 [kmol/h]=</t>
  </si>
  <si>
    <t xml:space="preserve">Ubicación </t>
  </si>
  <si>
    <t>Flujos</t>
  </si>
  <si>
    <t>Masa</t>
  </si>
  <si>
    <t>Energía</t>
  </si>
  <si>
    <t>Hidráulica</t>
  </si>
  <si>
    <t>Equipo</t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</si>
  <si>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</si>
  <si>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[kmol/h]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</si>
  <si>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</si>
  <si>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</si>
  <si>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</si>
  <si>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</si>
  <si>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</si>
  <si>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</si>
  <si>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</si>
  <si>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</si>
  <si>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</si>
  <si>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</si>
  <si>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t>Q̇ [kJ/h]</t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</si>
  <si>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</si>
  <si>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</si>
  <si>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</si>
  <si>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</si>
  <si>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</si>
  <si>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</si>
  <si>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</si>
  <si>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</si>
  <si>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Nota: Las propiedades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son las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, las cuales deben ser iguales a las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, pero por la recirculación en Aspen Plus se exportan valores muy cercanos entre sí. Se calcula h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mediante Aspen Custom Modeler para validar la esperada simulitud con la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. Por otra parte, se esperaría que se evapore toda la entrada al Rehervidor, es decir, f</t>
    </r>
    <r>
      <rPr>
        <b/>
        <vertAlign val="subscript"/>
        <sz val="11"/>
        <rFont val="Aptos Narrow"/>
        <family val="2"/>
        <scheme val="minor"/>
      </rPr>
      <t>v</t>
    </r>
    <r>
      <rPr>
        <b/>
        <sz val="11"/>
        <rFont val="Aptos Narrow"/>
        <family val="2"/>
        <scheme val="minor"/>
      </rPr>
      <t>≈1 y por lo tanto, la corriente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no existiría o tendría poco efecto en la etapa. </t>
    </r>
  </si>
  <si>
    <t>Condensador y Rehervidor</t>
  </si>
  <si>
    <t>Ubicación</t>
  </si>
  <si>
    <t>Retorno de líquido de E-2 al sumidero</t>
  </si>
  <si>
    <t>Caída de presión a sumidero</t>
  </si>
  <si>
    <t>Nota: AP no está considerando la caída de presión en el sumidero por el nivel del agua. Lo calcula mediante la altura en la última etapa; pero está presión estática si es muy similar calculada con el nivel del agua.</t>
  </si>
  <si>
    <t>z [m]</t>
  </si>
  <si>
    <t>V [kmol/h]</t>
  </si>
  <si>
    <t>L [kmol/h]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</si>
  <si>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</si>
  <si>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</si>
  <si>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V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</si>
  <si>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</si>
  <si>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</si>
  <si>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</si>
  <si>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</si>
  <si>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</si>
  <si>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</si>
  <si>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</si>
  <si>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</si>
  <si>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</si>
  <si>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</si>
  <si>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</si>
  <si>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en V [bar]</t>
  </si>
  <si>
    <t>P en L [bar]</t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</si>
  <si>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</si>
  <si>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</si>
  <si>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Flujo molar [kmol/h]</t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</si>
  <si>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</si>
  <si>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</si>
  <si>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</si>
  <si>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[bar]</t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</si>
  <si>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[kg/m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</t>
    </r>
  </si>
  <si>
    <t>ΔP [bar] AP</t>
  </si>
  <si>
    <t>P estática [bar] cal</t>
  </si>
  <si>
    <t>P estática [bar] AP</t>
  </si>
  <si>
    <t>Condensador E-3</t>
  </si>
  <si>
    <t>Ver AP - Nota ❤️</t>
  </si>
  <si>
    <t xml:space="preserve">→ </t>
  </si>
  <si>
    <t>Nota ❤️: En Tab: "C-1 Column Internals INT-1 - Column Hydraulic Results" y valor en "Pressure drop across sump"</t>
  </si>
  <si>
    <t>Rehervidor E-2</t>
  </si>
  <si>
    <t>ε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</si>
  <si>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p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</si>
  <si>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t>θ [rad]</t>
  </si>
  <si>
    <r>
      <t>g</t>
    </r>
    <r>
      <rPr>
        <b/>
        <vertAlign val="subscript"/>
        <sz val="11"/>
        <color theme="1"/>
        <rFont val="Aptos Narrow"/>
        <family val="2"/>
      </rPr>
      <t>c</t>
    </r>
    <r>
      <rPr>
        <b/>
        <sz val="11"/>
        <color theme="1"/>
        <rFont val="Aptos Narrow"/>
        <family val="2"/>
      </rPr>
      <t xml:space="preserve"> [m/s</t>
    </r>
    <r>
      <rPr>
        <b/>
        <vertAlign val="superscript"/>
        <sz val="11"/>
        <color theme="1"/>
        <rFont val="Aptos Narrow"/>
        <family val="2"/>
      </rPr>
      <t>2</t>
    </r>
    <r>
      <rPr>
        <b/>
        <sz val="11"/>
        <color theme="1"/>
        <rFont val="Aptos Narrow"/>
        <family val="2"/>
      </rPr>
      <t>]</t>
    </r>
  </si>
  <si>
    <r>
      <t>d</t>
    </r>
    <r>
      <rPr>
        <b/>
        <vertAlign val="subscript"/>
        <sz val="11"/>
        <color theme="1"/>
        <rFont val="Aptos Narrow"/>
        <family val="2"/>
      </rPr>
      <t>h</t>
    </r>
    <r>
      <rPr>
        <b/>
        <sz val="11"/>
        <color theme="1"/>
        <rFont val="Aptos Narrow"/>
        <family val="2"/>
      </rPr>
      <t xml:space="preserve"> [m]</t>
    </r>
  </si>
  <si>
    <t>Etapas</t>
  </si>
  <si>
    <t>Real</t>
  </si>
  <si>
    <t>Simulación T [°C]</t>
  </si>
  <si>
    <t>Propiedades de bulk comprobadas en ACM</t>
  </si>
  <si>
    <t>Ubicación de etapa</t>
  </si>
  <si>
    <t>Flujos (cumplir balances de matería y energía ME)</t>
  </si>
  <si>
    <t>Área R</t>
  </si>
  <si>
    <t>Transferencia de masa RM</t>
  </si>
  <si>
    <t>Transferencia de energía RE, cumplir equilibrio Q</t>
  </si>
  <si>
    <t>Hidráulica H</t>
  </si>
  <si>
    <t>g</t>
  </si>
  <si>
    <t>l</t>
  </si>
  <si>
    <t>Etapa</t>
  </si>
  <si>
    <t>Posición [m]</t>
  </si>
  <si>
    <t>Primarias</t>
  </si>
  <si>
    <t>Secundarias</t>
  </si>
  <si>
    <t xml:space="preserve">Ecs. R </t>
  </si>
  <si>
    <t>Aproximaciones propuestas ACM</t>
  </si>
  <si>
    <t>Ecs. H ACM</t>
  </si>
  <si>
    <t>Transferencia de ME e interfase</t>
  </si>
  <si>
    <t>Zona</t>
  </si>
  <si>
    <t>z top [m]</t>
  </si>
  <si>
    <t>z lower [m]</t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</si>
  <si>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</si>
  <si>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</si>
  <si>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V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</si>
  <si>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L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</si>
  <si>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>Z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</si>
  <si>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</si>
  <si>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</si>
  <si>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</t>
    </r>
  </si>
  <si>
    <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</si>
  <si>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</si>
  <si>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</si>
  <si>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</si>
  <si>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</si>
  <si>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</si>
  <si>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w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</si>
  <si>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t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</si>
  <si>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</si>
  <si>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C00000"/>
        <rFont val="Aptos Mono"/>
        <family val="3"/>
      </rPr>
      <t>g</t>
    </r>
    <r>
      <rPr>
        <b/>
        <vertAlign val="superscript"/>
        <sz val="11"/>
        <color rgb="FFC00000"/>
        <rFont val="Aptos Mono"/>
        <family val="3"/>
      </rPr>
      <t>,b</t>
    </r>
    <r>
      <rPr>
        <b/>
        <sz val="11"/>
        <color rgb="FFC00000"/>
        <rFont val="Aptos Narrow"/>
        <family val="2"/>
      </rPr>
      <t>≈1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</si>
  <si>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</si>
  <si>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</si>
  <si>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156082"/>
        <rFont val="Aptos Narrow"/>
        <family val="2"/>
      </rPr>
      <t>l,b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</si>
  <si>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</si>
  <si>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</si>
  <si>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</si>
  <si>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</si>
  <si>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</si>
  <si>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</si>
  <si>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</si>
  <si>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</si>
  <si>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</t>
    </r>
  </si>
  <si>
    <t>E [kJ/h]</t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</si>
  <si>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</si>
  <si>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</si>
  <si>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</si>
  <si>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</si>
  <si>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</si>
  <si>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</si>
  <si>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</si>
  <si>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</si>
  <si>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TT1 [°C]</t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</si>
  <si>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AP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</si>
  <si>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AP</t>
    </r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</si>
  <si>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ACM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</si>
  <si>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ACM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</si>
  <si>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AP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</si>
  <si>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AP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</si>
  <si>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ACM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</si>
  <si>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ACM</t>
    </r>
  </si>
  <si>
    <r>
      <t>C</t>
    </r>
    <r>
      <rPr>
        <b/>
        <vertAlign val="subscript"/>
        <sz val="11"/>
        <color rgb="FFC00000"/>
        <rFont val="Aptos Narrow"/>
        <family val="2"/>
        <scheme val="minor"/>
      </rPr>
      <t>p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[kJ/kmol·K] ACM</t>
    </r>
  </si>
  <si>
    <r>
      <t>C</t>
    </r>
    <r>
      <rPr>
        <b/>
        <vertAlign val="subscript"/>
        <sz val="11"/>
        <color rgb="FF156082"/>
        <rFont val="Aptos Narrow"/>
        <family val="2"/>
        <scheme val="minor"/>
      </rPr>
      <t>p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[kJ/kmol·K] ACM</t>
    </r>
  </si>
  <si>
    <r>
      <rPr>
        <b/>
        <sz val="11"/>
        <color rgb="FFC00000"/>
        <rFont val="Aptos Narrow"/>
        <family val="2"/>
      </rPr>
      <t>κ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[kJ/h·m·K] ACM</t>
    </r>
  </si>
  <si>
    <r>
      <t>κ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[kJ/h·m·K] ACM</t>
    </r>
  </si>
  <si>
    <r>
      <rPr>
        <b/>
        <sz val="11"/>
        <color rgb="FFC00000"/>
        <rFont val="Calibri"/>
        <family val="2"/>
      </rPr>
      <t>μ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</si>
  <si>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Calibri"/>
        <family val="2"/>
      </rPr>
      <t>μ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</si>
  <si>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Aptos Narrow"/>
        <family val="2"/>
      </rPr>
      <t>σ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] ACM</t>
    </r>
  </si>
  <si>
    <r>
      <t>U</t>
    </r>
    <r>
      <rPr>
        <b/>
        <vertAlign val="subscript"/>
        <sz val="11"/>
        <color rgb="FFC00000"/>
        <rFont val="Aptos Narrow"/>
        <family val="2"/>
        <scheme val="minor"/>
      </rPr>
      <t>sp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</si>
  <si>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U</t>
    </r>
    <r>
      <rPr>
        <b/>
        <vertAlign val="subscript"/>
        <sz val="11"/>
        <color rgb="FF156082"/>
        <rFont val="Aptos Narrow"/>
        <family val="2"/>
        <scheme val="minor"/>
      </rPr>
      <t>sp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</si>
  <si>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</si>
  <si>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</si>
  <si>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</si>
  <si>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</si>
  <si>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</t>
    </r>
    <r>
      <rPr>
        <b/>
        <sz val="11"/>
        <color rgb="FFC00000"/>
        <rFont val="Aptos Narrow"/>
        <family val="2"/>
      </rPr>
      <t>ε</t>
    </r>
    <r>
      <rPr>
        <b/>
        <sz val="11"/>
        <color rgb="FFC00000"/>
        <rFont val="Aptos Narrow"/>
        <family val="2"/>
        <scheme val="minor"/>
      </rP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</si>
  <si>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4εRe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</si>
  <si>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</si>
  <si>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</si>
  <si>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4εWe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</si>
  <si>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</si>
  <si>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/(4ε) AP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</si>
  <si>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</si>
  <si>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</si>
  <si>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</si>
  <si>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</si>
  <si>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 ACM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</si>
  <si>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AP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</si>
  <si>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ACM</t>
    </r>
  </si>
  <si>
    <r>
      <t>u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</si>
  <si>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u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</si>
  <si>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a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</si>
  <si>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w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</si>
  <si>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a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</si>
  <si>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w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</si>
  <si>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t>ΔP [bar]</t>
  </si>
  <si>
    <t>TT2 [°C]</t>
  </si>
  <si>
    <t>TT3 [°C]</t>
  </si>
  <si>
    <t>TT4 [°C]</t>
  </si>
  <si>
    <t>TT5 [°C]</t>
  </si>
  <si>
    <t>Rectificación</t>
  </si>
  <si>
    <t>Agotamiento</t>
  </si>
  <si>
    <t>Simbología</t>
  </si>
  <si>
    <t>Transferencia de masa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</si>
  <si>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</t>
    </r>
  </si>
  <si>
    <t>l-v</t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</si>
  <si>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</t>
    </r>
  </si>
  <si>
    <t>v-l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</si>
  <si>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</si>
  <si>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[kmol/h]</t>
    </r>
  </si>
  <si>
    <t>AP - Aspen Plus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</si>
  <si>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</si>
  <si>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ACM - Aspen Custom Modeler</t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</si>
  <si>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</si>
  <si>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</si>
  <si>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Transferencia de energía</t>
  </si>
  <si>
    <r>
      <t>Q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</si>
  <si>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g,b</t>
    </r>
    <r>
      <rPr>
        <b/>
        <sz val="11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</si>
  <si>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</si>
  <si>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l,b</t>
    </r>
    <r>
      <rPr>
        <b/>
        <sz val="11"/>
        <rFont val="Aptos Narrow"/>
        <family val="2"/>
      </rPr>
      <t xml:space="preserve"> [kJ/h]</t>
    </r>
  </si>
  <si>
    <t>ΔP [bar] en C-1</t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</si>
  <si>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</si>
  <si>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</si>
  <si>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</si>
  <si>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t>LV-1</t>
  </si>
  <si>
    <t>% Apertura</t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</si>
  <si>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>-P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</si>
  <si>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q̇ [m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/h]</t>
    </r>
  </si>
  <si>
    <t>Factor de corrección  F</t>
  </si>
  <si>
    <r>
      <t>ḣ</t>
    </r>
    <r>
      <rPr>
        <vertAlign val="subscript"/>
        <sz val="11"/>
        <color theme="1"/>
        <rFont val="Aptos Narrow"/>
        <family val="2"/>
        <scheme val="minor"/>
      </rPr>
      <t>int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</si>
  <si>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r>
      <t>ḣ</t>
    </r>
    <r>
      <rPr>
        <vertAlign val="subscript"/>
        <sz val="11"/>
        <color theme="1"/>
        <rFont val="Aptos Narrow"/>
        <family val="2"/>
        <scheme val="minor"/>
      </rPr>
      <t>ext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</si>
  <si>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t>Factor de corrección F</t>
  </si>
  <si>
    <t>PV-2</t>
  </si>
  <si>
    <t>Corriente fría de Condensador</t>
  </si>
  <si>
    <t>MIXED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</si>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</sst>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vertAlign val="superscript"/>
      <sz val="11"/>
      <color theme="1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vertAlign val="superscript"/>
      <sz val="11"/>
      <color rgb="FFC00000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156082"/>
      <name val="Aptos Narrow"/>
      <family val="2"/>
      <scheme val="minor"/>
    </font>
    <font>
      <b/>
      <vertAlign val="superscript"/>
      <sz val="11"/>
      <color rgb="FF156082"/>
      <name val="Aptos Narrow"/>
      <family val="2"/>
      <scheme val="minor"/>
    </font>
    <font>
      <sz val="11"/>
      <color rgb="FF156082"/>
      <name val="Aptos Narrow"/>
      <family val="2"/>
      <scheme val="minor"/>
    </font>
    <font>
      <b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  <scheme val="minor"/>
    </font>
    <font>
      <b/>
      <vertAlign val="subscript"/>
      <sz val="11"/>
      <color rgb="FF156082"/>
      <name val="Aptos Narrow"/>
      <family val="2"/>
      <scheme val="minor"/>
    </font>
    <font>
      <b/>
      <sz val="11"/>
      <color theme="8"/>
      <name val="Aptos Narrow"/>
      <family val="2"/>
      <scheme val="minor"/>
    </font>
    <font>
      <b/>
      <sz val="11"/>
      <color rgb="FFA02B93"/>
      <name val="Aptos Narrow"/>
      <family val="2"/>
      <scheme val="minor"/>
    </font>
    <font>
      <sz val="11"/>
      <color rgb="FFA02B93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b/>
      <vertAlign val="superscript"/>
      <sz val="11"/>
      <color rgb="FFA02B93"/>
      <name val="Aptos Narrow"/>
      <family val="2"/>
      <scheme val="minor"/>
    </font>
    <font>
      <b/>
      <vertAlign val="subscript"/>
      <sz val="11"/>
      <name val="Aptos Narrow"/>
      <family val="2"/>
      <scheme val="minor"/>
    </font>
    <font>
      <b/>
      <vertAlign val="subscript"/>
      <sz val="11"/>
      <color rgb="FFA02B93"/>
      <name val="Aptos Narrow"/>
      <family val="2"/>
      <scheme val="minor"/>
    </font>
    <font>
      <b/>
      <sz val="11"/>
      <color theme="1"/>
      <name val="Aptos Narrow"/>
      <family val="2"/>
    </font>
    <font>
      <b/>
      <vertAlign val="subscript"/>
      <sz val="11"/>
      <color theme="4"/>
      <name val="Aptos Narrow"/>
      <family val="2"/>
      <scheme val="minor"/>
    </font>
    <font>
      <b/>
      <vertAlign val="superscript"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vertAlign val="superscript"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</font>
    <font>
      <b/>
      <sz val="11"/>
      <color rgb="FFC00000"/>
      <name val="Aptos Narrow"/>
      <family val="2"/>
    </font>
    <font>
      <b/>
      <vertAlign val="superscript"/>
      <sz val="11"/>
      <color rgb="FFC00000"/>
      <name val="Aptos Narrow"/>
      <family val="2"/>
    </font>
    <font>
      <b/>
      <vertAlign val="superscript"/>
      <sz val="9.35"/>
      <color theme="1"/>
      <name val="Aptos Narrow"/>
      <family val="2"/>
    </font>
    <font>
      <b/>
      <vertAlign val="subscript"/>
      <sz val="11"/>
      <color rgb="FF156082"/>
      <name val="Aptos Narrow"/>
      <family val="2"/>
    </font>
    <font>
      <b/>
      <sz val="11"/>
      <color rgb="FF156082"/>
      <name val="Aptos Narrow"/>
      <family val="2"/>
    </font>
    <font>
      <b/>
      <vertAlign val="superscript"/>
      <sz val="11"/>
      <color rgb="FF156082"/>
      <name val="Aptos Narrow"/>
      <family val="2"/>
    </font>
    <font>
      <b/>
      <vertAlign val="subscript"/>
      <sz val="11"/>
      <color theme="4"/>
      <name val="Aptos Narrow"/>
      <family val="2"/>
    </font>
    <font>
      <b/>
      <sz val="11"/>
      <color theme="4"/>
      <name val="Aptos Narrow"/>
      <family val="2"/>
    </font>
    <font>
      <b/>
      <vertAlign val="superscript"/>
      <sz val="11"/>
      <color theme="4"/>
      <name val="Aptos Narrow"/>
      <family val="2"/>
    </font>
    <font>
      <b/>
      <sz val="11"/>
      <color rgb="FF156082"/>
      <name val="Calibri"/>
      <family val="2"/>
    </font>
    <font>
      <b/>
      <sz val="11"/>
      <color theme="1"/>
      <name val="Abadi Extra Light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</font>
    <font>
      <b/>
      <vertAlign val="subscript"/>
      <sz val="11"/>
      <color theme="1"/>
      <name val="Aptos Narrow"/>
      <family val="2"/>
    </font>
    <font>
      <b/>
      <vertAlign val="superscript"/>
      <sz val="11"/>
      <color theme="1"/>
      <name val="Aptos Narrow"/>
      <family val="2"/>
    </font>
    <font>
      <b/>
      <vertAlign val="superscript"/>
      <sz val="9.35"/>
      <color rgb="FFC00000"/>
      <name val="Aptos Mono"/>
      <family val="3"/>
    </font>
    <font>
      <b/>
      <vertAlign val="superscript"/>
      <sz val="11"/>
      <color rgb="FFC00000"/>
      <name val="Aptos Mono"/>
      <family val="3"/>
    </font>
    <font>
      <b/>
      <vertAlign val="superscript"/>
      <sz val="9.35"/>
      <color rgb="FF156082"/>
      <name val="Aptos Narrow"/>
      <family val="2"/>
    </font>
    <font>
      <b/>
      <sz val="11"/>
      <color rgb="FFC00000"/>
      <name val="Calibri"/>
      <family val="2"/>
    </font>
    <font>
      <b/>
      <vertAlign val="subscript"/>
      <sz val="11"/>
      <color rgb="FFC00000"/>
      <name val="Calibri"/>
      <family val="2"/>
    </font>
    <font>
      <b/>
      <vertAlign val="subscript"/>
      <sz val="11"/>
      <color rgb="FF156082"/>
      <name val="Calibri"/>
      <family val="2"/>
    </font>
    <font>
      <b/>
      <vertAlign val="subscript"/>
      <sz val="11"/>
      <name val="Aptos Narrow"/>
      <family val="2"/>
    </font>
    <font>
      <b/>
      <sz val="11"/>
      <name val="Aptos Narrow"/>
      <family val="2"/>
    </font>
    <font>
      <b/>
      <vertAlign val="superscript"/>
      <sz val="11"/>
      <name val="Aptos Narrow"/>
      <family val="2"/>
    </font>
    <font>
      <vertAlign val="subscript"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CEEF"/>
        <bgColor indexed="64"/>
      </patternFill>
    </fill>
    <fill>
      <patternFill patternType="solid">
        <fgColor rgb="FFFFCECE"/>
        <bgColor indexed="64"/>
      </patternFill>
    </fill>
    <fill>
      <patternFill patternType="solid">
        <fgColor rgb="FFC1E5F5"/>
        <bgColor indexed="64"/>
      </patternFill>
    </fill>
    <fill>
      <patternFill patternType="solid">
        <fgColor rgb="FF83CBEB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auto="1"/>
      </right>
      <top style="medium">
        <color rgb="FFC00000"/>
      </top>
      <bottom/>
      <diagonal/>
    </border>
    <border>
      <left style="medium">
        <color auto="1"/>
      </left>
      <right/>
      <top style="medium">
        <color rgb="FF156082"/>
      </top>
      <bottom/>
      <diagonal/>
    </border>
    <border>
      <left/>
      <right/>
      <top style="medium">
        <color rgb="FF156082"/>
      </top>
      <bottom/>
      <diagonal/>
    </border>
    <border>
      <left/>
      <right style="medium">
        <color rgb="FF156082"/>
      </right>
      <top style="medium">
        <color rgb="FF156082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rgb="FF156082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/>
      <bottom style="medium">
        <color rgb="FFC00000"/>
      </bottom>
      <diagonal/>
    </border>
    <border>
      <left style="medium">
        <color auto="1"/>
      </left>
      <right/>
      <top/>
      <bottom style="medium">
        <color rgb="FF156082"/>
      </bottom>
      <diagonal/>
    </border>
    <border>
      <left/>
      <right/>
      <top/>
      <bottom style="medium">
        <color rgb="FF156082"/>
      </bottom>
      <diagonal/>
    </border>
    <border>
      <left/>
      <right style="medium">
        <color rgb="FF156082"/>
      </right>
      <top/>
      <bottom style="medium">
        <color rgb="FF156082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8" fillId="0" borderId="0" applyNumberFormat="0" applyFill="0" applyBorder="0" applyAlignment="0" applyProtection="0"/>
  </cellStyleXfs>
  <cellXfs count="1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right" vertical="center"/>
    </xf>
    <xf numFmtId="0" fontId="9" fillId="0" borderId="0" xfId="0" applyFont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0" fontId="6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1" fillId="3" borderId="14" xfId="0" applyFont="1" applyFill="1" applyBorder="1" applyAlignment="1">
      <alignment horizontal="right" vertical="center"/>
    </xf>
    <xf numFmtId="0" fontId="17" fillId="4" borderId="15" xfId="0" applyFont="1" applyFill="1" applyBorder="1" applyAlignment="1">
      <alignment horizontal="left" vertical="center"/>
    </xf>
    <xf numFmtId="0" fontId="9" fillId="4" borderId="16" xfId="0" applyFont="1" applyFill="1" applyBorder="1" applyAlignment="1">
      <alignment horizontal="center" vertical="center"/>
    </xf>
    <xf numFmtId="0" fontId="9" fillId="4" borderId="17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right" vertical="center"/>
    </xf>
    <xf numFmtId="0" fontId="6" fillId="3" borderId="0" xfId="0" applyFont="1" applyFill="1" applyAlignment="1">
      <alignment horizontal="left" vertical="center"/>
    </xf>
    <xf numFmtId="0" fontId="1" fillId="3" borderId="19" xfId="0" applyFont="1" applyFill="1" applyBorder="1" applyAlignment="1">
      <alignment horizontal="right" vertical="center"/>
    </xf>
    <xf numFmtId="0" fontId="17" fillId="4" borderId="20" xfId="0" applyFont="1" applyFill="1" applyBorder="1" applyAlignment="1">
      <alignment horizontal="left" vertical="center"/>
    </xf>
    <xf numFmtId="0" fontId="7" fillId="4" borderId="0" xfId="0" applyFont="1" applyFill="1" applyAlignment="1">
      <alignment horizontal="right" vertical="center"/>
    </xf>
    <xf numFmtId="0" fontId="9" fillId="4" borderId="21" xfId="0" applyFont="1" applyFill="1" applyBorder="1" applyAlignment="1">
      <alignment horizontal="left" vertical="center"/>
    </xf>
    <xf numFmtId="0" fontId="14" fillId="0" borderId="0" xfId="0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0" fontId="10" fillId="3" borderId="19" xfId="0" applyFont="1" applyFill="1" applyBorder="1" applyAlignment="1">
      <alignment horizontal="right" vertical="center"/>
    </xf>
    <xf numFmtId="0" fontId="0" fillId="3" borderId="18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21" xfId="0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10" fillId="3" borderId="24" xfId="0" applyFont="1" applyFill="1" applyBorder="1" applyAlignment="1">
      <alignment horizontal="right" vertical="center"/>
    </xf>
    <xf numFmtId="0" fontId="17" fillId="4" borderId="25" xfId="0" applyFont="1" applyFill="1" applyBorder="1" applyAlignment="1">
      <alignment horizontal="left" vertical="center"/>
    </xf>
    <xf numFmtId="0" fontId="9" fillId="4" borderId="26" xfId="0" applyFont="1" applyFill="1" applyBorder="1" applyAlignment="1">
      <alignment horizontal="center" vertical="center"/>
    </xf>
    <xf numFmtId="0" fontId="9" fillId="4" borderId="27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28" xfId="0" applyFont="1" applyBorder="1" applyAlignment="1">
      <alignment horizontal="center" vertical="center"/>
    </xf>
    <xf numFmtId="0" fontId="10" fillId="2" borderId="29" xfId="0" applyFont="1" applyFill="1" applyBorder="1" applyAlignment="1">
      <alignment horizontal="center" vertical="center"/>
    </xf>
    <xf numFmtId="0" fontId="10" fillId="2" borderId="30" xfId="0" applyFont="1" applyFill="1" applyBorder="1" applyAlignment="1">
      <alignment horizontal="center" vertical="center"/>
    </xf>
    <xf numFmtId="0" fontId="10" fillId="2" borderId="31" xfId="0" applyFont="1" applyFill="1" applyBorder="1" applyAlignment="1">
      <alignment horizontal="center" vertical="center"/>
    </xf>
    <xf numFmtId="0" fontId="10" fillId="2" borderId="32" xfId="0" applyFont="1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4" fillId="0" borderId="35" xfId="0" applyFont="1" applyBorder="1" applyAlignment="1">
      <alignment horizontal="right" vertical="center"/>
    </xf>
    <xf numFmtId="0" fontId="6" fillId="0" borderId="36" xfId="0" applyFont="1" applyBorder="1" applyAlignment="1">
      <alignment horizontal="left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7" fillId="0" borderId="39" xfId="0" applyFont="1" applyBorder="1" applyAlignment="1">
      <alignment horizontal="right" vertical="center"/>
    </xf>
    <xf numFmtId="0" fontId="9" fillId="0" borderId="40" xfId="0" applyFont="1" applyBorder="1" applyAlignment="1">
      <alignment horizontal="left" vertical="center"/>
    </xf>
    <xf numFmtId="0" fontId="16" fillId="0" borderId="39" xfId="0" applyFont="1" applyBorder="1" applyAlignment="1">
      <alignment horizontal="right" vertical="center"/>
    </xf>
    <xf numFmtId="0" fontId="24" fillId="0" borderId="40" xfId="0" applyFont="1" applyBorder="1" applyAlignment="1">
      <alignment horizontal="left" vertical="center"/>
    </xf>
    <xf numFmtId="0" fontId="10" fillId="2" borderId="0" xfId="0" applyFont="1" applyFill="1" applyAlignment="1">
      <alignment horizontal="left" vertical="center" wrapText="1"/>
    </xf>
    <xf numFmtId="0" fontId="4" fillId="0" borderId="39" xfId="0" applyFont="1" applyBorder="1" applyAlignment="1">
      <alignment horizontal="right" vertical="center"/>
    </xf>
    <xf numFmtId="0" fontId="6" fillId="0" borderId="40" xfId="0" applyFont="1" applyBorder="1" applyAlignment="1">
      <alignment horizontal="left" vertical="center"/>
    </xf>
    <xf numFmtId="0" fontId="14" fillId="0" borderId="0" xfId="0" applyFont="1" applyAlignment="1">
      <alignment horizontal="right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7" fillId="0" borderId="41" xfId="0" applyFont="1" applyBorder="1" applyAlignment="1">
      <alignment horizontal="right" vertical="center"/>
    </xf>
    <xf numFmtId="0" fontId="9" fillId="0" borderId="42" xfId="0" applyFont="1" applyBorder="1" applyAlignment="1">
      <alignment horizontal="left" vertical="center"/>
    </xf>
    <xf numFmtId="0" fontId="16" fillId="0" borderId="41" xfId="0" applyFont="1" applyBorder="1" applyAlignment="1">
      <alignment horizontal="right" vertical="center"/>
    </xf>
    <xf numFmtId="0" fontId="24" fillId="0" borderId="42" xfId="0" applyFont="1" applyBorder="1" applyAlignment="1">
      <alignment horizontal="left" vertical="center"/>
    </xf>
    <xf numFmtId="0" fontId="14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textRotation="90"/>
    </xf>
    <xf numFmtId="0" fontId="1" fillId="2" borderId="31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left" vertical="top" wrapText="1"/>
    </xf>
    <xf numFmtId="0" fontId="17" fillId="0" borderId="0" xfId="0" applyFont="1" applyAlignment="1">
      <alignment horizontal="center" vertical="center"/>
    </xf>
    <xf numFmtId="0" fontId="17" fillId="0" borderId="0" xfId="0" quotePrefix="1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" fillId="2" borderId="0" xfId="0" applyFont="1" applyFill="1" applyAlignment="1">
      <alignment horizontal="left" vertical="top"/>
    </xf>
    <xf numFmtId="0" fontId="17" fillId="0" borderId="0" xfId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1" fillId="2" borderId="6" xfId="0" applyFont="1" applyFill="1" applyBorder="1" applyAlignment="1">
      <alignment horizontal="center" vertical="center"/>
    </xf>
    <xf numFmtId="0" fontId="21" fillId="2" borderId="6" xfId="0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2" borderId="38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0" fontId="1" fillId="2" borderId="44" xfId="0" applyFont="1" applyFill="1" applyBorder="1" applyAlignment="1">
      <alignment horizontal="center" vertical="center"/>
    </xf>
    <xf numFmtId="0" fontId="1" fillId="2" borderId="45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2" borderId="31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2" borderId="29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/>
    </xf>
    <xf numFmtId="0" fontId="1" fillId="2" borderId="20" xfId="0" applyFont="1" applyFill="1" applyBorder="1" applyAlignment="1">
      <alignment horizontal="center" vertical="center" wrapText="1"/>
    </xf>
    <xf numFmtId="0" fontId="7" fillId="5" borderId="0" xfId="0" applyFont="1" applyFill="1" applyAlignment="1">
      <alignment horizontal="center"/>
    </xf>
    <xf numFmtId="0" fontId="1" fillId="2" borderId="31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left" vertical="center"/>
    </xf>
    <xf numFmtId="0" fontId="17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 wrapText="1"/>
    </xf>
  </cellXfs>
  <cellStyles count="2">
    <cellStyle name="Hipervínculo" xfId="1" builtinId="8"/>
    <cellStyle name="Normal" xfId="0" builtinId="0"/>
  </cellStyles>
  <dxfs count="20"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png"/><Relationship Id="rId5" Type="http://schemas.openxmlformats.org/officeDocument/2006/relationships/image" Target="../media/image5.emf"/><Relationship Id="rId10" Type="http://schemas.openxmlformats.org/officeDocument/2006/relationships/image" Target="../media/image10.pn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9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8.png"/><Relationship Id="rId2" Type="http://schemas.openxmlformats.org/officeDocument/2006/relationships/image" Target="../media/image2.emf"/><Relationship Id="rId16" Type="http://schemas.openxmlformats.org/officeDocument/2006/relationships/image" Target="../media/image22.pn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7.png"/><Relationship Id="rId5" Type="http://schemas.openxmlformats.org/officeDocument/2006/relationships/image" Target="../media/image5.emf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4.emf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183136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B70AC946-0C01-4F39-BACA-F01208BE90E0}"/>
            </a:ext>
          </a:extLst>
        </xdr:cNvPr>
        <xdr:cNvGrpSpPr/>
      </xdr:nvGrpSpPr>
      <xdr:grpSpPr>
        <a:xfrm>
          <a:off x="16612563" y="1457980"/>
          <a:ext cx="2119767" cy="1148316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3996B5BF-76E0-0EE7-59CF-32D6BBB38C1F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58561F48-68C6-09C7-6434-31E4883D4C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26F55259-4C25-4253-AC2C-81947B387E93}"/>
            </a:ext>
          </a:extLst>
        </xdr:cNvPr>
        <xdr:cNvGrpSpPr/>
      </xdr:nvGrpSpPr>
      <xdr:grpSpPr>
        <a:xfrm>
          <a:off x="5445484" y="1442996"/>
          <a:ext cx="222247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82D527C9-9669-8378-EBE6-08086A342B2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E7BFF1E0-376F-C0E4-3E83-D8DC6115303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990379</xdr:colOff>
      <xdr:row>11</xdr:row>
      <xdr:rowOff>79057</xdr:rowOff>
    </xdr:from>
    <xdr:to>
      <xdr:col>5</xdr:col>
      <xdr:colOff>990379</xdr:colOff>
      <xdr:row>16</xdr:row>
      <xdr:rowOff>95141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71C3AECA-CBAF-4896-BDC7-E90A941E572A}"/>
            </a:ext>
          </a:extLst>
        </xdr:cNvPr>
        <xdr:cNvCxnSpPr/>
      </xdr:nvCxnSpPr>
      <xdr:spPr>
        <a:xfrm flipV="1">
          <a:off x="6392959" y="229647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997999</xdr:colOff>
      <xdr:row>3</xdr:row>
      <xdr:rowOff>134137</xdr:rowOff>
    </xdr:from>
    <xdr:to>
      <xdr:col>5</xdr:col>
      <xdr:colOff>997999</xdr:colOff>
      <xdr:row>8</xdr:row>
      <xdr:rowOff>181226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216FB74D-E9D0-4D14-AC22-E20712E92838}"/>
            </a:ext>
          </a:extLst>
        </xdr:cNvPr>
        <xdr:cNvCxnSpPr/>
      </xdr:nvCxnSpPr>
      <xdr:spPr>
        <a:xfrm flipV="1">
          <a:off x="6400579" y="72087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1062695</xdr:colOff>
      <xdr:row>3</xdr:row>
      <xdr:rowOff>134137</xdr:rowOff>
    </xdr:from>
    <xdr:to>
      <xdr:col>5</xdr:col>
      <xdr:colOff>1062695</xdr:colOff>
      <xdr:row>8</xdr:row>
      <xdr:rowOff>181226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53EBDD17-81D9-4FBF-8369-6F6ECD253114}"/>
            </a:ext>
          </a:extLst>
        </xdr:cNvPr>
        <xdr:cNvCxnSpPr/>
      </xdr:nvCxnSpPr>
      <xdr:spPr>
        <a:xfrm>
          <a:off x="6465275" y="72087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1050971</xdr:colOff>
      <xdr:row>11</xdr:row>
      <xdr:rowOff>79057</xdr:rowOff>
    </xdr:from>
    <xdr:to>
      <xdr:col>5</xdr:col>
      <xdr:colOff>1050971</xdr:colOff>
      <xdr:row>16</xdr:row>
      <xdr:rowOff>95141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E45B81C6-A5BB-4FA5-A495-6F55E9630CBD}"/>
            </a:ext>
          </a:extLst>
        </xdr:cNvPr>
        <xdr:cNvCxnSpPr/>
      </xdr:nvCxnSpPr>
      <xdr:spPr>
        <a:xfrm>
          <a:off x="6453551" y="229647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792D16D3-5E51-45D3-9924-6F52FAF34216}"/>
            </a:ext>
          </a:extLst>
        </xdr:cNvPr>
        <xdr:cNvCxnSpPr/>
      </xdr:nvCxnSpPr>
      <xdr:spPr>
        <a:xfrm>
          <a:off x="1749752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8D1495F7-364F-4BAF-B52E-066C4966147E}"/>
            </a:ext>
          </a:extLst>
        </xdr:cNvPr>
        <xdr:cNvCxnSpPr/>
      </xdr:nvCxnSpPr>
      <xdr:spPr>
        <a:xfrm flipH="1">
          <a:off x="17487900" y="2265997"/>
          <a:ext cx="0" cy="1296222"/>
        </a:xfrm>
        <a:prstGeom prst="straightConnector1">
          <a:avLst/>
        </a:prstGeom>
        <a:ln>
          <a:solidFill>
            <a:srgbClr val="156082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7C86D9AA-2AD1-49CE-8EA6-A690EE36A739}"/>
            </a:ext>
          </a:extLst>
        </xdr:cNvPr>
        <xdr:cNvCxnSpPr/>
      </xdr:nvCxnSpPr>
      <xdr:spPr>
        <a:xfrm flipH="1">
          <a:off x="16210085" y="3569090"/>
          <a:ext cx="2519289" cy="4690"/>
        </a:xfrm>
        <a:prstGeom prst="straightConnector1">
          <a:avLst/>
        </a:prstGeom>
        <a:ln>
          <a:solidFill>
            <a:srgbClr val="156082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D93FB0A0-97EF-4591-AF6E-5A5770B61FC0}"/>
            </a:ext>
          </a:extLst>
        </xdr:cNvPr>
        <xdr:cNvCxnSpPr/>
      </xdr:nvCxnSpPr>
      <xdr:spPr>
        <a:xfrm rot="10800000" flipH="1">
          <a:off x="2958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695FCB12-0367-492E-85B5-9145A9303BAB}"/>
            </a:ext>
          </a:extLst>
        </xdr:cNvPr>
        <xdr:cNvCxnSpPr/>
      </xdr:nvCxnSpPr>
      <xdr:spPr>
        <a:xfrm rot="10800000" flipH="1">
          <a:off x="295987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4306F97E-DF6C-4735-86A0-603154F75849}"/>
            </a:ext>
          </a:extLst>
        </xdr:cNvPr>
        <xdr:cNvCxnSpPr/>
      </xdr:nvCxnSpPr>
      <xdr:spPr>
        <a:xfrm>
          <a:off x="321882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0BA6E646-0484-4185-96E3-1BE98CB95583}"/>
            </a:ext>
          </a:extLst>
        </xdr:cNvPr>
        <xdr:cNvCxnSpPr/>
      </xdr:nvCxnSpPr>
      <xdr:spPr>
        <a:xfrm>
          <a:off x="321870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05326A9E-DA9B-4341-B90B-1A4F74394678}"/>
            </a:ext>
          </a:extLst>
        </xdr:cNvPr>
        <xdr:cNvCxnSpPr/>
      </xdr:nvCxnSpPr>
      <xdr:spPr>
        <a:xfrm rot="10800000" flipH="1">
          <a:off x="63943942" y="284607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81797B2-8D45-4595-A0B9-21D2F8E80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6346" y="2070777"/>
          <a:ext cx="683373" cy="2231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7A541D2-B083-4439-A45A-2E1FC7B2F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1050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AA109B2-0DB1-4874-A7D4-2579A5B3E7D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1252215" y="1621889"/>
          <a:ext cx="1652870" cy="1960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C41BF949-05AD-48AC-B278-A036DB255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50559" y="2670309"/>
          <a:ext cx="598781" cy="543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746758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16070FE1-1F14-4734-9DB2-A5407BAD33A1}"/>
            </a:ext>
          </a:extLst>
        </xdr:cNvPr>
        <xdr:cNvGrpSpPr/>
      </xdr:nvGrpSpPr>
      <xdr:grpSpPr>
        <a:xfrm>
          <a:off x="81899758" y="3541543"/>
          <a:ext cx="3981896" cy="111918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10344FEC-8C3E-052E-34E0-090CE2FC2423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71EA330D-4B9D-2201-1699-38BE6457BC0D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73285554-7079-E9F2-E36B-FA18321E7AE2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6B88C9AA-C862-C80A-025A-CA6F3758CA59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2B743D17-302D-410B-9C3B-34CD1FA2591E}"/>
            </a:ext>
          </a:extLst>
        </xdr:cNvPr>
        <xdr:cNvCxnSpPr/>
      </xdr:nvCxnSpPr>
      <xdr:spPr>
        <a:xfrm flipH="1">
          <a:off x="8583180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A44EF4E3-0155-4F65-BFBB-712B23AC99E7}"/>
            </a:ext>
          </a:extLst>
        </xdr:cNvPr>
        <xdr:cNvCxnSpPr/>
      </xdr:nvCxnSpPr>
      <xdr:spPr>
        <a:xfrm flipH="1">
          <a:off x="8259376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54AD757E-5EB0-4CB8-A4E2-CEC060E2A232}"/>
            </a:ext>
          </a:extLst>
        </xdr:cNvPr>
        <xdr:cNvCxnSpPr/>
      </xdr:nvCxnSpPr>
      <xdr:spPr>
        <a:xfrm flipH="1" flipV="1">
          <a:off x="8259318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46895</xdr:colOff>
      <xdr:row>3</xdr:row>
      <xdr:rowOff>0</xdr:rowOff>
    </xdr:from>
    <xdr:to>
      <xdr:col>72</xdr:col>
      <xdr:colOff>46895</xdr:colOff>
      <xdr:row>8</xdr:row>
      <xdr:rowOff>58163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001AC388-2D6C-48C3-AB1A-C8EC06A2EDFA}"/>
            </a:ext>
          </a:extLst>
        </xdr:cNvPr>
        <xdr:cNvCxnSpPr/>
      </xdr:nvCxnSpPr>
      <xdr:spPr>
        <a:xfrm flipH="1" flipV="1">
          <a:off x="82236215" y="586740"/>
          <a:ext cx="0" cy="1064003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738553</xdr:colOff>
      <xdr:row>3</xdr:row>
      <xdr:rowOff>17584</xdr:rowOff>
    </xdr:from>
    <xdr:to>
      <xdr:col>71</xdr:col>
      <xdr:colOff>744415</xdr:colOff>
      <xdr:row>8</xdr:row>
      <xdr:rowOff>87335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B416A7AA-7768-442A-B383-6FD694DB3F31}"/>
            </a:ext>
          </a:extLst>
        </xdr:cNvPr>
        <xdr:cNvCxnSpPr/>
      </xdr:nvCxnSpPr>
      <xdr:spPr>
        <a:xfrm flipH="1">
          <a:off x="81891553" y="60432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F5690D0E-9513-4D68-BD2D-3CCABEFB43C6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F5690D0E-9513-4D68-BD2D-3CCABEFB43C6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E5B43987-D71E-467E-9591-ECD02721F6C6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E5B43987-D71E-467E-9591-ECD02721F6C6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2C4FA3C0-E9F6-4A3D-BD1C-C05B097EF8C5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2C4FA3C0-E9F6-4A3D-BD1C-C05B097EF8C5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12</xdr:row>
      <xdr:rowOff>11430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57516B1E-1A0C-472C-930E-13752724FCE0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57516B1E-1A0C-472C-930E-13752724FCE0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2F55A784-AD29-4885-B9A2-FF7BF213977B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2F55A784-AD29-4885-B9A2-FF7BF213977B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7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6BC7DE98-8883-48A3-8A9B-7786C31919E0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6BC7DE98-8883-48A3-8A9B-7786C31919E0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11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826B0D87-34B8-4E78-8C22-D5CDB4952E1A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826B0D87-34B8-4E78-8C22-D5CDB4952E1A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15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6D936350-B484-45E6-AB12-A2BFF7323481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6D936350-B484-45E6-AB12-A2BFF7323481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57004EA3-CC84-4360-86BB-0E27ABDD8F5D}"/>
            </a:ext>
          </a:extLst>
        </xdr:cNvPr>
        <xdr:cNvCxnSpPr/>
      </xdr:nvCxnSpPr>
      <xdr:spPr>
        <a:xfrm flipV="1">
          <a:off x="3063231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3" name="Conector recto de flecha 42">
          <a:extLst>
            <a:ext uri="{FF2B5EF4-FFF2-40B4-BE49-F238E27FC236}">
              <a16:creationId xmlns:a16="http://schemas.microsoft.com/office/drawing/2014/main" id="{A0D9F220-207C-485F-8CD9-8727D32F5D48}"/>
            </a:ext>
          </a:extLst>
        </xdr:cNvPr>
        <xdr:cNvCxnSpPr/>
      </xdr:nvCxnSpPr>
      <xdr:spPr>
        <a:xfrm>
          <a:off x="3062805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C3F1F6CB-F175-4221-906B-438ADAEBC417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C3F1F6CB-F175-4221-906B-438ADAEBC417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7D5627A1-9661-44BA-9EC0-BEA963CDEAA6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7D5627A1-9661-44BA-9EC0-BEA963CDEAA6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6" name="Conector recto de flecha 45">
          <a:extLst>
            <a:ext uri="{FF2B5EF4-FFF2-40B4-BE49-F238E27FC236}">
              <a16:creationId xmlns:a16="http://schemas.microsoft.com/office/drawing/2014/main" id="{F243200D-EEF3-4760-83C8-6409A44DC257}"/>
            </a:ext>
          </a:extLst>
        </xdr:cNvPr>
        <xdr:cNvCxnSpPr/>
      </xdr:nvCxnSpPr>
      <xdr:spPr>
        <a:xfrm>
          <a:off x="321882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8F91B9F1-E96D-4748-9BC5-881AC59DAE31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8F91B9F1-E96D-4748-9BC5-881AC59DAE31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FFBCDD00-DB9F-4516-BCDA-D87ADF50DAEB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FFBCDD00-DB9F-4516-BCDA-D87ADF50DAEB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F83BB94C-120C-48D8-BE3B-2C74F709FF39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F83BB94C-120C-48D8-BE3B-2C74F709FF39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9F7AF570-35E0-454E-B4EC-8C2436B042DC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9F7AF570-35E0-454E-B4EC-8C2436B042DC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830580</xdr:colOff>
      <xdr:row>7</xdr:row>
      <xdr:rowOff>12237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5674597C-F7F6-49B6-A329-547B535DC57C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5674597C-F7F6-49B6-A329-547B535DC57C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6841FC46-22A4-4E2E-BE50-602D7A6C0FEE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6841FC46-22A4-4E2E-BE50-602D7A6C0FEE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815340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7BF12BCB-CAF0-4AD9-B2B7-7290E2D77CB3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7BF12BCB-CAF0-4AD9-B2B7-7290E2D77CB3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5D34588F-D8A7-43D1-B0AE-579117DBB921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5D34588F-D8A7-43D1-B0AE-579117DBB921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371CDAB2-39B0-4F08-B4F6-D5C2E32AECE2}"/>
            </a:ext>
          </a:extLst>
        </xdr:cNvPr>
        <xdr:cNvCxnSpPr/>
      </xdr:nvCxnSpPr>
      <xdr:spPr>
        <a:xfrm rot="10800000" flipH="1">
          <a:off x="471539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ADC5DC30-3E72-4FFE-AF96-BCEA84D271FA}"/>
            </a:ext>
          </a:extLst>
        </xdr:cNvPr>
        <xdr:cNvCxnSpPr/>
      </xdr:nvCxnSpPr>
      <xdr:spPr>
        <a:xfrm rot="10800000" flipH="1">
          <a:off x="471628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C872D09C-40BA-4EA5-93F1-F12CB6FC58A7}"/>
            </a:ext>
          </a:extLst>
        </xdr:cNvPr>
        <xdr:cNvCxnSpPr/>
      </xdr:nvCxnSpPr>
      <xdr:spPr>
        <a:xfrm>
          <a:off x="493027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CE6DBA88-AD58-4BFA-84DE-DD3C10FB3E45}"/>
            </a:ext>
          </a:extLst>
        </xdr:cNvPr>
        <xdr:cNvCxnSpPr/>
      </xdr:nvCxnSpPr>
      <xdr:spPr>
        <a:xfrm>
          <a:off x="4930159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9FECF154-1CDA-455B-81BD-394FF41B6DE4}"/>
            </a:ext>
          </a:extLst>
        </xdr:cNvPr>
        <xdr:cNvCxnSpPr/>
      </xdr:nvCxnSpPr>
      <xdr:spPr>
        <a:xfrm flipV="1">
          <a:off x="4819641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id="{04203097-6529-45A0-826A-12B5CD308994}"/>
            </a:ext>
          </a:extLst>
        </xdr:cNvPr>
        <xdr:cNvCxnSpPr/>
      </xdr:nvCxnSpPr>
      <xdr:spPr>
        <a:xfrm>
          <a:off x="4819215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D19E310E-A8A7-4ACD-A426-C783C27C95CA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D19E310E-A8A7-4ACD-A426-C783C27C95CA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id="{9E70534A-B3A4-409D-93D3-094F030F3959}"/>
            </a:ext>
          </a:extLst>
        </xdr:cNvPr>
        <xdr:cNvCxnSpPr/>
      </xdr:nvCxnSpPr>
      <xdr:spPr>
        <a:xfrm>
          <a:off x="4930274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E4ABB438-9D84-41C8-91B7-46C198261573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E4ABB438-9D84-41C8-91B7-46C198261573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088D28B1-DEC2-4C60-B2DE-1FD621B2D6EF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088D28B1-DEC2-4C60-B2DE-1FD621B2D6EF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248898C4-CA51-4AD9-B977-0A96C784F05C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248898C4-CA51-4AD9-B977-0A96C784F05C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A67B3F67-551C-482F-BE17-B28B7BD38BFB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A67B3F67-551C-482F-BE17-B28B7BD38BFB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3EA91FAC-4349-44CD-8FA1-410A324FAB57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3EA91FAC-4349-44CD-8FA1-410A324FAB57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CF6F6E5F-642A-40CF-A535-69A147DA6405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CF6F6E5F-642A-40CF-A535-69A147DA6405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2909BCA4-AF3D-4094-B7A8-5BC46FB6F529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2909BCA4-AF3D-4094-B7A8-5BC46FB6F529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3E187FEF-2877-4383-BF64-021E77CC14E0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3E187FEF-2877-4383-BF64-021E77CC14E0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577BF4D4-2713-4316-96DC-6BACA20008FF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577BF4D4-2713-4316-96DC-6BACA20008FF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94511EFF-14F6-4003-8A16-3EB3819B4395}"/>
            </a:ext>
          </a:extLst>
        </xdr:cNvPr>
        <xdr:cNvCxnSpPr/>
      </xdr:nvCxnSpPr>
      <xdr:spPr>
        <a:xfrm rot="10800000" flipH="1">
          <a:off x="6387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848510</xdr:colOff>
      <xdr:row>14</xdr:row>
      <xdr:rowOff>1</xdr:rowOff>
    </xdr:from>
    <xdr:to>
      <xdr:col>56</xdr:col>
      <xdr:colOff>848510</xdr:colOff>
      <xdr:row>19</xdr:row>
      <xdr:rowOff>25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FAEACCC7-E323-4241-90FC-CE5FB266B580}"/>
            </a:ext>
          </a:extLst>
        </xdr:cNvPr>
        <xdr:cNvCxnSpPr/>
      </xdr:nvCxnSpPr>
      <xdr:spPr>
        <a:xfrm rot="10800000" flipH="1">
          <a:off x="63873530" y="2842261"/>
          <a:ext cx="0" cy="101348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62BFA7C5-DFA9-4326-A75A-C3A18BDB86C4}"/>
            </a:ext>
          </a:extLst>
        </xdr:cNvPr>
        <xdr:cNvCxnSpPr/>
      </xdr:nvCxnSpPr>
      <xdr:spPr>
        <a:xfrm>
          <a:off x="669735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728579C3-E79E-4DC5-9490-D3D69442FB95}"/>
            </a:ext>
          </a:extLst>
        </xdr:cNvPr>
        <xdr:cNvCxnSpPr/>
      </xdr:nvCxnSpPr>
      <xdr:spPr>
        <a:xfrm>
          <a:off x="669723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6" name="Conector recto de flecha 75">
          <a:extLst>
            <a:ext uri="{FF2B5EF4-FFF2-40B4-BE49-F238E27FC236}">
              <a16:creationId xmlns:a16="http://schemas.microsoft.com/office/drawing/2014/main" id="{F5763127-624F-4AA6-A2EA-7010361FC26C}"/>
            </a:ext>
          </a:extLst>
        </xdr:cNvPr>
        <xdr:cNvCxnSpPr/>
      </xdr:nvCxnSpPr>
      <xdr:spPr>
        <a:xfrm flipV="1">
          <a:off x="6499089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D90E8D00-2BF8-4F36-B27C-BF542A22E32D}"/>
            </a:ext>
          </a:extLst>
        </xdr:cNvPr>
        <xdr:cNvCxnSpPr/>
      </xdr:nvCxnSpPr>
      <xdr:spPr>
        <a:xfrm>
          <a:off x="6498663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F2EC684A-A371-4468-8782-5037315032AE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F2EC684A-A371-4468-8782-5037315032AE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08BF1C80-B6E4-4828-AE89-20C624A9B7D1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08BF1C80-B6E4-4828-AE89-20C624A9B7D1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80" name="Conector recto de flecha 79">
          <a:extLst>
            <a:ext uri="{FF2B5EF4-FFF2-40B4-BE49-F238E27FC236}">
              <a16:creationId xmlns:a16="http://schemas.microsoft.com/office/drawing/2014/main" id="{CC78C52E-50E7-4CCC-83CF-73B9BA54F138}"/>
            </a:ext>
          </a:extLst>
        </xdr:cNvPr>
        <xdr:cNvCxnSpPr/>
      </xdr:nvCxnSpPr>
      <xdr:spPr>
        <a:xfrm>
          <a:off x="669735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B75154B4-6AA4-4A99-8F76-40C81B794905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B75154B4-6AA4-4A99-8F76-40C81B794905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6578CA37-4F80-44E4-814C-BF5E2B9C1260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6578CA37-4F80-44E4-814C-BF5E2B9C1260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F90ABB9A-CEC0-43A4-80F8-63CCEF5164BA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F90ABB9A-CEC0-43A4-80F8-63CCEF5164BA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719</xdr:rowOff>
    </xdr:from>
    <xdr:ext cx="5337872" cy="1963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B2E28BAC-3F29-4FCA-B92D-423E1BC200EE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B2E28BAC-3F29-4FCA-B92D-423E1BC200EE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𝐕_(𝐩𝐬𝟏+𝐩𝐬𝟐−𝟐)−𝐕_(𝐩𝐬𝟏+𝐩𝐬𝟐−𝟑)+𝐅_(𝐩𝐬𝟏+𝐩𝐬𝟐−𝟑)^𝐠=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694529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42F67597-3349-4D44-B201-F57BAD300DDC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42F67597-3349-4D44-B201-F57BAD300DDC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)_(𝐩𝐬𝟏+𝐩𝐬𝟐−𝟑)=(𝐕𝐲_𝐚 )_(𝐩𝐬𝟏+𝐩𝐬𝟐−𝟐)−(𝐕𝐲_𝐚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6E29BE97-8E9E-47C5-9820-CF951F2C6249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6E29BE97-8E9E-47C5-9820-CF951F2C6249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6415795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24BF292B-64C7-4963-81CB-355501C895FF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24BF292B-64C7-4963-81CB-355501C895FF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𝐩𝐬𝟏+𝐩𝐬𝟐−𝟑)=(𝐕𝐡)_(𝐩𝐬𝟏+𝐩𝐬𝟐−𝟐)−(𝐕𝐡)_(𝐩𝐬𝟏+𝐩𝐬𝟐−𝟑)+(𝐅^𝐠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B7BA13FC-D3BF-423D-B5A6-FA38B971C9E3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B7BA13FC-D3BF-423D-B5A6-FA38B971C9E3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840585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9F74D7BE-069A-4265-B1EF-2E90B75886DD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9F74D7BE-069A-4265-B1EF-2E90B75886DD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𝐕_(𝐩𝐬𝟏+𝐩𝐬𝟐−𝟐)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21</xdr:row>
      <xdr:rowOff>0</xdr:rowOff>
    </xdr:from>
    <xdr:ext cx="946861" cy="40241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59AF4C67-8586-4FC0-8F6F-B9FEACE32CD6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𝐁𝐑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𝐥</m:t>
                            </m:r>
                          </m:sup>
                        </m:sSubSup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59AF4C67-8586-4FC0-8F6F-B9FEACE32CD6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𝐁𝐑=(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𝐏_(𝐩𝐬𝟏+𝐩𝐬𝟐−𝟐)^𝐠)/(𝐏_(𝐩𝐬𝟏+𝐩𝐬𝟐−𝟐)^𝐥 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30A71F54-1C4C-4357-9649-3938E5CDF4DF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30A71F54-1C4C-4357-9649-3938E5CDF4DF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401449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986AA987-5DEF-405A-A56C-BA0153CE3DC9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986AA987-5DEF-405A-A56C-BA0153CE3DC9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965957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E0EEDD05-A1F3-435B-9128-1E8922E70FFD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E0EEDD05-A1F3-435B-9128-1E8922E70FFD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3905813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F4FD533B-A8DE-4DE9-A25D-737B0B1DDAD5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F4FD533B-A8DE-4DE9-A25D-737B0B1DDAD5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)_(𝐩𝐬𝟏+𝐩𝐬𝟐−𝟐)+[(𝐋−𝐏^𝐥−𝐏^𝐠 ) 𝐱_𝐚 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77</xdr:col>
      <xdr:colOff>563880</xdr:colOff>
      <xdr:row>20</xdr:row>
      <xdr:rowOff>205740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31246047-988A-4B52-BCAB-354EF489E8CA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31246047-988A-4B52-BCAB-354EF489E8CA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72</xdr:col>
      <xdr:colOff>405457</xdr:colOff>
      <xdr:row>8</xdr:row>
      <xdr:rowOff>115412</xdr:rowOff>
    </xdr:from>
    <xdr:to>
      <xdr:col>72</xdr:col>
      <xdr:colOff>405457</xdr:colOff>
      <xdr:row>11</xdr:row>
      <xdr:rowOff>128192</xdr:rowOff>
    </xdr:to>
    <xdr:cxnSp macro="">
      <xdr:nvCxnSpPr>
        <xdr:cNvPr id="96" name="Conector recto de flecha 95">
          <a:extLst>
            <a:ext uri="{FF2B5EF4-FFF2-40B4-BE49-F238E27FC236}">
              <a16:creationId xmlns:a16="http://schemas.microsoft.com/office/drawing/2014/main" id="{D29A6938-B523-4DDC-97DF-20D573E8ECA9}"/>
            </a:ext>
          </a:extLst>
        </xdr:cNvPr>
        <xdr:cNvCxnSpPr/>
      </xdr:nvCxnSpPr>
      <xdr:spPr>
        <a:xfrm>
          <a:off x="82594777" y="1707992"/>
          <a:ext cx="0" cy="637620"/>
        </a:xfrm>
        <a:prstGeom prst="straightConnector1">
          <a:avLst/>
        </a:prstGeom>
        <a:ln>
          <a:solidFill>
            <a:srgbClr val="156082"/>
          </a:solidFill>
          <a:prstDash val="sysDash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85C7DF08-D337-4609-B8D4-92C50111EF10}"/>
            </a:ext>
          </a:extLst>
        </xdr:cNvPr>
        <xdr:cNvCxnSpPr/>
      </xdr:nvCxnSpPr>
      <xdr:spPr>
        <a:xfrm rot="16200000" flipH="1">
          <a:off x="4447794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34F2C377-C9C0-42C0-B5F3-24820099AF48}"/>
            </a:ext>
          </a:extLst>
        </xdr:cNvPr>
        <xdr:cNvCxnSpPr/>
      </xdr:nvCxnSpPr>
      <xdr:spPr>
        <a:xfrm rot="16200000" flipH="1">
          <a:off x="6134862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68580</xdr:colOff>
      <xdr:row>36</xdr:row>
      <xdr:rowOff>55406</xdr:rowOff>
    </xdr:from>
    <xdr:ext cx="657681" cy="31412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CFFB05BF-C759-4C12-BE38-284E70B0D6CC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CFFB05BF-C759-4C12-BE38-284E70B0D6CC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𝐔_𝐬𝐩^𝐥=𝐋/(𝛒𝐀_𝐭𝐫 )</a:t>
              </a:r>
            </a:p>
          </xdr:txBody>
        </xdr:sp>
      </mc:Fallback>
    </mc:AlternateContent>
    <xdr:clientData/>
  </xdr:oneCellAnchor>
  <xdr:oneCellAnchor>
    <xdr:from>
      <xdr:col>74</xdr:col>
      <xdr:colOff>53340</xdr:colOff>
      <xdr:row>36</xdr:row>
      <xdr:rowOff>40199</xdr:rowOff>
    </xdr:from>
    <xdr:ext cx="642162" cy="31406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086573DA-F18E-4DB8-92C7-D5A546447D3E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𝐕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086573DA-F18E-4DB8-92C7-D5A546447D3E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𝐔_𝐬𝐩^𝐠=𝐕/(𝛒𝐀_𝐭𝐫 )</a:t>
              </a:r>
            </a:p>
          </xdr:txBody>
        </xdr:sp>
      </mc:Fallback>
    </mc:AlternateContent>
    <xdr:clientData/>
  </xdr:oneCellAnchor>
  <xdr:oneCellAnchor>
    <xdr:from>
      <xdr:col>77</xdr:col>
      <xdr:colOff>1211580</xdr:colOff>
      <xdr:row>36</xdr:row>
      <xdr:rowOff>67076</xdr:rowOff>
    </xdr:from>
    <xdr:ext cx="657231" cy="29078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B1DA395D-B8E8-493B-B668-FA72231DFF21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𝐒𝐜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𝐃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𝐛𝐦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B1DA395D-B8E8-493B-B668-FA72231DFF21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𝐒𝐜=𝛍/(𝛒𝐃_𝐛𝐦 )</a:t>
              </a:r>
            </a:p>
          </xdr:txBody>
        </xdr:sp>
      </mc:Fallback>
    </mc:AlternateContent>
    <xdr:clientData/>
  </xdr:oneCellAnchor>
  <xdr:oneCellAnchor>
    <xdr:from>
      <xdr:col>82</xdr:col>
      <xdr:colOff>342900</xdr:colOff>
      <xdr:row>36</xdr:row>
      <xdr:rowOff>36160</xdr:rowOff>
    </xdr:from>
    <xdr:ext cx="784894" cy="32213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9096B37B-1715-4F37-AA52-B26B39BD887C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9096B37B-1715-4F37-AA52-B26B39BD887C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𝐑𝐞=(𝐝_𝐡 𝛒𝐔_𝐬𝐩)/𝛍</a:t>
              </a:r>
            </a:p>
          </xdr:txBody>
        </xdr:sp>
      </mc:Fallback>
    </mc:AlternateContent>
    <xdr:clientData/>
  </xdr:oneCellAnchor>
  <xdr:oneCellAnchor>
    <xdr:from>
      <xdr:col>85</xdr:col>
      <xdr:colOff>76200</xdr:colOff>
      <xdr:row>36</xdr:row>
      <xdr:rowOff>49059</xdr:rowOff>
    </xdr:from>
    <xdr:ext cx="820801" cy="3268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5A5D607A-B6CA-4604-9A1E-51C30FDF369A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5A5D607A-B6CA-4604-9A1E-51C30FDF369A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𝐖𝐞=(𝐝_𝐡 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</a:t>
              </a:r>
            </a:p>
          </xdr:txBody>
        </xdr:sp>
      </mc:Fallback>
    </mc:AlternateContent>
    <xdr:clientData/>
  </xdr:oneCellAnchor>
  <xdr:oneCellAnchor>
    <xdr:from>
      <xdr:col>87</xdr:col>
      <xdr:colOff>91440</xdr:colOff>
      <xdr:row>36</xdr:row>
      <xdr:rowOff>9186</xdr:rowOff>
    </xdr:from>
    <xdr:ext cx="594330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4546486F-7351-4BD2-9B26-93498E8EDF6D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4546486F-7351-4BD2-9B26-93498E8EDF6D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𝐅𝐫=(𝐔_𝐬𝐩^𝟐)/(𝐠_𝐜 𝐝_𝐡 )</a:t>
              </a:r>
            </a:p>
          </xdr:txBody>
        </xdr:sp>
      </mc:Fallback>
    </mc:AlternateContent>
    <xdr:clientData/>
  </xdr:oneCellAnchor>
  <xdr:oneCellAnchor>
    <xdr:from>
      <xdr:col>71</xdr:col>
      <xdr:colOff>129540</xdr:colOff>
      <xdr:row>36</xdr:row>
      <xdr:rowOff>30549</xdr:rowOff>
    </xdr:from>
    <xdr:ext cx="484876" cy="3333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E0A5B346-42C6-4518-8E55-871FED8D7B07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𝐝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𝐡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𝛜</m:t>
                        </m:r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E0A5B346-42C6-4518-8E55-871FED8D7B07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𝐝_𝐡=𝟒𝛜/𝐚_𝐩 </a:t>
              </a:r>
            </a:p>
          </xdr:txBody>
        </xdr:sp>
      </mc:Fallback>
    </mc:AlternateContent>
    <xdr:clientData/>
  </xdr:oneCellAnchor>
  <xdr:oneCellAnchor>
    <xdr:from>
      <xdr:col>80</xdr:col>
      <xdr:colOff>350520</xdr:colOff>
      <xdr:row>36</xdr:row>
      <xdr:rowOff>5029</xdr:rowOff>
    </xdr:from>
    <xdr:ext cx="637932" cy="33868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681618FB-F004-4A2F-BBF9-8133AA3875DC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681618FB-F004-4A2F-BBF9-8133AA3875DC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𝐑𝐞=(𝛒𝐔_𝐬𝐩)/(𝐚_𝐩 𝛍)</a:t>
              </a:r>
            </a:p>
          </xdr:txBody>
        </xdr:sp>
      </mc:Fallback>
    </mc:AlternateContent>
    <xdr:clientData/>
  </xdr:oneCellAnchor>
  <xdr:oneCellAnchor>
    <xdr:from>
      <xdr:col>84</xdr:col>
      <xdr:colOff>76200</xdr:colOff>
      <xdr:row>35</xdr:row>
      <xdr:rowOff>162784</xdr:rowOff>
    </xdr:from>
    <xdr:ext cx="694484" cy="373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065F4EF9-F7C9-4A22-AE4B-04B2B90283C7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065F4EF9-F7C9-4A22-AE4B-04B2B90283C7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𝐚_𝐩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𝛔)</a:t>
              </a:r>
            </a:p>
          </xdr:txBody>
        </xdr:sp>
      </mc:Fallback>
    </mc:AlternateContent>
    <xdr:clientData/>
  </xdr:oneCellAnchor>
  <xdr:oneCellAnchor>
    <xdr:from>
      <xdr:col>86</xdr:col>
      <xdr:colOff>60960</xdr:colOff>
      <xdr:row>36</xdr:row>
      <xdr:rowOff>16806</xdr:rowOff>
    </xdr:from>
    <xdr:ext cx="657168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49A2E261-4C9C-44E6-81FE-4379740D3A9C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49A2E261-4C9C-44E6-81FE-4379740D3A9C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𝐅𝐫=(𝐚_𝐩 𝐔_𝐬𝐩^𝟐)/𝐠_𝐜 </a:t>
              </a:r>
            </a:p>
          </xdr:txBody>
        </xdr:sp>
      </mc:Fallback>
    </mc:AlternateContent>
    <xdr:clientData/>
  </xdr:oneCellAnchor>
  <xdr:oneCellAnchor>
    <xdr:from>
      <xdr:col>76</xdr:col>
      <xdr:colOff>45720</xdr:colOff>
      <xdr:row>16</xdr:row>
      <xdr:rowOff>15240</xdr:rowOff>
    </xdr:from>
    <xdr:ext cx="4008661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9F0F575A-6407-4D8B-9D29-34367E1BCA07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9F0F575A-6407-4D8B-9D29-34367E1BCA07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)𝐡]_(𝐩𝐬𝟏+𝐩𝐬𝟐−𝟐)+[(𝐋−𝐏^𝐥−𝐏^𝐠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A5A3C628-E09C-40BA-9D8F-BE499FD99C70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A5A3C628-E09C-40BA-9D8F-BE499FD99C70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51</xdr:col>
      <xdr:colOff>792479</xdr:colOff>
      <xdr:row>62</xdr:row>
      <xdr:rowOff>0</xdr:rowOff>
    </xdr:from>
    <xdr:to>
      <xdr:col>57</xdr:col>
      <xdr:colOff>355102</xdr:colOff>
      <xdr:row>104</xdr:row>
      <xdr:rowOff>13731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75BB8A5B-3DF2-2813-F8E0-0C4D9BD35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106</xdr:row>
      <xdr:rowOff>0</xdr:rowOff>
    </xdr:from>
    <xdr:to>
      <xdr:col>57</xdr:col>
      <xdr:colOff>473975</xdr:colOff>
      <xdr:row>148</xdr:row>
      <xdr:rowOff>18303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12A1BDA2-21FE-A7BA-73AA-00B9B705A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149</xdr:row>
      <xdr:rowOff>182879</xdr:rowOff>
    </xdr:from>
    <xdr:to>
      <xdr:col>57</xdr:col>
      <xdr:colOff>245374</xdr:colOff>
      <xdr:row>192</xdr:row>
      <xdr:rowOff>13730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E8CD50C3-A335-CBD9-2E90-79D514059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194</xdr:row>
      <xdr:rowOff>1</xdr:rowOff>
    </xdr:from>
    <xdr:to>
      <xdr:col>57</xdr:col>
      <xdr:colOff>355102</xdr:colOff>
      <xdr:row>236</xdr:row>
      <xdr:rowOff>22876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0552B165-CB2C-C8B5-1472-93BA3C7E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237</xdr:row>
      <xdr:rowOff>182879</xdr:rowOff>
    </xdr:from>
    <xdr:to>
      <xdr:col>57</xdr:col>
      <xdr:colOff>473975</xdr:colOff>
      <xdr:row>280</xdr:row>
      <xdr:rowOff>32018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B2D97BBB-6413-7912-8E3A-A2D857066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282</xdr:row>
      <xdr:rowOff>0</xdr:rowOff>
    </xdr:from>
    <xdr:to>
      <xdr:col>57</xdr:col>
      <xdr:colOff>245374</xdr:colOff>
      <xdr:row>324</xdr:row>
      <xdr:rowOff>32019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FF0931ED-3FEF-6368-8925-18F920B4C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52616100"/>
          <a:ext cx="5632715" cy="77129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129540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9C30E83A-E5F3-41CC-8538-27F91A72319A}"/>
            </a:ext>
          </a:extLst>
        </xdr:cNvPr>
        <xdr:cNvGrpSpPr/>
      </xdr:nvGrpSpPr>
      <xdr:grpSpPr>
        <a:xfrm>
          <a:off x="16886883" y="1457980"/>
          <a:ext cx="2157867" cy="1094720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24B4D506-DBFC-192B-0F64-57B72AA920D2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B8DB17E4-7CA8-8332-A092-018EB3F189BD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26D78979-C67F-467A-8C7F-CFA8ACA65DAA}"/>
            </a:ext>
          </a:extLst>
        </xdr:cNvPr>
        <xdr:cNvGrpSpPr/>
      </xdr:nvGrpSpPr>
      <xdr:grpSpPr>
        <a:xfrm>
          <a:off x="5445484" y="1442996"/>
          <a:ext cx="249679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58076969-1519-C048-D65A-45D8BC977DA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45BE9EBD-9E59-77E8-BB68-8B2AC2ADBEE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1272319</xdr:colOff>
      <xdr:row>11</xdr:row>
      <xdr:rowOff>63817</xdr:rowOff>
    </xdr:from>
    <xdr:to>
      <xdr:col>5</xdr:col>
      <xdr:colOff>1272319</xdr:colOff>
      <xdr:row>16</xdr:row>
      <xdr:rowOff>79901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43DC2D22-32F6-4F61-823D-F69237154067}"/>
            </a:ext>
          </a:extLst>
        </xdr:cNvPr>
        <xdr:cNvCxnSpPr/>
      </xdr:nvCxnSpPr>
      <xdr:spPr>
        <a:xfrm flipV="1">
          <a:off x="6674899" y="227361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1279939</xdr:colOff>
      <xdr:row>3</xdr:row>
      <xdr:rowOff>118897</xdr:rowOff>
    </xdr:from>
    <xdr:to>
      <xdr:col>5</xdr:col>
      <xdr:colOff>1279939</xdr:colOff>
      <xdr:row>8</xdr:row>
      <xdr:rowOff>165986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4B14748A-41C0-43B2-9BA0-4076B4F81B27}"/>
            </a:ext>
          </a:extLst>
        </xdr:cNvPr>
        <xdr:cNvCxnSpPr/>
      </xdr:nvCxnSpPr>
      <xdr:spPr>
        <a:xfrm flipV="1">
          <a:off x="6682519" y="70563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1344635</xdr:colOff>
      <xdr:row>3</xdr:row>
      <xdr:rowOff>118897</xdr:rowOff>
    </xdr:from>
    <xdr:to>
      <xdr:col>5</xdr:col>
      <xdr:colOff>1344635</xdr:colOff>
      <xdr:row>8</xdr:row>
      <xdr:rowOff>165986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E44BCE72-E0EB-4F42-AEFD-795129ACC995}"/>
            </a:ext>
          </a:extLst>
        </xdr:cNvPr>
        <xdr:cNvCxnSpPr/>
      </xdr:nvCxnSpPr>
      <xdr:spPr>
        <a:xfrm>
          <a:off x="6747215" y="70563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1332911</xdr:colOff>
      <xdr:row>11</xdr:row>
      <xdr:rowOff>63817</xdr:rowOff>
    </xdr:from>
    <xdr:to>
      <xdr:col>5</xdr:col>
      <xdr:colOff>1332911</xdr:colOff>
      <xdr:row>16</xdr:row>
      <xdr:rowOff>79901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A7F77B7A-9C9C-4AD0-9620-4285A7CCCEC1}"/>
            </a:ext>
          </a:extLst>
        </xdr:cNvPr>
        <xdr:cNvCxnSpPr/>
      </xdr:nvCxnSpPr>
      <xdr:spPr>
        <a:xfrm>
          <a:off x="6735491" y="227361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515265A0-8AD9-4DD4-8554-926C1673F619}"/>
            </a:ext>
          </a:extLst>
        </xdr:cNvPr>
        <xdr:cNvCxnSpPr/>
      </xdr:nvCxnSpPr>
      <xdr:spPr>
        <a:xfrm>
          <a:off x="1780994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5D82D00E-D365-4F8B-94F1-B8B1B4664390}"/>
            </a:ext>
          </a:extLst>
        </xdr:cNvPr>
        <xdr:cNvCxnSpPr/>
      </xdr:nvCxnSpPr>
      <xdr:spPr>
        <a:xfrm flipH="1">
          <a:off x="17800320" y="2258377"/>
          <a:ext cx="0" cy="1296222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5C804B0B-1B5E-4CFF-9C22-94A9F042710D}"/>
            </a:ext>
          </a:extLst>
        </xdr:cNvPr>
        <xdr:cNvCxnSpPr/>
      </xdr:nvCxnSpPr>
      <xdr:spPr>
        <a:xfrm flipH="1">
          <a:off x="16484405" y="3561470"/>
          <a:ext cx="2557389" cy="4690"/>
        </a:xfrm>
        <a:prstGeom prst="straightConnector1">
          <a:avLst/>
        </a:prstGeom>
        <a:ln>
          <a:solidFill>
            <a:srgbClr val="C00000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53780487-C981-41A9-8A85-A2206F041F0C}"/>
            </a:ext>
          </a:extLst>
        </xdr:cNvPr>
        <xdr:cNvCxnSpPr/>
      </xdr:nvCxnSpPr>
      <xdr:spPr>
        <a:xfrm rot="10800000" flipH="1">
          <a:off x="299022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9E224480-D162-479F-A5E8-4F4E150BFF35}"/>
            </a:ext>
          </a:extLst>
        </xdr:cNvPr>
        <xdr:cNvCxnSpPr/>
      </xdr:nvCxnSpPr>
      <xdr:spPr>
        <a:xfrm rot="10800000" flipH="1">
          <a:off x="299111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4555C394-32F9-4803-8B50-635C608DDCB4}"/>
            </a:ext>
          </a:extLst>
        </xdr:cNvPr>
        <xdr:cNvCxnSpPr/>
      </xdr:nvCxnSpPr>
      <xdr:spPr>
        <a:xfrm>
          <a:off x="325006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0A880BEB-FED4-4E25-93F6-8E3AE5EB679D}"/>
            </a:ext>
          </a:extLst>
        </xdr:cNvPr>
        <xdr:cNvCxnSpPr/>
      </xdr:nvCxnSpPr>
      <xdr:spPr>
        <a:xfrm>
          <a:off x="324994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02D3CC7F-F32B-4ECC-B0DD-6A0354AF54CB}"/>
            </a:ext>
          </a:extLst>
        </xdr:cNvPr>
        <xdr:cNvCxnSpPr/>
      </xdr:nvCxnSpPr>
      <xdr:spPr>
        <a:xfrm rot="10800000" flipH="1">
          <a:off x="65513662" y="2846070"/>
          <a:ext cx="0" cy="102110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30F017C-2819-4ED1-8BAF-5AA5C4E4D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66066" y="2070777"/>
          <a:ext cx="683373" cy="2269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7415F8E8-F03D-4941-AA21-02ED11BAC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8022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D97B78B-2BB1-4E34-84DF-F7E421D229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2821935" y="1621889"/>
          <a:ext cx="1652870" cy="1953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C30FDB9B-1586-44A1-BF29-E52CC2B84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20279" y="2670309"/>
          <a:ext cx="598781" cy="535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944880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2B3395D3-FB51-483B-8C34-BC53CE600540}"/>
            </a:ext>
          </a:extLst>
        </xdr:cNvPr>
        <xdr:cNvGrpSpPr/>
      </xdr:nvGrpSpPr>
      <xdr:grpSpPr>
        <a:xfrm>
          <a:off x="83667600" y="3533923"/>
          <a:ext cx="3783774" cy="116490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BDFF9948-E262-C480-2D1B-CEDC14F9C993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A034DB6F-D684-F76C-FB23-C18A4A29A4D9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4ADEC9AA-795D-0B6A-7CD1-41F7F25B6B2C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4EC52739-9007-72E9-FA79-F71E74DC3FC2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13783F6D-C364-4A48-9614-7E2BE920AB29}"/>
            </a:ext>
          </a:extLst>
        </xdr:cNvPr>
        <xdr:cNvCxnSpPr/>
      </xdr:nvCxnSpPr>
      <xdr:spPr>
        <a:xfrm flipH="1">
          <a:off x="8740152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FF88B894-7804-4FD4-B4F2-DA3E9442E422}"/>
            </a:ext>
          </a:extLst>
        </xdr:cNvPr>
        <xdr:cNvCxnSpPr/>
      </xdr:nvCxnSpPr>
      <xdr:spPr>
        <a:xfrm flipH="1">
          <a:off x="8416348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591E8D40-3039-4200-9CA9-7111ED98EF73}"/>
            </a:ext>
          </a:extLst>
        </xdr:cNvPr>
        <xdr:cNvCxnSpPr/>
      </xdr:nvCxnSpPr>
      <xdr:spPr>
        <a:xfrm flipH="1" flipV="1">
          <a:off x="8416290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7033</xdr:colOff>
      <xdr:row>2</xdr:row>
      <xdr:rowOff>192844</xdr:rowOff>
    </xdr:from>
    <xdr:to>
      <xdr:col>72</xdr:col>
      <xdr:colOff>12895</xdr:colOff>
      <xdr:row>8</xdr:row>
      <xdr:rowOff>56855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9FA1A31F-4DBA-459C-9A1E-7500823334A4}"/>
            </a:ext>
          </a:extLst>
        </xdr:cNvPr>
        <xdr:cNvCxnSpPr/>
      </xdr:nvCxnSpPr>
      <xdr:spPr>
        <a:xfrm flipH="1">
          <a:off x="83766073" y="57384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FEC412A7-8549-42C2-A65D-4D845577C838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FEC412A7-8549-42C2-A65D-4D845577C838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7213DE33-033D-49FF-A300-FD6564B505E2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7213DE33-033D-49FF-A300-FD6564B505E2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8AB0F089-0B36-4C4E-88AA-31A505F154EB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8AB0F089-0B36-4C4E-88AA-31A505F154EB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38100</xdr:colOff>
      <xdr:row>12</xdr:row>
      <xdr:rowOff>19050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518B2264-7A11-4F94-86BC-FA7A27EDD462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518B2264-7A11-4F94-86BC-FA7A27EDD462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BD927001-2934-4847-8903-2DDDDB817FE7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BD927001-2934-4847-8903-2DDDDB817FE7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9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F28548D6-0B3F-4030-BB62-70486E91BFA1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F28548D6-0B3F-4030-BB62-70486E91BFA1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15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077930CF-F3BA-4949-9C4E-E545C800FA1A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077930CF-F3BA-4949-9C4E-E545C800FA1A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21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B4BA0068-80A1-4212-BDB9-F30793D06CF5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B4BA0068-80A1-4212-BDB9-F30793D06CF5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BFF61BA5-B847-4BA4-8170-7762C82FE3DA}"/>
            </a:ext>
          </a:extLst>
        </xdr:cNvPr>
        <xdr:cNvCxnSpPr/>
      </xdr:nvCxnSpPr>
      <xdr:spPr>
        <a:xfrm flipV="1">
          <a:off x="3094473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5C32ED78-1B08-4396-8089-44AD94C3209C}"/>
            </a:ext>
          </a:extLst>
        </xdr:cNvPr>
        <xdr:cNvCxnSpPr/>
      </xdr:nvCxnSpPr>
      <xdr:spPr>
        <a:xfrm>
          <a:off x="3094047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B9032D0F-9C10-487E-84AF-4FF317271E36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B9032D0F-9C10-487E-84AF-4FF317271E36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2A8D7FD2-65D5-4608-BC49-D15E419857A6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2A8D7FD2-65D5-4608-BC49-D15E419857A6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155348CF-3771-4B59-9DB1-2EB2AC40F8B8}"/>
            </a:ext>
          </a:extLst>
        </xdr:cNvPr>
        <xdr:cNvCxnSpPr/>
      </xdr:nvCxnSpPr>
      <xdr:spPr>
        <a:xfrm>
          <a:off x="325006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C6F45F73-7C28-4345-B31B-D48B29195885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C6F45F73-7C28-4345-B31B-D48B29195885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D8C7E287-CBFA-4613-A514-6E9B88A3999A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D8C7E287-CBFA-4613-A514-6E9B88A3999A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1B6EBE3A-8703-468B-BBB8-947121F6C650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1B6EBE3A-8703-468B-BBB8-947121F6C650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F76164B0-B6FF-4298-9FC2-841BAF9BC0EB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F76164B0-B6FF-4298-9FC2-841BAF9BC0EB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7</xdr:row>
      <xdr:rowOff>27477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E4540758-5B45-4B6B-A1D5-177D59E13875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E4540758-5B45-4B6B-A1D5-177D59E13875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4E88E524-1EF5-4A46-B61E-5301D49158A8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4E88E524-1EF5-4A46-B61E-5301D49158A8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38100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F2D5EE08-2133-4D53-AB1B-3DF5684E917B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F2D5EE08-2133-4D53-AB1B-3DF5684E917B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DF2C79B3-51A5-4CF6-93AF-D0A229CC5E2B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DF2C79B3-51A5-4CF6-93AF-D0A229CC5E2B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4" name="Conector recto de flecha 53">
          <a:extLst>
            <a:ext uri="{FF2B5EF4-FFF2-40B4-BE49-F238E27FC236}">
              <a16:creationId xmlns:a16="http://schemas.microsoft.com/office/drawing/2014/main" id="{6903F3E7-C200-4078-82C7-0CF97AEDCAEF}"/>
            </a:ext>
          </a:extLst>
        </xdr:cNvPr>
        <xdr:cNvCxnSpPr/>
      </xdr:nvCxnSpPr>
      <xdr:spPr>
        <a:xfrm rot="10800000" flipH="1">
          <a:off x="487236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334C66E2-217A-491A-B982-76ED96E3C45E}"/>
            </a:ext>
          </a:extLst>
        </xdr:cNvPr>
        <xdr:cNvCxnSpPr/>
      </xdr:nvCxnSpPr>
      <xdr:spPr>
        <a:xfrm rot="10800000" flipH="1">
          <a:off x="487325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6DBFF5FB-055C-47CF-80C7-449A150F6755}"/>
            </a:ext>
          </a:extLst>
        </xdr:cNvPr>
        <xdr:cNvCxnSpPr/>
      </xdr:nvCxnSpPr>
      <xdr:spPr>
        <a:xfrm>
          <a:off x="5087246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6EB93DF2-8120-4BED-A591-88D47DB0E3DE}"/>
            </a:ext>
          </a:extLst>
        </xdr:cNvPr>
        <xdr:cNvCxnSpPr/>
      </xdr:nvCxnSpPr>
      <xdr:spPr>
        <a:xfrm>
          <a:off x="5087131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01AAF1B4-FDB4-4ABD-834E-D2066C5F97B7}"/>
            </a:ext>
          </a:extLst>
        </xdr:cNvPr>
        <xdr:cNvCxnSpPr/>
      </xdr:nvCxnSpPr>
      <xdr:spPr>
        <a:xfrm flipV="1">
          <a:off x="4976613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F69C82AC-AA1A-4AD2-A1BB-5069E8538FA9}"/>
            </a:ext>
          </a:extLst>
        </xdr:cNvPr>
        <xdr:cNvCxnSpPr/>
      </xdr:nvCxnSpPr>
      <xdr:spPr>
        <a:xfrm>
          <a:off x="4976187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10911E8F-27D7-45CB-90EE-F2CB0DE9BABF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10911E8F-27D7-45CB-90EE-F2CB0DE9BABF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id="{BAB0D87B-B236-4A1E-9751-D4A8A1E0B528}"/>
            </a:ext>
          </a:extLst>
        </xdr:cNvPr>
        <xdr:cNvCxnSpPr/>
      </xdr:nvCxnSpPr>
      <xdr:spPr>
        <a:xfrm>
          <a:off x="5087246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3F5CABEC-B1AF-4888-9880-32B2D52CE69C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3F5CABEC-B1AF-4888-9880-32B2D52CE69C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198FC1AF-2C95-4969-BF43-FD480B307882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198FC1AF-2C95-4969-BF43-FD480B307882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85211C70-473A-469C-93A9-665DD863B549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85211C70-473A-469C-93A9-665DD863B549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66A188A9-6EF8-42BD-BAF8-DDB67E3A0227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66A188A9-6EF8-42BD-BAF8-DDB67E3A0227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87DD7AA4-16C5-4932-8524-9A6776217649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87DD7AA4-16C5-4932-8524-9A6776217649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44EA864E-E0FF-4BEB-B16C-0C738D26CFFB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44EA864E-E0FF-4BEB-B16C-0C738D26CFFB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53D15BDA-0486-40DE-9575-411F2529FB6A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53D15BDA-0486-40DE-9575-411F2529FB6A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25AEA11E-1D9B-4576-A9F1-8D2C94C22389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25AEA11E-1D9B-4576-A9F1-8D2C94C22389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9DDB76D0-485F-4EFC-AD00-3B2A8593C388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9DDB76D0-485F-4EFC-AD00-3B2A8593C388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1" name="Conector recto de flecha 70">
          <a:extLst>
            <a:ext uri="{FF2B5EF4-FFF2-40B4-BE49-F238E27FC236}">
              <a16:creationId xmlns:a16="http://schemas.microsoft.com/office/drawing/2014/main" id="{2847E290-12B2-4987-83D7-CFE42F79174C}"/>
            </a:ext>
          </a:extLst>
        </xdr:cNvPr>
        <xdr:cNvCxnSpPr/>
      </xdr:nvCxnSpPr>
      <xdr:spPr>
        <a:xfrm rot="10800000" flipH="1">
          <a:off x="654495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2F927E37-080F-4D46-86B5-A013AA1AB62D}"/>
            </a:ext>
          </a:extLst>
        </xdr:cNvPr>
        <xdr:cNvCxnSpPr/>
      </xdr:nvCxnSpPr>
      <xdr:spPr>
        <a:xfrm>
          <a:off x="685432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20051FB4-95D8-4FC5-A12B-2104197FC6BC}"/>
            </a:ext>
          </a:extLst>
        </xdr:cNvPr>
        <xdr:cNvCxnSpPr/>
      </xdr:nvCxnSpPr>
      <xdr:spPr>
        <a:xfrm>
          <a:off x="685420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00BFEEF2-B6C9-44DD-8D20-775B6CC67DF1}"/>
            </a:ext>
          </a:extLst>
        </xdr:cNvPr>
        <xdr:cNvCxnSpPr/>
      </xdr:nvCxnSpPr>
      <xdr:spPr>
        <a:xfrm flipV="1">
          <a:off x="6656061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63F9AC8D-D48B-461B-982A-B89F474F3A8D}"/>
            </a:ext>
          </a:extLst>
        </xdr:cNvPr>
        <xdr:cNvCxnSpPr/>
      </xdr:nvCxnSpPr>
      <xdr:spPr>
        <a:xfrm>
          <a:off x="6655635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F2959D9A-26FB-41B9-8FF7-2353C91B2F2D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F2959D9A-26FB-41B9-8FF7-2353C91B2F2D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7EF67E8A-994E-47FA-BC49-7141C4007F63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7EF67E8A-994E-47FA-BC49-7141C4007F63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78" name="Conector recto de flecha 77">
          <a:extLst>
            <a:ext uri="{FF2B5EF4-FFF2-40B4-BE49-F238E27FC236}">
              <a16:creationId xmlns:a16="http://schemas.microsoft.com/office/drawing/2014/main" id="{EB48C5CC-45DB-4E4D-8921-C5045B4B1790}"/>
            </a:ext>
          </a:extLst>
        </xdr:cNvPr>
        <xdr:cNvCxnSpPr/>
      </xdr:nvCxnSpPr>
      <xdr:spPr>
        <a:xfrm>
          <a:off x="685432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4616F912-A917-4391-8233-EC79215CE9EF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4616F912-A917-4391-8233-EC79215CE9EF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94B502E7-9242-4347-A060-B21C3B33ADD1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94B502E7-9242-4347-A060-B21C3B33ADD1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5CF63DF7-B682-4A8A-8DF2-E0BFC88FB4E7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5CF63DF7-B682-4A8A-8DF2-E0BFC88FB4E7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847</xdr:rowOff>
    </xdr:from>
    <xdr:ext cx="4569841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059E2428-896C-4511-8522-B1258B20BF3C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059E2428-896C-4511-8522-B1258B20BF3C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588577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58BC9869-24A5-4E1A-9864-843E427985C5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58BC9869-24A5-4E1A-9864-843E427985C5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BF3B13D3-B8C3-42F7-9AE4-3F38E6B0989F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BF3B13D3-B8C3-42F7-9AE4-3F38E6B0989F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5475666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E2789A48-6010-4610-8AF0-BA80C38F8A15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E2789A48-6010-4610-8AF0-BA80C38F8A15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B0601FF3-A225-42F1-9365-4CC1A0CE16DC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B0601FF3-A225-42F1-9365-4CC1A0CE16DC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096087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BDA98FEB-76E4-40F5-A0A5-59EC98EA7468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BDA98FEB-76E4-40F5-A0A5-59EC98EA7468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F974425B-B48E-4AEE-A05D-7AD0405F37BA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F974425B-B48E-4AEE-A05D-7AD0405F37BA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291175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75943C76-BC72-43BE-8E88-0C52B9B8EB68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75943C76-BC72-43BE-8E88-0C52B9B8EB68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128549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C44B6AA0-753F-47C7-A6BD-3F71B7E5B507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C44B6AA0-753F-47C7-A6BD-3F71B7E5B507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226792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8F6FEBFE-D514-47A6-BA8A-FE97B0F7493A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8F6FEBFE-D514-47A6-BA8A-FE97B0F7493A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68580</xdr:colOff>
      <xdr:row>21</xdr:row>
      <xdr:rowOff>30480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89183177-75F6-4008-B564-182200CB4EE5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89183177-75F6-4008-B564-182200CB4EE5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3" name="Conector recto de flecha 92">
          <a:extLst>
            <a:ext uri="{FF2B5EF4-FFF2-40B4-BE49-F238E27FC236}">
              <a16:creationId xmlns:a16="http://schemas.microsoft.com/office/drawing/2014/main" id="{7B9045F2-FE41-4E74-97AF-B2B0057A74D5}"/>
            </a:ext>
          </a:extLst>
        </xdr:cNvPr>
        <xdr:cNvCxnSpPr/>
      </xdr:nvCxnSpPr>
      <xdr:spPr>
        <a:xfrm rot="16200000" flipH="1">
          <a:off x="4604766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4" name="Conector recto de flecha 93">
          <a:extLst>
            <a:ext uri="{FF2B5EF4-FFF2-40B4-BE49-F238E27FC236}">
              <a16:creationId xmlns:a16="http://schemas.microsoft.com/office/drawing/2014/main" id="{743A3794-4076-4DAF-9436-830D4EC71FD3}"/>
            </a:ext>
          </a:extLst>
        </xdr:cNvPr>
        <xdr:cNvCxnSpPr/>
      </xdr:nvCxnSpPr>
      <xdr:spPr>
        <a:xfrm rot="16200000" flipH="1">
          <a:off x="6291834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76</xdr:col>
      <xdr:colOff>45720</xdr:colOff>
      <xdr:row>16</xdr:row>
      <xdr:rowOff>15240</xdr:rowOff>
    </xdr:from>
    <xdr:ext cx="2419700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74C57260-CCD1-4D74-9AA8-B5CF18167793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74C57260-CCD1-4D74-9AA8-B5CF18167793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8CA1773F-24A0-4224-BC37-A821EBD77F4B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8CA1773F-24A0-4224-BC37-A821EBD77F4B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15</xdr:col>
      <xdr:colOff>1130592</xdr:colOff>
      <xdr:row>11</xdr:row>
      <xdr:rowOff>96722</xdr:rowOff>
    </xdr:from>
    <xdr:to>
      <xdr:col>16</xdr:col>
      <xdr:colOff>941461</xdr:colOff>
      <xdr:row>11</xdr:row>
      <xdr:rowOff>96722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8617EC60-99AA-44C3-B8FC-D375AF9FC2E3}"/>
            </a:ext>
          </a:extLst>
        </xdr:cNvPr>
        <xdr:cNvCxnSpPr/>
      </xdr:nvCxnSpPr>
      <xdr:spPr>
        <a:xfrm rot="5400000">
          <a:off x="19457377" y="178005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1153453</xdr:colOff>
      <xdr:row>8</xdr:row>
      <xdr:rowOff>111964</xdr:rowOff>
    </xdr:from>
    <xdr:to>
      <xdr:col>16</xdr:col>
      <xdr:colOff>964322</xdr:colOff>
      <xdr:row>8</xdr:row>
      <xdr:rowOff>111964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920E99E5-8B77-467B-BEA9-D64CB036E93C}"/>
            </a:ext>
          </a:extLst>
        </xdr:cNvPr>
        <xdr:cNvCxnSpPr/>
      </xdr:nvCxnSpPr>
      <xdr:spPr>
        <a:xfrm rot="16200000" flipH="1">
          <a:off x="19480238" y="1178079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45720</xdr:colOff>
      <xdr:row>13</xdr:row>
      <xdr:rowOff>26670</xdr:rowOff>
    </xdr:from>
    <xdr:ext cx="1042593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63BE7027-718E-436D-9145-BFA18D6D73FF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63BE7027-718E-436D-9145-BFA18D6D73FF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9</xdr:col>
      <xdr:colOff>91440</xdr:colOff>
      <xdr:row>16</xdr:row>
      <xdr:rowOff>19050</xdr:rowOff>
    </xdr:from>
    <xdr:ext cx="769570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FE4D6AF0-7927-4AB8-8586-CE0692B0D844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FE4D6AF0-7927-4AB8-8586-CE0692B0D844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4</xdr:row>
      <xdr:rowOff>7620</xdr:rowOff>
    </xdr:from>
    <xdr:ext cx="656718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0CFC1C88-7875-45A2-8272-AC4FA378355D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0CFC1C88-7875-45A2-8272-AC4FA378355D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0</xdr:colOff>
      <xdr:row>10</xdr:row>
      <xdr:rowOff>15240</xdr:rowOff>
    </xdr:from>
    <xdr:ext cx="1424940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3B21A1AA-CB66-4FDC-8707-2EF140BF8322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3B21A1AA-CB66-4FDC-8707-2EF140BF8322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16</xdr:row>
      <xdr:rowOff>38100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E11C7BEE-1EB2-4878-81D7-609DF0B1B3DD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E11C7BEE-1EB2-4878-81D7-609DF0B1B3DD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58</xdr:col>
      <xdr:colOff>1287779</xdr:colOff>
      <xdr:row>38</xdr:row>
      <xdr:rowOff>0</xdr:rowOff>
    </xdr:from>
    <xdr:to>
      <xdr:col>63</xdr:col>
      <xdr:colOff>1112531</xdr:colOff>
      <xdr:row>67</xdr:row>
      <xdr:rowOff>173747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2C6C322C-64E7-7B66-1972-6CB3FB33B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7673340"/>
          <a:ext cx="6172212" cy="5797307"/>
        </a:xfrm>
        <a:prstGeom prst="rect">
          <a:avLst/>
        </a:prstGeom>
      </xdr:spPr>
    </xdr:pic>
    <xdr:clientData/>
  </xdr:twoCellAnchor>
  <xdr:twoCellAnchor editAs="oneCell">
    <xdr:from>
      <xdr:col>58</xdr:col>
      <xdr:colOff>1287779</xdr:colOff>
      <xdr:row>72</xdr:row>
      <xdr:rowOff>0</xdr:rowOff>
    </xdr:from>
    <xdr:to>
      <xdr:col>63</xdr:col>
      <xdr:colOff>1071383</xdr:colOff>
      <xdr:row>103</xdr:row>
      <xdr:rowOff>91451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364297CE-FD7A-491B-1634-69F4EE0BE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14211300"/>
          <a:ext cx="6131064" cy="576073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62</xdr:row>
      <xdr:rowOff>0</xdr:rowOff>
    </xdr:from>
    <xdr:to>
      <xdr:col>57</xdr:col>
      <xdr:colOff>355103</xdr:colOff>
      <xdr:row>104</xdr:row>
      <xdr:rowOff>13731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85A51FB8-69B8-424C-4FD4-64F28D739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106</xdr:row>
      <xdr:rowOff>0</xdr:rowOff>
    </xdr:from>
    <xdr:to>
      <xdr:col>57</xdr:col>
      <xdr:colOff>473976</xdr:colOff>
      <xdr:row>148</xdr:row>
      <xdr:rowOff>18303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F3E455A9-FE84-712E-B5A6-F82557259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149</xdr:row>
      <xdr:rowOff>182879</xdr:rowOff>
    </xdr:from>
    <xdr:to>
      <xdr:col>57</xdr:col>
      <xdr:colOff>245375</xdr:colOff>
      <xdr:row>192</xdr:row>
      <xdr:rowOff>13730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73F05F4A-F3DA-371D-3068-6968C771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194</xdr:row>
      <xdr:rowOff>1</xdr:rowOff>
    </xdr:from>
    <xdr:to>
      <xdr:col>57</xdr:col>
      <xdr:colOff>355103</xdr:colOff>
      <xdr:row>236</xdr:row>
      <xdr:rowOff>22876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B9DF2936-3CF4-A4E1-67DA-5E140D71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237</xdr:row>
      <xdr:rowOff>182879</xdr:rowOff>
    </xdr:from>
    <xdr:to>
      <xdr:col>57</xdr:col>
      <xdr:colOff>473976</xdr:colOff>
      <xdr:row>280</xdr:row>
      <xdr:rowOff>32018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16C49562-21E7-C16B-CEF7-6F01A4844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282</xdr:row>
      <xdr:rowOff>0</xdr:rowOff>
    </xdr:from>
    <xdr:to>
      <xdr:col>57</xdr:col>
      <xdr:colOff>245375</xdr:colOff>
      <xdr:row>324</xdr:row>
      <xdr:rowOff>32019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54129310-0219-D8BA-F66B-4B634EDEC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52616100"/>
          <a:ext cx="5632715" cy="7712979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8</v>
    <v>1</v>
  </rv>
  <rv s="1">
    <v>0</v>
    <v>8</v>
    <v>258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propagated" t="b"/>
  </s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B5B4-8A51-46D0-B4B6-CFB16E56D500}">
  <dimension ref="A1:DF300"/>
  <sheetViews>
    <sheetView tabSelected="1"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5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8.8867187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3.5546875" style="2" bestFit="1" customWidth="1"/>
    <col min="30" max="30" width="12.33203125" style="2" bestFit="1" customWidth="1"/>
    <col min="31" max="31" width="25.6640625" style="2" bestFit="1" customWidth="1"/>
    <col min="32" max="32" width="11.6640625" style="2" customWidth="1"/>
    <col min="33" max="33" width="10.88671875" style="2" customWidth="1"/>
    <col min="34" max="34" width="11.88671875" style="2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36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17</v>
      </c>
      <c r="D2" s="8" t="s">
        <v>8</v>
      </c>
      <c r="M2" s="9"/>
      <c r="W2" s="10" t="s">
        <v>9</v>
      </c>
      <c r="X2" s="2">
        <f>0.45^2*PI()/4</f>
        <v>0.15904312808798329</v>
      </c>
      <c r="AL2" s="11" t="s">
        <v>10</v>
      </c>
      <c r="AN2" s="12" t="s">
        <v>9</v>
      </c>
      <c r="AO2" s="2">
        <f>0.45^2*PI()/4</f>
        <v>0.15904312808798329</v>
      </c>
      <c r="AT2"/>
      <c r="BB2" s="10" t="s">
        <v>9</v>
      </c>
      <c r="BC2" s="2">
        <f>0.45^2*PI()/4</f>
        <v>0.15904312808798329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17</v>
      </c>
      <c r="D3" s="13"/>
      <c r="E3" s="14" t="s">
        <v>12</v>
      </c>
      <c r="F3" s="15">
        <f>E31</f>
        <v>26.609132599999999</v>
      </c>
      <c r="G3" s="16" t="s">
        <v>13</v>
      </c>
      <c r="H3" s="17">
        <f>B31</f>
        <v>34.003232799999999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37.212376900000002</v>
      </c>
      <c r="P3" s="14"/>
      <c r="R3" s="18" t="s">
        <v>14</v>
      </c>
      <c r="S3" s="18"/>
      <c r="T3" s="18"/>
      <c r="U3" s="18"/>
      <c r="X3" s="14" t="s">
        <v>15</v>
      </c>
      <c r="Y3" s="15">
        <f>G42</f>
        <v>37.212376900000002</v>
      </c>
      <c r="AB3" s="16" t="s">
        <v>16</v>
      </c>
      <c r="AC3" s="17">
        <f>O19</f>
        <v>29.818276700000002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28.703222799999999</v>
      </c>
      <c r="BF3" s="2"/>
      <c r="BG3" s="2"/>
      <c r="BH3" s="16" t="s">
        <v>20</v>
      </c>
      <c r="BI3" s="17" cm="1">
        <f t="array" ref="BI3">INDEX(H42:H300,B2+B3-5,1)</f>
        <v>55.3123553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55.312488899999998</v>
      </c>
      <c r="BU3" s="14" t="s">
        <v>22</v>
      </c>
      <c r="BV3" s="15">
        <f>D37</f>
        <v>2.8499630100000001E-11</v>
      </c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61.2874111</v>
      </c>
      <c r="G4" s="16" t="s">
        <v>24</v>
      </c>
      <c r="H4" s="17">
        <f>J31</f>
        <v>20</v>
      </c>
      <c r="I4" s="21"/>
      <c r="N4" s="14" t="s">
        <v>24</v>
      </c>
      <c r="O4" s="15">
        <f>AG42</f>
        <v>69.903216</v>
      </c>
      <c r="P4" s="14"/>
      <c r="R4" s="21"/>
      <c r="X4" s="14" t="s">
        <v>24</v>
      </c>
      <c r="Y4" s="15">
        <f>AG42</f>
        <v>69.903216</v>
      </c>
      <c r="AB4" s="16" t="s">
        <v>24</v>
      </c>
      <c r="AC4" s="17">
        <f>O20</f>
        <v>39.675873500000002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197.35797600000001</v>
      </c>
      <c r="BF4" s="2"/>
      <c r="BG4" s="2"/>
      <c r="BH4" s="16" t="s">
        <v>24</v>
      </c>
      <c r="BI4" s="17" cm="1">
        <f t="array" ref="BI4">INDEX(AK42:AK300,B2+B3-5,1)</f>
        <v>197.35587799999999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197.35753500000001</v>
      </c>
      <c r="BU4" s="14" t="s">
        <v>24</v>
      </c>
      <c r="BV4" s="15">
        <f>L37</f>
        <v>197.35753399999999</v>
      </c>
      <c r="BW4" s="14" t="s">
        <v>25</v>
      </c>
      <c r="BX4" s="15">
        <f>F37</f>
        <v>28.703356299999999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14.7037885</v>
      </c>
      <c r="G5" s="16" t="s">
        <v>27</v>
      </c>
      <c r="H5" s="17">
        <f>S31</f>
        <v>18.6326</v>
      </c>
      <c r="I5" s="21"/>
      <c r="J5" s="2">
        <f>H3+F14</f>
        <v>60.612365400000002</v>
      </c>
      <c r="K5" s="22" t="s">
        <v>28</v>
      </c>
      <c r="L5" s="2">
        <f>H14+F3</f>
        <v>60.612365400000002</v>
      </c>
      <c r="N5" s="14" t="s">
        <v>27</v>
      </c>
      <c r="O5" s="15">
        <f>AY42</f>
        <v>14.7038403</v>
      </c>
      <c r="P5" s="14"/>
      <c r="R5" s="21"/>
      <c r="S5" s="2">
        <f>O3</f>
        <v>37.212376900000002</v>
      </c>
      <c r="T5" s="22" t="s">
        <v>28</v>
      </c>
      <c r="U5" s="2">
        <f>O13</f>
        <v>37.212376900000002</v>
      </c>
      <c r="X5" s="14" t="s">
        <v>27</v>
      </c>
      <c r="Y5" s="15">
        <f>AY42</f>
        <v>14.7038403</v>
      </c>
      <c r="AB5" s="16" t="s">
        <v>27</v>
      </c>
      <c r="AC5" s="17">
        <f>O21</f>
        <v>14.7038403</v>
      </c>
      <c r="AE5" s="21"/>
      <c r="AF5" s="2">
        <f>AA13</f>
        <v>-2.6859490200000002</v>
      </c>
      <c r="AG5" s="22" t="s">
        <v>28</v>
      </c>
      <c r="AH5" s="2">
        <f>Y15-Y3</f>
        <v>-2.6859490000000008</v>
      </c>
      <c r="AI5" s="22" t="s">
        <v>28</v>
      </c>
      <c r="AJ5" s="2">
        <f>AC15-AC3</f>
        <v>-2.6859490000000008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14.7084341</v>
      </c>
      <c r="BF5" s="2"/>
      <c r="BG5" s="2"/>
      <c r="BH5" s="16" t="s">
        <v>27</v>
      </c>
      <c r="BI5" s="17" cm="1">
        <f t="array" ref="BI5">INDEX(AY42:AY300,B2+B3-5,1)</f>
        <v>14.708217400000001</v>
      </c>
      <c r="BJ5" s="2"/>
      <c r="BK5" s="21"/>
      <c r="BM5" s="2">
        <f>BG13</f>
        <v>1.3353077599999999E-4</v>
      </c>
      <c r="BN5" s="22" t="s">
        <v>28</v>
      </c>
      <c r="BO5" s="2">
        <f>BE15-BE3+BG15</f>
        <v>1.3350002850032183E-4</v>
      </c>
      <c r="BP5" s="22" t="s">
        <v>28</v>
      </c>
      <c r="BQ5" s="2">
        <f>IF(BB8="NO APLICA",BI15-BI3,-BC9+BI15-BI3)</f>
        <v>1.335999999980686E-4</v>
      </c>
      <c r="BS5" s="16" t="s">
        <v>27</v>
      </c>
      <c r="BT5" s="17" cm="1">
        <f t="array" ref="BT5">INDEX(AY42:AY300,B2+B3-4,1)</f>
        <v>14.7084341</v>
      </c>
      <c r="BU5" s="14" t="s">
        <v>27</v>
      </c>
      <c r="BV5" s="15">
        <f>U37</f>
        <v>14.7086507</v>
      </c>
      <c r="BW5" s="14" t="s">
        <v>24</v>
      </c>
      <c r="BX5" s="15">
        <f>N37</f>
        <v>197.358833</v>
      </c>
      <c r="CI5" s="2"/>
    </row>
    <row r="6" spans="1:88" ht="15.6" x14ac:dyDescent="0.3">
      <c r="A6" s="23" t="s">
        <v>29</v>
      </c>
      <c r="B6" s="2">
        <v>0</v>
      </c>
      <c r="D6" s="13"/>
      <c r="E6" s="14" t="s">
        <v>30</v>
      </c>
      <c r="F6" s="15">
        <f>I31</f>
        <v>2.8276014800000001E-6</v>
      </c>
      <c r="G6" s="16" t="s">
        <v>31</v>
      </c>
      <c r="H6" s="17">
        <f>F31</f>
        <v>0.20914556200000001</v>
      </c>
      <c r="I6" s="21"/>
      <c r="N6" s="14" t="s">
        <v>32</v>
      </c>
      <c r="O6" s="15">
        <f>N42</f>
        <v>0.96178707100000005</v>
      </c>
      <c r="P6" s="14"/>
      <c r="R6" s="21"/>
      <c r="W6" s="24" t="s">
        <v>33</v>
      </c>
      <c r="X6" s="14" t="s">
        <v>32</v>
      </c>
      <c r="Y6" s="15">
        <f>N42</f>
        <v>0.96178707100000005</v>
      </c>
      <c r="AB6" s="16" t="s">
        <v>31</v>
      </c>
      <c r="AC6" s="17">
        <f>O22</f>
        <v>0.96178707100000005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1.0092563600000001E-5</v>
      </c>
      <c r="BF6" s="2"/>
      <c r="BG6" s="2"/>
      <c r="BH6" s="16" t="s">
        <v>31</v>
      </c>
      <c r="BI6" s="17" cm="1">
        <f t="array" ref="BI6">INDEX(S42:S300,B2+B3-5,1)</f>
        <v>6.5975956399999996E-6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2.8288149300000001E-6</v>
      </c>
      <c r="BU6" s="14" t="s">
        <v>32</v>
      </c>
      <c r="BV6" s="15">
        <f>H37</f>
        <v>1.7765162999999999E-5</v>
      </c>
      <c r="BW6" s="14" t="s">
        <v>27</v>
      </c>
      <c r="BX6" s="15">
        <f>W37</f>
        <v>14.7086507</v>
      </c>
      <c r="CA6" s="2">
        <f>BT3</f>
        <v>55.312488899999998</v>
      </c>
      <c r="CB6" s="22" t="s">
        <v>28</v>
      </c>
      <c r="CC6" s="2">
        <f>BX4+BT19+BV3</f>
        <v>55.312488900028498</v>
      </c>
      <c r="CI6" s="2"/>
    </row>
    <row r="7" spans="1:88" ht="16.2" thickBot="1" x14ac:dyDescent="0.35">
      <c r="A7" s="7" t="s">
        <v>34</v>
      </c>
      <c r="B7" s="22" t="s">
        <v>332</v>
      </c>
      <c r="D7" s="13"/>
      <c r="E7" s="14" t="s">
        <v>35</v>
      </c>
      <c r="F7" s="15">
        <f>R31</f>
        <v>-283075.98200000002</v>
      </c>
      <c r="G7" s="16" t="s">
        <v>35</v>
      </c>
      <c r="H7" s="17">
        <f>O31</f>
        <v>-243616.79300000001</v>
      </c>
      <c r="I7" s="18" t="s">
        <v>36</v>
      </c>
      <c r="J7" s="18"/>
      <c r="K7" s="18"/>
      <c r="L7" s="18"/>
      <c r="N7" s="14" t="s">
        <v>35</v>
      </c>
      <c r="O7" s="15">
        <f>AU42</f>
        <v>-52926.933900000004</v>
      </c>
      <c r="P7" s="14"/>
      <c r="R7" s="18" t="s">
        <v>36</v>
      </c>
      <c r="S7" s="18"/>
      <c r="T7" s="18"/>
      <c r="U7" s="18"/>
      <c r="W7" s="25">
        <f>C42</f>
        <v>9.6416000000000004</v>
      </c>
      <c r="X7" s="14" t="s">
        <v>35</v>
      </c>
      <c r="Y7" s="15">
        <f>AU42</f>
        <v>-52926.933900000004</v>
      </c>
      <c r="AB7" s="16" t="s">
        <v>35</v>
      </c>
      <c r="AC7" s="17">
        <f>O23</f>
        <v>-74669.742400000003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3.1465999999999998</v>
      </c>
      <c r="BD7" s="14" t="s">
        <v>35</v>
      </c>
      <c r="BE7" s="15" cm="1">
        <f t="array" ref="BE7">INDEX(AU42:AU300,B2+B3-4,1)</f>
        <v>-237449.34599999999</v>
      </c>
      <c r="BF7" s="2"/>
      <c r="BG7" s="2"/>
      <c r="BH7" s="16" t="s">
        <v>35</v>
      </c>
      <c r="BI7" s="17" cm="1">
        <f t="array" ref="BI7">INDEX(AV42:AV300,B2+B3-5,1)</f>
        <v>-272579.74599999998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-272580.40299999999</v>
      </c>
      <c r="BU7" s="14" t="s">
        <v>35</v>
      </c>
      <c r="BV7" s="15">
        <f>Q37</f>
        <v>-237447.872</v>
      </c>
      <c r="BW7" s="14" t="s">
        <v>32</v>
      </c>
      <c r="BX7" s="15">
        <f>J37</f>
        <v>2.8299596400000001E-6</v>
      </c>
      <c r="BZ7" s="21"/>
      <c r="CA7" s="2">
        <f>BV19*B13</f>
        <v>28.703356311599997</v>
      </c>
      <c r="CB7" s="22" t="s">
        <v>28</v>
      </c>
      <c r="CC7" s="2">
        <f>BX4</f>
        <v>28.703356299999999</v>
      </c>
      <c r="CI7" s="2"/>
    </row>
    <row r="8" spans="1:88" ht="16.8" thickBot="1" x14ac:dyDescent="0.35">
      <c r="A8" s="23" t="s">
        <v>37</v>
      </c>
      <c r="B8" s="22" t="s">
        <v>332</v>
      </c>
      <c r="D8" s="13"/>
      <c r="F8" s="26"/>
      <c r="G8" s="27"/>
      <c r="I8" s="21"/>
      <c r="R8" s="21"/>
      <c r="W8" s="25"/>
      <c r="X8" s="28"/>
      <c r="Y8" s="29"/>
      <c r="Z8" s="30" t="s">
        <v>38</v>
      </c>
      <c r="AA8" s="31">
        <f>AI42</f>
        <v>42.641379499999999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197.35757699999999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-237450.77577780519</v>
      </c>
      <c r="BZ8" s="21"/>
      <c r="CB8" s="2"/>
      <c r="CI8" s="2"/>
    </row>
    <row r="9" spans="1:88" ht="16.2" x14ac:dyDescent="0.3">
      <c r="A9" s="7" t="s">
        <v>39</v>
      </c>
      <c r="B9" s="22" t="s">
        <v>332</v>
      </c>
      <c r="D9" s="13"/>
      <c r="F9" s="26"/>
      <c r="G9" s="27"/>
      <c r="I9" s="21"/>
      <c r="J9" s="2">
        <f>H3*H6+F14*F17</f>
        <v>7.1117004737955556</v>
      </c>
      <c r="K9" s="22" t="s">
        <v>28</v>
      </c>
      <c r="L9" s="2">
        <f>H14*H17+F3*F6</f>
        <v>7.1117004737955556</v>
      </c>
      <c r="R9" s="21"/>
      <c r="S9" s="2">
        <f>O3*O6</f>
        <v>35.790382983599066</v>
      </c>
      <c r="T9" s="22" t="s">
        <v>28</v>
      </c>
      <c r="U9" s="2">
        <f>O13*O16</f>
        <v>35.790382983599066</v>
      </c>
      <c r="W9" s="25"/>
      <c r="X9" s="35" t="s">
        <v>40</v>
      </c>
      <c r="Y9" s="36">
        <f>I42</f>
        <v>37.212376900000002</v>
      </c>
      <c r="Z9" s="37" t="s">
        <v>41</v>
      </c>
      <c r="AA9" s="38">
        <f>P42</f>
        <v>0.99975778400000004</v>
      </c>
      <c r="AB9" s="39" t="s">
        <v>42</v>
      </c>
      <c r="AC9" s="40">
        <f>J42</f>
        <v>27.132327700000001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28.703222799999999</v>
      </c>
      <c r="BF9" s="37" t="s">
        <v>41</v>
      </c>
      <c r="BG9" s="38" cm="1">
        <f t="array" ref="BG9">INDEX(P42:P300,B2+B3-4,1)</f>
        <v>1.5546790099999999E-5</v>
      </c>
      <c r="BH9" s="39" t="s">
        <v>47</v>
      </c>
      <c r="BI9" s="40" cm="1">
        <f t="array" ref="BI9">INDEX(J42:J300,B2+B3-4,1)</f>
        <v>55.312488899999998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2" t="s">
        <v>332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69.903216</v>
      </c>
      <c r="Z10" s="37" t="s">
        <v>51</v>
      </c>
      <c r="AA10" s="38">
        <f>Q42</f>
        <v>0.90119769999999999</v>
      </c>
      <c r="AB10" s="39" t="s">
        <v>52</v>
      </c>
      <c r="AC10" s="40">
        <f>AJ42</f>
        <v>42.479866800000003</v>
      </c>
      <c r="AF10" s="2">
        <f>AA11</f>
        <v>-3.6745159200000002</v>
      </c>
      <c r="AG10" s="22" t="s">
        <v>28</v>
      </c>
      <c r="AH10" s="2">
        <f>Y15*Y18-Y3*Y6</f>
        <v>-3.6745158751249392</v>
      </c>
      <c r="AI10" s="22" t="s">
        <v>28</v>
      </c>
      <c r="AJ10" s="2">
        <f>AC15*AC18-AC3*AC6</f>
        <v>-3.6745158839186232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197.35797600000001</v>
      </c>
      <c r="BF10" s="37" t="s">
        <v>51</v>
      </c>
      <c r="BG10" s="38" cm="1">
        <f t="array" ref="BG10">INDEX(Q42:Q300,B2+B3-4,1)</f>
        <v>2.4744903000000002E-6</v>
      </c>
      <c r="BH10" s="39" t="s">
        <v>52</v>
      </c>
      <c r="BI10" s="40" cm="1">
        <f t="array" ref="BI10">INDEX(AJ42:AJ300,B2+B3-4,1)</f>
        <v>197.35753500000001</v>
      </c>
      <c r="BJ10" s="2"/>
      <c r="BK10" s="2"/>
      <c r="BM10" s="2">
        <f>BG11</f>
        <v>-2.0845976E-4</v>
      </c>
      <c r="BN10" s="22" t="s">
        <v>28</v>
      </c>
      <c r="BO10" s="2">
        <f>BE15*BE18-BE3*BE6+BG15*BG18</f>
        <v>-2.0845976177192405E-4</v>
      </c>
      <c r="BP10" s="22" t="s">
        <v>28</v>
      </c>
      <c r="BQ10" s="2">
        <f>IF(BB8="NO APLICA",BI15*BI18-BI3*BI6,-BC9*BC12+BI15*BI18-BI3*BI6)</f>
        <v>-2.0845975974963159E-4</v>
      </c>
      <c r="BZ10" s="21"/>
      <c r="CB10" s="2"/>
      <c r="CI10" s="2"/>
    </row>
    <row r="11" spans="1:88" ht="16.2" x14ac:dyDescent="0.3">
      <c r="A11" s="1" t="s">
        <v>53</v>
      </c>
      <c r="B11" s="2">
        <v>4.03271202</v>
      </c>
      <c r="D11" s="13"/>
      <c r="E11" s="25">
        <f>N31</f>
        <v>279278.261</v>
      </c>
      <c r="F11" s="26"/>
      <c r="G11" s="27"/>
      <c r="I11" s="18" t="s">
        <v>54</v>
      </c>
      <c r="J11" s="18"/>
      <c r="K11" s="18"/>
      <c r="L11" s="18"/>
      <c r="N11" s="25">
        <f>-P36</f>
        <v>809101.58799999999</v>
      </c>
      <c r="R11" s="18" t="s">
        <v>54</v>
      </c>
      <c r="S11" s="18"/>
      <c r="T11" s="18"/>
      <c r="U11" s="18"/>
      <c r="W11" s="25"/>
      <c r="X11" s="35" t="s">
        <v>27</v>
      </c>
      <c r="Y11" s="36">
        <f>AY42</f>
        <v>14.7038403</v>
      </c>
      <c r="Z11" s="43" t="s">
        <v>55</v>
      </c>
      <c r="AA11" s="38">
        <f>V42</f>
        <v>-3.6745159200000002</v>
      </c>
      <c r="AB11" s="39" t="s">
        <v>27</v>
      </c>
      <c r="AC11" s="40">
        <f>AY42</f>
        <v>14.7038403</v>
      </c>
      <c r="AF11" s="2">
        <f>AA11</f>
        <v>-3.6745159200000002</v>
      </c>
      <c r="AG11" s="22" t="s">
        <v>28</v>
      </c>
      <c r="AH11" s="2">
        <f>X23+Z23</f>
        <v>-3.6745159200000002</v>
      </c>
      <c r="AI11" s="22" t="s">
        <v>28</v>
      </c>
      <c r="AJ11" s="2">
        <f>X24+Z24</f>
        <v>-3.6745159200000002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14.7084341</v>
      </c>
      <c r="BF11" s="43" t="s">
        <v>55</v>
      </c>
      <c r="BG11" s="38" cm="1">
        <f t="array" ref="BG11">INDEX(V42:V300,B2+B3-4,1)</f>
        <v>-2.0845976E-4</v>
      </c>
      <c r="BH11" s="39" t="s">
        <v>27</v>
      </c>
      <c r="BI11" s="40" cm="1">
        <f t="array" ref="BI11">INDEX(AY42:AY300,B2+B3-4,1)</f>
        <v>14.7084341</v>
      </c>
      <c r="BJ11" s="2"/>
      <c r="BK11" s="2"/>
      <c r="BM11" s="2">
        <f>BG11</f>
        <v>-2.0845976E-4</v>
      </c>
      <c r="BN11" s="22" t="s">
        <v>28</v>
      </c>
      <c r="BO11" s="2">
        <f>BD23+BF23</f>
        <v>-2.0845976E-4</v>
      </c>
      <c r="BP11" s="22" t="s">
        <v>28</v>
      </c>
      <c r="BQ11" s="2">
        <f>BD24+BF24</f>
        <v>-2.0845976E-4</v>
      </c>
      <c r="BU11" s="16" t="s">
        <v>56</v>
      </c>
      <c r="BV11" s="17">
        <f>Z36</f>
        <v>2.873209999999915E-2</v>
      </c>
      <c r="BZ11" s="21"/>
      <c r="CI11" s="2"/>
    </row>
    <row r="12" spans="1:88" ht="16.2" x14ac:dyDescent="0.3">
      <c r="A12" s="7" t="s">
        <v>57</v>
      </c>
      <c r="B12" s="2">
        <v>1.0787031899999999</v>
      </c>
      <c r="D12" s="13"/>
      <c r="F12" s="26"/>
      <c r="G12" s="27"/>
      <c r="W12" s="25"/>
      <c r="X12" s="35" t="s">
        <v>58</v>
      </c>
      <c r="Y12" s="36">
        <f>O42</f>
        <v>0.96178707100000005</v>
      </c>
      <c r="Z12" s="43" t="s">
        <v>59</v>
      </c>
      <c r="AA12" s="38">
        <f>W42</f>
        <v>0.98856690000000003</v>
      </c>
      <c r="AB12" s="39" t="s">
        <v>60</v>
      </c>
      <c r="AC12" s="40">
        <f>R42</f>
        <v>0.92156918499999996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1.0092563600000001E-5</v>
      </c>
      <c r="BF12" s="43" t="s">
        <v>59</v>
      </c>
      <c r="BG12" s="38" cm="1">
        <f t="array" ref="BG12">INDEX(W42:W300,B2+B3-4,1)</f>
        <v>3.41990536E-4</v>
      </c>
      <c r="BH12" s="39" t="s">
        <v>60</v>
      </c>
      <c r="BI12" s="40" cm="1">
        <f t="array" ref="BI12">INDEX(R42:R300,B2+B3-4,1)</f>
        <v>2.8288149300000001E-6</v>
      </c>
      <c r="BJ12" s="2"/>
      <c r="BK12" s="2"/>
      <c r="BL12" s="2"/>
      <c r="BM12" s="2"/>
      <c r="BN12" s="2"/>
      <c r="BO12" s="2"/>
      <c r="BP12" s="2"/>
      <c r="BU12" s="16" t="s">
        <v>24</v>
      </c>
      <c r="BV12" s="17">
        <f>AB36</f>
        <v>197.358833</v>
      </c>
      <c r="BZ12" s="21"/>
      <c r="CA12" s="2">
        <f>BT3*BT6</f>
        <v>1.5646879441577927E-4</v>
      </c>
      <c r="CB12" s="22" t="s">
        <v>28</v>
      </c>
      <c r="CC12" s="2">
        <f>BT19*BT22+BV3*BV6+BX4*BX7</f>
        <v>1.5646936258332229E-4</v>
      </c>
      <c r="CH12" s="2"/>
      <c r="CI12" s="2"/>
    </row>
    <row r="13" spans="1:88" ht="16.2" thickBot="1" x14ac:dyDescent="0.35">
      <c r="A13" s="12" t="s">
        <v>62</v>
      </c>
      <c r="B13" s="2">
        <v>0.999</v>
      </c>
      <c r="D13" s="13"/>
      <c r="F13" s="26"/>
      <c r="G13" s="27"/>
      <c r="N13" s="16" t="s">
        <v>63</v>
      </c>
      <c r="O13" s="17">
        <f>E36</f>
        <v>37.212376900000002</v>
      </c>
      <c r="S13" s="2">
        <f>N11</f>
        <v>809101.58799999999</v>
      </c>
      <c r="T13" s="22" t="s">
        <v>28</v>
      </c>
      <c r="U13" s="2">
        <f>O3*O7-O13*O17</f>
        <v>809101.58476652368</v>
      </c>
      <c r="W13" s="25"/>
      <c r="X13" s="44"/>
      <c r="Y13" s="45"/>
      <c r="Z13" s="43" t="s">
        <v>64</v>
      </c>
      <c r="AA13" s="38">
        <f>X42</f>
        <v>-2.6859490200000002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1.3353077599999999E-4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 t="s">
        <v>27</v>
      </c>
      <c r="BV13" s="17">
        <f>AD36</f>
        <v>14.7086507</v>
      </c>
      <c r="CA13" s="2">
        <f>BV19*BV22</f>
        <v>8.1242281678601714E-5</v>
      </c>
      <c r="CB13" s="22" t="s">
        <v>28</v>
      </c>
      <c r="CC13" s="2">
        <f>BX4*BX7+BV11*BV14</f>
        <v>8.1242281639563809E-5</v>
      </c>
      <c r="CH13" s="2"/>
      <c r="CI13" s="2"/>
    </row>
    <row r="14" spans="1:88" ht="16.8" thickBot="1" x14ac:dyDescent="0.35">
      <c r="A14" s="7" t="s">
        <v>65</v>
      </c>
      <c r="B14" s="2">
        <v>0.95966668700000002</v>
      </c>
      <c r="D14" s="13"/>
      <c r="E14" s="14" t="s">
        <v>66</v>
      </c>
      <c r="F14" s="15">
        <f>D31</f>
        <v>26.609132599999999</v>
      </c>
      <c r="G14" s="16" t="s">
        <v>67</v>
      </c>
      <c r="H14" s="17">
        <f>C31</f>
        <v>34.003232799999999</v>
      </c>
      <c r="J14" s="2">
        <f>E11</f>
        <v>279278.261</v>
      </c>
      <c r="K14" s="22" t="s">
        <v>28</v>
      </c>
      <c r="L14" s="2">
        <f>H14*H18-H3*H7</f>
        <v>279278.27591098007</v>
      </c>
      <c r="N14" s="16" t="s">
        <v>24</v>
      </c>
      <c r="O14" s="17">
        <f>M36</f>
        <v>39.675873500000002</v>
      </c>
      <c r="W14" s="25"/>
      <c r="X14" s="48"/>
      <c r="Y14" s="49"/>
      <c r="Z14" s="50" t="s">
        <v>68</v>
      </c>
      <c r="AA14" s="51">
        <f>AN42</f>
        <v>-47584.115700000002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-72.7247117</v>
      </c>
      <c r="BH14" s="52"/>
      <c r="BI14" s="53"/>
      <c r="BJ14" s="2"/>
      <c r="BK14" s="2"/>
      <c r="BL14" s="2"/>
      <c r="BM14" s="2"/>
      <c r="BN14" s="2"/>
      <c r="BO14" s="2"/>
      <c r="BP14" s="2"/>
      <c r="BU14" s="16" t="s">
        <v>31</v>
      </c>
      <c r="BV14" s="17">
        <f>AA36</f>
        <v>4.5042924199999999E-7</v>
      </c>
      <c r="CB14" s="2"/>
    </row>
    <row r="15" spans="1:88" ht="16.8" thickBot="1" x14ac:dyDescent="0.35">
      <c r="A15" s="12" t="s">
        <v>69</v>
      </c>
      <c r="B15" s="2">
        <v>2.6730444399999999E-6</v>
      </c>
      <c r="D15" s="13"/>
      <c r="E15" s="14" t="s">
        <v>24</v>
      </c>
      <c r="F15" s="15">
        <f>L31</f>
        <v>197.35753399999999</v>
      </c>
      <c r="G15" s="16" t="s">
        <v>24</v>
      </c>
      <c r="H15" s="17">
        <f>K31</f>
        <v>117.00189399999999</v>
      </c>
      <c r="J15" s="2">
        <f>E11</f>
        <v>279278.261</v>
      </c>
      <c r="K15" s="2" t="s">
        <v>28</v>
      </c>
      <c r="L15" s="2">
        <f>F14*F18-F3*F7</f>
        <v>279278.25332477689</v>
      </c>
      <c r="N15" s="16" t="s">
        <v>27</v>
      </c>
      <c r="O15" s="17">
        <f>V36</f>
        <v>14.7038403</v>
      </c>
      <c r="R15" s="18" t="s">
        <v>70</v>
      </c>
      <c r="S15" s="18"/>
      <c r="T15" s="18"/>
      <c r="U15" s="18"/>
      <c r="W15" s="24" t="s">
        <v>71</v>
      </c>
      <c r="X15" s="14" t="s">
        <v>72</v>
      </c>
      <c r="Y15" s="15">
        <f>G43</f>
        <v>34.526427900000002</v>
      </c>
      <c r="AB15" s="16" t="s">
        <v>73</v>
      </c>
      <c r="AC15" s="17">
        <f>H42</f>
        <v>27.132327700000001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 t="s">
        <v>22</v>
      </c>
      <c r="BE15" s="15">
        <f>BV3</f>
        <v>2.8499630100000001E-11</v>
      </c>
      <c r="BF15" s="41" t="s">
        <v>76</v>
      </c>
      <c r="BG15" s="42">
        <f>BX4</f>
        <v>28.703356299999999</v>
      </c>
      <c r="BH15" s="16" t="s">
        <v>21</v>
      </c>
      <c r="BI15" s="17" cm="1">
        <f t="array" ref="BI15">INDEX(H42:H300,B2+B3-4,1)</f>
        <v>55.312488899999998</v>
      </c>
      <c r="BJ15" s="2"/>
      <c r="BK15" s="2"/>
      <c r="BL15" s="2"/>
      <c r="BM15" s="2"/>
      <c r="BN15" s="2"/>
      <c r="BO15" s="2"/>
      <c r="BP15" s="2"/>
      <c r="BU15" s="16" t="s">
        <v>35</v>
      </c>
      <c r="BV15" s="17">
        <f>AC36</f>
        <v>-272580.79748240841</v>
      </c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14.7086507</v>
      </c>
      <c r="G16" s="16" t="s">
        <v>27</v>
      </c>
      <c r="H16" s="17">
        <f>T31</f>
        <v>18.622261200000001</v>
      </c>
      <c r="N16" s="16" t="s">
        <v>31</v>
      </c>
      <c r="O16" s="17">
        <f>I36</f>
        <v>0.96178707100000005</v>
      </c>
      <c r="W16" s="25">
        <f>D42</f>
        <v>9.5155999999999992</v>
      </c>
      <c r="X16" s="14" t="s">
        <v>24</v>
      </c>
      <c r="Y16" s="15">
        <f>AG43</f>
        <v>86.355509900000001</v>
      </c>
      <c r="AB16" s="16" t="s">
        <v>24</v>
      </c>
      <c r="AC16" s="17">
        <f>AK42</f>
        <v>42.479866800000003</v>
      </c>
      <c r="AF16" s="2">
        <f>AA14</f>
        <v>-47584.115700000002</v>
      </c>
      <c r="AG16" s="22" t="s">
        <v>28</v>
      </c>
      <c r="AH16" s="2">
        <f>Y15*Y19-Y3*Y7</f>
        <v>-47584.115774045466</v>
      </c>
      <c r="AI16" s="22" t="s">
        <v>28</v>
      </c>
      <c r="AJ16" s="2">
        <f>AC15*AC19-AC3*AC7</f>
        <v>-47584.116862770636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2.8805999999999998</v>
      </c>
      <c r="BD16" s="14" t="s">
        <v>24</v>
      </c>
      <c r="BE16" s="15">
        <f t="shared" ref="BE16:BE19" si="0">BV4</f>
        <v>197.35753399999999</v>
      </c>
      <c r="BF16" s="41" t="s">
        <v>24</v>
      </c>
      <c r="BG16" s="42">
        <f>BX5</f>
        <v>197.358833</v>
      </c>
      <c r="BH16" s="16" t="s">
        <v>24</v>
      </c>
      <c r="BI16" s="17" cm="1">
        <f t="array" ref="BI16">INDEX(AK42:AK300,B2+B3-4,1)</f>
        <v>197.35753500000001</v>
      </c>
      <c r="BJ16" s="2"/>
      <c r="BK16" s="2"/>
      <c r="BM16" s="2">
        <f>BG14</f>
        <v>-72.7247117</v>
      </c>
      <c r="BN16" s="22" t="s">
        <v>28</v>
      </c>
      <c r="BO16" s="2">
        <f>BE15*BE19-BE3*BE7+BG15*BG19</f>
        <v>-72.738916230387986</v>
      </c>
      <c r="BP16" s="22" t="s">
        <v>28</v>
      </c>
      <c r="BQ16" s="2">
        <f>IF(BB8="NO APLICA",BI15*BI19-BI3*BI7,-BC9*BC13+BI15*BI19-BI3*BI7)</f>
        <v>-72.756959272548556</v>
      </c>
      <c r="BX16" s="25">
        <f>P37</f>
        <v>1008338.21</v>
      </c>
    </row>
    <row r="17" spans="1:82" ht="15.6" x14ac:dyDescent="0.3">
      <c r="D17" s="13"/>
      <c r="E17" s="14" t="s">
        <v>30</v>
      </c>
      <c r="F17" s="15">
        <f>H31</f>
        <v>2.8276014800000001E-6</v>
      </c>
      <c r="G17" s="16" t="s">
        <v>31</v>
      </c>
      <c r="H17" s="17">
        <f>G31</f>
        <v>0.20914556200000001</v>
      </c>
      <c r="N17" s="16" t="s">
        <v>35</v>
      </c>
      <c r="O17" s="17">
        <f>R36</f>
        <v>-74669.742400000003</v>
      </c>
      <c r="S17" s="2">
        <f>B11</f>
        <v>4.03271202</v>
      </c>
      <c r="T17" s="22" t="s">
        <v>28</v>
      </c>
      <c r="U17" s="2">
        <f>O19/Q19</f>
        <v>4.0327120127476777</v>
      </c>
      <c r="W17" s="25"/>
      <c r="X17" s="14" t="s">
        <v>27</v>
      </c>
      <c r="Y17" s="15">
        <f>AY43</f>
        <v>14.703970999999999</v>
      </c>
      <c r="AB17" s="16" t="s">
        <v>27</v>
      </c>
      <c r="AC17" s="17">
        <f>AY42</f>
        <v>14.7038403</v>
      </c>
      <c r="AF17" s="2">
        <f>AA14</f>
        <v>-47584.115700000002</v>
      </c>
      <c r="AG17" s="22" t="s">
        <v>28</v>
      </c>
      <c r="AH17" s="2">
        <f>X25+Z25</f>
        <v>-47584.1158</v>
      </c>
      <c r="AI17" s="22" t="s">
        <v>28</v>
      </c>
      <c r="AJ17" s="2">
        <f>X26+Z26</f>
        <v>-47584.115720000002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 t="s">
        <v>27</v>
      </c>
      <c r="BE17" s="15">
        <f t="shared" si="0"/>
        <v>14.7086507</v>
      </c>
      <c r="BF17" s="41" t="s">
        <v>27</v>
      </c>
      <c r="BG17" s="42">
        <f>BX6</f>
        <v>14.7086507</v>
      </c>
      <c r="BH17" s="16" t="s">
        <v>27</v>
      </c>
      <c r="BI17" s="17" cm="1">
        <f t="array" ref="BI17">INDEX(AY42:AY300,B2+B3-4,1)</f>
        <v>14.7084341</v>
      </c>
      <c r="BJ17" s="2"/>
      <c r="BK17" s="2"/>
      <c r="BM17" s="2">
        <f>BG14</f>
        <v>-72.7247117</v>
      </c>
      <c r="BN17" s="22" t="s">
        <v>28</v>
      </c>
      <c r="BO17" s="2">
        <f>BD25+BF25</f>
        <v>-72.724711666999994</v>
      </c>
      <c r="BP17" s="22" t="s">
        <v>28</v>
      </c>
      <c r="BQ17" s="2">
        <f>BD26+BF26</f>
        <v>-72.724711650000003</v>
      </c>
    </row>
    <row r="18" spans="1:82" ht="15.6" x14ac:dyDescent="0.3">
      <c r="D18" s="13"/>
      <c r="E18" s="14" t="s">
        <v>35</v>
      </c>
      <c r="F18" s="15">
        <f>Q31</f>
        <v>-272580.40299999999</v>
      </c>
      <c r="G18" s="16" t="s">
        <v>35</v>
      </c>
      <c r="H18" s="17">
        <f>P31</f>
        <v>-235403.50700000001</v>
      </c>
      <c r="W18" s="24" t="s">
        <v>77</v>
      </c>
      <c r="X18" s="14" t="s">
        <v>32</v>
      </c>
      <c r="Y18" s="15">
        <f>N43</f>
        <v>0.93018215500000001</v>
      </c>
      <c r="AB18" s="16" t="s">
        <v>31</v>
      </c>
      <c r="AC18" s="17">
        <f>S42</f>
        <v>0.92156918499999996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 t="s">
        <v>32</v>
      </c>
      <c r="BE18" s="15">
        <f t="shared" si="0"/>
        <v>1.7765162999999999E-5</v>
      </c>
      <c r="BF18" s="41" t="s">
        <v>78</v>
      </c>
      <c r="BG18" s="42">
        <f>BX7</f>
        <v>2.8299596400000001E-6</v>
      </c>
      <c r="BH18" s="16" t="s">
        <v>31</v>
      </c>
      <c r="BI18" s="17" cm="1">
        <f t="array" ref="BI18">INDEX(S42:S300,B2+B3-4,1)</f>
        <v>2.8288149300000001E-6</v>
      </c>
      <c r="BJ18" s="2"/>
      <c r="BK18" s="2"/>
      <c r="BL18" s="2"/>
      <c r="BM18" s="2"/>
      <c r="BN18" s="2"/>
      <c r="BO18" s="2"/>
      <c r="BP18" s="2"/>
      <c r="CA18" s="54">
        <f>BT3*BT7</f>
        <v>-15077100.515295025</v>
      </c>
      <c r="CB18" s="55" t="s">
        <v>28</v>
      </c>
      <c r="CC18" s="54">
        <f>BT19*BT23+BV3*BV7+BX4*BX8-BX16</f>
        <v>-15077100.518456955</v>
      </c>
    </row>
    <row r="19" spans="1:82" ht="16.2" x14ac:dyDescent="0.3">
      <c r="D19" s="13"/>
      <c r="E19" s="56"/>
      <c r="F19" s="26" t="s">
        <v>79</v>
      </c>
      <c r="G19" s="57" t="s">
        <v>80</v>
      </c>
      <c r="H19" s="58"/>
      <c r="N19" s="16" t="s">
        <v>81</v>
      </c>
      <c r="O19" s="17">
        <f>O13-Q19</f>
        <v>29.818276700000002</v>
      </c>
      <c r="P19" s="16" t="s">
        <v>82</v>
      </c>
      <c r="Q19" s="17">
        <f>G36</f>
        <v>7.3941001999999996</v>
      </c>
      <c r="W19" s="25">
        <f>W7-W16</f>
        <v>0.12600000000000122</v>
      </c>
      <c r="X19" s="14" t="s">
        <v>35</v>
      </c>
      <c r="Y19" s="15">
        <f>AU43</f>
        <v>-58422.525900000001</v>
      </c>
      <c r="AB19" s="16" t="s">
        <v>35</v>
      </c>
      <c r="AC19" s="17">
        <f>AV42</f>
        <v>-83815.409499999994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0.26600000000000001</v>
      </c>
      <c r="BD19" s="14" t="s">
        <v>35</v>
      </c>
      <c r="BE19" s="15">
        <f t="shared" si="0"/>
        <v>-237447.872</v>
      </c>
      <c r="BF19" s="41" t="s">
        <v>35</v>
      </c>
      <c r="BG19" s="42">
        <f>BX8</f>
        <v>-237450.77577780519</v>
      </c>
      <c r="BH19" s="16" t="s">
        <v>35</v>
      </c>
      <c r="BI19" s="17" cm="1">
        <f t="array" ref="BI19">INDEX(AV42:AV300,B2+B3-4,1)</f>
        <v>-272580.40299999999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26.609132599999999</v>
      </c>
      <c r="BU19" s="16" t="s">
        <v>83</v>
      </c>
      <c r="BV19" s="17">
        <f>E37-G37</f>
        <v>28.732088399999999</v>
      </c>
      <c r="CA19" s="54">
        <f>BX16</f>
        <v>1008338.21</v>
      </c>
      <c r="CB19" s="55" t="s">
        <v>28</v>
      </c>
      <c r="CC19" s="54">
        <f>BX4*BX8-BV19*BV23+BV11*BV15</f>
        <v>1008338.2126304714</v>
      </c>
    </row>
    <row r="20" spans="1:82" x14ac:dyDescent="0.3">
      <c r="A20" s="9"/>
      <c r="D20" s="13"/>
      <c r="F20" s="26"/>
      <c r="G20" s="27"/>
      <c r="N20" s="16" t="s">
        <v>24</v>
      </c>
      <c r="O20" s="17">
        <f>AVERAGE(O14,Q20)</f>
        <v>39.675873500000002</v>
      </c>
      <c r="P20" s="16" t="s">
        <v>24</v>
      </c>
      <c r="Q20" s="17">
        <f>O36</f>
        <v>39.675873500000002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197.35753399999999</v>
      </c>
      <c r="BU20" s="16" t="s">
        <v>24</v>
      </c>
      <c r="BV20" s="17">
        <f>M37</f>
        <v>197.35753399999999</v>
      </c>
    </row>
    <row r="21" spans="1:82" ht="15" thickBot="1" x14ac:dyDescent="0.35">
      <c r="A21" s="9"/>
      <c r="D21" s="13"/>
      <c r="F21" s="26"/>
      <c r="G21" s="27"/>
      <c r="N21" s="16" t="s">
        <v>27</v>
      </c>
      <c r="O21" s="17">
        <f>AVERAGE(O15,Q21)</f>
        <v>14.7038403</v>
      </c>
      <c r="P21" s="16" t="s">
        <v>27</v>
      </c>
      <c r="Q21" s="17">
        <f>X36</f>
        <v>14.7038403</v>
      </c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14.7086507</v>
      </c>
      <c r="BU21" s="16" t="s">
        <v>27</v>
      </c>
      <c r="BV21" s="17">
        <f>V37</f>
        <v>14.7086507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26"/>
      <c r="G22" s="27"/>
      <c r="N22" s="16" t="s">
        <v>31</v>
      </c>
      <c r="O22" s="17">
        <f>AVERAGE(O16,Q22)</f>
        <v>0.96178707100000005</v>
      </c>
      <c r="P22" s="16" t="s">
        <v>31</v>
      </c>
      <c r="Q22" s="17">
        <f>K36</f>
        <v>0.96178707100000005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513.56943657039596</v>
      </c>
      <c r="AC22" s="10" t="s">
        <v>90</v>
      </c>
      <c r="AD22" s="65">
        <f>AL42</f>
        <v>95.813605440000003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426.08969755911664</v>
      </c>
      <c r="BI22" s="10" t="s">
        <v>90</v>
      </c>
      <c r="BJ22" s="65" cm="1">
        <f t="array" ref="BJ22">INDEX(AL42:AL300,B2+B3-4,1)</f>
        <v>66.306926520000005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2.8276014800000001E-6</v>
      </c>
      <c r="BU22" s="16" t="s">
        <v>31</v>
      </c>
      <c r="BV22" s="17">
        <f>I37</f>
        <v>2.8275801099999999E-6</v>
      </c>
    </row>
    <row r="23" spans="1:82" ht="16.8" thickBot="1" x14ac:dyDescent="0.35">
      <c r="A23" s="9"/>
      <c r="D23" s="13"/>
      <c r="F23" s="26"/>
      <c r="G23" s="27"/>
      <c r="N23" s="16" t="s">
        <v>35</v>
      </c>
      <c r="O23" s="17">
        <f>AVERAGE(O17,Q23)</f>
        <v>-74669.742400000003</v>
      </c>
      <c r="P23" s="16" t="s">
        <v>35</v>
      </c>
      <c r="Q23" s="17">
        <f>T36</f>
        <v>-74669.742400000003</v>
      </c>
      <c r="W23" s="68" t="s">
        <v>91</v>
      </c>
      <c r="X23" s="69">
        <f>Y42</f>
        <v>-1.0912048791988793</v>
      </c>
      <c r="Y23" s="68" t="s">
        <v>92</v>
      </c>
      <c r="Z23" s="69">
        <f>AA42</f>
        <v>-2.5833110408011208</v>
      </c>
      <c r="AA23" s="10" t="s">
        <v>93</v>
      </c>
      <c r="AB23" s="70">
        <f>T42</f>
        <v>4.6105591108805761</v>
      </c>
      <c r="AC23" s="10" t="s">
        <v>94</v>
      </c>
      <c r="AD23" s="71">
        <f>AM42</f>
        <v>3805.8381359999998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-2.0846110766784934E-4</v>
      </c>
      <c r="BE23" s="68" t="s">
        <v>92</v>
      </c>
      <c r="BF23" s="69" cm="1">
        <f t="array" ref="BF23">INDEX(AA42:AA300,B2+B3-4,1)</f>
        <v>1.3476678493373536E-9</v>
      </c>
      <c r="BG23" s="10" t="s">
        <v>93</v>
      </c>
      <c r="BH23" s="70" cm="1">
        <f t="array" ref="BH23">INDEX(T42:T300,B2+B3-4,1)</f>
        <v>5.1273301705566547</v>
      </c>
      <c r="BI23" s="10" t="s">
        <v>94</v>
      </c>
      <c r="BJ23" s="71" cm="1">
        <f t="array" ref="BJ23">INDEX(AM42:AM300,B2+B3-4,1)</f>
        <v>9855.4424760000002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-272580.40299999999</v>
      </c>
      <c r="BU23" s="16" t="s">
        <v>35</v>
      </c>
      <c r="BV23" s="17">
        <f>R37</f>
        <v>-272580.40359584749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-1.1992280706870515</v>
      </c>
      <c r="Y24" s="72" t="s">
        <v>96</v>
      </c>
      <c r="Z24" s="73">
        <f>AD42</f>
        <v>-2.4752878493129487</v>
      </c>
      <c r="AA24" s="10" t="s">
        <v>97</v>
      </c>
      <c r="AB24" s="71">
        <f>U42</f>
        <v>0.15057588648218231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-2.0846013773385277E-4</v>
      </c>
      <c r="BE24" s="74" t="s">
        <v>99</v>
      </c>
      <c r="BF24" s="75" cm="1">
        <f t="array" ref="BF24">INDEX(AD42:AD300,B2+B3-4,1)</f>
        <v>3.7773385276328569E-10</v>
      </c>
      <c r="BG24" s="10" t="s">
        <v>97</v>
      </c>
      <c r="BH24" s="71" cm="1">
        <f t="array" ref="BH24">INDEX(U42:U300,B2+B3-4,1)</f>
        <v>0.6776125571721372</v>
      </c>
      <c r="BI24" s="2"/>
      <c r="BJ24" s="2"/>
      <c r="BK24" s="2"/>
      <c r="BL24" s="2"/>
      <c r="BM24" s="2"/>
      <c r="BN24" s="2"/>
      <c r="BO24" s="2"/>
      <c r="BP24" s="2"/>
      <c r="CA24" s="2">
        <f>B12</f>
        <v>1.0787031899999999</v>
      </c>
      <c r="CB24" s="22" t="s">
        <v>28</v>
      </c>
      <c r="CC24" s="2">
        <f>BX4/BT19</f>
        <v>1.0787031930533504</v>
      </c>
    </row>
    <row r="25" spans="1:82" ht="16.8" customHeight="1" thickBot="1" x14ac:dyDescent="0.35">
      <c r="A25" s="9"/>
      <c r="D25" s="13"/>
      <c r="F25" s="26"/>
      <c r="G25" s="27"/>
      <c r="N25" s="76" t="s">
        <v>100</v>
      </c>
      <c r="O25" s="76"/>
      <c r="P25" s="76"/>
      <c r="Q25" s="76"/>
      <c r="R25" s="76"/>
      <c r="S25" s="76"/>
      <c r="T25" s="76"/>
      <c r="U25" s="76"/>
      <c r="W25" s="77" t="s">
        <v>101</v>
      </c>
      <c r="X25" s="78">
        <f>AO42</f>
        <v>26882.330300000001</v>
      </c>
      <c r="Y25" s="77" t="s">
        <v>102</v>
      </c>
      <c r="Z25" s="78">
        <f>AP42</f>
        <v>-74466.446100000001</v>
      </c>
      <c r="AA25" s="10" t="s">
        <v>103</v>
      </c>
      <c r="AB25" s="71">
        <f>Z42</f>
        <v>1.0490224489550983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0.47645553299999999</v>
      </c>
      <c r="BE25" s="77" t="s">
        <v>102</v>
      </c>
      <c r="BF25" s="78" cm="1">
        <f t="array" ref="BF25">INDEX(AP42:AP300,B2+B3-4,1)</f>
        <v>-73.2011672</v>
      </c>
      <c r="BG25" s="10" t="s">
        <v>103</v>
      </c>
      <c r="BH25" s="71" cm="1">
        <f t="array" ref="BH25">INDEX(Z42:Z300,B2+B3-4,1)</f>
        <v>0.99999825641089424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1069498.7298377545</v>
      </c>
      <c r="CA25" s="2">
        <f>B13</f>
        <v>0.999</v>
      </c>
      <c r="CB25" s="22" t="s">
        <v>28</v>
      </c>
      <c r="CC25" s="2">
        <f>BX4/BV19</f>
        <v>0.99899999959627028</v>
      </c>
    </row>
    <row r="26" spans="1:82" ht="16.8" thickBot="1" x14ac:dyDescent="0.35">
      <c r="A26" s="9"/>
      <c r="D26" s="80"/>
      <c r="F26" s="26"/>
      <c r="G26" s="27"/>
      <c r="M26" s="81"/>
      <c r="N26" s="76"/>
      <c r="O26" s="76"/>
      <c r="P26" s="76"/>
      <c r="Q26" s="76"/>
      <c r="R26" s="76"/>
      <c r="S26" s="76"/>
      <c r="T26" s="76"/>
      <c r="U26" s="76"/>
      <c r="W26" s="82" t="s">
        <v>105</v>
      </c>
      <c r="X26" s="83">
        <f>AQ42</f>
        <v>6326.1803799999998</v>
      </c>
      <c r="Y26" s="82" t="s">
        <v>106</v>
      </c>
      <c r="Z26" s="83">
        <f>AR42</f>
        <v>-53910.2961</v>
      </c>
      <c r="AA26" s="10" t="s">
        <v>107</v>
      </c>
      <c r="AB26" s="71">
        <f>AC42</f>
        <v>1.0524450599248354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7.4131480500000002</v>
      </c>
      <c r="BE26" s="84" t="s">
        <v>109</v>
      </c>
      <c r="BF26" s="85" cm="1">
        <f t="array" ref="BF26">INDEX(AR42:AR300,B2+B3-4,1)</f>
        <v>-80.137859700000007</v>
      </c>
      <c r="BG26" s="10" t="s">
        <v>107</v>
      </c>
      <c r="BH26" s="71" cm="1">
        <f t="array" ref="BH26">INDEX(AC42:AC300,B2+B3-4,1)</f>
        <v>1.0000055873171947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222.06830000000002</v>
      </c>
      <c r="BU27" s="41" t="s">
        <v>111</v>
      </c>
      <c r="BV27" s="42">
        <v>84.431899999999999</v>
      </c>
      <c r="BY27" s="2"/>
      <c r="BZ27" s="2"/>
      <c r="CA27" s="2"/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215.6764</v>
      </c>
      <c r="BU28" s="41" t="s">
        <v>114</v>
      </c>
      <c r="BV28" s="42">
        <v>292.59528338501906</v>
      </c>
      <c r="BY28" s="2"/>
      <c r="BZ28" s="2"/>
      <c r="CA28" s="2"/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  <c r="BS30" s="76" t="s">
        <v>142</v>
      </c>
      <c r="BT30" s="76"/>
      <c r="BU30" s="76"/>
      <c r="BV30" s="76"/>
      <c r="BW30" s="76"/>
      <c r="BX30" s="76"/>
      <c r="BY30" s="76"/>
      <c r="BZ30" s="76"/>
      <c r="CA30" s="76"/>
      <c r="CB30" s="76"/>
      <c r="CC30" s="76"/>
    </row>
    <row r="31" spans="1:82" x14ac:dyDescent="0.3">
      <c r="A31" s="2" t="s">
        <v>1</v>
      </c>
      <c r="B31" s="2">
        <v>34.003232799999999</v>
      </c>
      <c r="C31" s="2">
        <v>34.003232799999999</v>
      </c>
      <c r="D31" s="2">
        <v>26.609132599999999</v>
      </c>
      <c r="E31" s="2">
        <v>26.609132599999999</v>
      </c>
      <c r="F31" s="2">
        <v>0.20914556200000001</v>
      </c>
      <c r="G31" s="2">
        <v>0.20914556200000001</v>
      </c>
      <c r="H31" s="2">
        <v>2.8276014800000001E-6</v>
      </c>
      <c r="I31" s="2">
        <v>2.8276014800000001E-6</v>
      </c>
      <c r="J31" s="2">
        <v>20</v>
      </c>
      <c r="K31" s="2">
        <v>117.00189399999999</v>
      </c>
      <c r="L31" s="2">
        <v>197.35753399999999</v>
      </c>
      <c r="M31" s="2">
        <v>61.2874111</v>
      </c>
      <c r="N31" s="2">
        <v>279278.261</v>
      </c>
      <c r="O31" s="2">
        <v>-243616.79300000001</v>
      </c>
      <c r="P31" s="2">
        <v>-235403.50700000001</v>
      </c>
      <c r="Q31" s="2">
        <v>-272580.40299999999</v>
      </c>
      <c r="R31" s="2">
        <v>-283075.98200000002</v>
      </c>
      <c r="S31" s="2">
        <v>18.6326</v>
      </c>
      <c r="T31" s="2">
        <v>18.622261200000001</v>
      </c>
      <c r="U31" s="2">
        <v>14.7086507</v>
      </c>
      <c r="V31" s="2">
        <v>14.7037885</v>
      </c>
      <c r="AU31" s="2"/>
      <c r="AV31" s="2"/>
      <c r="AW31" s="2"/>
      <c r="AX31" s="2"/>
      <c r="AY31" s="2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</row>
    <row r="32" spans="1:82" ht="15" thickBot="1" x14ac:dyDescent="0.35">
      <c r="A32" s="9"/>
      <c r="D32" s="9"/>
      <c r="AU32" s="2"/>
      <c r="AV32" s="2"/>
      <c r="AW32" s="2"/>
      <c r="AX32" s="2"/>
      <c r="AY32" s="2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145</v>
      </c>
      <c r="AA34" s="4"/>
      <c r="AB34" s="4"/>
      <c r="AC34" s="4"/>
      <c r="AD34" s="5"/>
      <c r="AF34" s="66" t="s">
        <v>146</v>
      </c>
      <c r="AG34" s="91"/>
      <c r="AH34" s="91"/>
      <c r="AI34" s="91"/>
      <c r="AJ34" s="67"/>
      <c r="AL34" s="92" t="s">
        <v>147</v>
      </c>
      <c r="AM34" s="92"/>
      <c r="AN34" s="92"/>
      <c r="AO34" s="92"/>
      <c r="AP34" s="92"/>
      <c r="AQ34" s="92"/>
      <c r="AR34" s="92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169</v>
      </c>
      <c r="AA35" s="57" t="s">
        <v>170</v>
      </c>
      <c r="AB35" s="57" t="s">
        <v>171</v>
      </c>
      <c r="AC35" s="57" t="s">
        <v>172</v>
      </c>
      <c r="AD35" s="57" t="s">
        <v>173</v>
      </c>
      <c r="AF35" s="57" t="s">
        <v>148</v>
      </c>
      <c r="AG35" s="57" t="s">
        <v>174</v>
      </c>
      <c r="AH35" s="57" t="s">
        <v>175</v>
      </c>
      <c r="AI35" s="57" t="s">
        <v>176</v>
      </c>
      <c r="AJ35" s="57" t="s">
        <v>177</v>
      </c>
      <c r="AL35" s="92"/>
      <c r="AM35" s="92"/>
      <c r="AN35" s="92"/>
      <c r="AO35" s="92"/>
      <c r="AP35" s="92"/>
      <c r="AQ35" s="92"/>
      <c r="AR35" s="92"/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37.212376900000002</v>
      </c>
      <c r="F36" s="94" t="s">
        <v>332</v>
      </c>
      <c r="G36" s="93">
        <v>7.3941001999999996</v>
      </c>
      <c r="H36" s="94" t="s">
        <v>332</v>
      </c>
      <c r="I36" s="93">
        <v>0.96178707100000005</v>
      </c>
      <c r="J36" s="94" t="s">
        <v>332</v>
      </c>
      <c r="K36" s="93">
        <v>0.96178707100000005</v>
      </c>
      <c r="L36" s="22" t="s">
        <v>332</v>
      </c>
      <c r="M36" s="93">
        <v>39.675873500000002</v>
      </c>
      <c r="N36" s="94" t="s">
        <v>332</v>
      </c>
      <c r="O36" s="93">
        <v>39.675873500000002</v>
      </c>
      <c r="P36" s="93">
        <v>-809101.58799999999</v>
      </c>
      <c r="Q36" s="94" t="s">
        <v>332</v>
      </c>
      <c r="R36" s="93">
        <v>-74669.742400000003</v>
      </c>
      <c r="S36" s="94" t="s">
        <v>332</v>
      </c>
      <c r="T36" s="93">
        <v>-74669.742400000003</v>
      </c>
      <c r="U36" s="94" t="s">
        <v>332</v>
      </c>
      <c r="V36" s="93">
        <v>14.7038403</v>
      </c>
      <c r="W36" s="94" t="s">
        <v>332</v>
      </c>
      <c r="X36" s="93">
        <v>14.7038403</v>
      </c>
      <c r="Z36" s="2">
        <v>2.873209999999915E-2</v>
      </c>
      <c r="AA36" s="2">
        <v>4.5042924199999999E-7</v>
      </c>
      <c r="AB36" s="2">
        <v>197.358833</v>
      </c>
      <c r="AC36" s="2">
        <v>-272580.79748240841</v>
      </c>
      <c r="AD36" s="2">
        <v>14.7086507</v>
      </c>
      <c r="AF36" s="2">
        <v>1.4442328200000001</v>
      </c>
      <c r="AG36" s="2">
        <v>867.72315300000002</v>
      </c>
      <c r="AH36" s="2">
        <v>2.1659999999990021E-4</v>
      </c>
      <c r="AI36" s="2">
        <v>0.12289637452921492</v>
      </c>
      <c r="AJ36" s="2" t="s">
        <v>179</v>
      </c>
      <c r="AK36" s="95" t="s">
        <v>180</v>
      </c>
      <c r="AL36" s="96" t="s">
        <v>181</v>
      </c>
      <c r="AM36" s="96"/>
      <c r="AN36" s="96"/>
      <c r="AO36" s="96"/>
      <c r="AP36" s="96"/>
      <c r="AQ36" s="96"/>
      <c r="AR36" s="96"/>
      <c r="AU36" s="2"/>
      <c r="AV36" s="2"/>
      <c r="AW36" s="2"/>
      <c r="AX36" s="2"/>
      <c r="AY36" s="2"/>
    </row>
    <row r="37" spans="1:110" ht="15" thickBot="1" x14ac:dyDescent="0.35">
      <c r="A37" s="2" t="s">
        <v>182</v>
      </c>
      <c r="B37" s="93">
        <v>32</v>
      </c>
      <c r="C37" s="93">
        <v>0</v>
      </c>
      <c r="D37" s="93">
        <v>2.8499630100000001E-11</v>
      </c>
      <c r="E37" s="93">
        <v>55.341220999999997</v>
      </c>
      <c r="F37" s="93">
        <v>28.703356299999999</v>
      </c>
      <c r="G37" s="93">
        <v>26.609132599999999</v>
      </c>
      <c r="H37" s="93">
        <v>1.7765162999999999E-5</v>
      </c>
      <c r="I37" s="93">
        <v>2.8275801099999999E-6</v>
      </c>
      <c r="J37" s="93">
        <v>2.8299596400000001E-6</v>
      </c>
      <c r="K37" s="93">
        <v>2.8276014800000001E-6</v>
      </c>
      <c r="L37" s="93">
        <v>197.35753399999999</v>
      </c>
      <c r="M37" s="93">
        <v>197.35753399999999</v>
      </c>
      <c r="N37" s="93">
        <v>197.358833</v>
      </c>
      <c r="O37" s="93">
        <v>197.35753399999999</v>
      </c>
      <c r="P37" s="93">
        <v>1008338.21</v>
      </c>
      <c r="Q37" s="93">
        <v>-237447.872</v>
      </c>
      <c r="R37" s="97">
        <v>-272580.40359584749</v>
      </c>
      <c r="S37" s="97">
        <v>-237450.77577780519</v>
      </c>
      <c r="T37" s="93">
        <v>-272580.40299999999</v>
      </c>
      <c r="U37" s="93">
        <v>14.7086507</v>
      </c>
      <c r="V37" s="93">
        <v>14.7086507</v>
      </c>
      <c r="W37" s="93">
        <v>14.7086507</v>
      </c>
      <c r="X37" s="93">
        <v>14.7086507</v>
      </c>
      <c r="AU37" s="2"/>
      <c r="AV37" s="2"/>
      <c r="AW37" s="2"/>
      <c r="AX37" s="2"/>
      <c r="AY37" s="2"/>
      <c r="CM37" s="98"/>
    </row>
    <row r="38" spans="1:110" ht="16.8" thickBot="1" x14ac:dyDescent="0.35">
      <c r="AU38" s="2"/>
      <c r="AV38" s="2"/>
      <c r="AW38" s="2"/>
      <c r="AX38" s="2"/>
      <c r="AY38" s="2"/>
      <c r="BH38" s="99" t="s">
        <v>9</v>
      </c>
      <c r="BI38" s="2">
        <f>0.45^2*PI()/4</f>
        <v>0.15904312808798329</v>
      </c>
      <c r="BJ38" s="100" t="s">
        <v>183</v>
      </c>
      <c r="BK38" s="2">
        <v>0.98199999999999998</v>
      </c>
      <c r="BL38" s="99" t="s">
        <v>184</v>
      </c>
      <c r="BM38" s="2">
        <v>353</v>
      </c>
      <c r="BN38" s="100" t="s">
        <v>185</v>
      </c>
      <c r="BO38" s="101">
        <f>PI()/4</f>
        <v>0.78539816339744828</v>
      </c>
      <c r="BP38" s="100" t="s">
        <v>186</v>
      </c>
      <c r="BQ38" s="2">
        <v>9.8066499999999994</v>
      </c>
      <c r="BR38" s="100" t="s">
        <v>187</v>
      </c>
      <c r="BS38" s="2">
        <v>1.1127478753541076E-2</v>
      </c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BH39" s="105" t="s">
        <v>191</v>
      </c>
      <c r="BI39" s="106"/>
      <c r="BJ39" s="106"/>
      <c r="BK39" s="106"/>
      <c r="BL39" s="106"/>
      <c r="BM39" s="106"/>
      <c r="BN39" s="106"/>
      <c r="BO39" s="106"/>
      <c r="BP39" s="106"/>
      <c r="BQ39" s="106"/>
      <c r="BR39" s="106"/>
      <c r="BS39" s="106"/>
      <c r="BT39" s="106"/>
      <c r="BU39" s="106"/>
      <c r="BV39" s="106"/>
      <c r="BW39" s="106"/>
      <c r="BX39" s="106"/>
      <c r="BY39" s="106"/>
      <c r="BZ39" s="106"/>
      <c r="CA39" s="106"/>
      <c r="CB39" s="106"/>
      <c r="CC39" s="106"/>
      <c r="CD39" s="106"/>
      <c r="CE39" s="106"/>
      <c r="CF39" s="106"/>
      <c r="CG39" s="106"/>
      <c r="CH39" s="106"/>
      <c r="CI39" s="106"/>
      <c r="CJ39" s="106"/>
      <c r="CK39" s="106"/>
      <c r="CL39" s="106"/>
      <c r="CM39" s="106"/>
      <c r="CN39" s="106"/>
      <c r="CO39" s="106"/>
      <c r="CP39" s="106"/>
      <c r="CQ39" s="106"/>
      <c r="CR39" s="106"/>
      <c r="CS39" s="106"/>
      <c r="CT39" s="106"/>
      <c r="CU39" s="106"/>
      <c r="CV39" s="106"/>
      <c r="CW39" s="106"/>
      <c r="CX39" s="106"/>
      <c r="CY39" s="106"/>
      <c r="CZ39" s="106"/>
      <c r="DA39" s="106"/>
      <c r="DB39" s="106"/>
      <c r="DC39" s="106"/>
      <c r="DD39" s="106"/>
      <c r="DE39" s="106"/>
      <c r="DF39" s="107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BH40" s="112" t="s">
        <v>202</v>
      </c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4"/>
      <c r="BW40" s="88" t="s">
        <v>203</v>
      </c>
      <c r="BX40" s="89"/>
      <c r="BY40" s="89"/>
      <c r="BZ40" s="89"/>
      <c r="CA40" s="89"/>
      <c r="CB40" s="89"/>
      <c r="CC40" s="89"/>
      <c r="CD40" s="89"/>
      <c r="CE40" s="89"/>
      <c r="CF40" s="89"/>
      <c r="CG40" s="89"/>
      <c r="CH40" s="89"/>
      <c r="CI40" s="89"/>
      <c r="CJ40" s="89"/>
      <c r="CK40" s="112" t="s">
        <v>204</v>
      </c>
      <c r="CL40" s="113"/>
      <c r="CM40" s="113"/>
      <c r="CN40" s="113"/>
      <c r="CO40" s="113"/>
      <c r="CP40" s="114"/>
      <c r="CQ40" s="112" t="s">
        <v>205</v>
      </c>
      <c r="CR40" s="113"/>
      <c r="CS40" s="113"/>
      <c r="CT40" s="113"/>
      <c r="CU40" s="113"/>
      <c r="CV40" s="113"/>
      <c r="CW40" s="113"/>
      <c r="CX40" s="113"/>
      <c r="CY40" s="114"/>
      <c r="CZ40" s="115" t="s">
        <v>206</v>
      </c>
      <c r="DA40" s="3" t="s">
        <v>207</v>
      </c>
      <c r="DB40" s="4"/>
      <c r="DC40" s="4"/>
      <c r="DD40" s="4"/>
      <c r="DE40" s="4"/>
      <c r="DF40" s="5"/>
    </row>
    <row r="41" spans="1:110" ht="16.8" x14ac:dyDescent="0.35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199.03489999999999</v>
      </c>
      <c r="BC41" s="2" t="s">
        <v>332</v>
      </c>
      <c r="BD41" s="2">
        <v>197.35753399999999</v>
      </c>
      <c r="BE41" s="2">
        <v>32</v>
      </c>
      <c r="BF41" s="19">
        <v>10.249700000000001</v>
      </c>
      <c r="BH41" s="26" t="s">
        <v>251</v>
      </c>
      <c r="BI41" s="57" t="s">
        <v>252</v>
      </c>
      <c r="BJ41" s="26" t="s">
        <v>253</v>
      </c>
      <c r="BK41" s="57" t="s">
        <v>254</v>
      </c>
      <c r="BL41" s="26" t="s">
        <v>255</v>
      </c>
      <c r="BM41" s="57" t="s">
        <v>256</v>
      </c>
      <c r="BN41" s="26" t="s">
        <v>257</v>
      </c>
      <c r="BO41" s="57" t="s">
        <v>258</v>
      </c>
      <c r="BP41" s="119" t="s">
        <v>259</v>
      </c>
      <c r="BQ41" s="98" t="s">
        <v>260</v>
      </c>
      <c r="BR41" s="119" t="s">
        <v>261</v>
      </c>
      <c r="BS41" s="98" t="s">
        <v>262</v>
      </c>
      <c r="BT41" s="119" t="s">
        <v>263</v>
      </c>
      <c r="BU41" s="98" t="s">
        <v>264</v>
      </c>
      <c r="BV41" s="98" t="s">
        <v>265</v>
      </c>
      <c r="BW41" s="119" t="s">
        <v>266</v>
      </c>
      <c r="BX41" s="98" t="s">
        <v>267</v>
      </c>
      <c r="BY41" s="119" t="s">
        <v>268</v>
      </c>
      <c r="BZ41" s="98" t="s">
        <v>269</v>
      </c>
      <c r="CA41" s="119" t="s">
        <v>270</v>
      </c>
      <c r="CB41" s="98" t="s">
        <v>271</v>
      </c>
      <c r="CC41" s="119" t="s">
        <v>272</v>
      </c>
      <c r="CD41" s="98" t="s">
        <v>273</v>
      </c>
      <c r="CE41" s="119" t="s">
        <v>274</v>
      </c>
      <c r="CF41" s="98" t="s">
        <v>275</v>
      </c>
      <c r="CG41" s="98" t="s">
        <v>276</v>
      </c>
      <c r="CH41" s="98" t="s">
        <v>277</v>
      </c>
      <c r="CI41" s="98" t="s">
        <v>278</v>
      </c>
      <c r="CJ41" s="98" t="s">
        <v>279</v>
      </c>
      <c r="CK41" s="26" t="s">
        <v>280</v>
      </c>
      <c r="CL41" s="57" t="s">
        <v>281</v>
      </c>
      <c r="CM41" s="26" t="s">
        <v>282</v>
      </c>
      <c r="CN41" s="57" t="s">
        <v>283</v>
      </c>
      <c r="CO41" s="9" t="s">
        <v>284</v>
      </c>
      <c r="CP41" s="9" t="s">
        <v>285</v>
      </c>
      <c r="CQ41" s="119" t="s">
        <v>286</v>
      </c>
      <c r="CR41" s="98" t="s">
        <v>287</v>
      </c>
      <c r="CS41" s="118" t="s">
        <v>231</v>
      </c>
      <c r="CT41" s="117" t="s">
        <v>288</v>
      </c>
      <c r="CU41" s="117" t="s">
        <v>289</v>
      </c>
      <c r="CV41" s="118" t="s">
        <v>290</v>
      </c>
      <c r="CW41" s="118" t="s">
        <v>291</v>
      </c>
      <c r="CX41" s="26" t="s">
        <v>243</v>
      </c>
      <c r="CY41" s="57" t="s">
        <v>245</v>
      </c>
      <c r="CZ41" s="116" t="s">
        <v>292</v>
      </c>
      <c r="DA41" s="9" t="s">
        <v>224</v>
      </c>
      <c r="DB41" s="9" t="s">
        <v>226</v>
      </c>
      <c r="DC41" s="9" t="s">
        <v>241</v>
      </c>
      <c r="DD41" s="116" t="s">
        <v>219</v>
      </c>
      <c r="DE41" s="116" t="s">
        <v>220</v>
      </c>
      <c r="DF41" s="116" t="s">
        <v>237</v>
      </c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9.5155999999999992</v>
      </c>
      <c r="E42" s="94" t="s">
        <v>332</v>
      </c>
      <c r="F42" s="94" t="s">
        <v>332</v>
      </c>
      <c r="G42" s="93">
        <v>37.212376900000002</v>
      </c>
      <c r="H42" s="93">
        <v>27.132327700000001</v>
      </c>
      <c r="I42" s="93">
        <v>37.212376900000002</v>
      </c>
      <c r="J42" s="93">
        <v>27.132327700000001</v>
      </c>
      <c r="K42" s="93">
        <v>10.291640900000001</v>
      </c>
      <c r="L42" s="94" t="s">
        <v>332</v>
      </c>
      <c r="M42" s="94" t="s">
        <v>332</v>
      </c>
      <c r="N42" s="93">
        <v>0.96178707100000005</v>
      </c>
      <c r="O42" s="93">
        <v>0.96178707100000005</v>
      </c>
      <c r="P42" s="93">
        <v>0.99975778400000004</v>
      </c>
      <c r="Q42" s="93">
        <v>0.90119769999999999</v>
      </c>
      <c r="R42" s="93">
        <v>0.92156918499999996</v>
      </c>
      <c r="S42" s="93">
        <v>0.92156918499999996</v>
      </c>
      <c r="T42" s="93">
        <v>4.6105591108805761</v>
      </c>
      <c r="U42" s="93">
        <v>0.15057588648218231</v>
      </c>
      <c r="V42" s="93">
        <v>-3.6745159200000002</v>
      </c>
      <c r="W42" s="93">
        <v>0.98856690000000003</v>
      </c>
      <c r="X42" s="93">
        <v>-2.6859490200000002</v>
      </c>
      <c r="Y42" s="93">
        <v>-1.0912048791988793</v>
      </c>
      <c r="Z42" s="93">
        <v>1.0490224489550983</v>
      </c>
      <c r="AA42" s="93">
        <v>-2.5833110408011208</v>
      </c>
      <c r="AB42" s="93">
        <v>-1.1992280706870515</v>
      </c>
      <c r="AC42" s="93">
        <v>1.0524450599248354</v>
      </c>
      <c r="AD42" s="93">
        <v>-2.4752878493129487</v>
      </c>
      <c r="AE42" s="94" t="s">
        <v>332</v>
      </c>
      <c r="AF42" s="94" t="s">
        <v>332</v>
      </c>
      <c r="AG42" s="93">
        <v>69.903216</v>
      </c>
      <c r="AH42" s="93">
        <v>69.903216</v>
      </c>
      <c r="AI42" s="93">
        <v>42.641379499999999</v>
      </c>
      <c r="AJ42" s="93">
        <v>42.479866800000003</v>
      </c>
      <c r="AK42" s="93">
        <v>42.479866800000003</v>
      </c>
      <c r="AL42" s="93">
        <v>95.813605440000003</v>
      </c>
      <c r="AM42" s="93">
        <v>3805.8381359999998</v>
      </c>
      <c r="AN42" s="93">
        <v>-47584.115700000002</v>
      </c>
      <c r="AO42" s="93">
        <v>26882.330300000001</v>
      </c>
      <c r="AP42" s="93">
        <v>-74466.446100000001</v>
      </c>
      <c r="AQ42" s="93">
        <v>6326.1803799999998</v>
      </c>
      <c r="AR42" s="93">
        <v>-53910.2961</v>
      </c>
      <c r="AS42" s="94" t="s">
        <v>332</v>
      </c>
      <c r="AT42" s="94" t="s">
        <v>332</v>
      </c>
      <c r="AU42" s="93">
        <v>-52926.933900000004</v>
      </c>
      <c r="AV42" s="93">
        <v>-83815.409499999994</v>
      </c>
      <c r="AW42" s="94" t="s">
        <v>332</v>
      </c>
      <c r="AX42" s="94" t="s">
        <v>332</v>
      </c>
      <c r="AY42" s="93">
        <v>14.7038403</v>
      </c>
      <c r="BA42" s="7" t="s">
        <v>293</v>
      </c>
      <c r="BB42" s="2">
        <v>196.22389999999999</v>
      </c>
      <c r="BC42" s="2">
        <v>197.35179199999999</v>
      </c>
      <c r="BD42" s="2">
        <v>197.348231</v>
      </c>
      <c r="BE42" s="2">
        <v>28</v>
      </c>
      <c r="BF42" s="2">
        <v>8.7696000000000005</v>
      </c>
      <c r="BH42" s="2">
        <v>0.57734385300000002</v>
      </c>
      <c r="BI42" s="2">
        <v>36.094382000000003</v>
      </c>
      <c r="BJ42" s="2">
        <v>0.57734387045058355</v>
      </c>
      <c r="BK42" s="2">
        <v>36.094382531763152</v>
      </c>
      <c r="BL42" s="2">
        <v>6.7538924639999999E-3</v>
      </c>
      <c r="BM42" s="2">
        <v>2.2229132328000002E-5</v>
      </c>
      <c r="BN42" s="2">
        <v>6.7538921944206784E-3</v>
      </c>
      <c r="BO42" s="2">
        <v>2.2229130522893878E-5</v>
      </c>
      <c r="BP42" s="2">
        <v>49.715825570508052</v>
      </c>
      <c r="BQ42" s="2">
        <v>84.890776309498591</v>
      </c>
      <c r="BR42" s="2">
        <v>0.11942628408518639</v>
      </c>
      <c r="BS42" s="2">
        <v>1.6136702272831036</v>
      </c>
      <c r="BT42" s="2">
        <v>4.222518818132897E-2</v>
      </c>
      <c r="BU42" s="2">
        <v>0.45760702872758019</v>
      </c>
      <c r="BV42" s="2">
        <v>279760.99431581917</v>
      </c>
      <c r="BW42" s="2">
        <v>405.26424807118985</v>
      </c>
      <c r="BX42" s="2">
        <v>4.72642616554384</v>
      </c>
      <c r="BY42" s="2">
        <v>0.63444717900000003</v>
      </c>
      <c r="BZ42" s="2">
        <v>33.337771600000004</v>
      </c>
      <c r="CA42" s="2">
        <v>0.63444717226274472</v>
      </c>
      <c r="CB42" s="2">
        <v>33.337775873022444</v>
      </c>
      <c r="CC42" s="2">
        <v>1052.410370216</v>
      </c>
      <c r="CD42" s="2">
        <v>70.969252340799997</v>
      </c>
      <c r="CE42" s="2">
        <v>1052.4112356230164</v>
      </c>
      <c r="CF42" s="2">
        <v>70.969305157832551</v>
      </c>
      <c r="CG42" s="2">
        <v>5.4866630416799999E-4</v>
      </c>
      <c r="CH42" s="2">
        <v>5.4866714491785817E-4</v>
      </c>
      <c r="CI42" s="2">
        <v>1.5790442006109983E-5</v>
      </c>
      <c r="CJ42" s="2">
        <v>1.5795861057044114E-5</v>
      </c>
      <c r="CK42" s="2">
        <v>4.6105627217314371</v>
      </c>
      <c r="CL42" s="2">
        <v>0.15057599306902425</v>
      </c>
      <c r="CM42" s="2">
        <v>95.81368344693044</v>
      </c>
      <c r="CN42" s="2">
        <v>3805.8410860070944</v>
      </c>
      <c r="CO42" s="2">
        <v>513.56943657039596</v>
      </c>
      <c r="CP42" s="2">
        <v>511.26371150865452</v>
      </c>
      <c r="CQ42" s="2">
        <v>-55473.742349555949</v>
      </c>
      <c r="CR42" s="2">
        <v>-83856.14725578457</v>
      </c>
      <c r="CS42" s="2">
        <v>1.0600996661279065</v>
      </c>
      <c r="CT42" s="2">
        <v>-45301.98688776153</v>
      </c>
      <c r="CU42" s="2">
        <v>-244840.4046068693</v>
      </c>
      <c r="CV42" s="2">
        <v>-65552.10033265785</v>
      </c>
      <c r="CW42" s="2">
        <v>-298410.95465559175</v>
      </c>
      <c r="CX42" s="2">
        <v>-75578.247750247509</v>
      </c>
      <c r="CY42" s="2">
        <v>-54126.95610813034</v>
      </c>
      <c r="CZ42" s="2">
        <v>1.5408501916969604E-5</v>
      </c>
      <c r="DA42" s="2">
        <v>-3.5888967534739624</v>
      </c>
      <c r="DB42" s="2">
        <v>-2.654558224109052</v>
      </c>
      <c r="DC42" s="2">
        <v>-39365.019251942969</v>
      </c>
      <c r="DD42" s="2">
        <v>0.99976643481571126</v>
      </c>
      <c r="DE42" s="2">
        <v>0.90221395154946515</v>
      </c>
      <c r="DF42" s="2">
        <v>42.587377645789218</v>
      </c>
    </row>
    <row r="43" spans="1:110" x14ac:dyDescent="0.3">
      <c r="A43" s="93" t="s">
        <v>297</v>
      </c>
      <c r="B43" s="93">
        <v>3</v>
      </c>
      <c r="C43" s="93">
        <v>9.5155999999999992</v>
      </c>
      <c r="D43" s="93">
        <v>9.3895999999999997</v>
      </c>
      <c r="E43" s="94" t="s">
        <v>332</v>
      </c>
      <c r="F43" s="94" t="s">
        <v>332</v>
      </c>
      <c r="G43" s="93">
        <v>34.526427900000002</v>
      </c>
      <c r="H43" s="93">
        <v>23.4894322</v>
      </c>
      <c r="I43" s="93">
        <v>34.526427900000002</v>
      </c>
      <c r="J43" s="93">
        <v>23.4894322</v>
      </c>
      <c r="K43" s="93">
        <v>10.3056321</v>
      </c>
      <c r="L43" s="94" t="s">
        <v>332</v>
      </c>
      <c r="M43" s="94" t="s">
        <v>332</v>
      </c>
      <c r="N43" s="93">
        <v>0.93018215500000001</v>
      </c>
      <c r="O43" s="93">
        <v>0.93018215500000001</v>
      </c>
      <c r="P43" s="93">
        <v>0.99922602199999999</v>
      </c>
      <c r="Q43" s="93">
        <v>0.80300514599999995</v>
      </c>
      <c r="R43" s="93">
        <v>0.84078193999999995</v>
      </c>
      <c r="S43" s="93">
        <v>0.84078193999999995</v>
      </c>
      <c r="T43" s="93">
        <v>4.4975608265443352</v>
      </c>
      <c r="U43" s="93">
        <v>0.124517580516566</v>
      </c>
      <c r="V43" s="93">
        <v>-5.2548267400000004</v>
      </c>
      <c r="W43" s="93">
        <v>1.61193126</v>
      </c>
      <c r="X43" s="93">
        <v>-3.6428954800000004</v>
      </c>
      <c r="Y43" s="93">
        <v>-1.8662703719738407</v>
      </c>
      <c r="Z43" s="93">
        <v>1.0722545553103702</v>
      </c>
      <c r="AA43" s="93">
        <v>-3.3885563680261597</v>
      </c>
      <c r="AB43" s="93">
        <v>-2.1919460111083691</v>
      </c>
      <c r="AC43" s="93">
        <v>1.1926228771369192</v>
      </c>
      <c r="AD43" s="93">
        <v>-3.0628807288916313</v>
      </c>
      <c r="AE43" s="94" t="s">
        <v>332</v>
      </c>
      <c r="AF43" s="94" t="s">
        <v>332</v>
      </c>
      <c r="AG43" s="93">
        <v>86.355509900000001</v>
      </c>
      <c r="AH43" s="93">
        <v>86.355509900000001</v>
      </c>
      <c r="AI43" s="93">
        <v>48.707103400000001</v>
      </c>
      <c r="AJ43" s="93">
        <v>48.365426300000003</v>
      </c>
      <c r="AK43" s="93">
        <v>48.365426300000003</v>
      </c>
      <c r="AL43" s="93">
        <v>85.713568199999997</v>
      </c>
      <c r="AM43" s="93">
        <v>3156.6854736</v>
      </c>
      <c r="AN43" s="93">
        <v>-123115.804</v>
      </c>
      <c r="AO43" s="93">
        <v>33256.061000000002</v>
      </c>
      <c r="AP43" s="93">
        <v>-156371.86499999999</v>
      </c>
      <c r="AQ43" s="93">
        <v>11115.316000000001</v>
      </c>
      <c r="AR43" s="93">
        <v>-134231.12</v>
      </c>
      <c r="AS43" s="94" t="s">
        <v>332</v>
      </c>
      <c r="AT43" s="94" t="s">
        <v>332</v>
      </c>
      <c r="AU43" s="93">
        <v>-58422.525900000001</v>
      </c>
      <c r="AV43" s="93">
        <v>-102055.38099999999</v>
      </c>
      <c r="AW43" s="94" t="s">
        <v>332</v>
      </c>
      <c r="AX43" s="94" t="s">
        <v>332</v>
      </c>
      <c r="AY43" s="93">
        <v>14.703970999999999</v>
      </c>
      <c r="BA43" s="7" t="s">
        <v>294</v>
      </c>
      <c r="BB43" s="2">
        <v>186.85220000000001</v>
      </c>
      <c r="BC43" s="2">
        <v>196.94427200000001</v>
      </c>
      <c r="BD43" s="2">
        <v>196.65979799999999</v>
      </c>
      <c r="BE43" s="2">
        <v>22</v>
      </c>
      <c r="BF43" s="2">
        <v>5.5945999999999998</v>
      </c>
      <c r="BH43" s="2">
        <v>0.54387597399999998</v>
      </c>
      <c r="BI43" s="2">
        <v>37.913712400000001</v>
      </c>
      <c r="BJ43" s="2">
        <v>0.54387598669146031</v>
      </c>
      <c r="BK43" s="2">
        <v>37.91371292535797</v>
      </c>
      <c r="BL43" s="2">
        <v>7.4438716679999994E-3</v>
      </c>
      <c r="BM43" s="2">
        <v>2.2888411199999999E-5</v>
      </c>
      <c r="BN43" s="2">
        <v>7.4438714160267481E-3</v>
      </c>
      <c r="BO43" s="2">
        <v>2.2888409274688469E-5</v>
      </c>
      <c r="BP43" s="2">
        <v>47.833162024201336</v>
      </c>
      <c r="BQ43" s="2">
        <v>87.293065811131868</v>
      </c>
      <c r="BR43" s="2">
        <v>0.12142082586022401</v>
      </c>
      <c r="BS43" s="2">
        <v>1.6059372954696149</v>
      </c>
      <c r="BT43" s="2">
        <v>4.4559059245921087E-2</v>
      </c>
      <c r="BU43" s="2">
        <v>0.49475208462747233</v>
      </c>
      <c r="BV43" s="2">
        <v>318035.76190089033</v>
      </c>
      <c r="BW43" s="2">
        <v>399.15098494852208</v>
      </c>
      <c r="BX43" s="2">
        <v>3.895485950576135</v>
      </c>
      <c r="BY43" s="2">
        <v>0.64366316700000004</v>
      </c>
      <c r="BZ43" s="2">
        <v>33.171632600000002</v>
      </c>
      <c r="CA43" s="2">
        <v>0.64366316205029961</v>
      </c>
      <c r="CB43" s="2">
        <v>33.171637053224259</v>
      </c>
      <c r="CC43" s="2">
        <v>926.99225264799998</v>
      </c>
      <c r="CD43" s="2">
        <v>57.092042352</v>
      </c>
      <c r="CE43" s="2">
        <v>926.99301559955245</v>
      </c>
      <c r="CF43" s="2">
        <v>57.092084586149909</v>
      </c>
      <c r="CG43" s="2">
        <v>3.4597805145599998E-4</v>
      </c>
      <c r="CH43" s="2">
        <v>3.4597858506016328E-4</v>
      </c>
      <c r="CI43" s="2">
        <v>1.072634633401222E-5</v>
      </c>
      <c r="CJ43" s="2">
        <v>1.0730027472093421E-5</v>
      </c>
      <c r="CK43" s="2">
        <v>4.4975643764708053</v>
      </c>
      <c r="CL43" s="2">
        <v>0.12451766813311486</v>
      </c>
      <c r="CM43" s="2">
        <v>85.713637634082616</v>
      </c>
      <c r="CN43" s="2">
        <v>3156.6879267683762</v>
      </c>
      <c r="CO43" s="2">
        <v>514.26761995736376</v>
      </c>
      <c r="CP43" s="2">
        <v>511.98974016684156</v>
      </c>
      <c r="CQ43" s="2">
        <v>-61126.078315335144</v>
      </c>
      <c r="CR43" s="2">
        <v>-102094.16454207488</v>
      </c>
      <c r="CS43" s="2">
        <v>1.1915118331704244</v>
      </c>
      <c r="CT43" s="2">
        <v>-44531.147731855468</v>
      </c>
      <c r="CU43" s="2">
        <v>-243497.16309498419</v>
      </c>
      <c r="CV43" s="2">
        <v>-65240.286683291946</v>
      </c>
      <c r="CW43" s="2">
        <v>-296464.65365421632</v>
      </c>
      <c r="CX43" s="2">
        <v>-158497.22304987887</v>
      </c>
      <c r="CY43" s="2">
        <v>-135054.23972167604</v>
      </c>
      <c r="CZ43" s="2">
        <v>1.4035756511839542E-5</v>
      </c>
      <c r="DA43" s="2">
        <v>-5.0967448160548399</v>
      </c>
      <c r="DB43" s="2">
        <v>-3.6159704820436431</v>
      </c>
      <c r="DC43" s="2">
        <v>-100357.57293423369</v>
      </c>
      <c r="DD43" s="2">
        <v>0.99924325074089015</v>
      </c>
      <c r="DE43" s="2">
        <v>0.80514854951595172</v>
      </c>
      <c r="DF43" s="2">
        <v>48.554591129799412</v>
      </c>
    </row>
    <row r="44" spans="1:110" x14ac:dyDescent="0.3">
      <c r="A44" s="93" t="s">
        <v>297</v>
      </c>
      <c r="B44" s="93">
        <v>4</v>
      </c>
      <c r="C44" s="93">
        <v>9.3895999999999997</v>
      </c>
      <c r="D44" s="93">
        <v>9.2636000000000003</v>
      </c>
      <c r="E44" s="94" t="s">
        <v>332</v>
      </c>
      <c r="F44" s="94" t="s">
        <v>332</v>
      </c>
      <c r="G44" s="93">
        <v>30.8835324</v>
      </c>
      <c r="H44" s="93">
        <v>19.590336799999999</v>
      </c>
      <c r="I44" s="93">
        <v>30.8835324</v>
      </c>
      <c r="J44" s="93">
        <v>19.590336799999999</v>
      </c>
      <c r="K44" s="93">
        <v>10.2850383</v>
      </c>
      <c r="L44" s="94" t="s">
        <v>332</v>
      </c>
      <c r="M44" s="94" t="s">
        <v>332</v>
      </c>
      <c r="N44" s="93">
        <v>0.86975285099999999</v>
      </c>
      <c r="O44" s="93">
        <v>0.86975285099999999</v>
      </c>
      <c r="P44" s="93">
        <v>0.99523015199999998</v>
      </c>
      <c r="Q44" s="93">
        <v>0.62412131500000001</v>
      </c>
      <c r="R44" s="93">
        <v>0.67920187099999996</v>
      </c>
      <c r="S44" s="93">
        <v>0.67920187099999996</v>
      </c>
      <c r="T44" s="93">
        <v>4.3194565622673755</v>
      </c>
      <c r="U44" s="93">
        <v>0.10625189594456606</v>
      </c>
      <c r="V44" s="93">
        <v>-6.4436969599999996</v>
      </c>
      <c r="W44" s="93">
        <v>2.5446015700000002</v>
      </c>
      <c r="X44" s="93">
        <v>-3.8990953899999994</v>
      </c>
      <c r="Y44" s="93">
        <v>-3.0524476282265431</v>
      </c>
      <c r="Z44" s="93">
        <v>1.0871222793785951</v>
      </c>
      <c r="AA44" s="93">
        <v>-3.3912493317734564</v>
      </c>
      <c r="AB44" s="93">
        <v>-3.7954240759045255</v>
      </c>
      <c r="AC44" s="93">
        <v>1.5350507230259554</v>
      </c>
      <c r="AD44" s="93">
        <v>-2.6482728840954741</v>
      </c>
      <c r="AE44" s="94" t="s">
        <v>332</v>
      </c>
      <c r="AF44" s="94" t="s">
        <v>332</v>
      </c>
      <c r="AG44" s="93">
        <v>110.33437600000001</v>
      </c>
      <c r="AH44" s="93">
        <v>110.33437600000001</v>
      </c>
      <c r="AI44" s="93">
        <v>65.844460799999993</v>
      </c>
      <c r="AJ44" s="93">
        <v>65.010393199999996</v>
      </c>
      <c r="AK44" s="93">
        <v>65.010393199999996</v>
      </c>
      <c r="AL44" s="93">
        <v>75.884180400000005</v>
      </c>
      <c r="AM44" s="93">
        <v>2500.7504759999997</v>
      </c>
      <c r="AN44" s="93">
        <v>-298062.69099999999</v>
      </c>
      <c r="AO44" s="93">
        <v>34723.1201</v>
      </c>
      <c r="AP44" s="93">
        <v>-332785.81099999999</v>
      </c>
      <c r="AQ44" s="93">
        <v>21452.481500000002</v>
      </c>
      <c r="AR44" s="93">
        <v>-319515.17300000001</v>
      </c>
      <c r="AS44" s="94" t="s">
        <v>332</v>
      </c>
      <c r="AT44" s="94" t="s">
        <v>332</v>
      </c>
      <c r="AU44" s="93">
        <v>-69300.263399999996</v>
      </c>
      <c r="AV44" s="93">
        <v>-137582.405</v>
      </c>
      <c r="AW44" s="94" t="s">
        <v>332</v>
      </c>
      <c r="AX44" s="94" t="s">
        <v>332</v>
      </c>
      <c r="AY44" s="93">
        <v>14.704094</v>
      </c>
      <c r="BA44" s="7" t="s">
        <v>295</v>
      </c>
      <c r="BB44" s="2">
        <v>51.072600000000001</v>
      </c>
      <c r="BC44" s="2">
        <v>179.40643</v>
      </c>
      <c r="BD44" s="2">
        <v>177.570033</v>
      </c>
      <c r="BE44" s="2">
        <v>9</v>
      </c>
      <c r="BF44" s="2">
        <v>3.9245999999999999</v>
      </c>
      <c r="BH44" s="2">
        <v>0.50369731100000004</v>
      </c>
      <c r="BI44" s="2">
        <v>41.076805399999998</v>
      </c>
      <c r="BJ44" s="2">
        <v>0.50369732340458406</v>
      </c>
      <c r="BK44" s="2">
        <v>41.076805813996806</v>
      </c>
      <c r="BL44" s="2">
        <v>8.5128772320000011E-3</v>
      </c>
      <c r="BM44" s="2">
        <v>2.6502898572000002E-5</v>
      </c>
      <c r="BN44" s="2">
        <v>8.5128769207040086E-3</v>
      </c>
      <c r="BO44" s="2">
        <v>2.6502896260335464E-5</v>
      </c>
      <c r="BP44" s="2">
        <v>46.389835083519806</v>
      </c>
      <c r="BQ44" s="2">
        <v>90.258153699133842</v>
      </c>
      <c r="BR44" s="2">
        <v>0.12967711396372264</v>
      </c>
      <c r="BS44" s="2">
        <v>1.5716373493436224</v>
      </c>
      <c r="BT44" s="2">
        <v>4.7760871102507742E-2</v>
      </c>
      <c r="BU44" s="2">
        <v>0.53673783534751052</v>
      </c>
      <c r="BV44" s="2">
        <v>382771.41408991656</v>
      </c>
      <c r="BW44" s="2">
        <v>385.51631855586618</v>
      </c>
      <c r="BX44" s="2">
        <v>2.9986838344374678</v>
      </c>
      <c r="BY44" s="2">
        <v>0.64914079400000002</v>
      </c>
      <c r="BZ44" s="2">
        <v>28.422441299999999</v>
      </c>
      <c r="CA44" s="2">
        <v>0.6491407903723001</v>
      </c>
      <c r="CB44" s="2">
        <v>28.422445447514949</v>
      </c>
      <c r="CC44" s="2">
        <v>776.28988582399995</v>
      </c>
      <c r="CD44" s="2">
        <v>44.296799963199994</v>
      </c>
      <c r="CE44" s="2">
        <v>776.29052501818819</v>
      </c>
      <c r="CF44" s="2">
        <v>44.296832640142341</v>
      </c>
      <c r="CG44" s="2">
        <v>1.862624844408E-4</v>
      </c>
      <c r="CH44" s="2">
        <v>1.8626277380388476E-4</v>
      </c>
      <c r="CI44" s="2">
        <v>6.3560877800407331E-6</v>
      </c>
      <c r="CJ44" s="2">
        <v>6.3582691216733885E-6</v>
      </c>
      <c r="CK44" s="2">
        <v>4.3194599556850148</v>
      </c>
      <c r="CL44" s="2">
        <v>0.10625196990227635</v>
      </c>
      <c r="CM44" s="2">
        <v>75.884241487987936</v>
      </c>
      <c r="CN44" s="2">
        <v>2500.7524158249198</v>
      </c>
      <c r="CO44" s="2">
        <v>513.23995620912285</v>
      </c>
      <c r="CP44" s="2">
        <v>510.96881938427475</v>
      </c>
      <c r="CQ44" s="2">
        <v>-72219.495800712059</v>
      </c>
      <c r="CR44" s="2">
        <v>-137618.20198060956</v>
      </c>
      <c r="CS44" s="2">
        <v>1.5006744263487595</v>
      </c>
      <c r="CT44" s="2">
        <v>-43455.773325205904</v>
      </c>
      <c r="CU44" s="2">
        <v>-241882.30752835062</v>
      </c>
      <c r="CV44" s="2">
        <v>-64921.378016849507</v>
      </c>
      <c r="CW44" s="2">
        <v>-291422.16093771992</v>
      </c>
      <c r="CX44" s="2">
        <v>-335478.26502178551</v>
      </c>
      <c r="CY44" s="2">
        <v>-323219.60208873084</v>
      </c>
      <c r="CZ44" s="2">
        <v>1.2236095481841215E-5</v>
      </c>
      <c r="DA44" s="2">
        <v>-6.2204505958191083</v>
      </c>
      <c r="DB44" s="2">
        <v>-3.9352624484486958</v>
      </c>
      <c r="DC44" s="2">
        <v>-247653.34850481036</v>
      </c>
      <c r="DD44" s="2">
        <v>0.99533546195947875</v>
      </c>
      <c r="DE44" s="2">
        <v>0.62630419473311849</v>
      </c>
      <c r="DF44" s="2">
        <v>65.575128547716716</v>
      </c>
    </row>
    <row r="45" spans="1:110" ht="15" thickBot="1" x14ac:dyDescent="0.35">
      <c r="A45" s="93" t="s">
        <v>297</v>
      </c>
      <c r="B45" s="93">
        <v>5</v>
      </c>
      <c r="C45" s="93">
        <v>9.2636000000000003</v>
      </c>
      <c r="D45" s="93">
        <v>9.1376000000000008</v>
      </c>
      <c r="E45" s="94" t="s">
        <v>332</v>
      </c>
      <c r="F45" s="94" t="s">
        <v>332</v>
      </c>
      <c r="G45" s="93">
        <v>26.984437</v>
      </c>
      <c r="H45" s="93">
        <v>17.462350199999999</v>
      </c>
      <c r="I45" s="93">
        <v>26.984437</v>
      </c>
      <c r="J45" s="93">
        <v>17.462350199999999</v>
      </c>
      <c r="K45" s="93">
        <v>10.0689581</v>
      </c>
      <c r="L45" s="94" t="s">
        <v>332</v>
      </c>
      <c r="M45" s="94" t="s">
        <v>332</v>
      </c>
      <c r="N45" s="93">
        <v>0.75663403299999998</v>
      </c>
      <c r="O45" s="93">
        <v>0.75663403299999998</v>
      </c>
      <c r="P45" s="93">
        <v>0.95222570299999998</v>
      </c>
      <c r="Q45" s="93">
        <v>0.39300841800000003</v>
      </c>
      <c r="R45" s="93">
        <v>0.44357056700000003</v>
      </c>
      <c r="S45" s="93">
        <v>0.44357056700000003</v>
      </c>
      <c r="T45" s="93">
        <v>4.092941997776725</v>
      </c>
      <c r="U45" s="93">
        <v>0.126619310945083</v>
      </c>
      <c r="V45" s="93">
        <v>-5.5600088699999999</v>
      </c>
      <c r="W45" s="93">
        <v>3.4320222</v>
      </c>
      <c r="X45" s="93">
        <v>-2.1279866699999999</v>
      </c>
      <c r="Y45" s="93">
        <v>-3.9499017337076596</v>
      </c>
      <c r="Z45" s="93">
        <v>1.0556172436611999</v>
      </c>
      <c r="AA45" s="93">
        <v>-1.61010713629234</v>
      </c>
      <c r="AB45" s="93">
        <v>-4.6160966162196582</v>
      </c>
      <c r="AC45" s="93">
        <v>1.6249279290984486</v>
      </c>
      <c r="AD45" s="93">
        <v>-0.94391225378034194</v>
      </c>
      <c r="AE45" s="94" t="s">
        <v>332</v>
      </c>
      <c r="AF45" s="94" t="s">
        <v>332</v>
      </c>
      <c r="AG45" s="93">
        <v>139.91905700000001</v>
      </c>
      <c r="AH45" s="93">
        <v>139.91905700000001</v>
      </c>
      <c r="AI45" s="93">
        <v>102.908609</v>
      </c>
      <c r="AJ45" s="93">
        <v>101.129345</v>
      </c>
      <c r="AK45" s="93">
        <v>101.129345</v>
      </c>
      <c r="AL45" s="93">
        <v>65.541503519999992</v>
      </c>
      <c r="AM45" s="93">
        <v>2224.1106828000002</v>
      </c>
      <c r="AN45" s="93">
        <v>-564444.90599999996</v>
      </c>
      <c r="AO45" s="93">
        <v>24424.4771</v>
      </c>
      <c r="AP45" s="93">
        <v>-588869.38300000003</v>
      </c>
      <c r="AQ45" s="93">
        <v>39845.688800000004</v>
      </c>
      <c r="AR45" s="93">
        <v>-604290.59499999997</v>
      </c>
      <c r="AS45" s="94" t="s">
        <v>332</v>
      </c>
      <c r="AT45" s="94" t="s">
        <v>332</v>
      </c>
      <c r="AU45" s="93">
        <v>-90359.477199999994</v>
      </c>
      <c r="AV45" s="93">
        <v>-186671.927</v>
      </c>
      <c r="AW45" s="94" t="s">
        <v>332</v>
      </c>
      <c r="AX45" s="94" t="s">
        <v>332</v>
      </c>
      <c r="AY45" s="93">
        <v>14.7042077</v>
      </c>
      <c r="BA45" s="12" t="s">
        <v>296</v>
      </c>
      <c r="BB45" s="2">
        <v>90.971500000000006</v>
      </c>
      <c r="BC45" s="2">
        <v>69.903216</v>
      </c>
      <c r="BD45" s="2" t="s">
        <v>332</v>
      </c>
      <c r="BE45" s="2">
        <v>1</v>
      </c>
      <c r="BF45" s="2">
        <v>0</v>
      </c>
      <c r="BH45" s="2">
        <v>0.46420449000000003</v>
      </c>
      <c r="BI45" s="2">
        <v>44.068755199999998</v>
      </c>
      <c r="BJ45" s="2">
        <v>0.46420449863550417</v>
      </c>
      <c r="BK45" s="2">
        <v>44.068755629971179</v>
      </c>
      <c r="BL45" s="2">
        <v>9.9350148960000006E-3</v>
      </c>
      <c r="BM45" s="2">
        <v>3.9892851359999999E-5</v>
      </c>
      <c r="BN45" s="2">
        <v>9.9350146156241166E-3</v>
      </c>
      <c r="BO45" s="2">
        <v>3.9892848164133474E-5</v>
      </c>
      <c r="BP45" s="2">
        <v>45.695930266248169</v>
      </c>
      <c r="BQ45" s="2">
        <v>89.521831812035742</v>
      </c>
      <c r="BR45" s="2">
        <v>0.13822808774297218</v>
      </c>
      <c r="BS45" s="2">
        <v>1.4785972594920525</v>
      </c>
      <c r="BT45" s="2">
        <v>5.1745742411065804E-2</v>
      </c>
      <c r="BU45" s="2">
        <v>0.51134484178930339</v>
      </c>
      <c r="BV45" s="2">
        <v>450389.32465235516</v>
      </c>
      <c r="BW45" s="2">
        <v>365.50174721260743</v>
      </c>
      <c r="BX45" s="2">
        <v>2.4914796651026476</v>
      </c>
      <c r="BY45" s="2">
        <v>0.64967958100000001</v>
      </c>
      <c r="BZ45" s="2">
        <v>16.546513300000001</v>
      </c>
      <c r="CA45" s="2">
        <v>0.64967957824971434</v>
      </c>
      <c r="CB45" s="2">
        <v>16.546515518368349</v>
      </c>
      <c r="CC45" s="2">
        <v>630.11257892799995</v>
      </c>
      <c r="CD45" s="2">
        <v>42.000281800799996</v>
      </c>
      <c r="CE45" s="2">
        <v>630.11309497121954</v>
      </c>
      <c r="CF45" s="2">
        <v>42.000312878275878</v>
      </c>
      <c r="CG45" s="2">
        <v>1.188050714984E-4</v>
      </c>
      <c r="CH45" s="2">
        <v>1.1880525855525003E-4</v>
      </c>
      <c r="CI45" s="2">
        <v>4.3877635692464358E-6</v>
      </c>
      <c r="CJ45" s="2">
        <v>4.3892694569944766E-6</v>
      </c>
      <c r="CK45" s="2">
        <v>4.0929452291514785</v>
      </c>
      <c r="CL45" s="2">
        <v>0.12661940046024772</v>
      </c>
      <c r="CM45" s="2">
        <v>65.541556180088946</v>
      </c>
      <c r="CN45" s="2">
        <v>2224.1124302653579</v>
      </c>
      <c r="CO45" s="2">
        <v>502.45720663145147</v>
      </c>
      <c r="CP45" s="2">
        <v>500.18374746380641</v>
      </c>
      <c r="CQ45" s="2">
        <v>-93527.091604860412</v>
      </c>
      <c r="CR45" s="2">
        <v>-186705.29424664922</v>
      </c>
      <c r="CS45" s="2">
        <v>1.6401917197799194</v>
      </c>
      <c r="CT45" s="2">
        <v>-42167.889074096573</v>
      </c>
      <c r="CU45" s="2">
        <v>-240188.95548158223</v>
      </c>
      <c r="CV45" s="2">
        <v>-65443.05933647303</v>
      </c>
      <c r="CW45" s="2">
        <v>-283312.31859213993</v>
      </c>
      <c r="CX45" s="2">
        <v>-589879.99012644892</v>
      </c>
      <c r="CY45" s="2">
        <v>-608470.17655097065</v>
      </c>
      <c r="CZ45" s="2">
        <v>1.0675299282944102E-5</v>
      </c>
      <c r="DA45" s="2">
        <v>-5.5297681804233179</v>
      </c>
      <c r="DB45" s="2">
        <v>-2.3662640567160045</v>
      </c>
      <c r="DC45" s="2">
        <v>-502127.53191287461</v>
      </c>
      <c r="DD45" s="2">
        <v>0.95298757693804381</v>
      </c>
      <c r="DE45" s="2">
        <v>0.39473305981221518</v>
      </c>
      <c r="DF45" s="2">
        <v>102.57585258773358</v>
      </c>
    </row>
    <row r="46" spans="1:110" ht="15" thickBot="1" x14ac:dyDescent="0.35">
      <c r="A46" s="93" t="s">
        <v>297</v>
      </c>
      <c r="B46" s="93">
        <v>6</v>
      </c>
      <c r="C46" s="93">
        <v>9.1376000000000008</v>
      </c>
      <c r="D46" s="93">
        <v>9.0115999999999996</v>
      </c>
      <c r="E46" s="94" t="s">
        <v>332</v>
      </c>
      <c r="F46" s="94" t="s">
        <v>332</v>
      </c>
      <c r="G46" s="93">
        <v>24.8564504</v>
      </c>
      <c r="H46" s="93">
        <v>17.114194099999999</v>
      </c>
      <c r="I46" s="93">
        <v>24.8564504</v>
      </c>
      <c r="J46" s="93">
        <v>17.114194099999999</v>
      </c>
      <c r="K46" s="93">
        <v>9.8297015400000003</v>
      </c>
      <c r="L46" s="94" t="s">
        <v>332</v>
      </c>
      <c r="M46" s="94" t="s">
        <v>332</v>
      </c>
      <c r="N46" s="93">
        <v>0.59772551299999999</v>
      </c>
      <c r="O46" s="93">
        <v>0.59772551299999999</v>
      </c>
      <c r="P46" s="93">
        <v>0.78498236499999996</v>
      </c>
      <c r="Q46" s="93">
        <v>0.215430597</v>
      </c>
      <c r="R46" s="93">
        <v>0.24895655999999999</v>
      </c>
      <c r="S46" s="93">
        <v>0.24895655999999999</v>
      </c>
      <c r="T46" s="93">
        <v>3.993545634208806</v>
      </c>
      <c r="U46" s="93">
        <v>0.17085167476108357</v>
      </c>
      <c r="V46" s="93">
        <v>-3.4850936699999999</v>
      </c>
      <c r="W46" s="93">
        <v>3.1369376299999998</v>
      </c>
      <c r="X46" s="93">
        <v>-0.34815604000000011</v>
      </c>
      <c r="Y46" s="93">
        <v>-3.2769919223869515</v>
      </c>
      <c r="Z46" s="93">
        <v>1.0100472694111324</v>
      </c>
      <c r="AA46" s="93">
        <v>-0.20810174761304859</v>
      </c>
      <c r="AB46" s="93">
        <v>-3.3984179399383776</v>
      </c>
      <c r="AC46" s="93">
        <v>1.3229262957663559</v>
      </c>
      <c r="AD46" s="93">
        <v>-8.6675730061622422E-2</v>
      </c>
      <c r="AE46" s="94" t="s">
        <v>332</v>
      </c>
      <c r="AF46" s="94" t="s">
        <v>332</v>
      </c>
      <c r="AG46" s="93">
        <v>161.90764899999999</v>
      </c>
      <c r="AH46" s="93">
        <v>161.90764899999999</v>
      </c>
      <c r="AI46" s="93">
        <v>140.541234</v>
      </c>
      <c r="AJ46" s="93">
        <v>138.46910099999999</v>
      </c>
      <c r="AK46" s="93">
        <v>138.46910099999999</v>
      </c>
      <c r="AL46" s="93">
        <v>59.368231439999995</v>
      </c>
      <c r="AM46" s="93">
        <v>2281.7233836</v>
      </c>
      <c r="AN46" s="93">
        <v>-593841.86699999997</v>
      </c>
      <c r="AO46" s="93">
        <v>12468.841200000001</v>
      </c>
      <c r="AP46" s="93">
        <v>-606310.70900000003</v>
      </c>
      <c r="AQ46" s="93">
        <v>46475.167999999998</v>
      </c>
      <c r="AR46" s="93">
        <v>-640317.03500000003</v>
      </c>
      <c r="AS46" s="94" t="s">
        <v>332</v>
      </c>
      <c r="AT46" s="94" t="s">
        <v>332</v>
      </c>
      <c r="AU46" s="93">
        <v>-120803.433</v>
      </c>
      <c r="AV46" s="93">
        <v>-225168.20800000001</v>
      </c>
      <c r="AW46" s="94" t="s">
        <v>332</v>
      </c>
      <c r="AX46" s="94" t="s">
        <v>332</v>
      </c>
      <c r="AY46" s="93">
        <v>14.7043129</v>
      </c>
      <c r="BH46" s="2">
        <v>0.44136406500000003</v>
      </c>
      <c r="BI46" s="2">
        <v>45.624729799999997</v>
      </c>
      <c r="BJ46" s="2">
        <v>0.44136407431590025</v>
      </c>
      <c r="BK46" s="2">
        <v>45.624730265255572</v>
      </c>
      <c r="BL46" s="2">
        <v>1.106542368E-2</v>
      </c>
      <c r="BM46" s="2">
        <v>5.9368639320000001E-5</v>
      </c>
      <c r="BN46" s="2">
        <v>1.1065423350365512E-2</v>
      </c>
      <c r="BO46" s="2">
        <v>5.9368635085661426E-5</v>
      </c>
      <c r="BP46" s="2">
        <v>45.730293282770681</v>
      </c>
      <c r="BQ46" s="2">
        <v>86.840362922521081</v>
      </c>
      <c r="BR46" s="2">
        <v>0.14117596157079398</v>
      </c>
      <c r="BS46" s="2">
        <v>1.4556660610736185</v>
      </c>
      <c r="BT46" s="2">
        <v>5.4708103086644033E-2</v>
      </c>
      <c r="BU46" s="2">
        <v>0.46800649371387704</v>
      </c>
      <c r="BV46" s="2">
        <v>493236.65506190772</v>
      </c>
      <c r="BW46" s="2">
        <v>354.10134028502807</v>
      </c>
      <c r="BX46" s="2">
        <v>2.358530974296563</v>
      </c>
      <c r="BY46" s="2">
        <v>0.64279397199999999</v>
      </c>
      <c r="BZ46" s="2">
        <v>9.7230811199999998</v>
      </c>
      <c r="CA46" s="2">
        <v>0.6427939687703943</v>
      </c>
      <c r="CB46" s="2">
        <v>9.7230822816999893</v>
      </c>
      <c r="CC46" s="2">
        <v>553.96734049600002</v>
      </c>
      <c r="CD46" s="2">
        <v>45.464980485600002</v>
      </c>
      <c r="CE46" s="2">
        <v>553.96779402227719</v>
      </c>
      <c r="CF46" s="2">
        <v>45.465014349840544</v>
      </c>
      <c r="CG46" s="2">
        <v>1.017453966952E-4</v>
      </c>
      <c r="CH46" s="2">
        <v>1.0174555657746956E-4</v>
      </c>
      <c r="CI46" s="2">
        <v>3.9319835794297359E-6</v>
      </c>
      <c r="CJ46" s="2">
        <v>3.9333330153002936E-6</v>
      </c>
      <c r="CK46" s="2">
        <v>3.9935487885769154</v>
      </c>
      <c r="CL46" s="2">
        <v>0.17085179661466021</v>
      </c>
      <c r="CM46" s="2">
        <v>59.368279552842679</v>
      </c>
      <c r="CN46" s="2">
        <v>2281.7251253775526</v>
      </c>
      <c r="CO46" s="2">
        <v>490.51791940709415</v>
      </c>
      <c r="CP46" s="2">
        <v>488.28381646484786</v>
      </c>
      <c r="CQ46" s="2">
        <v>-124134.99383479639</v>
      </c>
      <c r="CR46" s="2">
        <v>-225200.43754928454</v>
      </c>
      <c r="CS46" s="2">
        <v>1.3465600629186372</v>
      </c>
      <c r="CT46" s="2">
        <v>-41228.998179841794</v>
      </c>
      <c r="CU46" s="2">
        <v>-239040.28706968698</v>
      </c>
      <c r="CV46" s="2">
        <v>-65985.713430482851</v>
      </c>
      <c r="CW46" s="2">
        <v>-277934.1665016546</v>
      </c>
      <c r="CX46" s="2">
        <v>-606167.55101789534</v>
      </c>
      <c r="CY46" s="2">
        <v>-641895.75337471592</v>
      </c>
      <c r="CZ46" s="2">
        <v>1.0047571759428449E-5</v>
      </c>
      <c r="DA46" s="2">
        <v>-3.5173360993337193</v>
      </c>
      <c r="DB46" s="2">
        <v>-0.46238191518816418</v>
      </c>
      <c r="DC46" s="2">
        <v>-572775.31970352936</v>
      </c>
      <c r="DD46" s="2">
        <v>0.78563992028126872</v>
      </c>
      <c r="DE46" s="2">
        <v>0.2158312643514218</v>
      </c>
      <c r="DF46" s="2">
        <v>140.44911944404976</v>
      </c>
    </row>
    <row r="47" spans="1:110" ht="15" thickBot="1" x14ac:dyDescent="0.35">
      <c r="A47" s="93" t="s">
        <v>297</v>
      </c>
      <c r="B47" s="93">
        <v>7</v>
      </c>
      <c r="C47" s="93">
        <v>9.0115999999999996</v>
      </c>
      <c r="D47" s="93">
        <v>8.8856000000000002</v>
      </c>
      <c r="E47" s="94" t="s">
        <v>332</v>
      </c>
      <c r="F47" s="94" t="s">
        <v>332</v>
      </c>
      <c r="G47" s="93">
        <v>24.508294299999999</v>
      </c>
      <c r="H47" s="93">
        <v>17.242221199999999</v>
      </c>
      <c r="I47" s="93">
        <v>24.508294299999999</v>
      </c>
      <c r="J47" s="93">
        <v>17.242221199999999</v>
      </c>
      <c r="K47" s="93">
        <v>9.7672287699999991</v>
      </c>
      <c r="L47" s="94" t="s">
        <v>332</v>
      </c>
      <c r="M47" s="94" t="s">
        <v>332</v>
      </c>
      <c r="N47" s="93">
        <v>0.46401600700000001</v>
      </c>
      <c r="O47" s="93">
        <v>0.46401600700000001</v>
      </c>
      <c r="P47" s="93">
        <v>0.57481565199999995</v>
      </c>
      <c r="Q47" s="93">
        <v>0.12299726</v>
      </c>
      <c r="R47" s="93">
        <v>0.14098377400000001</v>
      </c>
      <c r="S47" s="93">
        <v>0.14098377400000001</v>
      </c>
      <c r="T47" s="93">
        <v>4.0544375409091211</v>
      </c>
      <c r="U47" s="93">
        <v>0.19418091496082557</v>
      </c>
      <c r="V47" s="93">
        <v>-1.82981748</v>
      </c>
      <c r="W47" s="93">
        <v>1.9578445799999999</v>
      </c>
      <c r="X47" s="93">
        <v>0.12802709999999995</v>
      </c>
      <c r="Y47" s="93">
        <v>-1.8892241037297897</v>
      </c>
      <c r="Z47" s="93">
        <v>0.99625975713162729</v>
      </c>
      <c r="AA47" s="93">
        <v>5.9406623729789679E-2</v>
      </c>
      <c r="AB47" s="93">
        <v>-1.8478672237322753</v>
      </c>
      <c r="AC47" s="93">
        <v>1.1690809274499618</v>
      </c>
      <c r="AD47" s="93">
        <v>1.8049743732275393E-2</v>
      </c>
      <c r="AE47" s="94" t="s">
        <v>332</v>
      </c>
      <c r="AF47" s="94" t="s">
        <v>332</v>
      </c>
      <c r="AG47" s="93">
        <v>172.751251</v>
      </c>
      <c r="AH47" s="93">
        <v>172.751251</v>
      </c>
      <c r="AI47" s="93">
        <v>163.05581900000001</v>
      </c>
      <c r="AJ47" s="93">
        <v>161.76077900000001</v>
      </c>
      <c r="AK47" s="93">
        <v>161.76077900000001</v>
      </c>
      <c r="AL47" s="93">
        <v>57.633889319999994</v>
      </c>
      <c r="AM47" s="93">
        <v>2563.0019207999999</v>
      </c>
      <c r="AN47" s="93">
        <v>-386979.853</v>
      </c>
      <c r="AO47" s="93">
        <v>5457.7856499999998</v>
      </c>
      <c r="AP47" s="93">
        <v>-392437.63799999998</v>
      </c>
      <c r="AQ47" s="93">
        <v>32419.285800000001</v>
      </c>
      <c r="AR47" s="93">
        <v>-419399.13900000002</v>
      </c>
      <c r="AS47" s="94" t="s">
        <v>332</v>
      </c>
      <c r="AT47" s="94" t="s">
        <v>332</v>
      </c>
      <c r="AU47" s="93">
        <v>-146749.76300000001</v>
      </c>
      <c r="AV47" s="93">
        <v>-245940.02299999999</v>
      </c>
      <c r="AW47" s="94" t="s">
        <v>332</v>
      </c>
      <c r="AX47" s="94" t="s">
        <v>332</v>
      </c>
      <c r="AY47" s="93">
        <v>14.7044137</v>
      </c>
      <c r="BC47" s="11" t="s">
        <v>297</v>
      </c>
      <c r="BD47" s="120" t="s">
        <v>298</v>
      </c>
      <c r="BF47" s="121" t="s">
        <v>299</v>
      </c>
      <c r="BH47" s="2">
        <v>0.43218585300000001</v>
      </c>
      <c r="BI47" s="2">
        <v>46.334158899999998</v>
      </c>
      <c r="BJ47" s="2">
        <v>0.43218586181021013</v>
      </c>
      <c r="BK47" s="2">
        <v>46.334159299275491</v>
      </c>
      <c r="BL47" s="2">
        <v>1.1645753544000001E-2</v>
      </c>
      <c r="BM47" s="2">
        <v>7.0945194600000006E-5</v>
      </c>
      <c r="BN47" s="2">
        <v>1.1645753204608301E-2</v>
      </c>
      <c r="BO47" s="2">
        <v>7.0945190577573016E-5</v>
      </c>
      <c r="BP47" s="2">
        <v>45.969832356036804</v>
      </c>
      <c r="BQ47" s="2">
        <v>84.539855967775537</v>
      </c>
      <c r="BR47" s="2">
        <v>0.14002862699511681</v>
      </c>
      <c r="BS47" s="2">
        <v>1.7189180494190792</v>
      </c>
      <c r="BT47" s="2">
        <v>5.6109499773444677E-2</v>
      </c>
      <c r="BU47" s="2">
        <v>0.46594236757141344</v>
      </c>
      <c r="BV47" s="2">
        <v>511114.52546174655</v>
      </c>
      <c r="BW47" s="2">
        <v>356.55618309576226</v>
      </c>
      <c r="BX47" s="2">
        <v>2.3397926141479126</v>
      </c>
      <c r="BY47" s="2">
        <v>0.63491334700000002</v>
      </c>
      <c r="BZ47" s="2">
        <v>7.9291498599999999</v>
      </c>
      <c r="CA47" s="2">
        <v>0.63491334334381</v>
      </c>
      <c r="CB47" s="2">
        <v>7.9291505771037807</v>
      </c>
      <c r="CC47" s="2">
        <v>536.58972708800002</v>
      </c>
      <c r="CD47" s="2">
        <v>46.283285799200002</v>
      </c>
      <c r="CE47" s="2">
        <v>536.59016589967382</v>
      </c>
      <c r="CF47" s="2">
        <v>46.283321088157322</v>
      </c>
      <c r="CG47" s="2">
        <v>9.8722279842399993E-5</v>
      </c>
      <c r="CH47" s="2">
        <v>9.8722435031408298E-5</v>
      </c>
      <c r="CI47" s="2">
        <v>3.8697531059063136E-6</v>
      </c>
      <c r="CJ47" s="2">
        <v>3.8710811949252211E-6</v>
      </c>
      <c r="CK47" s="2">
        <v>4.0544407221360723</v>
      </c>
      <c r="CL47" s="2">
        <v>0.1941810575721325</v>
      </c>
      <c r="CM47" s="2">
        <v>57.633935900699356</v>
      </c>
      <c r="CN47" s="2">
        <v>2563.003901155977</v>
      </c>
      <c r="CO47" s="2">
        <v>487.40042768720502</v>
      </c>
      <c r="CP47" s="2">
        <v>485.20963921630005</v>
      </c>
      <c r="CQ47" s="2">
        <v>-150152.09946415026</v>
      </c>
      <c r="CR47" s="2">
        <v>-245971.75868816418</v>
      </c>
      <c r="CS47" s="2">
        <v>1.1769881137335536</v>
      </c>
      <c r="CT47" s="2">
        <v>-40767.919633865225</v>
      </c>
      <c r="CU47" s="2">
        <v>-238501.14591113085</v>
      </c>
      <c r="CV47" s="2">
        <v>-65484.895591417873</v>
      </c>
      <c r="CW47" s="2">
        <v>-275556.74529103882</v>
      </c>
      <c r="CX47" s="2">
        <v>-392350.32387661492</v>
      </c>
      <c r="CY47" s="2">
        <v>-419671.87362134951</v>
      </c>
      <c r="CZ47" s="2">
        <v>1.0176446136763719E-5</v>
      </c>
      <c r="DA47" s="2">
        <v>-1.8357461975568532</v>
      </c>
      <c r="DB47" s="2">
        <v>0.11251336056275187</v>
      </c>
      <c r="DC47" s="2">
        <v>-384388.87972974969</v>
      </c>
      <c r="DD47" s="2">
        <v>0.57482510480696714</v>
      </c>
      <c r="DE47" s="2">
        <v>0.1230010915622764</v>
      </c>
      <c r="DF47" s="2">
        <v>163.05501515854348</v>
      </c>
    </row>
    <row r="48" spans="1:110" ht="15.6" customHeight="1" x14ac:dyDescent="0.3">
      <c r="A48" s="93" t="s">
        <v>297</v>
      </c>
      <c r="B48" s="93">
        <v>8</v>
      </c>
      <c r="C48" s="93">
        <v>8.8856000000000002</v>
      </c>
      <c r="D48" s="93">
        <v>8.7596000000000007</v>
      </c>
      <c r="E48" s="94" t="s">
        <v>332</v>
      </c>
      <c r="F48" s="94" t="s">
        <v>332</v>
      </c>
      <c r="G48" s="93">
        <v>24.6363214</v>
      </c>
      <c r="H48" s="93">
        <v>17.346454900000001</v>
      </c>
      <c r="I48" s="93">
        <v>24.6363214</v>
      </c>
      <c r="J48" s="93">
        <v>17.346454900000001</v>
      </c>
      <c r="K48" s="93">
        <v>9.7932916599999995</v>
      </c>
      <c r="L48" s="94" t="s">
        <v>332</v>
      </c>
      <c r="M48" s="94" t="s">
        <v>332</v>
      </c>
      <c r="N48" s="93">
        <v>0.38733150199999999</v>
      </c>
      <c r="O48" s="97">
        <v>0.38733150199999999</v>
      </c>
      <c r="P48" s="93">
        <v>0.43783844199999999</v>
      </c>
      <c r="Q48" s="93">
        <v>8.4027447000000005E-2</v>
      </c>
      <c r="R48" s="93">
        <v>9.2131249900000003E-2</v>
      </c>
      <c r="S48" s="93">
        <v>9.2131249900000003E-2</v>
      </c>
      <c r="T48" s="93">
        <v>4.130982020938271</v>
      </c>
      <c r="U48" s="93">
        <v>0.20231492550462604</v>
      </c>
      <c r="V48" s="93">
        <v>-0.83272284200000002</v>
      </c>
      <c r="W48" s="93">
        <v>0.93695654799999994</v>
      </c>
      <c r="X48" s="93">
        <v>0.10423370599999993</v>
      </c>
      <c r="Y48" s="93">
        <v>-0.87309583990400641</v>
      </c>
      <c r="Z48" s="93">
        <v>0.99699419252943478</v>
      </c>
      <c r="AA48" s="93">
        <v>4.0372997904006384E-2</v>
      </c>
      <c r="AB48" s="93">
        <v>-0.84232602361548914</v>
      </c>
      <c r="AC48" s="93">
        <v>1.1213452750836297</v>
      </c>
      <c r="AD48" s="93">
        <v>9.6031816154891238E-3</v>
      </c>
      <c r="AE48" s="94" t="s">
        <v>332</v>
      </c>
      <c r="AF48" s="94" t="s">
        <v>332</v>
      </c>
      <c r="AG48" s="93">
        <v>177.471069</v>
      </c>
      <c r="AH48" s="93">
        <v>177.471069</v>
      </c>
      <c r="AI48" s="93">
        <v>173.513519</v>
      </c>
      <c r="AJ48" s="93">
        <v>172.912621</v>
      </c>
      <c r="AK48" s="93">
        <v>172.912621</v>
      </c>
      <c r="AL48" s="93">
        <v>57.427296120000001</v>
      </c>
      <c r="AM48" s="93">
        <v>2716.0162559999999</v>
      </c>
      <c r="AN48" s="93">
        <v>-187273.872</v>
      </c>
      <c r="AO48" s="93">
        <v>2225.7354500000001</v>
      </c>
      <c r="AP48" s="93">
        <v>-189499.60800000001</v>
      </c>
      <c r="AQ48" s="93">
        <v>15983.128500000001</v>
      </c>
      <c r="AR48" s="93">
        <v>-203257.00099999999</v>
      </c>
      <c r="AS48" s="94" t="s">
        <v>332</v>
      </c>
      <c r="AT48" s="94" t="s">
        <v>332</v>
      </c>
      <c r="AU48" s="93">
        <v>-161694.848</v>
      </c>
      <c r="AV48" s="93">
        <v>-255258.274</v>
      </c>
      <c r="AW48" s="94" t="s">
        <v>332</v>
      </c>
      <c r="AX48" s="94" t="s">
        <v>332</v>
      </c>
      <c r="AY48" s="93">
        <v>14.7045133</v>
      </c>
      <c r="BA48" s="122" t="s">
        <v>300</v>
      </c>
      <c r="BB48" s="1" t="s">
        <v>301</v>
      </c>
      <c r="BC48" s="2">
        <v>-27.655963447229997</v>
      </c>
      <c r="BD48" s="2">
        <v>-8.1343383579010009</v>
      </c>
      <c r="BF48" s="123" t="s">
        <v>302</v>
      </c>
      <c r="BH48" s="2">
        <v>0.42858428199999998</v>
      </c>
      <c r="BI48" s="2">
        <v>46.783787599999997</v>
      </c>
      <c r="BJ48" s="2">
        <v>0.42858428945200061</v>
      </c>
      <c r="BK48" s="2">
        <v>46.783788028294332</v>
      </c>
      <c r="BL48" s="2">
        <v>1.1903010444E-2</v>
      </c>
      <c r="BM48" s="2">
        <v>7.5848800320000006E-5</v>
      </c>
      <c r="BN48" s="2">
        <v>1.1903010105736498E-2</v>
      </c>
      <c r="BO48" s="2">
        <v>7.5848796671898206E-5</v>
      </c>
      <c r="BP48" s="2">
        <v>46.203275471870867</v>
      </c>
      <c r="BQ48" s="2">
        <v>83.206857783553403</v>
      </c>
      <c r="BR48" s="2">
        <v>0.1386436245838796</v>
      </c>
      <c r="BS48" s="2">
        <v>1.8909416514567308</v>
      </c>
      <c r="BT48" s="2">
        <v>5.6678278068442715E-2</v>
      </c>
      <c r="BU48" s="2">
        <v>0.47165258819522282</v>
      </c>
      <c r="BV48" s="2">
        <v>512652.97013404605</v>
      </c>
      <c r="BW48" s="2">
        <v>361.43071333699942</v>
      </c>
      <c r="BX48" s="2">
        <v>2.3313140925136291</v>
      </c>
      <c r="BY48" s="2">
        <v>0.63005148799999999</v>
      </c>
      <c r="BZ48" s="2">
        <v>7.4153164800000004</v>
      </c>
      <c r="CA48" s="2">
        <v>0.63005148441822179</v>
      </c>
      <c r="CB48" s="2">
        <v>7.4153170468680507</v>
      </c>
      <c r="CC48" s="2">
        <v>536.27633160799996</v>
      </c>
      <c r="CD48" s="2">
        <v>46.1231341688</v>
      </c>
      <c r="CE48" s="2">
        <v>536.276772745926</v>
      </c>
      <c r="CF48" s="2">
        <v>46.12316945927612</v>
      </c>
      <c r="CG48" s="2">
        <v>9.89277185632E-5</v>
      </c>
      <c r="CH48" s="2">
        <v>9.8927874051261893E-5</v>
      </c>
      <c r="CI48" s="2">
        <v>3.8417588849287171E-6</v>
      </c>
      <c r="CJ48" s="2">
        <v>3.8430773624948395E-6</v>
      </c>
      <c r="CK48" s="2">
        <v>4.1309852871443695</v>
      </c>
      <c r="CL48" s="2">
        <v>0.2023150757490198</v>
      </c>
      <c r="CM48" s="2">
        <v>57.427342554277175</v>
      </c>
      <c r="CN48" s="2">
        <v>2716.0183690231406</v>
      </c>
      <c r="CO48" s="2">
        <v>488.7010078243041</v>
      </c>
      <c r="CP48" s="2">
        <v>486.53109777233493</v>
      </c>
      <c r="CQ48" s="2">
        <v>-165125.7985532757</v>
      </c>
      <c r="CR48" s="2">
        <v>-255289.7055700864</v>
      </c>
      <c r="CS48" s="2">
        <v>1.1243969354957655</v>
      </c>
      <c r="CT48" s="2">
        <v>-40555.272013736248</v>
      </c>
      <c r="CU48" s="2">
        <v>-238279.77848025435</v>
      </c>
      <c r="CV48" s="2">
        <v>-64819.344542200175</v>
      </c>
      <c r="CW48" s="2">
        <v>-274584.17037056765</v>
      </c>
      <c r="CX48" s="2">
        <v>-189486.49733370225</v>
      </c>
      <c r="CY48" s="2">
        <v>-203296.88760209281</v>
      </c>
      <c r="CZ48" s="2">
        <v>1.0409352023048366E-5</v>
      </c>
      <c r="DA48" s="2">
        <v>-0.83194016271084759</v>
      </c>
      <c r="DB48" s="2">
        <v>0.10224402392071009</v>
      </c>
      <c r="DC48" s="2">
        <v>-186642.46036526794</v>
      </c>
      <c r="DD48" s="2">
        <v>0.43782122208240598</v>
      </c>
      <c r="DE48" s="2">
        <v>8.4022705735568762E-2</v>
      </c>
      <c r="DF48" s="2">
        <v>173.51471807388029</v>
      </c>
    </row>
    <row r="49" spans="1:110" ht="15.6" x14ac:dyDescent="0.3">
      <c r="A49" s="93" t="s">
        <v>297</v>
      </c>
      <c r="B49" s="93">
        <v>9</v>
      </c>
      <c r="C49" s="93">
        <v>8.7596000000000007</v>
      </c>
      <c r="D49" s="93">
        <v>8.6335999999999995</v>
      </c>
      <c r="E49" s="94" t="s">
        <v>332</v>
      </c>
      <c r="F49" s="94" t="s">
        <v>332</v>
      </c>
      <c r="G49" s="93">
        <v>24.740555100000002</v>
      </c>
      <c r="H49" s="93">
        <v>17.3921165</v>
      </c>
      <c r="I49" s="93">
        <v>24.740555100000002</v>
      </c>
      <c r="J49" s="93">
        <v>17.3921165</v>
      </c>
      <c r="K49" s="93">
        <v>9.8163040000000006</v>
      </c>
      <c r="L49" s="94" t="s">
        <v>332</v>
      </c>
      <c r="M49" s="94" t="s">
        <v>332</v>
      </c>
      <c r="N49" s="93">
        <v>0.35204143599999999</v>
      </c>
      <c r="O49" s="93">
        <v>0.35204143599999999</v>
      </c>
      <c r="P49" s="93">
        <v>0.37278918100000003</v>
      </c>
      <c r="Q49" s="93">
        <v>6.8616159199999999E-2</v>
      </c>
      <c r="R49" s="93">
        <v>7.19697319E-2</v>
      </c>
      <c r="S49" s="93">
        <v>7.19697319E-2</v>
      </c>
      <c r="T49" s="93">
        <v>4.1723639821593919</v>
      </c>
      <c r="U49" s="93">
        <v>0.20488793592134902</v>
      </c>
      <c r="V49" s="93">
        <v>-0.34644461500000001</v>
      </c>
      <c r="W49" s="93">
        <v>0.39210615300000001</v>
      </c>
      <c r="X49" s="93">
        <v>4.5661538000000002E-2</v>
      </c>
      <c r="Y49" s="93">
        <v>-0.36251936840748855</v>
      </c>
      <c r="Z49" s="93">
        <v>0.99869507199326002</v>
      </c>
      <c r="AA49" s="93">
        <v>1.6074753407488568E-2</v>
      </c>
      <c r="AB49" s="93">
        <v>-0.34973086364800166</v>
      </c>
      <c r="AC49" s="93">
        <v>1.1024908034201932</v>
      </c>
      <c r="AD49" s="93">
        <v>3.2862486480016622E-3</v>
      </c>
      <c r="AE49" s="94" t="s">
        <v>332</v>
      </c>
      <c r="AF49" s="94" t="s">
        <v>332</v>
      </c>
      <c r="AG49" s="93">
        <v>179.40643</v>
      </c>
      <c r="AH49" s="93">
        <v>179.40643</v>
      </c>
      <c r="AI49" s="93">
        <v>177.81447600000001</v>
      </c>
      <c r="AJ49" s="93">
        <v>177.570033</v>
      </c>
      <c r="AK49" s="93">
        <v>177.570033</v>
      </c>
      <c r="AL49" s="93">
        <v>57.448400399999997</v>
      </c>
      <c r="AM49" s="93">
        <v>2786.0506272000002</v>
      </c>
      <c r="AN49" s="93">
        <v>-78483.301200000002</v>
      </c>
      <c r="AO49" s="93">
        <v>897.752341</v>
      </c>
      <c r="AP49" s="93">
        <v>-79381.053499999995</v>
      </c>
      <c r="AQ49" s="93">
        <v>6685.1973600000001</v>
      </c>
      <c r="AR49" s="93">
        <v>-85168.498500000002</v>
      </c>
      <c r="AS49" s="94" t="s">
        <v>332</v>
      </c>
      <c r="AT49" s="94" t="s">
        <v>332</v>
      </c>
      <c r="AU49" s="93">
        <v>-168583.12599999999</v>
      </c>
      <c r="AV49" s="93">
        <v>-259100.69399999999</v>
      </c>
      <c r="AW49" s="94" t="s">
        <v>332</v>
      </c>
      <c r="AX49" s="94" t="s">
        <v>332</v>
      </c>
      <c r="AY49" s="93">
        <v>14.7046127</v>
      </c>
      <c r="BA49" s="124"/>
      <c r="BB49" s="7" t="s">
        <v>303</v>
      </c>
      <c r="BC49" s="2">
        <v>15.220137428859999</v>
      </c>
      <c r="BD49" s="2">
        <v>12.061143731359001</v>
      </c>
      <c r="BF49" s="125" t="s">
        <v>304</v>
      </c>
      <c r="BH49" s="2">
        <v>0.42716653199999999</v>
      </c>
      <c r="BI49" s="2">
        <v>47.031288000000004</v>
      </c>
      <c r="BJ49" s="2">
        <v>0.42716654175708779</v>
      </c>
      <c r="BK49" s="2">
        <v>47.031288401860827</v>
      </c>
      <c r="BL49" s="2">
        <v>1.200927366E-2</v>
      </c>
      <c r="BM49" s="2">
        <v>7.7733623879999998E-5</v>
      </c>
      <c r="BN49" s="2">
        <v>1.2009273293310866E-2</v>
      </c>
      <c r="BO49" s="2">
        <v>7.7733619853151943E-5</v>
      </c>
      <c r="BP49" s="2">
        <v>46.351525386394307</v>
      </c>
      <c r="BQ49" s="2">
        <v>82.617826187379578</v>
      </c>
      <c r="BR49" s="2">
        <v>0.13788903792013951</v>
      </c>
      <c r="BS49" s="2">
        <v>1.9773680883908415</v>
      </c>
      <c r="BT49" s="2">
        <v>5.6899460193328463E-2</v>
      </c>
      <c r="BU49" s="2">
        <v>0.47544172891076625</v>
      </c>
      <c r="BV49" s="2">
        <v>512140.06892336882</v>
      </c>
      <c r="BW49" s="2">
        <v>364.16453742405469</v>
      </c>
      <c r="BX49" s="2">
        <v>2.3251501346797201</v>
      </c>
      <c r="BY49" s="2">
        <v>0.62775707599999997</v>
      </c>
      <c r="BZ49" s="2">
        <v>7.2472344299999998</v>
      </c>
      <c r="CA49" s="2">
        <v>0.62775707207804543</v>
      </c>
      <c r="CB49" s="2">
        <v>7.2472350226617204</v>
      </c>
      <c r="CC49" s="2">
        <v>537.50898514400001</v>
      </c>
      <c r="CD49" s="2">
        <v>45.926801730400001</v>
      </c>
      <c r="CE49" s="2">
        <v>537.50942428056521</v>
      </c>
      <c r="CF49" s="2">
        <v>45.926837025662216</v>
      </c>
      <c r="CG49" s="2">
        <v>9.9134631069599995E-5</v>
      </c>
      <c r="CH49" s="2">
        <v>9.9134787061594436E-5</v>
      </c>
      <c r="CI49" s="2">
        <v>3.8214706211812632E-6</v>
      </c>
      <c r="CJ49" s="2">
        <v>3.8227821557772288E-6</v>
      </c>
      <c r="CK49" s="2">
        <v>4.1723672548958621</v>
      </c>
      <c r="CL49" s="2">
        <v>0.20488808819780985</v>
      </c>
      <c r="CM49" s="2">
        <v>57.448446679192351</v>
      </c>
      <c r="CN49" s="2">
        <v>2786.0527997953091</v>
      </c>
      <c r="CO49" s="2">
        <v>489.84936060912543</v>
      </c>
      <c r="CP49" s="2">
        <v>487.68861026390977</v>
      </c>
      <c r="CQ49" s="2">
        <v>-172025.48678154207</v>
      </c>
      <c r="CR49" s="2">
        <v>-259131.96040848529</v>
      </c>
      <c r="CS49" s="2">
        <v>1.1038749406404331</v>
      </c>
      <c r="CT49" s="2">
        <v>-40460.632917452502</v>
      </c>
      <c r="CU49" s="2">
        <v>-238193.17383819024</v>
      </c>
      <c r="CV49" s="2">
        <v>-64479.014288893741</v>
      </c>
      <c r="CW49" s="2">
        <v>-274193.8126239641</v>
      </c>
      <c r="CX49" s="2">
        <v>-79379.640670809866</v>
      </c>
      <c r="CY49" s="2">
        <v>-85174.673763490107</v>
      </c>
      <c r="CZ49" s="2">
        <v>1.0537107492231204E-5</v>
      </c>
      <c r="DA49" s="2">
        <v>-0.34543312609495963</v>
      </c>
      <c r="DB49" s="2">
        <v>4.5207190388603997E-2</v>
      </c>
      <c r="DC49" s="2">
        <v>-78177.715406694711</v>
      </c>
      <c r="DD49" s="2">
        <v>0.37278665850012127</v>
      </c>
      <c r="DE49" s="2">
        <v>6.8615568823313614E-2</v>
      </c>
      <c r="DF49" s="2">
        <v>177.81464276380368</v>
      </c>
    </row>
    <row r="50" spans="1:110" ht="15.6" x14ac:dyDescent="0.3">
      <c r="A50" s="93" t="s">
        <v>297</v>
      </c>
      <c r="B50" s="93">
        <v>10</v>
      </c>
      <c r="C50" s="93">
        <v>8.6335999999999995</v>
      </c>
      <c r="D50" s="93">
        <v>8.5076000000000001</v>
      </c>
      <c r="E50" s="94" t="s">
        <v>332</v>
      </c>
      <c r="F50" s="94" t="s">
        <v>332</v>
      </c>
      <c r="G50" s="93">
        <v>24.786216700000001</v>
      </c>
      <c r="H50" s="93">
        <v>17.409073299999999</v>
      </c>
      <c r="I50" s="93">
        <v>24.786216700000001</v>
      </c>
      <c r="J50" s="93">
        <v>17.409073299999999</v>
      </c>
      <c r="K50" s="93">
        <v>9.82744383</v>
      </c>
      <c r="L50" s="94" t="s">
        <v>332</v>
      </c>
      <c r="M50" s="94" t="s">
        <v>332</v>
      </c>
      <c r="N50" s="93">
        <v>0.33741559100000001</v>
      </c>
      <c r="O50" s="93">
        <v>0.33741559100000001</v>
      </c>
      <c r="P50" s="93">
        <v>0.345622017</v>
      </c>
      <c r="Q50" s="93">
        <v>6.2615680600000001E-2</v>
      </c>
      <c r="R50" s="93">
        <v>6.3952117200000005E-2</v>
      </c>
      <c r="S50" s="93">
        <v>6.3952117200000005E-2</v>
      </c>
      <c r="T50" s="93">
        <v>4.189889744744244</v>
      </c>
      <c r="U50" s="93">
        <v>0.20572278723469367</v>
      </c>
      <c r="V50" s="93">
        <v>-0.138358863</v>
      </c>
      <c r="W50" s="93">
        <v>0.15531571599999999</v>
      </c>
      <c r="X50" s="93">
        <v>1.6956852999999994E-2</v>
      </c>
      <c r="Y50" s="93">
        <v>-0.14408036957649512</v>
      </c>
      <c r="Z50" s="93">
        <v>0.99951734187465902</v>
      </c>
      <c r="AA50" s="93">
        <v>5.7215065764951211E-3</v>
      </c>
      <c r="AB50" s="93">
        <v>-0.13944328965039918</v>
      </c>
      <c r="AC50" s="93">
        <v>1.0947197479395285</v>
      </c>
      <c r="AD50" s="93">
        <v>1.0844266503991712E-3</v>
      </c>
      <c r="AE50" s="94" t="s">
        <v>332</v>
      </c>
      <c r="AF50" s="94" t="s">
        <v>332</v>
      </c>
      <c r="AG50" s="93">
        <v>180.18710899999999</v>
      </c>
      <c r="AH50" s="93">
        <v>180.18710899999999</v>
      </c>
      <c r="AI50" s="93">
        <v>179.51009999999999</v>
      </c>
      <c r="AJ50" s="93">
        <v>179.41449299999999</v>
      </c>
      <c r="AK50" s="93">
        <v>179.41449299999999</v>
      </c>
      <c r="AL50" s="93">
        <v>57.46541148</v>
      </c>
      <c r="AM50" s="93">
        <v>2815.0465319999998</v>
      </c>
      <c r="AN50" s="93">
        <v>-31015.165199999999</v>
      </c>
      <c r="AO50" s="93">
        <v>382.33308699999998</v>
      </c>
      <c r="AP50" s="93">
        <v>-31397.498299999999</v>
      </c>
      <c r="AQ50" s="93">
        <v>2644.9393300000002</v>
      </c>
      <c r="AR50" s="93">
        <v>-33660.104599999999</v>
      </c>
      <c r="AS50" s="94" t="s">
        <v>332</v>
      </c>
      <c r="AT50" s="94" t="s">
        <v>332</v>
      </c>
      <c r="AU50" s="93">
        <v>-171438.96900000001</v>
      </c>
      <c r="AV50" s="93">
        <v>-260629.87599999999</v>
      </c>
      <c r="AW50" s="94" t="s">
        <v>332</v>
      </c>
      <c r="AX50" s="94" t="s">
        <v>332</v>
      </c>
      <c r="AY50" s="93">
        <v>14.704712000000001</v>
      </c>
      <c r="BA50" s="124"/>
      <c r="BB50" s="7" t="s">
        <v>305</v>
      </c>
      <c r="BC50" s="2">
        <v>-12.435826018370001</v>
      </c>
      <c r="BD50" s="2">
        <v>3.9268053734580004</v>
      </c>
      <c r="BH50" s="2">
        <v>0.42659647000000001</v>
      </c>
      <c r="BI50" s="2">
        <v>47.143664399999999</v>
      </c>
      <c r="BJ50" s="2">
        <v>0.4265964793592304</v>
      </c>
      <c r="BK50" s="2">
        <v>47.14366478030243</v>
      </c>
      <c r="BL50" s="2">
        <v>1.2052224288000001E-2</v>
      </c>
      <c r="BM50" s="2">
        <v>7.8447669839999998E-5</v>
      </c>
      <c r="BN50" s="2">
        <v>1.2052223923672724E-2</v>
      </c>
      <c r="BO50" s="2">
        <v>7.844766594994424E-5</v>
      </c>
      <c r="BP50" s="2">
        <v>46.42154380991844</v>
      </c>
      <c r="BQ50" s="2">
        <v>82.378764257739931</v>
      </c>
      <c r="BR50" s="2">
        <v>0.13756396007931743</v>
      </c>
      <c r="BS50" s="2">
        <v>2.0149557309934325</v>
      </c>
      <c r="BT50" s="2">
        <v>5.6986639298711908E-2</v>
      </c>
      <c r="BU50" s="2">
        <v>0.47722923720628113</v>
      </c>
      <c r="BV50" s="2">
        <v>511787.80850827682</v>
      </c>
      <c r="BW50" s="2">
        <v>365.3241783577447</v>
      </c>
      <c r="BX50" s="2">
        <v>2.3218692220687007</v>
      </c>
      <c r="BY50" s="2">
        <v>0.62680456200000001</v>
      </c>
      <c r="BZ50" s="2">
        <v>7.1879231299999997</v>
      </c>
      <c r="CA50" s="2">
        <v>0.6268045578727226</v>
      </c>
      <c r="CB50" s="2">
        <v>7.1879236646816276</v>
      </c>
      <c r="CC50" s="2">
        <v>538.11549191199992</v>
      </c>
      <c r="CD50" s="2">
        <v>45.819538655999999</v>
      </c>
      <c r="CE50" s="2">
        <v>538.11593408475289</v>
      </c>
      <c r="CF50" s="2">
        <v>45.819573841170779</v>
      </c>
      <c r="CG50" s="2">
        <v>9.9203095716799997E-5</v>
      </c>
      <c r="CH50" s="2">
        <v>9.9203251470277617E-5</v>
      </c>
      <c r="CI50" s="2">
        <v>3.8106936354378818E-6</v>
      </c>
      <c r="CJ50" s="2">
        <v>3.8120014624139803E-6</v>
      </c>
      <c r="CK50" s="2">
        <v>4.1898930591609709</v>
      </c>
      <c r="CL50" s="2">
        <v>0.20572294071431668</v>
      </c>
      <c r="CM50" s="2">
        <v>57.465457964301649</v>
      </c>
      <c r="CN50" s="2">
        <v>2815.0487250407691</v>
      </c>
      <c r="CO50" s="2">
        <v>490.40525604623309</v>
      </c>
      <c r="CP50" s="2">
        <v>488.24833335244534</v>
      </c>
      <c r="CQ50" s="2">
        <v>-174885.95277106354</v>
      </c>
      <c r="CR50" s="2">
        <v>-260661.06753945322</v>
      </c>
      <c r="CS50" s="2">
        <v>1.0953141259579933</v>
      </c>
      <c r="CT50" s="2">
        <v>-40420.536208398196</v>
      </c>
      <c r="CU50" s="2">
        <v>-238159.01431622769</v>
      </c>
      <c r="CV50" s="2">
        <v>-64338.259238766601</v>
      </c>
      <c r="CW50" s="2">
        <v>-274040.79756890622</v>
      </c>
      <c r="CX50" s="2">
        <v>-31397.298398734849</v>
      </c>
      <c r="CY50" s="2">
        <v>-33661.074291950739</v>
      </c>
      <c r="CZ50" s="2">
        <v>1.0590627060665017E-5</v>
      </c>
      <c r="DA50" s="2">
        <v>-0.13783253204130688</v>
      </c>
      <c r="DB50" s="2">
        <v>1.6835224321948648E-2</v>
      </c>
      <c r="DC50" s="2">
        <v>-30883.61354262544</v>
      </c>
      <c r="DD50" s="2">
        <v>0.34562184890037601</v>
      </c>
      <c r="DE50" s="2">
        <v>6.2615643790874115E-2</v>
      </c>
      <c r="DF50" s="2">
        <v>179.51011632600006</v>
      </c>
    </row>
    <row r="51" spans="1:110" ht="16.2" x14ac:dyDescent="0.3">
      <c r="A51" s="93" t="s">
        <v>297</v>
      </c>
      <c r="B51" s="93">
        <v>11</v>
      </c>
      <c r="C51" s="93">
        <v>8.5076000000000001</v>
      </c>
      <c r="D51" s="93">
        <v>8.3816000000000006</v>
      </c>
      <c r="E51" s="94" t="s">
        <v>332</v>
      </c>
      <c r="F51" s="94" t="s">
        <v>332</v>
      </c>
      <c r="G51" s="93">
        <v>24.8031735</v>
      </c>
      <c r="H51" s="93">
        <v>17.414214900000001</v>
      </c>
      <c r="I51" s="93">
        <v>24.8031735</v>
      </c>
      <c r="J51" s="93">
        <v>17.414214900000001</v>
      </c>
      <c r="K51" s="93">
        <v>9.8321298499999994</v>
      </c>
      <c r="L51" s="94" t="s">
        <v>332</v>
      </c>
      <c r="M51" s="94" t="s">
        <v>332</v>
      </c>
      <c r="N51" s="93">
        <v>0.33160664200000001</v>
      </c>
      <c r="O51" s="93">
        <v>0.33160664200000001</v>
      </c>
      <c r="P51" s="93">
        <v>0.33479431799999998</v>
      </c>
      <c r="Q51" s="93">
        <v>6.0287192599999997E-2</v>
      </c>
      <c r="R51" s="93">
        <v>6.0811262800000002E-2</v>
      </c>
      <c r="S51" s="93">
        <v>6.0811262800000002E-2</v>
      </c>
      <c r="T51" s="93">
        <v>4.1968949849215704</v>
      </c>
      <c r="U51" s="93">
        <v>0.20600087472276396</v>
      </c>
      <c r="V51" s="93">
        <v>-5.4366698800000002E-2</v>
      </c>
      <c r="W51" s="93">
        <v>5.9508265999999997E-2</v>
      </c>
      <c r="X51" s="93">
        <v>5.1415671999999954E-3</v>
      </c>
      <c r="Y51" s="93">
        <v>-5.6071676633809339E-2</v>
      </c>
      <c r="Z51" s="93">
        <v>0.99985412060755863</v>
      </c>
      <c r="AA51" s="93">
        <v>1.7049778338093409E-3</v>
      </c>
      <c r="AB51" s="93">
        <v>-5.4679363994203062E-2</v>
      </c>
      <c r="AC51" s="93">
        <v>1.0916060608657379</v>
      </c>
      <c r="AD51" s="93">
        <v>3.1266519420305989E-4</v>
      </c>
      <c r="AE51" s="94" t="s">
        <v>332</v>
      </c>
      <c r="AF51" s="94" t="s">
        <v>332</v>
      </c>
      <c r="AG51" s="93">
        <v>180.519248</v>
      </c>
      <c r="AH51" s="93">
        <v>180.519248</v>
      </c>
      <c r="AI51" s="93">
        <v>180.17096699999999</v>
      </c>
      <c r="AJ51" s="93">
        <v>180.133869</v>
      </c>
      <c r="AK51" s="93">
        <v>180.133869</v>
      </c>
      <c r="AL51" s="93">
        <v>57.469110119999996</v>
      </c>
      <c r="AM51" s="93">
        <v>2826.3868595999998</v>
      </c>
      <c r="AN51" s="93">
        <v>-11778.224200000001</v>
      </c>
      <c r="AO51" s="93">
        <v>196.79395099999999</v>
      </c>
      <c r="AP51" s="93">
        <v>-11975.018099999999</v>
      </c>
      <c r="AQ51" s="93">
        <v>1030.93049</v>
      </c>
      <c r="AR51" s="93">
        <v>-12809.154699999999</v>
      </c>
      <c r="AS51" s="94" t="s">
        <v>332</v>
      </c>
      <c r="AT51" s="94" t="s">
        <v>332</v>
      </c>
      <c r="AU51" s="93">
        <v>-172572.215</v>
      </c>
      <c r="AV51" s="93">
        <v>-261229.28099999999</v>
      </c>
      <c r="AW51" s="94" t="s">
        <v>332</v>
      </c>
      <c r="AX51" s="94" t="s">
        <v>332</v>
      </c>
      <c r="AY51" s="93">
        <v>14.7048112</v>
      </c>
      <c r="BA51" s="124"/>
      <c r="BB51" s="7" t="s">
        <v>306</v>
      </c>
      <c r="BC51" s="2">
        <v>-16.587493748812054</v>
      </c>
      <c r="BD51" s="2">
        <v>-9.1568413335884156</v>
      </c>
      <c r="BF51" s="121" t="s">
        <v>307</v>
      </c>
      <c r="BH51" s="2">
        <v>0.42634092299999998</v>
      </c>
      <c r="BI51" s="2">
        <v>47.190152500000003</v>
      </c>
      <c r="BJ51" s="2">
        <v>0.4263409292932952</v>
      </c>
      <c r="BK51" s="2">
        <v>47.190152929866805</v>
      </c>
      <c r="BL51" s="2">
        <v>1.2070474199999999E-2</v>
      </c>
      <c r="BM51" s="2">
        <v>7.8720530759999988E-5</v>
      </c>
      <c r="BN51" s="2">
        <v>1.207047390499537E-2</v>
      </c>
      <c r="BO51" s="2">
        <v>7.8720526817311134E-5</v>
      </c>
      <c r="BP51" s="2">
        <v>46.44797649431338</v>
      </c>
      <c r="BQ51" s="2">
        <v>82.284375301045174</v>
      </c>
      <c r="BR51" s="2">
        <v>0.13744279348366917</v>
      </c>
      <c r="BS51" s="2">
        <v>2.0302403089816177</v>
      </c>
      <c r="BT51" s="2">
        <v>5.7024043718039839E-2</v>
      </c>
      <c r="BU51" s="2">
        <v>0.47797829196500113</v>
      </c>
      <c r="BV51" s="2">
        <v>511631.99142085947</v>
      </c>
      <c r="BW51" s="2">
        <v>365.79323096632135</v>
      </c>
      <c r="BX51" s="2">
        <v>2.3202669589917093</v>
      </c>
      <c r="BY51" s="2">
        <v>0.62644040000000001</v>
      </c>
      <c r="BZ51" s="2">
        <v>7.1659492399999998</v>
      </c>
      <c r="CA51" s="2">
        <v>0.62644039681731412</v>
      </c>
      <c r="CB51" s="2">
        <v>7.1659498062279008</v>
      </c>
      <c r="CC51" s="2">
        <v>538.30449548800004</v>
      </c>
      <c r="CD51" s="2">
        <v>45.769128275199996</v>
      </c>
      <c r="CE51" s="2">
        <v>538.30493438669976</v>
      </c>
      <c r="CF51" s="2">
        <v>45.769163561245996</v>
      </c>
      <c r="CG51" s="2">
        <v>9.9211206251199993E-5</v>
      </c>
      <c r="CH51" s="2">
        <v>9.9211362055010344E-5</v>
      </c>
      <c r="CI51" s="2">
        <v>3.8054361252545826E-6</v>
      </c>
      <c r="CJ51" s="2">
        <v>3.8067421465958446E-6</v>
      </c>
      <c r="CK51" s="2">
        <v>4.1968983114993934</v>
      </c>
      <c r="CL51" s="2">
        <v>0.206001028006534</v>
      </c>
      <c r="CM51" s="2">
        <v>57.469156566951497</v>
      </c>
      <c r="CN51" s="2">
        <v>2826.3890650703929</v>
      </c>
      <c r="CO51" s="2">
        <v>490.63909598240474</v>
      </c>
      <c r="CP51" s="2">
        <v>488.48373444198097</v>
      </c>
      <c r="CQ51" s="2">
        <v>-176021.28826224484</v>
      </c>
      <c r="CR51" s="2">
        <v>-261260.44266859084</v>
      </c>
      <c r="CS51" s="2">
        <v>1.0918536235137077</v>
      </c>
      <c r="CT51" s="2">
        <v>-40403.429201160776</v>
      </c>
      <c r="CU51" s="2">
        <v>-238144.45126487879</v>
      </c>
      <c r="CV51" s="2">
        <v>-64282.784008497882</v>
      </c>
      <c r="CW51" s="2">
        <v>-273981.31434366532</v>
      </c>
      <c r="CX51" s="2">
        <v>-11974.96228642781</v>
      </c>
      <c r="CY51" s="2">
        <v>-12809.310176776989</v>
      </c>
      <c r="CZ51" s="2">
        <v>1.0611844061417738E-5</v>
      </c>
      <c r="DA51" s="2">
        <v>-5.4139454955366255E-2</v>
      </c>
      <c r="DB51" s="2">
        <v>5.1114948466414517E-3</v>
      </c>
      <c r="DC51" s="2">
        <v>-11726.937392804361</v>
      </c>
      <c r="DD51" s="2">
        <v>0.3347943728053594</v>
      </c>
      <c r="DE51" s="2">
        <v>6.028720425725885E-2</v>
      </c>
      <c r="DF51" s="2">
        <v>180.17096983496509</v>
      </c>
    </row>
    <row r="52" spans="1:110" ht="16.2" x14ac:dyDescent="0.3">
      <c r="A52" s="93" t="s">
        <v>297</v>
      </c>
      <c r="B52" s="93">
        <v>12</v>
      </c>
      <c r="C52" s="93">
        <v>8.3816000000000006</v>
      </c>
      <c r="D52" s="93">
        <v>8.2555999999999994</v>
      </c>
      <c r="E52" s="94" t="s">
        <v>332</v>
      </c>
      <c r="F52" s="94" t="s">
        <v>332</v>
      </c>
      <c r="G52" s="93">
        <v>24.808315100000002</v>
      </c>
      <c r="H52" s="93">
        <v>17.414142200000001</v>
      </c>
      <c r="I52" s="93">
        <v>24.808315100000002</v>
      </c>
      <c r="J52" s="93">
        <v>17.414142200000001</v>
      </c>
      <c r="K52" s="93">
        <v>9.83407214</v>
      </c>
      <c r="L52" s="94" t="s">
        <v>332</v>
      </c>
      <c r="M52" s="94" t="s">
        <v>332</v>
      </c>
      <c r="N52" s="93">
        <v>0.32934644499999999</v>
      </c>
      <c r="O52" s="93">
        <v>0.32934644499999999</v>
      </c>
      <c r="P52" s="93">
        <v>0.330554668</v>
      </c>
      <c r="Q52" s="93">
        <v>5.9384825400000001E-2</v>
      </c>
      <c r="R52" s="93">
        <v>5.9588878900000003E-2</v>
      </c>
      <c r="S52" s="93">
        <v>5.9588878900000003E-2</v>
      </c>
      <c r="T52" s="93">
        <v>4.1997943423709252</v>
      </c>
      <c r="U52" s="93">
        <v>0.2060796280867844</v>
      </c>
      <c r="V52" s="93">
        <v>-2.1291190799999998E-2</v>
      </c>
      <c r="W52" s="93">
        <v>2.1218453599999999E-2</v>
      </c>
      <c r="X52" s="93">
        <v>-7.2737199999999003E-5</v>
      </c>
      <c r="Y52" s="93">
        <v>-2.1267235061760745E-2</v>
      </c>
      <c r="Z52" s="93">
        <v>1.0000025478716015</v>
      </c>
      <c r="AA52" s="93">
        <v>-2.3955738239253671E-5</v>
      </c>
      <c r="AB52" s="93">
        <v>-2.1286856471797674E-2</v>
      </c>
      <c r="AC52" s="93">
        <v>1.090379245677054</v>
      </c>
      <c r="AD52" s="93">
        <v>-4.3343282023250207E-6</v>
      </c>
      <c r="AE52" s="94" t="s">
        <v>332</v>
      </c>
      <c r="AF52" s="94" t="s">
        <v>332</v>
      </c>
      <c r="AG52" s="93">
        <v>180.69018399999999</v>
      </c>
      <c r="AH52" s="93">
        <v>180.69018399999999</v>
      </c>
      <c r="AI52" s="93">
        <v>180.42764700000001</v>
      </c>
      <c r="AJ52" s="93">
        <v>180.41326699999999</v>
      </c>
      <c r="AK52" s="93">
        <v>180.41326699999999</v>
      </c>
      <c r="AL52" s="93">
        <v>57.465839519999996</v>
      </c>
      <c r="AM52" s="93">
        <v>2830.4988407999999</v>
      </c>
      <c r="AN52" s="93">
        <v>-4044.4846499999999</v>
      </c>
      <c r="AO52" s="93">
        <v>148.36594400000001</v>
      </c>
      <c r="AP52" s="93">
        <v>-4192.8505999999998</v>
      </c>
      <c r="AQ52" s="93">
        <v>400.262203</v>
      </c>
      <c r="AR52" s="93">
        <v>-4444.7468600000002</v>
      </c>
      <c r="AS52" s="94" t="s">
        <v>332</v>
      </c>
      <c r="AT52" s="94" t="s">
        <v>332</v>
      </c>
      <c r="AU52" s="93">
        <v>-173011.21799999999</v>
      </c>
      <c r="AV52" s="93">
        <v>-261462.625</v>
      </c>
      <c r="AW52" s="94" t="s">
        <v>332</v>
      </c>
      <c r="AX52" s="94" t="s">
        <v>332</v>
      </c>
      <c r="AY52" s="93">
        <v>14.7049105</v>
      </c>
      <c r="BA52" s="124"/>
      <c r="BB52" s="7" t="s">
        <v>308</v>
      </c>
      <c r="BC52" s="2">
        <v>-11.06846969841795</v>
      </c>
      <c r="BD52" s="2">
        <v>1.0225029756874127</v>
      </c>
      <c r="BF52" s="121" t="s">
        <v>309</v>
      </c>
      <c r="BH52" s="2">
        <v>0.42618819099999999</v>
      </c>
      <c r="BI52" s="2">
        <v>47.208636300000002</v>
      </c>
      <c r="BJ52" s="2">
        <v>0.42618819888726289</v>
      </c>
      <c r="BK52" s="2">
        <v>47.208636673767465</v>
      </c>
      <c r="BL52" s="2">
        <v>1.2079832400000001E-2</v>
      </c>
      <c r="BM52" s="2">
        <v>7.8825620160000005E-5</v>
      </c>
      <c r="BN52" s="2">
        <v>1.2079832056757483E-2</v>
      </c>
      <c r="BO52" s="2">
        <v>7.8825616359934369E-5</v>
      </c>
      <c r="BP52" s="2">
        <v>46.453453074741105</v>
      </c>
      <c r="BQ52" s="2">
        <v>82.247529951124179</v>
      </c>
      <c r="BR52" s="2">
        <v>0.13741172548385067</v>
      </c>
      <c r="BS52" s="2">
        <v>2.0362782125774284</v>
      </c>
      <c r="BT52" s="2">
        <v>5.7044289528319511E-2</v>
      </c>
      <c r="BU52" s="2">
        <v>0.47827745958015583</v>
      </c>
      <c r="BV52" s="2">
        <v>511568.88740860851</v>
      </c>
      <c r="BW52" s="2">
        <v>366.0001726717627</v>
      </c>
      <c r="BX52" s="2">
        <v>2.3193488149318755</v>
      </c>
      <c r="BY52" s="2">
        <v>0.62632293400000005</v>
      </c>
      <c r="BZ52" s="2">
        <v>7.1575913299999998</v>
      </c>
      <c r="CA52" s="2">
        <v>0.62632293040629272</v>
      </c>
      <c r="CB52" s="2">
        <v>7.1575918801172618</v>
      </c>
      <c r="CC52" s="2">
        <v>538.29271148800001</v>
      </c>
      <c r="CD52" s="2">
        <v>45.743374736</v>
      </c>
      <c r="CE52" s="2">
        <v>538.2931528445971</v>
      </c>
      <c r="CF52" s="2">
        <v>45.743409880985347</v>
      </c>
      <c r="CG52" s="2">
        <v>9.9190415740000007E-5</v>
      </c>
      <c r="CH52" s="2">
        <v>9.9190571854770911E-5</v>
      </c>
      <c r="CI52" s="2">
        <v>3.8024250254582485E-6</v>
      </c>
      <c r="CJ52" s="2">
        <v>3.8037300396037425E-6</v>
      </c>
      <c r="CK52" s="2">
        <v>4.1997976706147</v>
      </c>
      <c r="CL52" s="2">
        <v>0.20607978253058601</v>
      </c>
      <c r="CM52" s="2">
        <v>57.465885991905232</v>
      </c>
      <c r="CN52" s="2">
        <v>2830.5010552510971</v>
      </c>
      <c r="CO52" s="2">
        <v>490.73601937786498</v>
      </c>
      <c r="CP52" s="2">
        <v>488.58130490183504</v>
      </c>
      <c r="CQ52" s="2">
        <v>-176461.55092147324</v>
      </c>
      <c r="CR52" s="2">
        <v>-261493.77466726338</v>
      </c>
      <c r="CS52" s="2">
        <v>1.0904877102940285</v>
      </c>
      <c r="CT52" s="2">
        <v>-40395.109068894482</v>
      </c>
      <c r="CU52" s="2">
        <v>-238136.71236296001</v>
      </c>
      <c r="CV52" s="2">
        <v>-64261.170059368742</v>
      </c>
      <c r="CW52" s="2">
        <v>-273958.239151282</v>
      </c>
      <c r="CX52" s="2">
        <v>-4192.8328071573706</v>
      </c>
      <c r="CY52" s="2">
        <v>-4444.7733530039131</v>
      </c>
      <c r="CZ52" s="2">
        <v>1.0620668693734145E-5</v>
      </c>
      <c r="DA52" s="2">
        <v>-2.1198491211998502E-2</v>
      </c>
      <c r="DB52" s="2">
        <v>-7.1847647626195949E-5</v>
      </c>
      <c r="DC52" s="2">
        <v>-4027.0010376762652</v>
      </c>
      <c r="DD52" s="2">
        <v>0.33055472660213031</v>
      </c>
      <c r="DE52" s="2">
        <v>5.9384837798210244E-2</v>
      </c>
      <c r="DF52" s="2">
        <v>180.4276492609271</v>
      </c>
    </row>
    <row r="53" spans="1:110" ht="16.2" x14ac:dyDescent="0.3">
      <c r="A53" s="93" t="s">
        <v>297</v>
      </c>
      <c r="B53" s="93">
        <v>13</v>
      </c>
      <c r="C53" s="93">
        <v>8.2555999999999994</v>
      </c>
      <c r="D53" s="93">
        <v>8.1295999999999999</v>
      </c>
      <c r="E53" s="94" t="s">
        <v>332</v>
      </c>
      <c r="F53" s="94" t="s">
        <v>332</v>
      </c>
      <c r="G53" s="93">
        <v>24.808242400000001</v>
      </c>
      <c r="H53" s="93">
        <v>17.411047799999999</v>
      </c>
      <c r="I53" s="93">
        <v>24.808242400000001</v>
      </c>
      <c r="J53" s="93">
        <v>17.411047799999999</v>
      </c>
      <c r="K53" s="93">
        <v>9.83495381</v>
      </c>
      <c r="L53" s="94" t="s">
        <v>332</v>
      </c>
      <c r="M53" s="94" t="s">
        <v>332</v>
      </c>
      <c r="N53" s="93">
        <v>0.32848917999999999</v>
      </c>
      <c r="O53" s="93">
        <v>0.32848917999999999</v>
      </c>
      <c r="P53" s="93">
        <v>0.328910229</v>
      </c>
      <c r="Q53" s="93">
        <v>5.9036277900000003E-2</v>
      </c>
      <c r="R53" s="93">
        <v>5.9115343399999999E-2</v>
      </c>
      <c r="S53" s="93">
        <v>5.9115343399999999E-2</v>
      </c>
      <c r="T53" s="93">
        <v>4.2011996903849509</v>
      </c>
      <c r="U53" s="93">
        <v>0.20607322904312647</v>
      </c>
      <c r="V53" s="93">
        <v>-8.4291391E-3</v>
      </c>
      <c r="W53" s="93">
        <v>5.3347582400000001E-3</v>
      </c>
      <c r="X53" s="93">
        <v>-3.0943808599999999E-3</v>
      </c>
      <c r="Y53" s="93">
        <v>-7.4126684686909054E-3</v>
      </c>
      <c r="Z53" s="93">
        <v>1.0000874053898343</v>
      </c>
      <c r="AA53" s="93">
        <v>-1.0164706313090948E-3</v>
      </c>
      <c r="AB53" s="93">
        <v>-8.246213712850713E-3</v>
      </c>
      <c r="AC53" s="93">
        <v>1.0898979444394803</v>
      </c>
      <c r="AD53" s="93">
        <v>-1.8292538714928731E-4</v>
      </c>
      <c r="AE53" s="94" t="s">
        <v>332</v>
      </c>
      <c r="AF53" s="94" t="s">
        <v>332</v>
      </c>
      <c r="AG53" s="93">
        <v>180.81911099999999</v>
      </c>
      <c r="AH53" s="93">
        <v>180.81911099999999</v>
      </c>
      <c r="AI53" s="93">
        <v>180.52704600000001</v>
      </c>
      <c r="AJ53" s="93">
        <v>180.52148099999999</v>
      </c>
      <c r="AK53" s="93">
        <v>180.52148099999999</v>
      </c>
      <c r="AL53" s="93">
        <v>57.45775716</v>
      </c>
      <c r="AM53" s="93">
        <v>2831.5990836000001</v>
      </c>
      <c r="AN53" s="93">
        <v>-764.86600199999998</v>
      </c>
      <c r="AO53" s="93">
        <v>165.04450499999999</v>
      </c>
      <c r="AP53" s="93">
        <v>-929.91050800000005</v>
      </c>
      <c r="AQ53" s="93">
        <v>154.98626300000001</v>
      </c>
      <c r="AR53" s="93">
        <v>-919.85226499999999</v>
      </c>
      <c r="AS53" s="94" t="s">
        <v>332</v>
      </c>
      <c r="AT53" s="94" t="s">
        <v>332</v>
      </c>
      <c r="AU53" s="93">
        <v>-173174.755</v>
      </c>
      <c r="AV53" s="93">
        <v>-261553.024</v>
      </c>
      <c r="AW53" s="94" t="s">
        <v>332</v>
      </c>
      <c r="AX53" s="94" t="s">
        <v>332</v>
      </c>
      <c r="AY53" s="93">
        <v>14.7050097</v>
      </c>
      <c r="BA53" s="124"/>
      <c r="BB53" s="7" t="s">
        <v>310</v>
      </c>
      <c r="BC53" s="2">
        <v>-18.469399507323182</v>
      </c>
      <c r="BD53" s="2">
        <v>-8.4250971174377582</v>
      </c>
      <c r="BH53" s="2">
        <v>0.42604780199999998</v>
      </c>
      <c r="BI53" s="2">
        <v>47.215851899999997</v>
      </c>
      <c r="BJ53" s="2">
        <v>0.42604780980940643</v>
      </c>
      <c r="BK53" s="2">
        <v>47.215852305850667</v>
      </c>
      <c r="BL53" s="2">
        <v>1.2086873099999999E-2</v>
      </c>
      <c r="BM53" s="2">
        <v>7.8866205479999999E-5</v>
      </c>
      <c r="BN53" s="2">
        <v>1.2086872770407051E-2</v>
      </c>
      <c r="BO53" s="2">
        <v>7.8866201711911294E-5</v>
      </c>
      <c r="BP53" s="2">
        <v>46.447844007496798</v>
      </c>
      <c r="BQ53" s="2">
        <v>82.233245753849431</v>
      </c>
      <c r="BR53" s="2">
        <v>0.13742477464046579</v>
      </c>
      <c r="BS53" s="2">
        <v>2.0386308588488529</v>
      </c>
      <c r="BT53" s="2">
        <v>5.7060770967485651E-2</v>
      </c>
      <c r="BU53" s="2">
        <v>0.47839431904804547</v>
      </c>
      <c r="BV53" s="2">
        <v>511543.90126790683</v>
      </c>
      <c r="BW53" s="2">
        <v>366.11970225619069</v>
      </c>
      <c r="BX53" s="2">
        <v>2.3185822939566676</v>
      </c>
      <c r="BY53" s="2">
        <v>0.62631538499999995</v>
      </c>
      <c r="BZ53" s="2">
        <v>7.1543766099999999</v>
      </c>
      <c r="CA53" s="2">
        <v>0.6263153815935274</v>
      </c>
      <c r="CB53" s="2">
        <v>7.1543771243304501</v>
      </c>
      <c r="CC53" s="2">
        <v>538.16133167199996</v>
      </c>
      <c r="CD53" s="2">
        <v>45.725261549599999</v>
      </c>
      <c r="CE53" s="2">
        <v>538.16177362483882</v>
      </c>
      <c r="CF53" s="2">
        <v>45.725296935654384</v>
      </c>
      <c r="CG53" s="2">
        <v>9.9147431636000005E-5</v>
      </c>
      <c r="CH53" s="2">
        <v>9.9147587651740113E-5</v>
      </c>
      <c r="CI53" s="2">
        <v>3.7999121181262731E-6</v>
      </c>
      <c r="CJ53" s="2">
        <v>3.8012162675947539E-6</v>
      </c>
      <c r="CK53" s="2">
        <v>4.2012030118418586</v>
      </c>
      <c r="CL53" s="2">
        <v>0.20607338366753375</v>
      </c>
      <c r="CM53" s="2">
        <v>57.457803847670114</v>
      </c>
      <c r="CN53" s="2">
        <v>2831.6013011619484</v>
      </c>
      <c r="CO53" s="2">
        <v>490.78001612917137</v>
      </c>
      <c r="CP53" s="2">
        <v>488.62560069277475</v>
      </c>
      <c r="CQ53" s="2">
        <v>-176626.24831630287</v>
      </c>
      <c r="CR53" s="2">
        <v>-261584.16850291006</v>
      </c>
      <c r="CS53" s="2">
        <v>1.0899554912922986</v>
      </c>
      <c r="CT53" s="2">
        <v>-40389.468911231379</v>
      </c>
      <c r="CU53" s="2">
        <v>-238130.5664462859</v>
      </c>
      <c r="CV53" s="2">
        <v>-64252.786090290116</v>
      </c>
      <c r="CW53" s="2">
        <v>-273949.30606961442</v>
      </c>
      <c r="CX53" s="2">
        <v>-929.92054991729628</v>
      </c>
      <c r="CY53" s="2">
        <v>-919.85764637955708</v>
      </c>
      <c r="CZ53" s="2">
        <v>1.0625071284401437E-5</v>
      </c>
      <c r="DA53" s="2">
        <v>-8.391410250798384E-3</v>
      </c>
      <c r="DB53" s="2">
        <v>-3.078118575746708E-3</v>
      </c>
      <c r="DC53" s="2">
        <v>-762.01457532169309</v>
      </c>
      <c r="DD53" s="2">
        <v>0.32891027453617511</v>
      </c>
      <c r="DE53" s="2">
        <v>5.9036287544872661E-2</v>
      </c>
      <c r="DF53" s="2">
        <v>180.52704921388033</v>
      </c>
    </row>
    <row r="54" spans="1:110" ht="16.8" thickBot="1" x14ac:dyDescent="0.35">
      <c r="A54" s="93" t="s">
        <v>297</v>
      </c>
      <c r="B54" s="93">
        <v>14</v>
      </c>
      <c r="C54" s="93">
        <v>8.1295999999999999</v>
      </c>
      <c r="D54" s="93">
        <v>8.0036000000000005</v>
      </c>
      <c r="E54" s="94" t="s">
        <v>332</v>
      </c>
      <c r="F54" s="94" t="s">
        <v>332</v>
      </c>
      <c r="G54" s="93">
        <v>24.805147999999999</v>
      </c>
      <c r="H54" s="93">
        <v>17.4052699</v>
      </c>
      <c r="I54" s="93">
        <v>24.805147999999999</v>
      </c>
      <c r="J54" s="93">
        <v>17.4052699</v>
      </c>
      <c r="K54" s="93">
        <v>9.8354796400000009</v>
      </c>
      <c r="L54" s="94" t="s">
        <v>332</v>
      </c>
      <c r="M54" s="94" t="s">
        <v>332</v>
      </c>
      <c r="N54" s="93">
        <v>0.32819034400000002</v>
      </c>
      <c r="O54" s="93">
        <v>0.32819034400000002</v>
      </c>
      <c r="P54" s="93">
        <v>0.32828165399999998</v>
      </c>
      <c r="Q54" s="93">
        <v>5.8903326999999998E-2</v>
      </c>
      <c r="R54" s="93">
        <v>5.89336663E-2</v>
      </c>
      <c r="S54" s="93">
        <v>5.89336663E-2</v>
      </c>
      <c r="T54" s="93">
        <v>4.2021736827624299</v>
      </c>
      <c r="U54" s="93">
        <v>0.20601642197723327</v>
      </c>
      <c r="V54" s="93">
        <v>-3.5036995299999999E-3</v>
      </c>
      <c r="W54" s="93">
        <v>-2.27416769E-3</v>
      </c>
      <c r="X54" s="93">
        <v>-5.7778672199999999E-3</v>
      </c>
      <c r="Y54" s="93">
        <v>-1.6074592994818762E-3</v>
      </c>
      <c r="Z54" s="93">
        <v>1.0001696973579413</v>
      </c>
      <c r="AA54" s="93">
        <v>-1.8962402305181237E-3</v>
      </c>
      <c r="AB54" s="93">
        <v>-3.1631886313308114E-3</v>
      </c>
      <c r="AC54" s="93">
        <v>1.0897046505808181</v>
      </c>
      <c r="AD54" s="93">
        <v>-3.4051089866918868E-4</v>
      </c>
      <c r="AE54" s="94" t="s">
        <v>332</v>
      </c>
      <c r="AF54" s="94" t="s">
        <v>332</v>
      </c>
      <c r="AG54" s="93">
        <v>180.96258399999999</v>
      </c>
      <c r="AH54" s="93">
        <v>180.96258399999999</v>
      </c>
      <c r="AI54" s="93">
        <v>180.56517099999999</v>
      </c>
      <c r="AJ54" s="93">
        <v>180.56303500000001</v>
      </c>
      <c r="AK54" s="93">
        <v>180.56303500000001</v>
      </c>
      <c r="AL54" s="93">
        <v>57.444506639999993</v>
      </c>
      <c r="AM54" s="93">
        <v>2831.2756380000001</v>
      </c>
      <c r="AN54" s="93">
        <v>907.61055299999998</v>
      </c>
      <c r="AO54" s="93">
        <v>224.535799</v>
      </c>
      <c r="AP54" s="93">
        <v>683.07475399999998</v>
      </c>
      <c r="AQ54" s="93">
        <v>59.499507700000002</v>
      </c>
      <c r="AR54" s="93">
        <v>848.11104499999999</v>
      </c>
      <c r="AS54" s="94" t="s">
        <v>332</v>
      </c>
      <c r="AT54" s="94" t="s">
        <v>332</v>
      </c>
      <c r="AU54" s="93">
        <v>-173227.193</v>
      </c>
      <c r="AV54" s="93">
        <v>-261587.70300000001</v>
      </c>
      <c r="AW54" s="94" t="s">
        <v>332</v>
      </c>
      <c r="AX54" s="94" t="s">
        <v>332</v>
      </c>
      <c r="AY54" s="93">
        <v>14.705108900000001</v>
      </c>
      <c r="BA54" s="126"/>
      <c r="BB54" s="23" t="s">
        <v>311</v>
      </c>
      <c r="BC54" s="2">
        <v>-9.1865639399068133</v>
      </c>
      <c r="BD54" s="2">
        <v>0.29075875953675689</v>
      </c>
      <c r="BH54" s="2">
        <v>0.42587133399999999</v>
      </c>
      <c r="BI54" s="2">
        <v>47.218626100000002</v>
      </c>
      <c r="BJ54" s="2">
        <v>0.42587134001650834</v>
      </c>
      <c r="BK54" s="2">
        <v>47.218626452537336</v>
      </c>
      <c r="BL54" s="2">
        <v>1.2094719731999999E-2</v>
      </c>
      <c r="BM54" s="2">
        <v>7.8881783040000007E-5</v>
      </c>
      <c r="BN54" s="2">
        <v>1.2094719431597182E-2</v>
      </c>
      <c r="BO54" s="2">
        <v>7.8881779327945011E-5</v>
      </c>
      <c r="BP54" s="2">
        <v>46.434048500945195</v>
      </c>
      <c r="BQ54" s="2">
        <v>82.227766834284196</v>
      </c>
      <c r="BR54" s="2">
        <v>0.13746751610188898</v>
      </c>
      <c r="BS54" s="2">
        <v>2.0395354779900776</v>
      </c>
      <c r="BT54" s="2">
        <v>5.7080056393734861E-2</v>
      </c>
      <c r="BU54" s="2">
        <v>0.47843918592782481</v>
      </c>
      <c r="BV54" s="2">
        <v>511534.13139147114</v>
      </c>
      <c r="BW54" s="2">
        <v>366.22572651834861</v>
      </c>
      <c r="BX54" s="2">
        <v>2.3176766925141381</v>
      </c>
      <c r="BY54" s="2">
        <v>0.62636962600000001</v>
      </c>
      <c r="BZ54" s="2">
        <v>7.1531430499999997</v>
      </c>
      <c r="CA54" s="2">
        <v>0.62636962284984499</v>
      </c>
      <c r="CB54" s="2">
        <v>7.15314357615466</v>
      </c>
      <c r="CC54" s="2">
        <v>537.921350512</v>
      </c>
      <c r="CD54" s="2">
        <v>45.706256314400001</v>
      </c>
      <c r="CE54" s="2">
        <v>537.92179035952904</v>
      </c>
      <c r="CF54" s="2">
        <v>45.706291649165323</v>
      </c>
      <c r="CG54" s="2">
        <v>9.9078696349599987E-5</v>
      </c>
      <c r="CH54" s="2">
        <v>9.9078852005329775E-5</v>
      </c>
      <c r="CI54" s="2">
        <v>3.7969443482688393E-6</v>
      </c>
      <c r="CJ54" s="2">
        <v>3.7982474580136384E-6</v>
      </c>
      <c r="CK54" s="2">
        <v>4.2021770216221759</v>
      </c>
      <c r="CL54" s="2">
        <v>0.20601657609109547</v>
      </c>
      <c r="CM54" s="2">
        <v>57.444553315910781</v>
      </c>
      <c r="CN54" s="2">
        <v>2831.2778469909667</v>
      </c>
      <c r="CO54" s="2">
        <v>490.80625589204851</v>
      </c>
      <c r="CP54" s="2">
        <v>488.65202515255527</v>
      </c>
      <c r="CQ54" s="2">
        <v>-176680.13991254251</v>
      </c>
      <c r="CR54" s="2">
        <v>-261618.84651076488</v>
      </c>
      <c r="CS54" s="2">
        <v>1.0897508147639257</v>
      </c>
      <c r="CT54" s="2">
        <v>-40383.691173470572</v>
      </c>
      <c r="CU54" s="2">
        <v>-238123.4842837243</v>
      </c>
      <c r="CV54" s="2">
        <v>-64249.562877309378</v>
      </c>
      <c r="CW54" s="2">
        <v>-273945.8764789147</v>
      </c>
      <c r="CX54" s="2">
        <v>683.0250539724226</v>
      </c>
      <c r="CY54" s="2">
        <v>848.11002435301305</v>
      </c>
      <c r="CZ54" s="2">
        <v>1.062827856201287E-5</v>
      </c>
      <c r="DA54" s="2">
        <v>-3.487330197953786E-3</v>
      </c>
      <c r="DB54" s="2">
        <v>-5.7481652129975315E-3</v>
      </c>
      <c r="DC54" s="2">
        <v>902.73745851177114</v>
      </c>
      <c r="DD54" s="2">
        <v>0.32828169425984099</v>
      </c>
      <c r="DE54" s="2">
        <v>5.8903335365314544E-2</v>
      </c>
      <c r="DF54" s="2">
        <v>180.56517502414607</v>
      </c>
    </row>
    <row r="55" spans="1:110" ht="14.4" customHeight="1" x14ac:dyDescent="0.3">
      <c r="A55" s="93" t="s">
        <v>297</v>
      </c>
      <c r="B55" s="93">
        <v>15</v>
      </c>
      <c r="C55" s="93">
        <v>8.0036000000000005</v>
      </c>
      <c r="D55" s="93">
        <v>7.8776000000000002</v>
      </c>
      <c r="E55" s="94" t="s">
        <v>332</v>
      </c>
      <c r="F55" s="94" t="s">
        <v>332</v>
      </c>
      <c r="G55" s="93">
        <v>24.799370100000001</v>
      </c>
      <c r="H55" s="93">
        <v>17.3961899</v>
      </c>
      <c r="I55" s="93">
        <v>24.799370100000001</v>
      </c>
      <c r="J55" s="93">
        <v>17.3961899</v>
      </c>
      <c r="K55" s="93">
        <v>9.8359576200000003</v>
      </c>
      <c r="L55" s="94" t="s">
        <v>332</v>
      </c>
      <c r="M55" s="94" t="s">
        <v>332</v>
      </c>
      <c r="N55" s="93">
        <v>0.32812552499999997</v>
      </c>
      <c r="O55" s="93">
        <v>0.32812552499999997</v>
      </c>
      <c r="P55" s="93">
        <v>0.328053184</v>
      </c>
      <c r="Q55" s="93">
        <v>5.8855109500000002E-2</v>
      </c>
      <c r="R55" s="93">
        <v>5.8866352599999998E-2</v>
      </c>
      <c r="S55" s="93">
        <v>5.8866352599999998E-2</v>
      </c>
      <c r="T55" s="93">
        <v>4.2032002493023333</v>
      </c>
      <c r="U55" s="93">
        <v>0.2059131949198274</v>
      </c>
      <c r="V55" s="93">
        <v>-1.7061205200000001E-3</v>
      </c>
      <c r="W55" s="93">
        <v>-7.3738826899999999E-3</v>
      </c>
      <c r="X55" s="93">
        <v>-9.0800032099999997E-3</v>
      </c>
      <c r="Y55" s="93">
        <v>1.273260300282935E-3</v>
      </c>
      <c r="Z55" s="93">
        <v>1.0002625249059427</v>
      </c>
      <c r="AA55" s="93">
        <v>-2.9793808202829351E-3</v>
      </c>
      <c r="AB55" s="93">
        <v>-1.1716138494310083E-3</v>
      </c>
      <c r="AC55" s="93">
        <v>1.0896192737329016</v>
      </c>
      <c r="AD55" s="93">
        <v>-5.3450667056899185E-4</v>
      </c>
      <c r="AE55" s="94" t="s">
        <v>332</v>
      </c>
      <c r="AF55" s="94" t="s">
        <v>332</v>
      </c>
      <c r="AG55" s="93">
        <v>181.15785700000001</v>
      </c>
      <c r="AH55" s="93">
        <v>181.15785700000001</v>
      </c>
      <c r="AI55" s="93">
        <v>180.57920799999999</v>
      </c>
      <c r="AJ55" s="93">
        <v>180.578417</v>
      </c>
      <c r="AK55" s="93">
        <v>180.578417</v>
      </c>
      <c r="AL55" s="93">
        <v>57.424288319999995</v>
      </c>
      <c r="AM55" s="93">
        <v>2830.0267799999997</v>
      </c>
      <c r="AN55" s="93">
        <v>2151.66923</v>
      </c>
      <c r="AO55" s="93">
        <v>326.83387199999999</v>
      </c>
      <c r="AP55" s="93">
        <v>1824.8353500000001</v>
      </c>
      <c r="AQ55" s="93">
        <v>22.018510200000001</v>
      </c>
      <c r="AR55" s="93">
        <v>2129.6507099999999</v>
      </c>
      <c r="AS55" s="94" t="s">
        <v>332</v>
      </c>
      <c r="AT55" s="94" t="s">
        <v>332</v>
      </c>
      <c r="AU55" s="93">
        <v>-173230.954</v>
      </c>
      <c r="AV55" s="93">
        <v>-261600.554</v>
      </c>
      <c r="AW55" s="94" t="s">
        <v>332</v>
      </c>
      <c r="AX55" s="94" t="s">
        <v>332</v>
      </c>
      <c r="AY55" s="93">
        <v>14.7052081</v>
      </c>
      <c r="BA55" s="122" t="s">
        <v>312</v>
      </c>
      <c r="BB55" s="1" t="s">
        <v>241</v>
      </c>
      <c r="BC55" s="2">
        <v>-2320806.8409789996</v>
      </c>
      <c r="BD55" s="2">
        <v>-2525290.3512326996</v>
      </c>
      <c r="BH55" s="2">
        <v>0.42561993599999998</v>
      </c>
      <c r="BI55" s="2">
        <v>47.219656200000003</v>
      </c>
      <c r="BJ55" s="2">
        <v>0.42561994242181994</v>
      </c>
      <c r="BK55" s="2">
        <v>47.219656668525012</v>
      </c>
      <c r="BL55" s="2">
        <v>1.2105432900000001E-2</v>
      </c>
      <c r="BM55" s="2">
        <v>7.8887543759999991E-5</v>
      </c>
      <c r="BN55" s="2">
        <v>1.2105432616326418E-2</v>
      </c>
      <c r="BO55" s="2">
        <v>7.8887539639397531E-5</v>
      </c>
      <c r="BP55" s="2">
        <v>46.411392051311502</v>
      </c>
      <c r="BQ55" s="2">
        <v>82.225734734087027</v>
      </c>
      <c r="BR55" s="2">
        <v>0.13754042270269726</v>
      </c>
      <c r="BS55" s="2">
        <v>2.0398709510923081</v>
      </c>
      <c r="BT55" s="2">
        <v>5.7106799140722857E-2</v>
      </c>
      <c r="BU55" s="2">
        <v>0.47845586851455746</v>
      </c>
      <c r="BV55" s="2">
        <v>511530.53641489462</v>
      </c>
      <c r="BW55" s="2">
        <v>366.35668630750098</v>
      </c>
      <c r="BX55" s="2">
        <v>2.316417064846668</v>
      </c>
      <c r="BY55" s="2">
        <v>0.626476056</v>
      </c>
      <c r="BZ55" s="2">
        <v>7.1526876399999999</v>
      </c>
      <c r="CA55" s="2">
        <v>0.62647605312034982</v>
      </c>
      <c r="CB55" s="2">
        <v>7.1526882013989672</v>
      </c>
      <c r="CC55" s="2">
        <v>537.546144024</v>
      </c>
      <c r="CD55" s="2">
        <v>45.680988276000001</v>
      </c>
      <c r="CE55" s="2">
        <v>537.54658411983507</v>
      </c>
      <c r="CF55" s="2">
        <v>45.681023326903436</v>
      </c>
      <c r="CG55" s="2">
        <v>9.8974250043999996E-5</v>
      </c>
      <c r="CH55" s="2">
        <v>9.897440535779024E-5</v>
      </c>
      <c r="CI55" s="2">
        <v>3.7928183044806516E-6</v>
      </c>
      <c r="CJ55" s="2">
        <v>3.7941199820137135E-6</v>
      </c>
      <c r="CK55" s="2">
        <v>4.203203576655504</v>
      </c>
      <c r="CL55" s="2">
        <v>0.20591334787780013</v>
      </c>
      <c r="CM55" s="2">
        <v>57.424334775565576</v>
      </c>
      <c r="CN55" s="2">
        <v>2830.0289856378436</v>
      </c>
      <c r="CO55" s="2">
        <v>490.83010786294813</v>
      </c>
      <c r="CP55" s="2">
        <v>488.67605049882502</v>
      </c>
      <c r="CQ55" s="2">
        <v>-176685.96393118598</v>
      </c>
      <c r="CR55" s="2">
        <v>-261631.69646560453</v>
      </c>
      <c r="CS55" s="2">
        <v>1.0896749166770658</v>
      </c>
      <c r="CT55" s="2">
        <v>-40376.082844334829</v>
      </c>
      <c r="CU55" s="2">
        <v>-238113.72111785217</v>
      </c>
      <c r="CV55" s="2">
        <v>-64248.370331531078</v>
      </c>
      <c r="CW55" s="2">
        <v>-273944.60693583143</v>
      </c>
      <c r="CX55" s="2">
        <v>1824.7091098603573</v>
      </c>
      <c r="CY55" s="2">
        <v>2129.6508581021658</v>
      </c>
      <c r="CZ55" s="2">
        <v>1.0631783331699348E-5</v>
      </c>
      <c r="DA55" s="2">
        <v>-1.69740174468729E-3</v>
      </c>
      <c r="DB55" s="2">
        <v>-9.0332255985278876E-3</v>
      </c>
      <c r="DC55" s="2">
        <v>2140.6924391315488</v>
      </c>
      <c r="DD55" s="2">
        <v>0.32805322450554453</v>
      </c>
      <c r="DE55" s="2">
        <v>5.8855118009525996E-2</v>
      </c>
      <c r="DF55" s="2">
        <v>180.57921182828477</v>
      </c>
    </row>
    <row r="56" spans="1:110" ht="16.2" x14ac:dyDescent="0.3">
      <c r="A56" s="93" t="s">
        <v>297</v>
      </c>
      <c r="B56" s="93">
        <v>16</v>
      </c>
      <c r="C56" s="93">
        <v>7.8776000000000002</v>
      </c>
      <c r="D56" s="93">
        <v>7.7515999999999998</v>
      </c>
      <c r="E56" s="94" t="s">
        <v>332</v>
      </c>
      <c r="F56" s="94" t="s">
        <v>332</v>
      </c>
      <c r="G56" s="93">
        <v>24.7902901</v>
      </c>
      <c r="H56" s="93">
        <v>17.3824507</v>
      </c>
      <c r="I56" s="93">
        <v>24.7902901</v>
      </c>
      <c r="J56" s="93">
        <v>17.3824507</v>
      </c>
      <c r="K56" s="93">
        <v>9.8365529400000007</v>
      </c>
      <c r="L56" s="94" t="s">
        <v>332</v>
      </c>
      <c r="M56" s="94" t="s">
        <v>332</v>
      </c>
      <c r="N56" s="93">
        <v>0.32817688699999997</v>
      </c>
      <c r="O56" s="93">
        <v>0.32817688699999997</v>
      </c>
      <c r="P56" s="93">
        <v>0.32798772300000001</v>
      </c>
      <c r="Q56" s="93">
        <v>5.8841385599999997E-2</v>
      </c>
      <c r="R56" s="93">
        <v>5.8844959600000003E-2</v>
      </c>
      <c r="S56" s="93">
        <v>5.8844959600000003E-2</v>
      </c>
      <c r="T56" s="93">
        <v>4.2045756450177656</v>
      </c>
      <c r="U56" s="93">
        <v>0.20575168781858227</v>
      </c>
      <c r="V56" s="93">
        <v>-1.1806384799999999E-3</v>
      </c>
      <c r="W56" s="93">
        <v>-1.25585556E-2</v>
      </c>
      <c r="X56" s="93">
        <v>-1.3739194079999999E-2</v>
      </c>
      <c r="Y56" s="93">
        <v>3.3282474630632278E-3</v>
      </c>
      <c r="Z56" s="93">
        <v>1.0003894517884235</v>
      </c>
      <c r="AA56" s="93">
        <v>-4.508885943063228E-3</v>
      </c>
      <c r="AB56" s="93">
        <v>-3.7215615942584081E-4</v>
      </c>
      <c r="AC56" s="93">
        <v>1.0895782278835824</v>
      </c>
      <c r="AD56" s="93">
        <v>-8.0848232057415914E-4</v>
      </c>
      <c r="AE56" s="94" t="s">
        <v>332</v>
      </c>
      <c r="AF56" s="94" t="s">
        <v>332</v>
      </c>
      <c r="AG56" s="93">
        <v>181.44233299999999</v>
      </c>
      <c r="AH56" s="93">
        <v>181.44233299999999</v>
      </c>
      <c r="AI56" s="93">
        <v>180.583438</v>
      </c>
      <c r="AJ56" s="93">
        <v>180.583192</v>
      </c>
      <c r="AK56" s="93">
        <v>180.583192</v>
      </c>
      <c r="AL56" s="93">
        <v>57.393983519999999</v>
      </c>
      <c r="AM56" s="93">
        <v>2827.8628668000001</v>
      </c>
      <c r="AN56" s="93">
        <v>3523.0291900000002</v>
      </c>
      <c r="AO56" s="93">
        <v>484.896976</v>
      </c>
      <c r="AP56" s="93">
        <v>3038.13222</v>
      </c>
      <c r="AQ56" s="93">
        <v>6.8320331300000001</v>
      </c>
      <c r="AR56" s="93">
        <v>3516.1971600000002</v>
      </c>
      <c r="AS56" s="94" t="s">
        <v>332</v>
      </c>
      <c r="AT56" s="94" t="s">
        <v>332</v>
      </c>
      <c r="AU56" s="93">
        <v>-173207.609</v>
      </c>
      <c r="AV56" s="93">
        <v>-261604.647</v>
      </c>
      <c r="AW56" s="94" t="s">
        <v>332</v>
      </c>
      <c r="AX56" s="94" t="s">
        <v>332</v>
      </c>
      <c r="AY56" s="93">
        <v>14.7053072</v>
      </c>
      <c r="BA56" s="124"/>
      <c r="BB56" s="7" t="s">
        <v>313</v>
      </c>
      <c r="BC56" s="2">
        <v>142264.90727499998</v>
      </c>
      <c r="BD56" s="2">
        <v>20175.289053092001</v>
      </c>
      <c r="BH56" s="2">
        <v>0.42524862000000002</v>
      </c>
      <c r="BI56" s="2">
        <v>47.219991700000001</v>
      </c>
      <c r="BJ56" s="2">
        <v>0.42524862611946573</v>
      </c>
      <c r="BK56" s="2">
        <v>47.219992136501709</v>
      </c>
      <c r="BL56" s="2">
        <v>1.212108588E-2</v>
      </c>
      <c r="BM56" s="2">
        <v>7.8889301999999996E-5</v>
      </c>
      <c r="BN56" s="2">
        <v>1.2121085599316893E-2</v>
      </c>
      <c r="BO56" s="2">
        <v>7.8889298054283141E-5</v>
      </c>
      <c r="BP56" s="2">
        <v>46.376908161983962</v>
      </c>
      <c r="BQ56" s="2">
        <v>82.225078172470702</v>
      </c>
      <c r="BR56" s="2">
        <v>0.13765293375308088</v>
      </c>
      <c r="BS56" s="2">
        <v>2.0399777038057172</v>
      </c>
      <c r="BT56" s="2">
        <v>5.7145970190286541E-2</v>
      </c>
      <c r="BU56" s="2">
        <v>0.47846148953714152</v>
      </c>
      <c r="BV56" s="2">
        <v>511529.68916989287</v>
      </c>
      <c r="BW56" s="2">
        <v>366.54232531218776</v>
      </c>
      <c r="BX56" s="2">
        <v>2.3145711563605751</v>
      </c>
      <c r="BY56" s="2">
        <v>0.62664467899999998</v>
      </c>
      <c r="BZ56" s="2">
        <v>7.1525530499999999</v>
      </c>
      <c r="CA56" s="2">
        <v>0.6266446757233568</v>
      </c>
      <c r="CB56" s="2">
        <v>7.1525535946499961</v>
      </c>
      <c r="CC56" s="2">
        <v>536.979463248</v>
      </c>
      <c r="CD56" s="2">
        <v>45.644427630399996</v>
      </c>
      <c r="CE56" s="2">
        <v>536.97990298781997</v>
      </c>
      <c r="CF56" s="2">
        <v>45.64446257496617</v>
      </c>
      <c r="CG56" s="2">
        <v>9.8817553089599998E-5</v>
      </c>
      <c r="CH56" s="2">
        <v>9.88177082154717E-5</v>
      </c>
      <c r="CI56" s="2">
        <v>3.7867758655804479E-6</v>
      </c>
      <c r="CJ56" s="2">
        <v>3.7880754679566439E-6</v>
      </c>
      <c r="CK56" s="2">
        <v>4.20457897237893</v>
      </c>
      <c r="CL56" s="2">
        <v>0.20575184084305828</v>
      </c>
      <c r="CM56" s="2">
        <v>57.394029959081088</v>
      </c>
      <c r="CN56" s="2">
        <v>2827.8650730886707</v>
      </c>
      <c r="CO56" s="2">
        <v>490.85981528861032</v>
      </c>
      <c r="CP56" s="2">
        <v>488.70597849745394</v>
      </c>
      <c r="CQ56" s="2">
        <v>-176665.65882769049</v>
      </c>
      <c r="CR56" s="2">
        <v>-261635.78974705559</v>
      </c>
      <c r="CS56" s="2">
        <v>1.0896508318479066</v>
      </c>
      <c r="CT56" s="2">
        <v>-40365.094931427979</v>
      </c>
      <c r="CU56" s="2">
        <v>-238099.45686587237</v>
      </c>
      <c r="CV56" s="2">
        <v>-64248.006141998412</v>
      </c>
      <c r="CW56" s="2">
        <v>-273944.21241205157</v>
      </c>
      <c r="CX56" s="2">
        <v>3037.8418517047567</v>
      </c>
      <c r="CY56" s="2">
        <v>3516.1972911894795</v>
      </c>
      <c r="CZ56" s="2">
        <v>1.0636538092412097E-5</v>
      </c>
      <c r="DA56" s="2">
        <v>-1.1738469535456345E-3</v>
      </c>
      <c r="DB56" s="2">
        <v>-1.366768523049525E-2</v>
      </c>
      <c r="DC56" s="2">
        <v>3504.9260975977409</v>
      </c>
      <c r="DD56" s="2">
        <v>0.32798776766208748</v>
      </c>
      <c r="DE56" s="2">
        <v>5.8841395006775828E-2</v>
      </c>
      <c r="DF56" s="2">
        <v>180.58344093454255</v>
      </c>
    </row>
    <row r="57" spans="1:110" ht="16.2" x14ac:dyDescent="0.3">
      <c r="A57" s="93" t="s">
        <v>298</v>
      </c>
      <c r="B57" s="93">
        <v>17</v>
      </c>
      <c r="C57" s="93">
        <v>6.8705999999999996</v>
      </c>
      <c r="D57" s="93">
        <v>6.6045999999999996</v>
      </c>
      <c r="E57" s="94" t="s">
        <v>332</v>
      </c>
      <c r="F57" s="93">
        <v>34.003232799999999</v>
      </c>
      <c r="G57" s="93">
        <v>24.7765509</v>
      </c>
      <c r="H57" s="93">
        <v>53.988931299999997</v>
      </c>
      <c r="I57" s="93">
        <v>24.7765509</v>
      </c>
      <c r="J57" s="93">
        <v>53.988931299999997</v>
      </c>
      <c r="K57" s="93">
        <v>17.394619200000001</v>
      </c>
      <c r="L57" s="94" t="s">
        <v>332</v>
      </c>
      <c r="M57" s="93">
        <v>0.20914556200000001</v>
      </c>
      <c r="N57" s="93">
        <v>0.32831121699999999</v>
      </c>
      <c r="O57" s="93">
        <v>0.32831121699999999</v>
      </c>
      <c r="P57" s="93">
        <v>0.45814875700000002</v>
      </c>
      <c r="Q57" s="93">
        <v>8.9187785500000005E-2</v>
      </c>
      <c r="R57" s="93">
        <v>9.4896725299999998E-2</v>
      </c>
      <c r="S57" s="93">
        <v>9.4896725299999998E-2</v>
      </c>
      <c r="T57" s="93">
        <v>4.2065778016239603</v>
      </c>
      <c r="U57" s="93">
        <v>0.6211661282749894</v>
      </c>
      <c r="V57" s="93">
        <v>-3.0111220400000001</v>
      </c>
      <c r="W57" s="93">
        <v>5.6143698799999999</v>
      </c>
      <c r="X57" s="93">
        <v>2.6032478399999999</v>
      </c>
      <c r="Y57" s="93">
        <v>-3.8657975065030215</v>
      </c>
      <c r="Z57" s="93">
        <v>0.95811445920814797</v>
      </c>
      <c r="AA57" s="93">
        <v>0.85467546650302118</v>
      </c>
      <c r="AB57" s="93">
        <v>-3.2581617351602983</v>
      </c>
      <c r="AC57" s="93">
        <v>1.1278642328972484</v>
      </c>
      <c r="AD57" s="93">
        <v>0.24703969516029833</v>
      </c>
      <c r="AE57" s="94" t="s">
        <v>332</v>
      </c>
      <c r="AF57" s="93">
        <v>117.00189399999999</v>
      </c>
      <c r="AG57" s="93">
        <v>181.86500799999999</v>
      </c>
      <c r="AH57" s="93">
        <v>181.86500799999999</v>
      </c>
      <c r="AI57" s="93">
        <v>172.09589199999999</v>
      </c>
      <c r="AJ57" s="93">
        <v>171.132488</v>
      </c>
      <c r="AK57" s="93">
        <v>171.132488</v>
      </c>
      <c r="AL57" s="93">
        <v>57.348823320000001</v>
      </c>
      <c r="AM57" s="93">
        <v>8385.0050879999999</v>
      </c>
      <c r="AN57" s="93">
        <v>-1205992.29</v>
      </c>
      <c r="AO57" s="93">
        <v>9745.2887200000005</v>
      </c>
      <c r="AP57" s="93">
        <v>-1215737.58</v>
      </c>
      <c r="AQ57" s="93">
        <v>140516.41099999999</v>
      </c>
      <c r="AR57" s="93">
        <v>-1346508.7</v>
      </c>
      <c r="AS57" s="94" t="s">
        <v>332</v>
      </c>
      <c r="AT57" s="93">
        <v>-235403.50700000001</v>
      </c>
      <c r="AU57" s="93">
        <v>-173161.465</v>
      </c>
      <c r="AV57" s="93">
        <v>-254826.35200000001</v>
      </c>
      <c r="AW57" s="94" t="s">
        <v>332</v>
      </c>
      <c r="AX57" s="93">
        <v>18.622261200000001</v>
      </c>
      <c r="AY57" s="93">
        <v>14.7054063</v>
      </c>
      <c r="BA57" s="124"/>
      <c r="BB57" s="7" t="s">
        <v>314</v>
      </c>
      <c r="BC57" s="2">
        <v>-2463071.7487840001</v>
      </c>
      <c r="BD57" s="2">
        <v>-2545465.6417942005</v>
      </c>
      <c r="BH57" s="2">
        <v>0.42469541999999999</v>
      </c>
      <c r="BI57" s="2">
        <v>46.831455900000002</v>
      </c>
      <c r="BJ57" s="2">
        <v>0.42469542922436543</v>
      </c>
      <c r="BK57" s="2">
        <v>46.831456323683568</v>
      </c>
      <c r="BL57" s="2">
        <v>1.214440164E-2</v>
      </c>
      <c r="BM57" s="2">
        <v>7.4839053239999994E-5</v>
      </c>
      <c r="BN57" s="2">
        <v>1.2144401282684934E-2</v>
      </c>
      <c r="BO57" s="2">
        <v>7.4839049434467986E-5</v>
      </c>
      <c r="BP57" s="2">
        <v>46.325505607251714</v>
      </c>
      <c r="BQ57" s="2">
        <v>83.187678108550756</v>
      </c>
      <c r="BR57" s="2">
        <v>0.13782265943750704</v>
      </c>
      <c r="BS57" s="2">
        <v>1.8804998333377678</v>
      </c>
      <c r="BT57" s="2">
        <v>5.72042570771518E-2</v>
      </c>
      <c r="BU57" s="2">
        <v>0.47466356719953856</v>
      </c>
      <c r="BV57" s="2">
        <v>515504.17485636636</v>
      </c>
      <c r="BW57" s="2">
        <v>366.8163649364098</v>
      </c>
      <c r="BX57" s="2">
        <v>7.2485728549463921</v>
      </c>
      <c r="BY57" s="2">
        <v>0.62689973300000001</v>
      </c>
      <c r="BZ57" s="2">
        <v>7.5567926500000002</v>
      </c>
      <c r="CA57" s="2">
        <v>0.62689972884622658</v>
      </c>
      <c r="CB57" s="2">
        <v>7.5567932342993185</v>
      </c>
      <c r="CC57" s="2">
        <v>536.13101131999997</v>
      </c>
      <c r="CD57" s="2">
        <v>142.62089137520002</v>
      </c>
      <c r="CE57" s="2">
        <v>536.13145173426244</v>
      </c>
      <c r="CF57" s="2">
        <v>142.62100090362352</v>
      </c>
      <c r="CG57" s="2">
        <v>9.5189493598399995E-4</v>
      </c>
      <c r="CH57" s="2">
        <v>9.5189643477659985E-4</v>
      </c>
      <c r="CI57" s="2">
        <v>3.713928538696538E-5</v>
      </c>
      <c r="CJ57" s="2">
        <v>3.7152031460838389E-5</v>
      </c>
      <c r="CK57" s="2">
        <v>4.2065811125708921</v>
      </c>
      <c r="CL57" s="2">
        <v>0.62116658977100769</v>
      </c>
      <c r="CM57" s="2">
        <v>57.34886983241492</v>
      </c>
      <c r="CN57" s="2">
        <v>8385.0116108666789</v>
      </c>
      <c r="CO57" s="2">
        <v>411.16712208390459</v>
      </c>
      <c r="CP57" s="2">
        <v>409.19862388132395</v>
      </c>
      <c r="CQ57" s="2">
        <v>-176624.04237960218</v>
      </c>
      <c r="CR57" s="2">
        <v>-254857.75350144602</v>
      </c>
      <c r="CS57" s="2">
        <v>1.1280602497882835</v>
      </c>
      <c r="CT57" s="2">
        <v>-40348.779335597079</v>
      </c>
      <c r="CU57" s="2">
        <v>-238078.27757078051</v>
      </c>
      <c r="CV57" s="2">
        <v>-65008.938387382477</v>
      </c>
      <c r="CW57" s="2">
        <v>-274728.00550094398</v>
      </c>
      <c r="CX57" s="2">
        <v>-1215164.4119311566</v>
      </c>
      <c r="CY57" s="2">
        <v>-1346674.7921017248</v>
      </c>
      <c r="CZ57" s="2">
        <v>2.9886438644600011E-5</v>
      </c>
      <c r="DA57" s="2">
        <v>-3.0904264508952104</v>
      </c>
      <c r="DB57" s="2">
        <v>2.7482290301297696</v>
      </c>
      <c r="DC57" s="2">
        <v>-1255715.3022621849</v>
      </c>
      <c r="DD57" s="2">
        <v>0.45741220308694197</v>
      </c>
      <c r="DE57" s="2">
        <v>8.8997498415752038E-2</v>
      </c>
      <c r="DF57" s="2">
        <v>172.14809780695774</v>
      </c>
    </row>
    <row r="58" spans="1:110" ht="16.2" x14ac:dyDescent="0.3">
      <c r="A58" s="93" t="s">
        <v>298</v>
      </c>
      <c r="B58" s="93">
        <v>18</v>
      </c>
      <c r="C58" s="93">
        <v>6.6045999999999996</v>
      </c>
      <c r="D58" s="93">
        <v>6.3385999999999996</v>
      </c>
      <c r="E58" s="94" t="s">
        <v>332</v>
      </c>
      <c r="F58" s="94" t="s">
        <v>332</v>
      </c>
      <c r="G58" s="93">
        <v>27.3797988</v>
      </c>
      <c r="H58" s="93">
        <v>54.658312799999997</v>
      </c>
      <c r="I58" s="93">
        <v>27.3797988</v>
      </c>
      <c r="J58" s="93">
        <v>54.658312799999997</v>
      </c>
      <c r="K58" s="93">
        <v>17.732001</v>
      </c>
      <c r="L58" s="94" t="s">
        <v>332</v>
      </c>
      <c r="M58" s="94" t="s">
        <v>332</v>
      </c>
      <c r="N58" s="93">
        <v>0.18711961999999999</v>
      </c>
      <c r="O58" s="93">
        <v>0.18711961999999999</v>
      </c>
      <c r="P58" s="93">
        <v>0.260149821</v>
      </c>
      <c r="Q58" s="93">
        <v>4.5090220799999997E-2</v>
      </c>
      <c r="R58" s="93">
        <v>4.9246867399999998E-2</v>
      </c>
      <c r="S58" s="93">
        <v>4.9246867399999998E-2</v>
      </c>
      <c r="T58" s="93">
        <v>4.7567384449515053</v>
      </c>
      <c r="U58" s="93">
        <v>0.65718679173037098</v>
      </c>
      <c r="V58" s="93">
        <v>-2.4316220999999998</v>
      </c>
      <c r="W58" s="93">
        <v>3.1010035899999999</v>
      </c>
      <c r="X58" s="93">
        <v>0.66938149000000013</v>
      </c>
      <c r="Y58" s="93">
        <v>-2.5568765100438338</v>
      </c>
      <c r="Z58" s="93">
        <v>0.99053098259835337</v>
      </c>
      <c r="AA58" s="93">
        <v>0.12525441004383381</v>
      </c>
      <c r="AB58" s="93">
        <v>-2.4645870414780444</v>
      </c>
      <c r="AC58" s="93">
        <v>1.0761335673439569</v>
      </c>
      <c r="AD58" s="93">
        <v>3.2964941478044428E-2</v>
      </c>
      <c r="AE58" s="94" t="s">
        <v>332</v>
      </c>
      <c r="AF58" s="94" t="s">
        <v>332</v>
      </c>
      <c r="AG58" s="93">
        <v>189.22713200000001</v>
      </c>
      <c r="AH58" s="93">
        <v>189.22713200000001</v>
      </c>
      <c r="AI58" s="93">
        <v>184.51322400000001</v>
      </c>
      <c r="AJ58" s="93">
        <v>184.15089900000001</v>
      </c>
      <c r="AK58" s="93">
        <v>184.15089900000001</v>
      </c>
      <c r="AL58" s="93">
        <v>62.580968640000002</v>
      </c>
      <c r="AM58" s="93">
        <v>9043.8914520000017</v>
      </c>
      <c r="AN58" s="93">
        <v>-635072.29</v>
      </c>
      <c r="AO58" s="93">
        <v>5230.9564600000003</v>
      </c>
      <c r="AP58" s="93">
        <v>-640303.24600000004</v>
      </c>
      <c r="AQ58" s="93">
        <v>58104.756300000001</v>
      </c>
      <c r="AR58" s="93">
        <v>-693177.04599999997</v>
      </c>
      <c r="AS58" s="94" t="s">
        <v>332</v>
      </c>
      <c r="AT58" s="94" t="s">
        <v>332</v>
      </c>
      <c r="AU58" s="93">
        <v>-200744.21299999999</v>
      </c>
      <c r="AV58" s="93">
        <v>-263324.53399999999</v>
      </c>
      <c r="AW58" s="94" t="s">
        <v>332</v>
      </c>
      <c r="AX58" s="94" t="s">
        <v>332</v>
      </c>
      <c r="AY58" s="93">
        <v>14.7056203</v>
      </c>
      <c r="BA58" s="124"/>
      <c r="BB58" s="7" t="s">
        <v>315</v>
      </c>
      <c r="BC58" s="2">
        <v>184621.91467703</v>
      </c>
      <c r="BD58" s="2">
        <v>257638.44710324999</v>
      </c>
      <c r="BH58" s="2">
        <v>0.41905610700000001</v>
      </c>
      <c r="BI58" s="2">
        <v>47.281179999999999</v>
      </c>
      <c r="BJ58" s="2">
        <v>0.41905611530430714</v>
      </c>
      <c r="BK58" s="2">
        <v>47.28118035886262</v>
      </c>
      <c r="BL58" s="2">
        <v>1.2555407736E-2</v>
      </c>
      <c r="BM58" s="2">
        <v>8.0563109040000005E-5</v>
      </c>
      <c r="BN58" s="2">
        <v>1.2555407390450846E-2</v>
      </c>
      <c r="BO58" s="2">
        <v>8.0563105351397752E-5</v>
      </c>
      <c r="BP58" s="2">
        <v>47.37589863794966</v>
      </c>
      <c r="BQ58" s="2">
        <v>82.057376453563847</v>
      </c>
      <c r="BR58" s="2">
        <v>0.13446693835978821</v>
      </c>
      <c r="BS58" s="2">
        <v>2.0880121466602328</v>
      </c>
      <c r="BT58" s="2">
        <v>5.7969417957040234E-2</v>
      </c>
      <c r="BU58" s="2">
        <v>0.47721282103875823</v>
      </c>
      <c r="BV58" s="2">
        <v>507303.95570142643</v>
      </c>
      <c r="BW58" s="2">
        <v>410.81236843300377</v>
      </c>
      <c r="BX58" s="2">
        <v>7.2686432268974324</v>
      </c>
      <c r="BY58" s="2">
        <v>0.61790224599999999</v>
      </c>
      <c r="BZ58" s="2">
        <v>6.97296008</v>
      </c>
      <c r="CA58" s="2">
        <v>0.61790224272537309</v>
      </c>
      <c r="CB58" s="2">
        <v>6.9729605660933904</v>
      </c>
      <c r="CC58" s="2">
        <v>589.23610224799995</v>
      </c>
      <c r="CD58" s="2">
        <v>143.97808175840001</v>
      </c>
      <c r="CE58" s="2">
        <v>589.23658485776014</v>
      </c>
      <c r="CF58" s="2">
        <v>143.97819314859689</v>
      </c>
      <c r="CG58" s="2">
        <v>9.8444904908000013E-4</v>
      </c>
      <c r="CH58" s="2">
        <v>9.8445059547382194E-4</v>
      </c>
      <c r="CI58" s="2">
        <v>3.7345237780040736E-5</v>
      </c>
      <c r="CJ58" s="2">
        <v>3.7358054747608692E-5</v>
      </c>
      <c r="CK58" s="2">
        <v>4.7567422096140026</v>
      </c>
      <c r="CL58" s="2">
        <v>0.65718728602583265</v>
      </c>
      <c r="CM58" s="2">
        <v>62.581019687453761</v>
      </c>
      <c r="CN58" s="2">
        <v>9043.8985223318232</v>
      </c>
      <c r="CO58" s="2">
        <v>419.14201950215249</v>
      </c>
      <c r="CP58" s="2">
        <v>417.18776328218951</v>
      </c>
      <c r="CQ58" s="2">
        <v>-204253.43768887405</v>
      </c>
      <c r="CR58" s="2">
        <v>-263355.63648745272</v>
      </c>
      <c r="CS58" s="2">
        <v>1.0779601562403043</v>
      </c>
      <c r="CT58" s="2">
        <v>-39873.472426451728</v>
      </c>
      <c r="CU58" s="2">
        <v>-237775.58030989769</v>
      </c>
      <c r="CV58" s="2">
        <v>-63897.651566407199</v>
      </c>
      <c r="CW58" s="2">
        <v>-273654.39661581314</v>
      </c>
      <c r="CX58" s="2">
        <v>-640385.7113994254</v>
      </c>
      <c r="CY58" s="2">
        <v>-693228.32463794504</v>
      </c>
      <c r="CZ58" s="2">
        <v>3.5865917642936128E-5</v>
      </c>
      <c r="DA58" s="2">
        <v>-2.4362145992295821</v>
      </c>
      <c r="DB58" s="2">
        <v>0.68999826958925237</v>
      </c>
      <c r="DC58" s="2">
        <v>-640997.11362451245</v>
      </c>
      <c r="DD58" s="2">
        <v>0.26003735080177975</v>
      </c>
      <c r="DE58" s="2">
        <v>4.5068339719519741E-2</v>
      </c>
      <c r="DF58" s="2">
        <v>184.51950515950969</v>
      </c>
    </row>
    <row r="59" spans="1:110" ht="16.8" thickBot="1" x14ac:dyDescent="0.35">
      <c r="A59" s="93" t="s">
        <v>298</v>
      </c>
      <c r="B59" s="93">
        <v>19</v>
      </c>
      <c r="C59" s="93">
        <v>6.3385999999999996</v>
      </c>
      <c r="D59" s="93">
        <v>6.0725999999999898</v>
      </c>
      <c r="E59" s="94" t="s">
        <v>332</v>
      </c>
      <c r="F59" s="94" t="s">
        <v>332</v>
      </c>
      <c r="G59" s="93">
        <v>28.049180199999999</v>
      </c>
      <c r="H59" s="93">
        <v>54.996495500000002</v>
      </c>
      <c r="I59" s="93">
        <v>28.049180199999999</v>
      </c>
      <c r="J59" s="93">
        <v>54.996495500000002</v>
      </c>
      <c r="K59" s="93">
        <v>17.870509899999998</v>
      </c>
      <c r="L59" s="94" t="s">
        <v>332</v>
      </c>
      <c r="M59" s="94" t="s">
        <v>332</v>
      </c>
      <c r="N59" s="93">
        <v>9.5962713399999996E-2</v>
      </c>
      <c r="O59" s="93">
        <v>9.5962713399999996E-2</v>
      </c>
      <c r="P59" s="93">
        <v>0.13386224599999999</v>
      </c>
      <c r="Q59" s="93">
        <v>2.2045440400000001E-2</v>
      </c>
      <c r="R59" s="93">
        <v>2.4334692299999999E-2</v>
      </c>
      <c r="S59" s="93">
        <v>2.4334692299999999E-2</v>
      </c>
      <c r="T59" s="93">
        <v>4.9421289497004501</v>
      </c>
      <c r="U59" s="93">
        <v>0.66990826841527529</v>
      </c>
      <c r="V59" s="93">
        <v>-1.3534278900000001</v>
      </c>
      <c r="W59" s="93">
        <v>1.6916105800000001</v>
      </c>
      <c r="X59" s="93">
        <v>0.33818269000000001</v>
      </c>
      <c r="Y59" s="93">
        <v>-1.385880818557311</v>
      </c>
      <c r="Z59" s="93">
        <v>0.99539715391606443</v>
      </c>
      <c r="AA59" s="93">
        <v>3.2452928557311043E-2</v>
      </c>
      <c r="AB59" s="93">
        <v>-1.3616574617023363</v>
      </c>
      <c r="AC59" s="93">
        <v>1.0422451832463606</v>
      </c>
      <c r="AD59" s="93">
        <v>8.2295717023362861E-3</v>
      </c>
      <c r="AE59" s="94" t="s">
        <v>332</v>
      </c>
      <c r="AF59" s="94" t="s">
        <v>332</v>
      </c>
      <c r="AG59" s="93">
        <v>193.430927</v>
      </c>
      <c r="AH59" s="93">
        <v>193.430927</v>
      </c>
      <c r="AI59" s="93">
        <v>191.12748999999999</v>
      </c>
      <c r="AJ59" s="93">
        <v>190.947292</v>
      </c>
      <c r="AK59" s="93">
        <v>190.947292</v>
      </c>
      <c r="AL59" s="93">
        <v>63.963221400000002</v>
      </c>
      <c r="AM59" s="93">
        <v>9433.3376160000007</v>
      </c>
      <c r="AN59" s="93">
        <v>-345912.17599999998</v>
      </c>
      <c r="AO59" s="93">
        <v>2632.9558999999999</v>
      </c>
      <c r="AP59" s="93">
        <v>-348545.13199999998</v>
      </c>
      <c r="AQ59" s="93">
        <v>30377.5622</v>
      </c>
      <c r="AR59" s="93">
        <v>-376289.739</v>
      </c>
      <c r="AS59" s="94" t="s">
        <v>332</v>
      </c>
      <c r="AT59" s="94" t="s">
        <v>332</v>
      </c>
      <c r="AU59" s="93">
        <v>-218594.924</v>
      </c>
      <c r="AV59" s="93">
        <v>-267995.02</v>
      </c>
      <c r="AW59" s="94" t="s">
        <v>332</v>
      </c>
      <c r="AX59" s="94" t="s">
        <v>332</v>
      </c>
      <c r="AY59" s="93">
        <v>14.7058359</v>
      </c>
      <c r="BA59" s="126"/>
      <c r="BB59" s="12" t="s">
        <v>316</v>
      </c>
      <c r="BC59" s="2">
        <v>-2505428.7571099992</v>
      </c>
      <c r="BD59" s="2">
        <v>-2782928.7984916992</v>
      </c>
      <c r="BH59" s="2">
        <v>0.415953342</v>
      </c>
      <c r="BI59" s="2">
        <v>47.6707635</v>
      </c>
      <c r="BJ59" s="2">
        <v>0.4159533490645364</v>
      </c>
      <c r="BK59" s="2">
        <v>47.670763924326053</v>
      </c>
      <c r="BL59" s="2">
        <v>1.2793102668E-2</v>
      </c>
      <c r="BM59" s="2">
        <v>8.3198627280000009E-5</v>
      </c>
      <c r="BN59" s="2">
        <v>1.2793102356115372E-2</v>
      </c>
      <c r="BO59" s="2">
        <v>8.3198623411935408E-5</v>
      </c>
      <c r="BP59" s="2">
        <v>48.96317286171233</v>
      </c>
      <c r="BQ59" s="2">
        <v>81.401234846457371</v>
      </c>
      <c r="BR59" s="2">
        <v>0.13199065378916458</v>
      </c>
      <c r="BS59" s="2">
        <v>2.2317711993570608</v>
      </c>
      <c r="BT59" s="2">
        <v>5.8339980548358407E-2</v>
      </c>
      <c r="BU59" s="2">
        <v>0.4819823570535785</v>
      </c>
      <c r="BV59" s="2">
        <v>501986.36398916866</v>
      </c>
      <c r="BW59" s="2">
        <v>423.99524685176851</v>
      </c>
      <c r="BX59" s="2">
        <v>7.2538462377241801</v>
      </c>
      <c r="BY59" s="2">
        <v>0.611770861</v>
      </c>
      <c r="BZ59" s="2">
        <v>6.7546041199999998</v>
      </c>
      <c r="CA59" s="2">
        <v>0.61177085675880438</v>
      </c>
      <c r="CB59" s="2">
        <v>6.7546045759867006</v>
      </c>
      <c r="CC59" s="2">
        <v>602.82707259199992</v>
      </c>
      <c r="CD59" s="2">
        <v>143.63117493919998</v>
      </c>
      <c r="CE59" s="2">
        <v>602.82756492298108</v>
      </c>
      <c r="CF59" s="2">
        <v>143.63128591581335</v>
      </c>
      <c r="CG59" s="2">
        <v>1.000359114552E-3</v>
      </c>
      <c r="CH59" s="2">
        <v>1.0003606849717081E-3</v>
      </c>
      <c r="CI59" s="2">
        <v>3.7193343177189412E-5</v>
      </c>
      <c r="CJ59" s="2">
        <v>3.7206107801705912E-5</v>
      </c>
      <c r="CK59" s="2">
        <v>4.9421328755743898</v>
      </c>
      <c r="CL59" s="2">
        <v>0.66990877320461195</v>
      </c>
      <c r="CM59" s="2">
        <v>63.963273337807486</v>
      </c>
      <c r="CN59" s="2">
        <v>9433.3450253527917</v>
      </c>
      <c r="CO59" s="2">
        <v>422.41603804437722</v>
      </c>
      <c r="CP59" s="2">
        <v>420.49307759779225</v>
      </c>
      <c r="CQ59" s="2">
        <v>-222130.37792771895</v>
      </c>
      <c r="CR59" s="2">
        <v>-268025.86905051814</v>
      </c>
      <c r="CS59" s="2">
        <v>1.0437088030164421</v>
      </c>
      <c r="CT59" s="2">
        <v>-39395.942142065491</v>
      </c>
      <c r="CU59" s="2">
        <v>-237616.72934127873</v>
      </c>
      <c r="CV59" s="2">
        <v>-63301.57236061107</v>
      </c>
      <c r="CW59" s="2">
        <v>-273100.41046843282</v>
      </c>
      <c r="CX59" s="2">
        <v>-348635.40649080579</v>
      </c>
      <c r="CY59" s="2">
        <v>-376305.43023703957</v>
      </c>
      <c r="CZ59" s="2">
        <v>3.7733193284665772E-5</v>
      </c>
      <c r="DA59" s="2">
        <v>-1.351955597662357</v>
      </c>
      <c r="DB59" s="2">
        <v>0.34374736790508054</v>
      </c>
      <c r="DC59" s="2">
        <v>-347046.42166847602</v>
      </c>
      <c r="DD59" s="2">
        <v>0.13383466293948562</v>
      </c>
      <c r="DE59" s="2">
        <v>2.2040450965804325E-2</v>
      </c>
      <c r="DF59" s="2">
        <v>191.12886421701256</v>
      </c>
    </row>
    <row r="60" spans="1:110" ht="15" thickBot="1" x14ac:dyDescent="0.35">
      <c r="A60" s="93" t="s">
        <v>298</v>
      </c>
      <c r="B60" s="93">
        <v>20</v>
      </c>
      <c r="C60" s="93">
        <v>6.0725999999999898</v>
      </c>
      <c r="D60" s="93">
        <v>5.8065999999999898</v>
      </c>
      <c r="E60" s="94" t="s">
        <v>332</v>
      </c>
      <c r="F60" s="94" t="s">
        <v>332</v>
      </c>
      <c r="G60" s="93">
        <v>28.387362899999999</v>
      </c>
      <c r="H60" s="93">
        <v>55.162008399999998</v>
      </c>
      <c r="I60" s="93">
        <v>28.387362899999999</v>
      </c>
      <c r="J60" s="93">
        <v>55.162008399999998</v>
      </c>
      <c r="K60" s="93">
        <v>17.948404</v>
      </c>
      <c r="L60" s="94" t="s">
        <v>332</v>
      </c>
      <c r="M60" s="94" t="s">
        <v>332</v>
      </c>
      <c r="N60" s="93">
        <v>4.7142369699999999E-2</v>
      </c>
      <c r="O60" s="93">
        <v>4.7142369699999999E-2</v>
      </c>
      <c r="P60" s="93">
        <v>6.5763379100000005E-2</v>
      </c>
      <c r="Q60" s="93">
        <v>1.06121433E-2</v>
      </c>
      <c r="R60" s="93">
        <v>1.17773636E-2</v>
      </c>
      <c r="S60" s="93">
        <v>1.17773636E-2</v>
      </c>
      <c r="T60" s="93">
        <v>5.0380614881366963</v>
      </c>
      <c r="U60" s="93">
        <v>0.67452659208861321</v>
      </c>
      <c r="V60" s="93">
        <v>-0.68865976900000003</v>
      </c>
      <c r="W60" s="93">
        <v>0.85417268000000002</v>
      </c>
      <c r="X60" s="93">
        <v>0.16551291099999998</v>
      </c>
      <c r="Y60" s="93">
        <v>-0.69646243984048528</v>
      </c>
      <c r="Z60" s="93">
        <v>0.99779226248733022</v>
      </c>
      <c r="AA60" s="93">
        <v>7.8026708404851956E-3</v>
      </c>
      <c r="AB60" s="93">
        <v>-0.69060907473334143</v>
      </c>
      <c r="AC60" s="93">
        <v>1.0217995991495679</v>
      </c>
      <c r="AD60" s="93">
        <v>1.9493057333414394E-3</v>
      </c>
      <c r="AE60" s="94" t="s">
        <v>332</v>
      </c>
      <c r="AF60" s="94" t="s">
        <v>332</v>
      </c>
      <c r="AG60" s="93">
        <v>195.506179</v>
      </c>
      <c r="AH60" s="93">
        <v>195.506179</v>
      </c>
      <c r="AI60" s="93">
        <v>194.38046900000001</v>
      </c>
      <c r="AJ60" s="93">
        <v>194.294082</v>
      </c>
      <c r="AK60" s="93">
        <v>194.294082</v>
      </c>
      <c r="AL60" s="93">
        <v>64.948532759999992</v>
      </c>
      <c r="AM60" s="93">
        <v>9645.0467399999998</v>
      </c>
      <c r="AN60" s="93">
        <v>-174689.13399999999</v>
      </c>
      <c r="AO60" s="93">
        <v>1312.26532</v>
      </c>
      <c r="AP60" s="93">
        <v>-176001.4</v>
      </c>
      <c r="AQ60" s="93">
        <v>14954.8094</v>
      </c>
      <c r="AR60" s="93">
        <v>-189643.94399999999</v>
      </c>
      <c r="AS60" s="94" t="s">
        <v>332</v>
      </c>
      <c r="AT60" s="94" t="s">
        <v>332</v>
      </c>
      <c r="AU60" s="93">
        <v>-228176.2</v>
      </c>
      <c r="AV60" s="93">
        <v>-270357.74200000003</v>
      </c>
      <c r="AW60" s="94" t="s">
        <v>332</v>
      </c>
      <c r="AX60" s="94" t="s">
        <v>332</v>
      </c>
      <c r="AY60" s="93">
        <v>14.7060519</v>
      </c>
      <c r="BH60" s="2">
        <v>0.41453866900000003</v>
      </c>
      <c r="BI60" s="2">
        <v>47.910819400000001</v>
      </c>
      <c r="BJ60" s="2">
        <v>0.41453867704286773</v>
      </c>
      <c r="BK60" s="2">
        <v>47.910819818520551</v>
      </c>
      <c r="BL60" s="2">
        <v>1.2911172984E-2</v>
      </c>
      <c r="BM60" s="2">
        <v>8.439735384000001E-5</v>
      </c>
      <c r="BN60" s="2">
        <v>1.2911172657873655E-2</v>
      </c>
      <c r="BO60" s="2">
        <v>8.4397350144995028E-5</v>
      </c>
      <c r="BP60" s="2">
        <v>50.534975698426813</v>
      </c>
      <c r="BQ60" s="2">
        <v>81.064221262996426</v>
      </c>
      <c r="BR60" s="2">
        <v>0.13057077131213085</v>
      </c>
      <c r="BS60" s="2">
        <v>2.3155561499855439</v>
      </c>
      <c r="BT60" s="2">
        <v>5.849821204326601E-2</v>
      </c>
      <c r="BU60" s="2">
        <v>0.48521412056165797</v>
      </c>
      <c r="BV60" s="2">
        <v>499090.78479277593</v>
      </c>
      <c r="BW60" s="2">
        <v>430.57165221697204</v>
      </c>
      <c r="BX60" s="2">
        <v>7.23922222681822</v>
      </c>
      <c r="BY60" s="2">
        <v>0.60826296400000002</v>
      </c>
      <c r="BZ60" s="2">
        <v>6.6651455999999998</v>
      </c>
      <c r="CA60" s="2">
        <v>0.60826295941129549</v>
      </c>
      <c r="CB60" s="2">
        <v>6.6651460443721469</v>
      </c>
      <c r="CC60" s="2">
        <v>610.07719430399993</v>
      </c>
      <c r="CD60" s="2">
        <v>143.20225776480001</v>
      </c>
      <c r="CE60" s="2">
        <v>610.07769599590267</v>
      </c>
      <c r="CF60" s="2">
        <v>143.20236856782597</v>
      </c>
      <c r="CG60" s="2">
        <v>1.0078486282240002E-3</v>
      </c>
      <c r="CH60" s="2">
        <v>1.0078502081964859E-3</v>
      </c>
      <c r="CI60" s="2">
        <v>3.7043528004073316E-5</v>
      </c>
      <c r="CJ60" s="2">
        <v>3.70562413602441E-5</v>
      </c>
      <c r="CK60" s="2">
        <v>5.0380654581853355</v>
      </c>
      <c r="CL60" s="2">
        <v>0.67452709870882721</v>
      </c>
      <c r="CM60" s="2">
        <v>64.948585797094879</v>
      </c>
      <c r="CN60" s="2">
        <v>9645.0543225918336</v>
      </c>
      <c r="CO60" s="2">
        <v>424.25726794175756</v>
      </c>
      <c r="CP60" s="2">
        <v>422.35179803891663</v>
      </c>
      <c r="CQ60" s="2">
        <v>-231723.77121068042</v>
      </c>
      <c r="CR60" s="2">
        <v>-270388.43706769211</v>
      </c>
      <c r="CS60" s="2">
        <v>1.0226987667769465</v>
      </c>
      <c r="CT60" s="2">
        <v>-38996.842322330194</v>
      </c>
      <c r="CU60" s="2">
        <v>-237535.79751648073</v>
      </c>
      <c r="CV60" s="2">
        <v>-63013.275271571496</v>
      </c>
      <c r="CW60" s="2">
        <v>-272828.81634755729</v>
      </c>
      <c r="CX60" s="2">
        <v>-176041.03233516435</v>
      </c>
      <c r="CY60" s="2">
        <v>-189648.213648367</v>
      </c>
      <c r="CZ60" s="2">
        <v>3.8670425870166166E-5</v>
      </c>
      <c r="DA60" s="2">
        <v>-0.68676834714977708</v>
      </c>
      <c r="DB60" s="2">
        <v>0.16685113121818923</v>
      </c>
      <c r="DC60" s="2">
        <v>-174677.36200636913</v>
      </c>
      <c r="DD60" s="2">
        <v>6.575709776614988E-2</v>
      </c>
      <c r="DE60" s="2">
        <v>1.0611091534620948E-2</v>
      </c>
      <c r="DF60" s="2">
        <v>194.38076809034143</v>
      </c>
    </row>
    <row r="61" spans="1:110" ht="15" thickBot="1" x14ac:dyDescent="0.35">
      <c r="A61" s="93" t="s">
        <v>298</v>
      </c>
      <c r="B61" s="93">
        <v>21</v>
      </c>
      <c r="C61" s="93">
        <v>5.8065999999999898</v>
      </c>
      <c r="D61" s="93">
        <v>5.5405999999999898</v>
      </c>
      <c r="E61" s="94" t="s">
        <v>332</v>
      </c>
      <c r="F61" s="94" t="s">
        <v>332</v>
      </c>
      <c r="G61" s="93">
        <v>28.552875799999999</v>
      </c>
      <c r="H61" s="93">
        <v>55.240726199999997</v>
      </c>
      <c r="I61" s="93">
        <v>28.552875799999999</v>
      </c>
      <c r="J61" s="93">
        <v>55.240726199999997</v>
      </c>
      <c r="K61" s="93">
        <v>17.988341999999999</v>
      </c>
      <c r="L61" s="94" t="s">
        <v>332</v>
      </c>
      <c r="M61" s="94" t="s">
        <v>332</v>
      </c>
      <c r="N61" s="93">
        <v>2.27503454E-2</v>
      </c>
      <c r="O61" s="93">
        <v>2.27503454E-2</v>
      </c>
      <c r="P61" s="93">
        <v>3.17213046E-2</v>
      </c>
      <c r="Q61" s="93">
        <v>5.07818213E-3</v>
      </c>
      <c r="R61" s="93">
        <v>5.6503283100000001E-3</v>
      </c>
      <c r="S61" s="93">
        <v>5.6503283100000001E-3</v>
      </c>
      <c r="T61" s="93">
        <v>5.0851431401589711</v>
      </c>
      <c r="U61" s="93">
        <v>0.67627639125858541</v>
      </c>
      <c r="V61" s="93">
        <v>-0.33753478799999997</v>
      </c>
      <c r="W61" s="93">
        <v>0.41625257100000002</v>
      </c>
      <c r="X61" s="93">
        <v>7.8717783000000041E-2</v>
      </c>
      <c r="Y61" s="93">
        <v>-0.3393256447523722</v>
      </c>
      <c r="Z61" s="93">
        <v>0.99896052970995541</v>
      </c>
      <c r="AA61" s="93">
        <v>1.7908567523722491E-3</v>
      </c>
      <c r="AB61" s="93">
        <v>-0.33797956931778533</v>
      </c>
      <c r="AC61" s="93">
        <v>1.0108015703256747</v>
      </c>
      <c r="AD61" s="93">
        <v>4.4478131778533699E-4</v>
      </c>
      <c r="AE61" s="94" t="s">
        <v>332</v>
      </c>
      <c r="AF61" s="94" t="s">
        <v>332</v>
      </c>
      <c r="AG61" s="93">
        <v>196.48593700000001</v>
      </c>
      <c r="AH61" s="93">
        <v>196.48593700000001</v>
      </c>
      <c r="AI61" s="93">
        <v>195.93758600000001</v>
      </c>
      <c r="AJ61" s="93">
        <v>195.89677499999999</v>
      </c>
      <c r="AK61" s="93">
        <v>195.89677499999999</v>
      </c>
      <c r="AL61" s="93">
        <v>65.58177744000001</v>
      </c>
      <c r="AM61" s="93">
        <v>9752.849064</v>
      </c>
      <c r="AN61" s="93">
        <v>-85127.099000000002</v>
      </c>
      <c r="AO61" s="93">
        <v>646.89291300000002</v>
      </c>
      <c r="AP61" s="93">
        <v>-85773.991899999994</v>
      </c>
      <c r="AQ61" s="93">
        <v>7159.9288900000001</v>
      </c>
      <c r="AR61" s="93">
        <v>-92287.027900000001</v>
      </c>
      <c r="AS61" s="94" t="s">
        <v>332</v>
      </c>
      <c r="AT61" s="94" t="s">
        <v>332</v>
      </c>
      <c r="AU61" s="93">
        <v>-232971.62</v>
      </c>
      <c r="AV61" s="93">
        <v>-271513.50400000002</v>
      </c>
      <c r="AW61" s="94" t="s">
        <v>332</v>
      </c>
      <c r="AX61" s="94" t="s">
        <v>332</v>
      </c>
      <c r="AY61" s="93">
        <v>14.7062682</v>
      </c>
      <c r="BA61" s="11" t="s">
        <v>119</v>
      </c>
      <c r="BB61" s="11" t="s">
        <v>317</v>
      </c>
      <c r="BC61" s="2">
        <f>V37-V36</f>
        <v>4.8104000000002145E-3</v>
      </c>
      <c r="BH61" s="2">
        <v>0.41393786399999999</v>
      </c>
      <c r="BI61" s="2">
        <v>48.0399089</v>
      </c>
      <c r="BJ61" s="2">
        <v>0.41393787262855036</v>
      </c>
      <c r="BK61" s="2">
        <v>48.039909315614864</v>
      </c>
      <c r="BL61" s="2">
        <v>1.2967003836E-2</v>
      </c>
      <c r="BM61" s="2">
        <v>8.4944102760000005E-5</v>
      </c>
      <c r="BN61" s="2">
        <v>1.2967003483883322E-2</v>
      </c>
      <c r="BO61" s="2">
        <v>8.4944099216726623E-5</v>
      </c>
      <c r="BP61" s="2">
        <v>51.690133645454289</v>
      </c>
      <c r="BQ61" s="2">
        <v>80.897510494989575</v>
      </c>
      <c r="BR61" s="2">
        <v>0.12983394099391823</v>
      </c>
      <c r="BS61" s="2">
        <v>2.3598015574269242</v>
      </c>
      <c r="BT61" s="2">
        <v>5.8565148925414916E-2</v>
      </c>
      <c r="BU61" s="2">
        <v>0.487012713491974</v>
      </c>
      <c r="BV61" s="2">
        <v>497659.43760665285</v>
      </c>
      <c r="BW61" s="2">
        <v>433.71069705596568</v>
      </c>
      <c r="BX61" s="2">
        <v>7.2300723155626052</v>
      </c>
      <c r="BY61" s="2">
        <v>0.60640649800000002</v>
      </c>
      <c r="BZ61" s="2">
        <v>6.6267107300000001</v>
      </c>
      <c r="CA61" s="2">
        <v>0.60640649364690447</v>
      </c>
      <c r="CB61" s="2">
        <v>6.626711138217491</v>
      </c>
      <c r="CC61" s="2">
        <v>613.75222717599991</v>
      </c>
      <c r="CD61" s="2">
        <v>142.9248753672</v>
      </c>
      <c r="CE61" s="2">
        <v>613.7527296985395</v>
      </c>
      <c r="CF61" s="2">
        <v>142.92498645701932</v>
      </c>
      <c r="CG61" s="2">
        <v>1.011249156744E-3</v>
      </c>
      <c r="CH61" s="2">
        <v>1.0112507462132741E-3</v>
      </c>
      <c r="CI61" s="2">
        <v>3.6949946028513239E-5</v>
      </c>
      <c r="CJ61" s="2">
        <v>3.696262714770952E-5</v>
      </c>
      <c r="CK61" s="2">
        <v>5.0851471451191301</v>
      </c>
      <c r="CL61" s="2">
        <v>0.67627690190572953</v>
      </c>
      <c r="CM61" s="2">
        <v>65.581831147605584</v>
      </c>
      <c r="CN61" s="2">
        <v>9752.856746680689</v>
      </c>
      <c r="CO61" s="2">
        <v>425.20130657422084</v>
      </c>
      <c r="CP61" s="2">
        <v>423.30470192323111</v>
      </c>
      <c r="CQ61" s="2">
        <v>-236524.39236551351</v>
      </c>
      <c r="CR61" s="2">
        <v>-271544.11710126942</v>
      </c>
      <c r="CS61" s="2">
        <v>1.0112855356881001</v>
      </c>
      <c r="CT61" s="2">
        <v>-38724.6084115587</v>
      </c>
      <c r="CU61" s="2">
        <v>-237493.68568193461</v>
      </c>
      <c r="CV61" s="2">
        <v>-62878.144235974483</v>
      </c>
      <c r="CW61" s="2">
        <v>-272699.06156440033</v>
      </c>
      <c r="CX61" s="2">
        <v>-85786.454770792698</v>
      </c>
      <c r="CY61" s="2">
        <v>-92288.124400945846</v>
      </c>
      <c r="CZ61" s="2">
        <v>3.9120362559958765E-5</v>
      </c>
      <c r="DA61" s="2">
        <v>-0.33631672923446015</v>
      </c>
      <c r="DB61" s="2">
        <v>7.8932757071746171E-2</v>
      </c>
      <c r="DC61" s="2">
        <v>-84951.468770442079</v>
      </c>
      <c r="DD61" s="2">
        <v>3.1719948394847396E-2</v>
      </c>
      <c r="DE61" s="2">
        <v>5.0779618217787594E-3</v>
      </c>
      <c r="DF61" s="2">
        <v>195.93765389173339</v>
      </c>
    </row>
    <row r="62" spans="1:110" x14ac:dyDescent="0.3">
      <c r="A62" s="93" t="s">
        <v>298</v>
      </c>
      <c r="B62" s="93">
        <v>22</v>
      </c>
      <c r="C62" s="93">
        <v>5.5405999999999898</v>
      </c>
      <c r="D62" s="93">
        <v>5.2745999999999897</v>
      </c>
      <c r="E62" s="94" t="s">
        <v>332</v>
      </c>
      <c r="F62" s="94" t="s">
        <v>332</v>
      </c>
      <c r="G62" s="93">
        <v>28.631593599999999</v>
      </c>
      <c r="H62" s="93">
        <v>55.278057199999999</v>
      </c>
      <c r="I62" s="93">
        <v>28.631593599999999</v>
      </c>
      <c r="J62" s="93">
        <v>55.278057199999999</v>
      </c>
      <c r="K62" s="93">
        <v>18.007900599999999</v>
      </c>
      <c r="L62" s="94" t="s">
        <v>332</v>
      </c>
      <c r="M62" s="94" t="s">
        <v>332</v>
      </c>
      <c r="N62" s="93">
        <v>1.08989043E-2</v>
      </c>
      <c r="O62" s="93">
        <v>1.08989043E-2</v>
      </c>
      <c r="P62" s="93">
        <v>1.51916633E-2</v>
      </c>
      <c r="Q62" s="93">
        <v>2.42411036E-3</v>
      </c>
      <c r="R62" s="93">
        <v>2.7005145700000001E-3</v>
      </c>
      <c r="S62" s="93">
        <v>2.7005145700000001E-3</v>
      </c>
      <c r="T62" s="93">
        <v>5.1075511866294168</v>
      </c>
      <c r="U62" s="93">
        <v>0.67699303780046871</v>
      </c>
      <c r="V62" s="93">
        <v>-0.162849041</v>
      </c>
      <c r="W62" s="93">
        <v>0.20018003600000001</v>
      </c>
      <c r="X62" s="93">
        <v>3.7330995000000006E-2</v>
      </c>
      <c r="Y62" s="93">
        <v>-0.16325590794192879</v>
      </c>
      <c r="Z62" s="93">
        <v>0.99950943684960247</v>
      </c>
      <c r="AA62" s="93">
        <v>4.0686694192877855E-4</v>
      </c>
      <c r="AB62" s="93">
        <v>-0.1629498538959101</v>
      </c>
      <c r="AC62" s="93">
        <v>1.0052443574911201</v>
      </c>
      <c r="AD62" s="93">
        <v>1.0081289591009716E-4</v>
      </c>
      <c r="AE62" s="94" t="s">
        <v>332</v>
      </c>
      <c r="AF62" s="94" t="s">
        <v>332</v>
      </c>
      <c r="AG62" s="93">
        <v>196.94427200000001</v>
      </c>
      <c r="AH62" s="93">
        <v>196.94427200000001</v>
      </c>
      <c r="AI62" s="93">
        <v>196.67910000000001</v>
      </c>
      <c r="AJ62" s="93">
        <v>196.65979799999999</v>
      </c>
      <c r="AK62" s="93">
        <v>196.65979799999999</v>
      </c>
      <c r="AL62" s="93">
        <v>65.939294160000003</v>
      </c>
      <c r="AM62" s="93">
        <v>9805.9223519999996</v>
      </c>
      <c r="AN62" s="93">
        <v>-40938.585599999999</v>
      </c>
      <c r="AO62" s="93">
        <v>314.87271800000002</v>
      </c>
      <c r="AP62" s="93">
        <v>-41253.458299999998</v>
      </c>
      <c r="AQ62" s="93">
        <v>3408.3764000000001</v>
      </c>
      <c r="AR62" s="93">
        <v>-44346.962</v>
      </c>
      <c r="AS62" s="94" t="s">
        <v>332</v>
      </c>
      <c r="AT62" s="94" t="s">
        <v>332</v>
      </c>
      <c r="AU62" s="93">
        <v>-235304.291</v>
      </c>
      <c r="AV62" s="93">
        <v>-272070.73599999998</v>
      </c>
      <c r="AW62" s="94" t="s">
        <v>332</v>
      </c>
      <c r="AX62" s="94" t="s">
        <v>332</v>
      </c>
      <c r="AY62" s="93">
        <v>14.7064846</v>
      </c>
      <c r="BH62" s="2">
        <v>0.41368491800000001</v>
      </c>
      <c r="BI62" s="2">
        <v>48.105018999999999</v>
      </c>
      <c r="BJ62" s="2">
        <v>0.41368492623228081</v>
      </c>
      <c r="BK62" s="2">
        <v>48.105019392922635</v>
      </c>
      <c r="BL62" s="2">
        <v>1.2993061211999999E-2</v>
      </c>
      <c r="BM62" s="2">
        <v>8.5197572280000004E-5</v>
      </c>
      <c r="BN62" s="2">
        <v>1.2993060859571295E-2</v>
      </c>
      <c r="BO62" s="2">
        <v>8.5197568437520447E-5</v>
      </c>
      <c r="BP62" s="2">
        <v>52.386843467298029</v>
      </c>
      <c r="BQ62" s="2">
        <v>80.816592751186391</v>
      </c>
      <c r="BR62" s="2">
        <v>0.12946813177092067</v>
      </c>
      <c r="BS62" s="2">
        <v>2.3819801063206989</v>
      </c>
      <c r="BT62" s="2">
        <v>5.8594196821346776E-2</v>
      </c>
      <c r="BU62" s="2">
        <v>0.48793317112513807</v>
      </c>
      <c r="BV62" s="2">
        <v>496970.77277926495</v>
      </c>
      <c r="BW62" s="2">
        <v>435.17232200082185</v>
      </c>
      <c r="BX62" s="2">
        <v>7.2251658029922812</v>
      </c>
      <c r="BY62" s="2">
        <v>0.60546804300000001</v>
      </c>
      <c r="BZ62" s="2">
        <v>6.6094575100000004</v>
      </c>
      <c r="CA62" s="2">
        <v>0.60546803825234774</v>
      </c>
      <c r="CB62" s="2">
        <v>6.6094579580944943</v>
      </c>
      <c r="CC62" s="2">
        <v>615.53817093600003</v>
      </c>
      <c r="CD62" s="2">
        <v>142.7746851448</v>
      </c>
      <c r="CE62" s="2">
        <v>615.53867324453108</v>
      </c>
      <c r="CF62" s="2">
        <v>142.77479555620664</v>
      </c>
      <c r="CG62" s="2">
        <v>1.0128104660399998E-3</v>
      </c>
      <c r="CH62" s="2">
        <v>1.0128120508256754E-3</v>
      </c>
      <c r="CI62" s="2">
        <v>3.6899812627291243E-5</v>
      </c>
      <c r="CJ62" s="2">
        <v>3.6912476595996827E-5</v>
      </c>
      <c r="CK62" s="2">
        <v>5.1075552109848763</v>
      </c>
      <c r="CL62" s="2">
        <v>0.67699354528916666</v>
      </c>
      <c r="CM62" s="2">
        <v>65.939348430754222</v>
      </c>
      <c r="CN62" s="2">
        <v>9805.9300633728362</v>
      </c>
      <c r="CO62" s="2">
        <v>425.66362501773062</v>
      </c>
      <c r="CP62" s="2">
        <v>423.77136809289129</v>
      </c>
      <c r="CQ62" s="2">
        <v>-238859.28808026767</v>
      </c>
      <c r="CR62" s="2">
        <v>-272101.30842241587</v>
      </c>
      <c r="CS62" s="2">
        <v>1.0054886931456342</v>
      </c>
      <c r="CT62" s="2">
        <v>-38565.939639544551</v>
      </c>
      <c r="CU62" s="2">
        <v>-237472.1513582094</v>
      </c>
      <c r="CV62" s="2">
        <v>-62814.698760101543</v>
      </c>
      <c r="CW62" s="2">
        <v>-272637.36597052478</v>
      </c>
      <c r="CX62" s="2">
        <v>-41256.757522320098</v>
      </c>
      <c r="CY62" s="2">
        <v>-44347.244281138403</v>
      </c>
      <c r="CZ62" s="2">
        <v>3.9330997711589613E-5</v>
      </c>
      <c r="DA62" s="2">
        <v>-0.16219191715043418</v>
      </c>
      <c r="DB62" s="2">
        <v>3.7328026134181583E-2</v>
      </c>
      <c r="DC62" s="2">
        <v>-40811.896261133748</v>
      </c>
      <c r="DD62" s="2">
        <v>1.519136803398412E-2</v>
      </c>
      <c r="DE62" s="2">
        <v>2.4240629591298049E-3</v>
      </c>
      <c r="DF62" s="2">
        <v>196.67911925651157</v>
      </c>
    </row>
    <row r="63" spans="1:110" x14ac:dyDescent="0.3">
      <c r="A63" s="93" t="s">
        <v>298</v>
      </c>
      <c r="B63" s="93">
        <v>23</v>
      </c>
      <c r="C63" s="93">
        <v>5.2745999999999897</v>
      </c>
      <c r="D63" s="93">
        <v>5.0085999999999897</v>
      </c>
      <c r="E63" s="94" t="s">
        <v>332</v>
      </c>
      <c r="F63" s="94" t="s">
        <v>332</v>
      </c>
      <c r="G63" s="93">
        <v>28.6689246</v>
      </c>
      <c r="H63" s="93">
        <v>55.295817999999997</v>
      </c>
      <c r="I63" s="93">
        <v>28.6689246</v>
      </c>
      <c r="J63" s="93">
        <v>55.295817999999997</v>
      </c>
      <c r="K63" s="93">
        <v>18.017322100000001</v>
      </c>
      <c r="L63" s="94" t="s">
        <v>332</v>
      </c>
      <c r="M63" s="94" t="s">
        <v>332</v>
      </c>
      <c r="N63" s="93">
        <v>5.2043793499999998E-3</v>
      </c>
      <c r="O63" s="93">
        <v>5.2043793499999998E-3</v>
      </c>
      <c r="P63" s="93">
        <v>7.2534770500000002E-3</v>
      </c>
      <c r="Q63" s="93">
        <v>1.15581091E-3</v>
      </c>
      <c r="R63" s="93">
        <v>1.28836291E-3</v>
      </c>
      <c r="S63" s="93">
        <v>1.28836291E-3</v>
      </c>
      <c r="T63" s="93">
        <v>5.1181484705455649</v>
      </c>
      <c r="U63" s="93">
        <v>0.67730802333364926</v>
      </c>
      <c r="V63" s="93">
        <v>-7.8038117599999998E-2</v>
      </c>
      <c r="W63" s="93">
        <v>9.5798861599999993E-2</v>
      </c>
      <c r="X63" s="93">
        <v>1.7760743999999995E-2</v>
      </c>
      <c r="Y63" s="93">
        <v>-7.8130551249314228E-2</v>
      </c>
      <c r="Z63" s="93">
        <v>0.99976715092406099</v>
      </c>
      <c r="AA63" s="93">
        <v>9.2433649314236372E-5</v>
      </c>
      <c r="AB63" s="93">
        <v>-7.8060999883823604E-2</v>
      </c>
      <c r="AC63" s="93">
        <v>1.0025210136214393</v>
      </c>
      <c r="AD63" s="93">
        <v>2.2882283823605032E-5</v>
      </c>
      <c r="AE63" s="94" t="s">
        <v>332</v>
      </c>
      <c r="AF63" s="94" t="s">
        <v>332</v>
      </c>
      <c r="AG63" s="93">
        <v>197.15980200000001</v>
      </c>
      <c r="AH63" s="93">
        <v>197.15980200000001</v>
      </c>
      <c r="AI63" s="93">
        <v>197.03232800000001</v>
      </c>
      <c r="AJ63" s="93">
        <v>197.023166</v>
      </c>
      <c r="AK63" s="93">
        <v>197.023166</v>
      </c>
      <c r="AL63" s="93">
        <v>66.125573279999998</v>
      </c>
      <c r="AM63" s="93">
        <v>9831.6277559999999</v>
      </c>
      <c r="AN63" s="93">
        <v>-19592.805799999998</v>
      </c>
      <c r="AO63" s="93">
        <v>151.87256600000001</v>
      </c>
      <c r="AP63" s="93">
        <v>-19744.6783</v>
      </c>
      <c r="AQ63" s="93">
        <v>1623.0539000000001</v>
      </c>
      <c r="AR63" s="93">
        <v>-21215.859700000001</v>
      </c>
      <c r="AS63" s="94" t="s">
        <v>332</v>
      </c>
      <c r="AT63" s="94" t="s">
        <v>332</v>
      </c>
      <c r="AU63" s="93">
        <v>-236425.87</v>
      </c>
      <c r="AV63" s="93">
        <v>-272337.67599999998</v>
      </c>
      <c r="AW63" s="94" t="s">
        <v>332</v>
      </c>
      <c r="AX63" s="94" t="s">
        <v>332</v>
      </c>
      <c r="AY63" s="93">
        <v>14.7067011</v>
      </c>
      <c r="BH63" s="2">
        <v>0.41357686500000002</v>
      </c>
      <c r="BI63" s="2">
        <v>48.136873299999998</v>
      </c>
      <c r="BJ63" s="2">
        <v>0.4135768724833005</v>
      </c>
      <c r="BK63" s="2">
        <v>48.136873691885803</v>
      </c>
      <c r="BL63" s="2">
        <v>1.3005222012E-2</v>
      </c>
      <c r="BM63" s="2">
        <v>8.5316717880000001E-5</v>
      </c>
      <c r="BN63" s="2">
        <v>1.3005221709877885E-2</v>
      </c>
      <c r="BO63" s="2">
        <v>8.5316714358685725E-5</v>
      </c>
      <c r="BP63" s="2">
        <v>52.7614172308242</v>
      </c>
      <c r="BQ63" s="2">
        <v>80.777710323899399</v>
      </c>
      <c r="BR63" s="2">
        <v>0.12929040269446482</v>
      </c>
      <c r="BS63" s="2">
        <v>2.3928101558624477</v>
      </c>
      <c r="BT63" s="2">
        <v>5.8607264489678262E-2</v>
      </c>
      <c r="BU63" s="2">
        <v>0.48838609631079161</v>
      </c>
      <c r="BV63" s="2">
        <v>496641.08722767205</v>
      </c>
      <c r="BW63" s="2">
        <v>435.85356097874859</v>
      </c>
      <c r="BX63" s="2">
        <v>7.2227044955025121</v>
      </c>
      <c r="BY63" s="2">
        <v>0.60500643700000001</v>
      </c>
      <c r="BZ63" s="2">
        <v>6.6014726799999996</v>
      </c>
      <c r="CA63" s="2">
        <v>0.60500643235796159</v>
      </c>
      <c r="CB63" s="2">
        <v>6.6014730898608809</v>
      </c>
      <c r="CC63" s="2">
        <v>616.39522125600001</v>
      </c>
      <c r="CD63" s="2">
        <v>142.6991229944</v>
      </c>
      <c r="CE63" s="2">
        <v>616.39572769674976</v>
      </c>
      <c r="CF63" s="2">
        <v>142.69923382776634</v>
      </c>
      <c r="CG63" s="2">
        <v>1.0135413018640001E-3</v>
      </c>
      <c r="CH63" s="2">
        <v>1.0135428956485602E-3</v>
      </c>
      <c r="CI63" s="2">
        <v>3.6874676425661915E-5</v>
      </c>
      <c r="CJ63" s="2">
        <v>3.6887331849782098E-5</v>
      </c>
      <c r="CK63" s="2">
        <v>5.1181525157099399</v>
      </c>
      <c r="CL63" s="2">
        <v>0.67730853527258061</v>
      </c>
      <c r="CM63" s="2">
        <v>66.125627695924251</v>
      </c>
      <c r="CN63" s="2">
        <v>9831.6355071202779</v>
      </c>
      <c r="CO63" s="2">
        <v>425.88632670473936</v>
      </c>
      <c r="CP63" s="2">
        <v>423.99616737011036</v>
      </c>
      <c r="CQ63" s="2">
        <v>-239981.84745184821</v>
      </c>
      <c r="CR63" s="2">
        <v>-272368.22790202405</v>
      </c>
      <c r="CS63" s="2">
        <v>1.0026406493900504</v>
      </c>
      <c r="CT63" s="2">
        <v>-38481.987123575593</v>
      </c>
      <c r="CU63" s="2">
        <v>-237461.43434036733</v>
      </c>
      <c r="CV63" s="2">
        <v>-62784.701263078947</v>
      </c>
      <c r="CW63" s="2">
        <v>-272608.00462275278</v>
      </c>
      <c r="CX63" s="2">
        <v>-19745.473247079059</v>
      </c>
      <c r="CY63" s="2">
        <v>-21215.936605258226</v>
      </c>
      <c r="CZ63" s="2">
        <v>3.9429667181292219E-5</v>
      </c>
      <c r="DA63" s="2">
        <v>-7.770709325784543E-2</v>
      </c>
      <c r="DB63" s="2">
        <v>1.774128729563142E-2</v>
      </c>
      <c r="DC63" s="2">
        <v>-19523.79772103926</v>
      </c>
      <c r="DD63" s="2">
        <v>7.2534116108611442E-3</v>
      </c>
      <c r="DE63" s="2">
        <v>1.1558004585519211E-3</v>
      </c>
      <c r="DF63" s="2">
        <v>197.03233723225412</v>
      </c>
    </row>
    <row r="64" spans="1:110" x14ac:dyDescent="0.3">
      <c r="A64" s="93" t="s">
        <v>298</v>
      </c>
      <c r="B64" s="93">
        <v>24</v>
      </c>
      <c r="C64" s="93">
        <v>5.0085999999999897</v>
      </c>
      <c r="D64" s="93">
        <v>4.7425999999999897</v>
      </c>
      <c r="E64" s="94" t="s">
        <v>332</v>
      </c>
      <c r="F64" s="94" t="s">
        <v>332</v>
      </c>
      <c r="G64" s="93">
        <v>28.686685399999998</v>
      </c>
      <c r="H64" s="93">
        <v>55.304305800000002</v>
      </c>
      <c r="I64" s="93">
        <v>28.686685399999998</v>
      </c>
      <c r="J64" s="93">
        <v>55.304305800000002</v>
      </c>
      <c r="K64" s="93">
        <v>18.021832400000001</v>
      </c>
      <c r="L64" s="94" t="s">
        <v>332</v>
      </c>
      <c r="M64" s="94" t="s">
        <v>332</v>
      </c>
      <c r="N64" s="93">
        <v>2.4807969500000001E-3</v>
      </c>
      <c r="O64" s="93">
        <v>2.4807969500000001E-3</v>
      </c>
      <c r="P64" s="93">
        <v>3.4579528499999999E-3</v>
      </c>
      <c r="Q64" s="93">
        <v>5.5066524899999997E-4</v>
      </c>
      <c r="R64" s="93">
        <v>6.1401672700000002E-4</v>
      </c>
      <c r="S64" s="93">
        <v>6.1401672700000002E-4</v>
      </c>
      <c r="T64" s="93">
        <v>5.1231510056999854</v>
      </c>
      <c r="U64" s="93">
        <v>0.67745390106493508</v>
      </c>
      <c r="V64" s="93">
        <v>-3.7283312200000002E-2</v>
      </c>
      <c r="W64" s="93">
        <v>4.5771201800000001E-2</v>
      </c>
      <c r="X64" s="93">
        <v>8.4878895999999995E-3</v>
      </c>
      <c r="Y64" s="93">
        <v>-3.7304368930631618E-2</v>
      </c>
      <c r="Z64" s="93">
        <v>0.99988884101551501</v>
      </c>
      <c r="AA64" s="93">
        <v>2.1056730631616721E-5</v>
      </c>
      <c r="AB64" s="93">
        <v>-3.7288523906191334E-2</v>
      </c>
      <c r="AC64" s="93">
        <v>1.0012058573867237</v>
      </c>
      <c r="AD64" s="93">
        <v>5.2117061913293388E-6</v>
      </c>
      <c r="AE64" s="94" t="s">
        <v>332</v>
      </c>
      <c r="AF64" s="94" t="s">
        <v>332</v>
      </c>
      <c r="AG64" s="93">
        <v>197.26195999999999</v>
      </c>
      <c r="AH64" s="93">
        <v>197.26195999999999</v>
      </c>
      <c r="AI64" s="93">
        <v>197.20086800000001</v>
      </c>
      <c r="AJ64" s="93">
        <v>197.196504</v>
      </c>
      <c r="AK64" s="93">
        <v>197.196504</v>
      </c>
      <c r="AL64" s="93">
        <v>66.218509799999993</v>
      </c>
      <c r="AM64" s="93">
        <v>9843.9868439999991</v>
      </c>
      <c r="AN64" s="93">
        <v>-9362.4061099999999</v>
      </c>
      <c r="AO64" s="93">
        <v>72.905771200000004</v>
      </c>
      <c r="AP64" s="93">
        <v>-9435.3118799999993</v>
      </c>
      <c r="AQ64" s="93">
        <v>774.23624900000004</v>
      </c>
      <c r="AR64" s="93">
        <v>-10136.642400000001</v>
      </c>
      <c r="AS64" s="94" t="s">
        <v>332</v>
      </c>
      <c r="AT64" s="94" t="s">
        <v>332</v>
      </c>
      <c r="AU64" s="93">
        <v>-236962.48499999999</v>
      </c>
      <c r="AV64" s="93">
        <v>-272465.16700000002</v>
      </c>
      <c r="AW64" s="94" t="s">
        <v>332</v>
      </c>
      <c r="AX64" s="94" t="s">
        <v>332</v>
      </c>
      <c r="AY64" s="93">
        <v>14.7069177</v>
      </c>
      <c r="BH64" s="2">
        <v>0.41353094499999998</v>
      </c>
      <c r="BI64" s="2">
        <v>48.1522255</v>
      </c>
      <c r="BJ64" s="2">
        <v>0.41353095332407186</v>
      </c>
      <c r="BK64" s="2">
        <v>48.152225915447453</v>
      </c>
      <c r="BL64" s="2">
        <v>1.3010887224000001E-2</v>
      </c>
      <c r="BM64" s="2">
        <v>8.537326704E-5</v>
      </c>
      <c r="BN64" s="2">
        <v>1.3010886866740987E-2</v>
      </c>
      <c r="BO64" s="2">
        <v>8.5373263404677638E-5</v>
      </c>
      <c r="BP64" s="2">
        <v>52.950938677527034</v>
      </c>
      <c r="BQ64" s="2">
        <v>80.759132554167223</v>
      </c>
      <c r="BR64" s="2">
        <v>0.12920503842363881</v>
      </c>
      <c r="BS64" s="2">
        <v>2.3980311012493027</v>
      </c>
      <c r="BT64" s="2">
        <v>5.861333133344801E-2</v>
      </c>
      <c r="BU64" s="2">
        <v>0.48860456016309761</v>
      </c>
      <c r="BV64" s="2">
        <v>496482.93307340459</v>
      </c>
      <c r="BW64" s="2">
        <v>436.17200624095568</v>
      </c>
      <c r="BX64" s="2">
        <v>7.2215100207726763</v>
      </c>
      <c r="BY64" s="2">
        <v>0.60478270599999995</v>
      </c>
      <c r="BZ64" s="2">
        <v>6.5977035199999996</v>
      </c>
      <c r="CA64" s="2">
        <v>0.60478270155512559</v>
      </c>
      <c r="CB64" s="2">
        <v>6.5977039638603454</v>
      </c>
      <c r="CC64" s="2">
        <v>616.80508448800003</v>
      </c>
      <c r="CD64" s="2">
        <v>142.66247318319998</v>
      </c>
      <c r="CE64" s="2">
        <v>616.80559053937418</v>
      </c>
      <c r="CF64" s="2">
        <v>142.66258341468324</v>
      </c>
      <c r="CG64" s="2">
        <v>1.013889475856E-3</v>
      </c>
      <c r="CH64" s="2">
        <v>1.0138910617915212E-3</v>
      </c>
      <c r="CI64" s="2">
        <v>3.6862481160896134E-5</v>
      </c>
      <c r="CJ64" s="2">
        <v>3.6875132169615376E-5</v>
      </c>
      <c r="CK64" s="2">
        <v>5.1231550661073868</v>
      </c>
      <c r="CL64" s="2">
        <v>0.67745441079729252</v>
      </c>
      <c r="CM64" s="2">
        <v>66.218564605379484</v>
      </c>
      <c r="CN64" s="2">
        <v>9843.9945588954488</v>
      </c>
      <c r="CO64" s="2">
        <v>425.99293939050222</v>
      </c>
      <c r="CP64" s="2">
        <v>424.10378518515029</v>
      </c>
      <c r="CQ64" s="2">
        <v>-240518.90975256907</v>
      </c>
      <c r="CR64" s="2">
        <v>-272495.71023854811</v>
      </c>
      <c r="CS64" s="2">
        <v>1.0012635740723399</v>
      </c>
      <c r="CT64" s="2">
        <v>-38439.832380531778</v>
      </c>
      <c r="CU64" s="2">
        <v>-237456.20408303227</v>
      </c>
      <c r="CV64" s="2">
        <v>-62770.430219722286</v>
      </c>
      <c r="CW64" s="2">
        <v>-272594.00287182629</v>
      </c>
      <c r="CX64" s="2">
        <v>-9435.4915641874195</v>
      </c>
      <c r="CY64" s="2">
        <v>-10136.66556810592</v>
      </c>
      <c r="CZ64" s="2">
        <v>3.947607559958692E-5</v>
      </c>
      <c r="DA64" s="2">
        <v>-3.7121450295872681E-2</v>
      </c>
      <c r="DB64" s="2">
        <v>8.4887569564185035E-3</v>
      </c>
      <c r="DC64" s="2">
        <v>-9330.9102417484883</v>
      </c>
      <c r="DD64" s="2">
        <v>3.4579382534774814E-3</v>
      </c>
      <c r="DE64" s="2">
        <v>5.5066292154802696E-4</v>
      </c>
      <c r="DF64" s="2">
        <v>197.20087513364052</v>
      </c>
    </row>
    <row r="65" spans="1:110" x14ac:dyDescent="0.3">
      <c r="A65" s="93" t="s">
        <v>298</v>
      </c>
      <c r="B65" s="93">
        <v>25</v>
      </c>
      <c r="C65" s="93">
        <v>4.7425999999999897</v>
      </c>
      <c r="D65" s="93">
        <v>4.4765999999999897</v>
      </c>
      <c r="E65" s="94" t="s">
        <v>332</v>
      </c>
      <c r="F65" s="94" t="s">
        <v>332</v>
      </c>
      <c r="G65" s="93">
        <v>28.6951733</v>
      </c>
      <c r="H65" s="93">
        <v>55.308389099999999</v>
      </c>
      <c r="I65" s="93">
        <v>28.6951733</v>
      </c>
      <c r="J65" s="93">
        <v>55.308389099999999</v>
      </c>
      <c r="K65" s="93">
        <v>18.023986099999998</v>
      </c>
      <c r="L65" s="94" t="s">
        <v>332</v>
      </c>
      <c r="M65" s="94" t="s">
        <v>332</v>
      </c>
      <c r="N65" s="93">
        <v>1.18077452E-3</v>
      </c>
      <c r="O65" s="93">
        <v>1.18077452E-3</v>
      </c>
      <c r="P65" s="93">
        <v>1.64655763E-3</v>
      </c>
      <c r="Q65" s="93">
        <v>2.6213249800000001E-4</v>
      </c>
      <c r="R65" s="93">
        <v>2.92362625E-4</v>
      </c>
      <c r="S65" s="93">
        <v>2.92362625E-4</v>
      </c>
      <c r="T65" s="93">
        <v>5.1255009707915944</v>
      </c>
      <c r="U65" s="93">
        <v>0.67752444754454788</v>
      </c>
      <c r="V65" s="93">
        <v>-1.77876631E-2</v>
      </c>
      <c r="W65" s="93">
        <v>2.1870916899999999E-2</v>
      </c>
      <c r="X65" s="93">
        <v>4.0832537999999988E-3</v>
      </c>
      <c r="Y65" s="93">
        <v>-1.7792484502045732E-2</v>
      </c>
      <c r="Z65" s="93">
        <v>0.99994655862038329</v>
      </c>
      <c r="AA65" s="93">
        <v>4.8214020457331746E-6</v>
      </c>
      <c r="AB65" s="93">
        <v>-1.7788856890799509E-2</v>
      </c>
      <c r="AC65" s="93">
        <v>1.0005751695916842</v>
      </c>
      <c r="AD65" s="93">
        <v>1.1937907995092247E-6</v>
      </c>
      <c r="AE65" s="94" t="s">
        <v>332</v>
      </c>
      <c r="AF65" s="94" t="s">
        <v>332</v>
      </c>
      <c r="AG65" s="93">
        <v>197.31077500000001</v>
      </c>
      <c r="AH65" s="93">
        <v>197.31077500000001</v>
      </c>
      <c r="AI65" s="93">
        <v>197.281508</v>
      </c>
      <c r="AJ65" s="93">
        <v>197.27942100000001</v>
      </c>
      <c r="AK65" s="93">
        <v>197.27942100000001</v>
      </c>
      <c r="AL65" s="93">
        <v>66.26391984</v>
      </c>
      <c r="AM65" s="93">
        <v>9849.91554</v>
      </c>
      <c r="AN65" s="93">
        <v>-4474.9483200000004</v>
      </c>
      <c r="AO65" s="93">
        <v>34.955528600000001</v>
      </c>
      <c r="AP65" s="93">
        <v>-4509.9038499999997</v>
      </c>
      <c r="AQ65" s="93">
        <v>370.36028299999998</v>
      </c>
      <c r="AR65" s="93">
        <v>-4845.3086000000003</v>
      </c>
      <c r="AS65" s="94" t="s">
        <v>332</v>
      </c>
      <c r="AT65" s="94" t="s">
        <v>332</v>
      </c>
      <c r="AU65" s="93">
        <v>-237218.663</v>
      </c>
      <c r="AV65" s="93">
        <v>-272525.96100000001</v>
      </c>
      <c r="AW65" s="94" t="s">
        <v>332</v>
      </c>
      <c r="AX65" s="94" t="s">
        <v>332</v>
      </c>
      <c r="AY65" s="93">
        <v>14.7071343</v>
      </c>
      <c r="BH65" s="2">
        <v>0.41351275100000001</v>
      </c>
      <c r="BI65" s="2">
        <v>48.159562600000001</v>
      </c>
      <c r="BJ65" s="2">
        <v>0.41351276004159382</v>
      </c>
      <c r="BK65" s="2">
        <v>48.159563041667518</v>
      </c>
      <c r="BL65" s="2">
        <v>1.3013494596E-2</v>
      </c>
      <c r="BM65" s="2">
        <v>8.540032932000001E-5</v>
      </c>
      <c r="BN65" s="2">
        <v>1.3013494227339988E-2</v>
      </c>
      <c r="BO65" s="2">
        <v>8.5400325394098767E-5</v>
      </c>
      <c r="BP65" s="2">
        <v>53.043986320524709</v>
      </c>
      <c r="BQ65" s="2">
        <v>80.750293932793866</v>
      </c>
      <c r="BR65" s="2">
        <v>0.12916433682513676</v>
      </c>
      <c r="BS65" s="2">
        <v>2.4005321383778231</v>
      </c>
      <c r="BT65" s="2">
        <v>5.8616222036512899E-2</v>
      </c>
      <c r="BU65" s="2">
        <v>0.48870858892734148</v>
      </c>
      <c r="BV65" s="2">
        <v>496406.53911025421</v>
      </c>
      <c r="BW65" s="2">
        <v>436.32025798140143</v>
      </c>
      <c r="BX65" s="2">
        <v>7.2209429279658579</v>
      </c>
      <c r="BY65" s="2">
        <v>0.60467498500000005</v>
      </c>
      <c r="BZ65" s="2">
        <v>6.5958960400000004</v>
      </c>
      <c r="CA65" s="2">
        <v>0.60467497995185582</v>
      </c>
      <c r="CB65" s="2">
        <v>6.5958965002998937</v>
      </c>
      <c r="CC65" s="2">
        <v>617.00100527200004</v>
      </c>
      <c r="CD65" s="2">
        <v>142.64514441840001</v>
      </c>
      <c r="CE65" s="2">
        <v>617.00151223500848</v>
      </c>
      <c r="CF65" s="2">
        <v>142.6452545938871</v>
      </c>
      <c r="CG65" s="2">
        <v>1.0140585684E-3</v>
      </c>
      <c r="CH65" s="2">
        <v>1.0140601558714132E-3</v>
      </c>
      <c r="CI65" s="2">
        <v>3.6856691700610994E-5</v>
      </c>
      <c r="CJ65" s="2">
        <v>3.6869340915136252E-5</v>
      </c>
      <c r="CK65" s="2">
        <v>5.1255050315745931</v>
      </c>
      <c r="CL65" s="2">
        <v>0.67752495729966933</v>
      </c>
      <c r="CM65" s="2">
        <v>66.263974912733588</v>
      </c>
      <c r="CN65" s="2">
        <v>9849.923258716939</v>
      </c>
      <c r="CO65" s="2">
        <v>426.04384769844785</v>
      </c>
      <c r="CP65" s="2">
        <v>424.1551725916699</v>
      </c>
      <c r="CQ65" s="2">
        <v>-240775.29739122733</v>
      </c>
      <c r="CR65" s="2">
        <v>-272556.49979793752</v>
      </c>
      <c r="CS65" s="2">
        <v>1.0006028049263194</v>
      </c>
      <c r="CT65" s="2">
        <v>-38419.214475532397</v>
      </c>
      <c r="CU65" s="2">
        <v>-237453.67848529303</v>
      </c>
      <c r="CV65" s="2">
        <v>-62763.598857755424</v>
      </c>
      <c r="CW65" s="2">
        <v>-272587.30606112682</v>
      </c>
      <c r="CX65" s="2">
        <v>-4509.9416260937478</v>
      </c>
      <c r="CY65" s="2">
        <v>-4845.3165674324719</v>
      </c>
      <c r="CZ65" s="2">
        <v>3.9497909195625456E-5</v>
      </c>
      <c r="DA65" s="2">
        <v>-1.7709591630208344E-2</v>
      </c>
      <c r="DB65" s="2">
        <v>4.0997572614646033E-3</v>
      </c>
      <c r="DC65" s="2">
        <v>-4463.5286760396984</v>
      </c>
      <c r="DD65" s="2">
        <v>1.6465543749442347E-3</v>
      </c>
      <c r="DE65" s="2">
        <v>2.6213197919886948E-4</v>
      </c>
      <c r="DF65" s="2">
        <v>197.28151384334041</v>
      </c>
    </row>
    <row r="66" spans="1:110" x14ac:dyDescent="0.3">
      <c r="A66" s="93" t="s">
        <v>298</v>
      </c>
      <c r="B66" s="93">
        <v>26</v>
      </c>
      <c r="C66" s="93">
        <v>4.4765999999999897</v>
      </c>
      <c r="D66" s="93">
        <v>4.2105999999999897</v>
      </c>
      <c r="E66" s="94" t="s">
        <v>332</v>
      </c>
      <c r="F66" s="94" t="s">
        <v>332</v>
      </c>
      <c r="G66" s="93">
        <v>28.699256500000001</v>
      </c>
      <c r="H66" s="93">
        <v>55.310377000000003</v>
      </c>
      <c r="I66" s="93">
        <v>28.699256500000001</v>
      </c>
      <c r="J66" s="93">
        <v>55.310377000000003</v>
      </c>
      <c r="K66" s="93">
        <v>18.025013300000001</v>
      </c>
      <c r="L66" s="94" t="s">
        <v>332</v>
      </c>
      <c r="M66" s="94" t="s">
        <v>332</v>
      </c>
      <c r="N66" s="93">
        <v>5.6081126499999995E-4</v>
      </c>
      <c r="O66" s="93">
        <v>5.6081126499999995E-4</v>
      </c>
      <c r="P66" s="93">
        <v>7.8279571099999995E-4</v>
      </c>
      <c r="Q66" s="93">
        <v>1.2460485799999999E-4</v>
      </c>
      <c r="R66" s="93">
        <v>1.39019351E-4</v>
      </c>
      <c r="S66" s="93">
        <v>1.39019351E-4</v>
      </c>
      <c r="T66" s="93">
        <v>5.1265906567490696</v>
      </c>
      <c r="U66" s="93">
        <v>0.67756031417119167</v>
      </c>
      <c r="V66" s="93">
        <v>-8.4808930700000004E-3</v>
      </c>
      <c r="W66" s="93">
        <v>1.0468761700000001E-2</v>
      </c>
      <c r="X66" s="93">
        <v>1.9878686300000004E-3</v>
      </c>
      <c r="Y66" s="93">
        <v>-8.4820078891210439E-3</v>
      </c>
      <c r="Z66" s="93">
        <v>0.99997398774096891</v>
      </c>
      <c r="AA66" s="93">
        <v>1.114819121044117E-6</v>
      </c>
      <c r="AB66" s="93">
        <v>-8.4811694222068166E-3</v>
      </c>
      <c r="AC66" s="93">
        <v>1.0002737457951203</v>
      </c>
      <c r="AD66" s="93">
        <v>2.7635220681585919E-7</v>
      </c>
      <c r="AE66" s="94" t="s">
        <v>332</v>
      </c>
      <c r="AF66" s="94" t="s">
        <v>332</v>
      </c>
      <c r="AG66" s="93">
        <v>197.33434399999999</v>
      </c>
      <c r="AH66" s="93">
        <v>197.33434399999999</v>
      </c>
      <c r="AI66" s="93">
        <v>197.32028800000001</v>
      </c>
      <c r="AJ66" s="93">
        <v>197.31928600000001</v>
      </c>
      <c r="AK66" s="93">
        <v>197.31928600000001</v>
      </c>
      <c r="AL66" s="93">
        <v>66.285944639999997</v>
      </c>
      <c r="AM66" s="93">
        <v>9852.7638960000004</v>
      </c>
      <c r="AN66" s="93">
        <v>-2143.2884100000001</v>
      </c>
      <c r="AO66" s="93">
        <v>16.793242599999999</v>
      </c>
      <c r="AP66" s="93">
        <v>-2160.0816500000001</v>
      </c>
      <c r="AQ66" s="93">
        <v>178.062971</v>
      </c>
      <c r="AR66" s="93">
        <v>-2321.3513800000001</v>
      </c>
      <c r="AS66" s="94" t="s">
        <v>332</v>
      </c>
      <c r="AT66" s="94" t="s">
        <v>332</v>
      </c>
      <c r="AU66" s="93">
        <v>-237340.83799999999</v>
      </c>
      <c r="AV66" s="93">
        <v>-272554.91600000003</v>
      </c>
      <c r="AW66" s="94" t="s">
        <v>332</v>
      </c>
      <c r="AX66" s="94" t="s">
        <v>332</v>
      </c>
      <c r="AY66" s="93">
        <v>14.7073509</v>
      </c>
      <c r="BH66" s="2">
        <v>0.41350730699999999</v>
      </c>
      <c r="BI66" s="2">
        <v>48.163045699999998</v>
      </c>
      <c r="BJ66" s="2">
        <v>0.41350731400040613</v>
      </c>
      <c r="BK66" s="2">
        <v>48.163046115793698</v>
      </c>
      <c r="BL66" s="2">
        <v>1.3014654371999999E-2</v>
      </c>
      <c r="BM66" s="2">
        <v>8.541342036E-5</v>
      </c>
      <c r="BN66" s="2">
        <v>1.301465407282478E-2</v>
      </c>
      <c r="BO66" s="2">
        <v>8.5413416693250275E-5</v>
      </c>
      <c r="BP66" s="2">
        <v>53.089040763214072</v>
      </c>
      <c r="BQ66" s="2">
        <v>80.746110792680213</v>
      </c>
      <c r="BR66" s="2">
        <v>0.12914506805308959</v>
      </c>
      <c r="BS66" s="2">
        <v>2.4017262675550302</v>
      </c>
      <c r="BT66" s="2">
        <v>5.8617637976161333E-2</v>
      </c>
      <c r="BU66" s="2">
        <v>0.48875746448429785</v>
      </c>
      <c r="BV66" s="2">
        <v>496369.09892825305</v>
      </c>
      <c r="BW66" s="2">
        <v>436.38809179504142</v>
      </c>
      <c r="BX66" s="2">
        <v>7.2206802381020436</v>
      </c>
      <c r="BY66" s="2">
        <v>0.60462317499999996</v>
      </c>
      <c r="BZ66" s="2">
        <v>6.5950124299999997</v>
      </c>
      <c r="CA66" s="2">
        <v>0.60462317042823621</v>
      </c>
      <c r="CB66" s="2">
        <v>6.5950128422876997</v>
      </c>
      <c r="CC66" s="2">
        <v>617.09480983999993</v>
      </c>
      <c r="CD66" s="2">
        <v>142.63720121680001</v>
      </c>
      <c r="CE66" s="2">
        <v>617.09531515759443</v>
      </c>
      <c r="CF66" s="2">
        <v>142.63731214618971</v>
      </c>
      <c r="CG66" s="2">
        <v>1.014143106816E-3</v>
      </c>
      <c r="CH66" s="2">
        <v>1.0141447006360447E-3</v>
      </c>
      <c r="CI66" s="2">
        <v>3.6854010183299391E-5</v>
      </c>
      <c r="CJ66" s="2">
        <v>3.686665843278675E-5</v>
      </c>
      <c r="CK66" s="2">
        <v>5.1265947240689878</v>
      </c>
      <c r="CL66" s="2">
        <v>0.67756082665768513</v>
      </c>
      <c r="CM66" s="2">
        <v>66.28599938595363</v>
      </c>
      <c r="CN66" s="2">
        <v>9852.7716571548863</v>
      </c>
      <c r="CO66" s="2">
        <v>426.0681282453773</v>
      </c>
      <c r="CP66" s="2">
        <v>424.17968200493181</v>
      </c>
      <c r="CQ66" s="2">
        <v>-240897.57132426489</v>
      </c>
      <c r="CR66" s="2">
        <v>-272585.45353917411</v>
      </c>
      <c r="CS66" s="2">
        <v>1.0002868981698521</v>
      </c>
      <c r="CT66" s="2">
        <v>-38409.253115444466</v>
      </c>
      <c r="CU66" s="2">
        <v>-237452.4640462051</v>
      </c>
      <c r="CV66" s="2">
        <v>-62760.29934170693</v>
      </c>
      <c r="CW66" s="2">
        <v>-272584.08651801763</v>
      </c>
      <c r="CX66" s="2">
        <v>-2160.0884926068902</v>
      </c>
      <c r="CY66" s="2">
        <v>-2321.3544572111018</v>
      </c>
      <c r="CZ66" s="2">
        <v>3.9508116390308336E-5</v>
      </c>
      <c r="DA66" s="2">
        <v>-8.4434785193799738E-3</v>
      </c>
      <c r="DB66" s="2">
        <v>2.008938136861706E-3</v>
      </c>
      <c r="DC66" s="2">
        <v>-2140.9323942342276</v>
      </c>
      <c r="DD66" s="2">
        <v>7.8279497638791275E-4</v>
      </c>
      <c r="DE66" s="2">
        <v>1.2460474110454733E-4</v>
      </c>
      <c r="DF66" s="2">
        <v>197.32029451635492</v>
      </c>
    </row>
    <row r="67" spans="1:110" x14ac:dyDescent="0.3">
      <c r="A67" s="93" t="s">
        <v>298</v>
      </c>
      <c r="B67" s="93">
        <v>27</v>
      </c>
      <c r="C67" s="93">
        <v>4.2105999999999897</v>
      </c>
      <c r="D67" s="93">
        <v>3.9445999999999999</v>
      </c>
      <c r="E67" s="94" t="s">
        <v>332</v>
      </c>
      <c r="F67" s="94" t="s">
        <v>332</v>
      </c>
      <c r="G67" s="93">
        <v>28.7012444</v>
      </c>
      <c r="H67" s="93">
        <v>55.311367300000001</v>
      </c>
      <c r="I67" s="93">
        <v>28.7012444</v>
      </c>
      <c r="J67" s="93">
        <v>55.311367300000001</v>
      </c>
      <c r="K67" s="93">
        <v>18.025503</v>
      </c>
      <c r="L67" s="94" t="s">
        <v>332</v>
      </c>
      <c r="M67" s="94" t="s">
        <v>332</v>
      </c>
      <c r="N67" s="93">
        <v>2.65283734E-4</v>
      </c>
      <c r="O67" s="93">
        <v>2.65283734E-4</v>
      </c>
      <c r="P67" s="93">
        <v>3.7106878400000002E-4</v>
      </c>
      <c r="Q67" s="93">
        <v>5.90629251E-5</v>
      </c>
      <c r="R67" s="93">
        <v>6.5933699599999995E-5</v>
      </c>
      <c r="S67" s="93">
        <v>6.5933699599999995E-5</v>
      </c>
      <c r="T67" s="93">
        <v>5.1270807304454395</v>
      </c>
      <c r="U67" s="93">
        <v>0.67757993098765668</v>
      </c>
      <c r="V67" s="93">
        <v>-4.0423296499999999E-3</v>
      </c>
      <c r="W67" s="93">
        <v>5.0326680400000004E-3</v>
      </c>
      <c r="X67" s="93">
        <v>9.9033839000000051E-4</v>
      </c>
      <c r="Y67" s="93">
        <v>-4.0425923706660224E-3</v>
      </c>
      <c r="Z67" s="93">
        <v>0.99998703998874627</v>
      </c>
      <c r="AA67" s="93">
        <v>2.6272066602274839E-7</v>
      </c>
      <c r="AB67" s="93">
        <v>-4.0423949466739089E-3</v>
      </c>
      <c r="AC67" s="93">
        <v>1.0001298755267629</v>
      </c>
      <c r="AD67" s="93">
        <v>6.5296673908607674E-8</v>
      </c>
      <c r="AE67" s="94" t="s">
        <v>332</v>
      </c>
      <c r="AF67" s="94" t="s">
        <v>332</v>
      </c>
      <c r="AG67" s="93">
        <v>197.345921</v>
      </c>
      <c r="AH67" s="93">
        <v>197.345921</v>
      </c>
      <c r="AI67" s="93">
        <v>197.33913000000001</v>
      </c>
      <c r="AJ67" s="93">
        <v>197.33864299999999</v>
      </c>
      <c r="AK67" s="93">
        <v>197.33864299999999</v>
      </c>
      <c r="AL67" s="93">
        <v>66.296653200000009</v>
      </c>
      <c r="AM67" s="93">
        <v>9854.1407880000006</v>
      </c>
      <c r="AN67" s="93">
        <v>-1031.6562200000001</v>
      </c>
      <c r="AO67" s="93">
        <v>8.1160612899999993</v>
      </c>
      <c r="AP67" s="93">
        <v>-1039.7722900000001</v>
      </c>
      <c r="AQ67" s="93">
        <v>86.4692407</v>
      </c>
      <c r="AR67" s="93">
        <v>-1118.12547</v>
      </c>
      <c r="AS67" s="94" t="s">
        <v>332</v>
      </c>
      <c r="AT67" s="94" t="s">
        <v>332</v>
      </c>
      <c r="AU67" s="93">
        <v>-237399.07500000001</v>
      </c>
      <c r="AV67" s="93">
        <v>-272568.68800000002</v>
      </c>
      <c r="AW67" s="94" t="s">
        <v>332</v>
      </c>
      <c r="AX67" s="94" t="s">
        <v>332</v>
      </c>
      <c r="AY67" s="93">
        <v>14.7075675</v>
      </c>
      <c r="BH67" s="2">
        <v>0.41350782899999999</v>
      </c>
      <c r="BI67" s="2">
        <v>48.1646845</v>
      </c>
      <c r="BJ67" s="2">
        <v>0.41350783690877713</v>
      </c>
      <c r="BK67" s="2">
        <v>48.164684883563233</v>
      </c>
      <c r="BL67" s="2">
        <v>1.3015126620000001E-2</v>
      </c>
      <c r="BM67" s="2">
        <v>8.5419871920000003E-5</v>
      </c>
      <c r="BN67" s="2">
        <v>1.3015126271817036E-2</v>
      </c>
      <c r="BO67" s="2">
        <v>8.5419868315057243E-5</v>
      </c>
      <c r="BP67" s="2">
        <v>53.110752723180731</v>
      </c>
      <c r="BQ67" s="2">
        <v>80.744149217220567</v>
      </c>
      <c r="BR67" s="2">
        <v>0.12913604558963404</v>
      </c>
      <c r="BS67" s="2">
        <v>2.402295170696866</v>
      </c>
      <c r="BT67" s="2">
        <v>5.8618359780578916E-2</v>
      </c>
      <c r="BU67" s="2">
        <v>0.4887799206903487</v>
      </c>
      <c r="BV67" s="2">
        <v>496350.22306506132</v>
      </c>
      <c r="BW67" s="2">
        <v>436.41776703544178</v>
      </c>
      <c r="BX67" s="2">
        <v>7.2205638374632093</v>
      </c>
      <c r="BY67" s="2">
        <v>0.60459815299999997</v>
      </c>
      <c r="BZ67" s="2">
        <v>6.5945665499999997</v>
      </c>
      <c r="CA67" s="2">
        <v>0.60459814783655352</v>
      </c>
      <c r="CB67" s="2">
        <v>6.5945669916127416</v>
      </c>
      <c r="CC67" s="2">
        <v>617.13992292</v>
      </c>
      <c r="CD67" s="2">
        <v>142.63377207279999</v>
      </c>
      <c r="CE67" s="2">
        <v>617.14042924043383</v>
      </c>
      <c r="CF67" s="2">
        <v>142.63388243257398</v>
      </c>
      <c r="CG67" s="2">
        <v>1.0141875403519999E-3</v>
      </c>
      <c r="CH67" s="2">
        <v>1.0141891284249447E-3</v>
      </c>
      <c r="CI67" s="2">
        <v>3.6852822046843179E-5</v>
      </c>
      <c r="CJ67" s="2">
        <v>3.6865469827873397E-5</v>
      </c>
      <c r="CK67" s="2">
        <v>5.1270848012229671</v>
      </c>
      <c r="CL67" s="2">
        <v>0.67758044261064554</v>
      </c>
      <c r="CM67" s="2">
        <v>66.296708338720236</v>
      </c>
      <c r="CN67" s="2">
        <v>9854.1485447243376</v>
      </c>
      <c r="CO67" s="2">
        <v>426.07970358012051</v>
      </c>
      <c r="CP67" s="2">
        <v>424.19136537612815</v>
      </c>
      <c r="CQ67" s="2">
        <v>-240955.85665345148</v>
      </c>
      <c r="CR67" s="2">
        <v>-272599.22473387624</v>
      </c>
      <c r="CS67" s="2">
        <v>1.0001361284632566</v>
      </c>
      <c r="CT67" s="2">
        <v>-38404.46205297218</v>
      </c>
      <c r="CU67" s="2">
        <v>-237451.87985933461</v>
      </c>
      <c r="CV67" s="2">
        <v>-62758.680310892683</v>
      </c>
      <c r="CW67" s="2">
        <v>-272582.52319750562</v>
      </c>
      <c r="CX67" s="2">
        <v>-1039.7729911569638</v>
      </c>
      <c r="CY67" s="2">
        <v>-1118.1260785430525</v>
      </c>
      <c r="CZ67" s="2">
        <v>3.9512803451004218E-5</v>
      </c>
      <c r="DA67" s="2">
        <v>-4.0244523399466537E-3</v>
      </c>
      <c r="DB67" s="2">
        <v>1.0170685409916307E-3</v>
      </c>
      <c r="DC67" s="2">
        <v>-1034.4892718287695</v>
      </c>
      <c r="DD67" s="2">
        <v>3.7106862399550019E-4</v>
      </c>
      <c r="DE67" s="2">
        <v>5.9062899646380136E-5</v>
      </c>
      <c r="DF67" s="2">
        <v>197.33913594600551</v>
      </c>
    </row>
    <row r="68" spans="1:110" x14ac:dyDescent="0.3">
      <c r="A68" s="93" t="s">
        <v>298</v>
      </c>
      <c r="B68" s="93">
        <v>28</v>
      </c>
      <c r="C68" s="93">
        <v>3.9445999999999999</v>
      </c>
      <c r="D68" s="93">
        <v>3.6785999999999999</v>
      </c>
      <c r="E68" s="94" t="s">
        <v>332</v>
      </c>
      <c r="F68" s="94" t="s">
        <v>332</v>
      </c>
      <c r="G68" s="93">
        <v>28.702234700000002</v>
      </c>
      <c r="H68" s="93">
        <v>55.311882799999999</v>
      </c>
      <c r="I68" s="93">
        <v>28.702234700000002</v>
      </c>
      <c r="J68" s="93">
        <v>55.311882799999999</v>
      </c>
      <c r="K68" s="93">
        <v>18.025736299999998</v>
      </c>
      <c r="L68" s="94" t="s">
        <v>332</v>
      </c>
      <c r="M68" s="94" t="s">
        <v>332</v>
      </c>
      <c r="N68" s="93">
        <v>1.2443782399999999E-4</v>
      </c>
      <c r="O68" s="93">
        <v>1.2443782399999999E-4</v>
      </c>
      <c r="P68" s="93">
        <v>1.7484694E-4</v>
      </c>
      <c r="Q68" s="93">
        <v>2.7829625499999998E-5</v>
      </c>
      <c r="R68" s="93">
        <v>3.1104085399999998E-5</v>
      </c>
      <c r="S68" s="93">
        <v>3.1104085399999998E-5</v>
      </c>
      <c r="T68" s="93">
        <v>5.1272853149096287</v>
      </c>
      <c r="U68" s="93">
        <v>0.67759187708941049</v>
      </c>
      <c r="V68" s="93">
        <v>-1.9264575500000001E-3</v>
      </c>
      <c r="W68" s="93">
        <v>2.44190985E-3</v>
      </c>
      <c r="X68" s="93">
        <v>5.154522999999999E-4</v>
      </c>
      <c r="Y68" s="93">
        <v>-1.9265216917625878E-3</v>
      </c>
      <c r="Z68" s="93">
        <v>0.99999326197510319</v>
      </c>
      <c r="AA68" s="93">
        <v>6.4141762587795182E-8</v>
      </c>
      <c r="AB68" s="93">
        <v>-1.9264735826723589E-3</v>
      </c>
      <c r="AC68" s="93">
        <v>1.0000613007047132</v>
      </c>
      <c r="AD68" s="93">
        <v>1.6032672358826417E-8</v>
      </c>
      <c r="AE68" s="94" t="s">
        <v>332</v>
      </c>
      <c r="AF68" s="94" t="s">
        <v>332</v>
      </c>
      <c r="AG68" s="93">
        <v>197.35179199999999</v>
      </c>
      <c r="AH68" s="93">
        <v>197.35179199999999</v>
      </c>
      <c r="AI68" s="93">
        <v>197.34847199999999</v>
      </c>
      <c r="AJ68" s="93">
        <v>197.348231</v>
      </c>
      <c r="AK68" s="93">
        <v>197.348231</v>
      </c>
      <c r="AL68" s="93">
        <v>66.301931160000009</v>
      </c>
      <c r="AM68" s="93">
        <v>9854.8157520000004</v>
      </c>
      <c r="AN68" s="93">
        <v>-501.88740200000001</v>
      </c>
      <c r="AO68" s="93">
        <v>3.9681123</v>
      </c>
      <c r="AP68" s="93">
        <v>-505.85551400000003</v>
      </c>
      <c r="AQ68" s="93">
        <v>42.832449400000002</v>
      </c>
      <c r="AR68" s="93">
        <v>-544.71985099999995</v>
      </c>
      <c r="AS68" s="94" t="s">
        <v>332</v>
      </c>
      <c r="AT68" s="94" t="s">
        <v>332</v>
      </c>
      <c r="AU68" s="93">
        <v>-237426.82800000001</v>
      </c>
      <c r="AV68" s="93">
        <v>-272575.22200000001</v>
      </c>
      <c r="AW68" s="94" t="s">
        <v>332</v>
      </c>
      <c r="AX68" s="94" t="s">
        <v>332</v>
      </c>
      <c r="AY68" s="93">
        <v>14.707784200000001</v>
      </c>
      <c r="BH68" s="2">
        <v>0.41351117399999998</v>
      </c>
      <c r="BI68" s="2">
        <v>48.165442599999999</v>
      </c>
      <c r="BJ68" s="2">
        <v>0.413511183634093</v>
      </c>
      <c r="BK68" s="2">
        <v>48.165442938159437</v>
      </c>
      <c r="BL68" s="2">
        <v>1.3015271556E-2</v>
      </c>
      <c r="BM68" s="2">
        <v>8.5423164479999999E-5</v>
      </c>
      <c r="BN68" s="2">
        <v>1.3015271176942161E-2</v>
      </c>
      <c r="BO68" s="2">
        <v>8.5423161083265892E-5</v>
      </c>
      <c r="BP68" s="2">
        <v>53.1212331501984</v>
      </c>
      <c r="BQ68" s="2">
        <v>80.743247113728017</v>
      </c>
      <c r="BR68" s="2">
        <v>0.12913191302562449</v>
      </c>
      <c r="BS68" s="2">
        <v>2.4025655822756611</v>
      </c>
      <c r="BT68" s="2">
        <v>5.8618752728715251E-2</v>
      </c>
      <c r="BU68" s="2">
        <v>0.48878975233393807</v>
      </c>
      <c r="BV68" s="2">
        <v>496340.18902922084</v>
      </c>
      <c r="BW68" s="2">
        <v>436.42929283633435</v>
      </c>
      <c r="BX68" s="2">
        <v>7.2205174905457747</v>
      </c>
      <c r="BY68" s="2">
        <v>0.60458592600000005</v>
      </c>
      <c r="BZ68" s="2">
        <v>6.5943286900000002</v>
      </c>
      <c r="CA68" s="2">
        <v>0.60458592160838809</v>
      </c>
      <c r="CB68" s="2">
        <v>6.5943290948226654</v>
      </c>
      <c r="CC68" s="2">
        <v>617.16183330399997</v>
      </c>
      <c r="CD68" s="2">
        <v>142.6325033288</v>
      </c>
      <c r="CE68" s="2">
        <v>617.16233713650581</v>
      </c>
      <c r="CF68" s="2">
        <v>142.63261431763979</v>
      </c>
      <c r="CG68" s="2">
        <v>1.0142129113039999E-3</v>
      </c>
      <c r="CH68" s="2">
        <v>1.0142145045694453E-3</v>
      </c>
      <c r="CI68" s="2">
        <v>3.6852348778004076E-5</v>
      </c>
      <c r="CJ68" s="2">
        <v>3.6864996569706516E-5</v>
      </c>
      <c r="CK68" s="2">
        <v>5.1272893308032881</v>
      </c>
      <c r="CL68" s="2">
        <v>0.67759238944165356</v>
      </c>
      <c r="CM68" s="2">
        <v>66.301985938260358</v>
      </c>
      <c r="CN68" s="2">
        <v>9854.8235147047053</v>
      </c>
      <c r="CO68" s="2">
        <v>426.08521823314004</v>
      </c>
      <c r="CP68" s="2">
        <v>424.19693272133998</v>
      </c>
      <c r="CQ68" s="2">
        <v>-240983.63247918323</v>
      </c>
      <c r="CR68" s="2">
        <v>-272605.75836493005</v>
      </c>
      <c r="CS68" s="2">
        <v>1.0000642315573651</v>
      </c>
      <c r="CT68" s="2">
        <v>-38402.155977854207</v>
      </c>
      <c r="CU68" s="2">
        <v>-237451.5973038738</v>
      </c>
      <c r="CV68" s="2">
        <v>-62757.861330066058</v>
      </c>
      <c r="CW68" s="2">
        <v>-272581.74877713277</v>
      </c>
      <c r="CX68" s="2">
        <v>-505.85527103474794</v>
      </c>
      <c r="CY68" s="2">
        <v>-544.71970148794708</v>
      </c>
      <c r="CZ68" s="2">
        <v>3.9514864479173807E-5</v>
      </c>
      <c r="DA68" s="2">
        <v>-1.9179279297346769E-3</v>
      </c>
      <c r="DB68" s="2">
        <v>5.4302941958418044E-4</v>
      </c>
      <c r="DC68" s="2">
        <v>-506.7625526023545</v>
      </c>
      <c r="DD68" s="2">
        <v>1.7484690500004548E-4</v>
      </c>
      <c r="DE68" s="2">
        <v>2.7829619922173034E-5</v>
      </c>
      <c r="DF68" s="2">
        <v>197.34847800986836</v>
      </c>
    </row>
    <row r="69" spans="1:110" x14ac:dyDescent="0.3">
      <c r="A69" s="93" t="s">
        <v>298</v>
      </c>
      <c r="B69" s="93">
        <v>29</v>
      </c>
      <c r="C69" s="93">
        <v>3.6785999999999999</v>
      </c>
      <c r="D69" s="93">
        <v>3.4125999999999999</v>
      </c>
      <c r="E69" s="94" t="s">
        <v>332</v>
      </c>
      <c r="F69" s="94" t="s">
        <v>332</v>
      </c>
      <c r="G69" s="93">
        <v>28.702750200000001</v>
      </c>
      <c r="H69" s="93">
        <v>55.312172400000001</v>
      </c>
      <c r="I69" s="93">
        <v>28.702750200000001</v>
      </c>
      <c r="J69" s="93">
        <v>55.312172400000001</v>
      </c>
      <c r="K69" s="93">
        <v>18.025847599999999</v>
      </c>
      <c r="L69" s="94" t="s">
        <v>332</v>
      </c>
      <c r="M69" s="94" t="s">
        <v>332</v>
      </c>
      <c r="N69" s="93">
        <v>5.7318063999999997E-5</v>
      </c>
      <c r="O69" s="93">
        <v>5.7318063999999997E-5</v>
      </c>
      <c r="P69" s="93">
        <v>8.1338798599999999E-5</v>
      </c>
      <c r="Q69" s="93">
        <v>1.2946217299999999E-5</v>
      </c>
      <c r="R69" s="93">
        <v>1.4506630799999999E-5</v>
      </c>
      <c r="S69" s="93">
        <v>1.4506630799999999E-5</v>
      </c>
      <c r="T69" s="93">
        <v>5.1273537989994571</v>
      </c>
      <c r="U69" s="93">
        <v>0.67760018154274626</v>
      </c>
      <c r="V69" s="93">
        <v>-9.1803226299999997E-4</v>
      </c>
      <c r="W69" s="93">
        <v>1.20770122E-3</v>
      </c>
      <c r="X69" s="93">
        <v>2.8966895700000006E-4</v>
      </c>
      <c r="Y69" s="93">
        <v>-9.1804886626381608E-4</v>
      </c>
      <c r="Z69" s="93">
        <v>0.99999621114140591</v>
      </c>
      <c r="AA69" s="93">
        <v>1.6603263816139251E-8</v>
      </c>
      <c r="AB69" s="93">
        <v>-9.1803646512061336E-4</v>
      </c>
      <c r="AC69" s="93">
        <v>1.000028601566356</v>
      </c>
      <c r="AD69" s="93">
        <v>4.2021206134200763E-9</v>
      </c>
      <c r="AE69" s="94" t="s">
        <v>332</v>
      </c>
      <c r="AF69" s="94" t="s">
        <v>332</v>
      </c>
      <c r="AG69" s="93">
        <v>197.354939</v>
      </c>
      <c r="AH69" s="93">
        <v>197.354939</v>
      </c>
      <c r="AI69" s="93">
        <v>197.35328699999999</v>
      </c>
      <c r="AJ69" s="93">
        <v>197.353163</v>
      </c>
      <c r="AK69" s="93">
        <v>197.353163</v>
      </c>
      <c r="AL69" s="93">
        <v>66.304613880000005</v>
      </c>
      <c r="AM69" s="93">
        <v>9855.1560960000006</v>
      </c>
      <c r="AN69" s="93">
        <v>-249.542821</v>
      </c>
      <c r="AO69" s="93">
        <v>1.9743063199999999</v>
      </c>
      <c r="AP69" s="93">
        <v>-251.51712699999999</v>
      </c>
      <c r="AQ69" s="93">
        <v>22.040836800000001</v>
      </c>
      <c r="AR69" s="93">
        <v>-271.58365800000001</v>
      </c>
      <c r="AS69" s="94" t="s">
        <v>332</v>
      </c>
      <c r="AT69" s="94" t="s">
        <v>332</v>
      </c>
      <c r="AU69" s="93">
        <v>-237440.05</v>
      </c>
      <c r="AV69" s="93">
        <v>-272578.30599999998</v>
      </c>
      <c r="AW69" s="94" t="s">
        <v>332</v>
      </c>
      <c r="AX69" s="94" t="s">
        <v>332</v>
      </c>
      <c r="AY69" s="93">
        <v>14.708000800000001</v>
      </c>
      <c r="BH69" s="2">
        <v>0.41351586699999998</v>
      </c>
      <c r="BI69" s="2">
        <v>48.165780599999998</v>
      </c>
      <c r="BJ69" s="2">
        <v>0.41351587535943435</v>
      </c>
      <c r="BK69" s="2">
        <v>48.165781009790607</v>
      </c>
      <c r="BL69" s="2">
        <v>1.3015260324000001E-2</v>
      </c>
      <c r="BM69" s="2">
        <v>8.5424952600000008E-5</v>
      </c>
      <c r="BN69" s="2">
        <v>1.3015259965614085E-2</v>
      </c>
      <c r="BO69" s="2">
        <v>8.5424948732512542E-5</v>
      </c>
      <c r="BP69" s="2">
        <v>53.126340523101362</v>
      </c>
      <c r="BQ69" s="2">
        <v>80.742849896545252</v>
      </c>
      <c r="BR69" s="2">
        <v>0.12913010974567418</v>
      </c>
      <c r="BS69" s="2">
        <v>2.4026936357658237</v>
      </c>
      <c r="BT69" s="2">
        <v>5.8618988444128751E-2</v>
      </c>
      <c r="BU69" s="2">
        <v>0.48879356435216925</v>
      </c>
      <c r="BV69" s="2">
        <v>496334.37218945101</v>
      </c>
      <c r="BW69" s="2">
        <v>436.43217943753967</v>
      </c>
      <c r="BX69" s="2">
        <v>7.220504614995801</v>
      </c>
      <c r="BY69" s="2">
        <v>0.60457980099999997</v>
      </c>
      <c r="BZ69" s="2">
        <v>6.5941898099999996</v>
      </c>
      <c r="CA69" s="2">
        <v>0.60457979582164079</v>
      </c>
      <c r="CB69" s="2">
        <v>6.5941902588198564</v>
      </c>
      <c r="CC69" s="2">
        <v>617.17269815200007</v>
      </c>
      <c r="CD69" s="2">
        <v>142.6322676488</v>
      </c>
      <c r="CE69" s="2">
        <v>617.17320408001933</v>
      </c>
      <c r="CF69" s="2">
        <v>142.63237813424183</v>
      </c>
      <c r="CG69" s="2">
        <v>1.0142292242879998E-3</v>
      </c>
      <c r="CH69" s="2">
        <v>1.0142308125726568E-3</v>
      </c>
      <c r="CI69" s="2">
        <v>3.6852217413441951E-5</v>
      </c>
      <c r="CJ69" s="2">
        <v>3.6864865095284353E-5</v>
      </c>
      <c r="CK69" s="2">
        <v>5.1273578777173805</v>
      </c>
      <c r="CL69" s="2">
        <v>0.67760069193416139</v>
      </c>
      <c r="CM69" s="2">
        <v>66.304668728985249</v>
      </c>
      <c r="CN69" s="2">
        <v>9855.1638368832992</v>
      </c>
      <c r="CO69" s="2">
        <v>426.08784909847623</v>
      </c>
      <c r="CP69" s="2">
        <v>424.19958516031403</v>
      </c>
      <c r="CQ69" s="2">
        <v>-240996.86642019521</v>
      </c>
      <c r="CR69" s="2">
        <v>-272608.84270978643</v>
      </c>
      <c r="CS69" s="2">
        <v>1.0000299598522426</v>
      </c>
      <c r="CT69" s="2">
        <v>-38401.038626154295</v>
      </c>
      <c r="CU69" s="2">
        <v>-237451.4591254688</v>
      </c>
      <c r="CV69" s="2">
        <v>-62757.423687997638</v>
      </c>
      <c r="CW69" s="2">
        <v>-272581.35034474457</v>
      </c>
      <c r="CX69" s="2">
        <v>-251.51702448508996</v>
      </c>
      <c r="CY69" s="2">
        <v>-271.58348967225322</v>
      </c>
      <c r="CZ69" s="2">
        <v>3.951567537672139E-5</v>
      </c>
      <c r="DA69" s="2">
        <v>-9.1396525825739657E-4</v>
      </c>
      <c r="DB69" s="2">
        <v>3.2059719872252356E-4</v>
      </c>
      <c r="DC69" s="2">
        <v>-256.0933730510834</v>
      </c>
      <c r="DD69" s="2">
        <v>8.1338792004127916E-5</v>
      </c>
      <c r="DE69" s="2">
        <v>1.2946216205857108E-5</v>
      </c>
      <c r="DF69" s="2">
        <v>197.35329342626022</v>
      </c>
    </row>
    <row r="70" spans="1:110" x14ac:dyDescent="0.3">
      <c r="A70" s="93" t="s">
        <v>298</v>
      </c>
      <c r="B70" s="93">
        <v>30</v>
      </c>
      <c r="C70" s="93">
        <v>3.4125999999999999</v>
      </c>
      <c r="D70" s="93">
        <v>3.1465999999999998</v>
      </c>
      <c r="E70" s="94" t="s">
        <v>332</v>
      </c>
      <c r="F70" s="94" t="s">
        <v>332</v>
      </c>
      <c r="G70" s="93">
        <v>28.703039799999999</v>
      </c>
      <c r="H70" s="93">
        <v>55.3123553</v>
      </c>
      <c r="I70" s="93">
        <v>28.703039799999999</v>
      </c>
      <c r="J70" s="93">
        <v>55.3123553</v>
      </c>
      <c r="K70" s="93">
        <v>18.025900499999999</v>
      </c>
      <c r="L70" s="94" t="s">
        <v>332</v>
      </c>
      <c r="M70" s="94" t="s">
        <v>332</v>
      </c>
      <c r="N70" s="93">
        <v>2.5333686300000001E-5</v>
      </c>
      <c r="O70" s="93">
        <v>2.5333686300000001E-5</v>
      </c>
      <c r="P70" s="93">
        <v>3.6779859100000003E-5</v>
      </c>
      <c r="Q70" s="93">
        <v>5.8540219500000004E-6</v>
      </c>
      <c r="R70" s="93">
        <v>6.5975956399999996E-6</v>
      </c>
      <c r="S70" s="93">
        <v>6.5975956399999996E-6</v>
      </c>
      <c r="T70" s="93">
        <v>5.1273574948732348</v>
      </c>
      <c r="U70" s="93">
        <v>0.67760677119133528</v>
      </c>
      <c r="V70" s="93">
        <v>-4.3746470799999997E-4</v>
      </c>
      <c r="W70" s="93">
        <v>6.2038271300000002E-4</v>
      </c>
      <c r="X70" s="93">
        <v>1.8291800500000005E-4</v>
      </c>
      <c r="Y70" s="93">
        <v>-4.3746934198735728E-4</v>
      </c>
      <c r="Z70" s="93">
        <v>0.999997608375784</v>
      </c>
      <c r="AA70" s="93">
        <v>4.6339873572918325E-9</v>
      </c>
      <c r="AB70" s="93">
        <v>-4.3746591481903221E-4</v>
      </c>
      <c r="AC70" s="93">
        <v>1.000013018209809</v>
      </c>
      <c r="AD70" s="93">
        <v>1.2068190322654984E-9</v>
      </c>
      <c r="AE70" s="94" t="s">
        <v>332</v>
      </c>
      <c r="AF70" s="94" t="s">
        <v>332</v>
      </c>
      <c r="AG70" s="93">
        <v>197.35677899999999</v>
      </c>
      <c r="AH70" s="93">
        <v>197.35677899999999</v>
      </c>
      <c r="AI70" s="93">
        <v>197.35594599999999</v>
      </c>
      <c r="AJ70" s="93">
        <v>197.35587799999999</v>
      </c>
      <c r="AK70" s="93">
        <v>197.35587799999999</v>
      </c>
      <c r="AL70" s="93">
        <v>66.306061439999993</v>
      </c>
      <c r="AM70" s="93">
        <v>9855.3371040000002</v>
      </c>
      <c r="AN70" s="93">
        <v>-129.51683800000001</v>
      </c>
      <c r="AO70" s="93">
        <v>0.99497824899999998</v>
      </c>
      <c r="AP70" s="93">
        <v>-130.51181600000001</v>
      </c>
      <c r="AQ70" s="93">
        <v>12.133835299999999</v>
      </c>
      <c r="AR70" s="93">
        <v>-141.65067300000001</v>
      </c>
      <c r="AS70" s="94" t="s">
        <v>332</v>
      </c>
      <c r="AT70" s="94" t="s">
        <v>332</v>
      </c>
      <c r="AU70" s="93">
        <v>-237446.34700000001</v>
      </c>
      <c r="AV70" s="93">
        <v>-272579.74599999998</v>
      </c>
      <c r="AW70" s="94" t="s">
        <v>332</v>
      </c>
      <c r="AX70" s="94" t="s">
        <v>332</v>
      </c>
      <c r="AY70" s="93">
        <v>14.708217400000001</v>
      </c>
      <c r="BH70" s="2">
        <v>0.413521215</v>
      </c>
      <c r="BI70" s="2">
        <v>48.165918400000002</v>
      </c>
      <c r="BJ70" s="2">
        <v>0.41352122112317719</v>
      </c>
      <c r="BK70" s="2">
        <v>48.16591876379325</v>
      </c>
      <c r="BL70" s="2">
        <v>1.3015174103999999E-2</v>
      </c>
      <c r="BM70" s="2">
        <v>8.5426023960000005E-5</v>
      </c>
      <c r="BN70" s="2">
        <v>1.3015173808184495E-2</v>
      </c>
      <c r="BO70" s="2">
        <v>8.5426020318225826E-5</v>
      </c>
      <c r="BP70" s="2">
        <v>53.128887758536322</v>
      </c>
      <c r="BQ70" s="2">
        <v>80.742693442124491</v>
      </c>
      <c r="BR70" s="2">
        <v>0.12912941351238305</v>
      </c>
      <c r="BS70" s="2">
        <v>2.4027538220376168</v>
      </c>
      <c r="BT70" s="2">
        <v>5.8619148026728136E-2</v>
      </c>
      <c r="BU70" s="2">
        <v>0.48879450262137708</v>
      </c>
      <c r="BV70" s="2">
        <v>496330.56053221674</v>
      </c>
      <c r="BW70" s="2">
        <v>436.43094087446394</v>
      </c>
      <c r="BX70" s="2">
        <v>7.2205078403063609</v>
      </c>
      <c r="BY70" s="2">
        <v>0.60457657499999995</v>
      </c>
      <c r="BZ70" s="2">
        <v>6.5940980700000003</v>
      </c>
      <c r="CA70" s="2">
        <v>0.60457657119965313</v>
      </c>
      <c r="CB70" s="2">
        <v>6.594098489149876</v>
      </c>
      <c r="CC70" s="2">
        <v>617.17832697599999</v>
      </c>
      <c r="CD70" s="2">
        <v>142.63252689680002</v>
      </c>
      <c r="CE70" s="2">
        <v>617.17882993963065</v>
      </c>
      <c r="CF70" s="2">
        <v>142.63263764432628</v>
      </c>
      <c r="CG70" s="2">
        <v>1.014241255752E-3</v>
      </c>
      <c r="CH70" s="2">
        <v>1.0142428468210285E-3</v>
      </c>
      <c r="CI70" s="2">
        <v>3.6852250254582484E-5</v>
      </c>
      <c r="CJ70" s="2">
        <v>3.6864898029454901E-5</v>
      </c>
      <c r="CK70" s="2">
        <v>5.1273615583907697</v>
      </c>
      <c r="CL70" s="2">
        <v>0.67760728135018533</v>
      </c>
      <c r="CM70" s="2">
        <v>66.306116013956697</v>
      </c>
      <c r="CN70" s="2">
        <v>9855.344865504152</v>
      </c>
      <c r="CO70" s="2">
        <v>426.08909952773297</v>
      </c>
      <c r="CP70" s="2">
        <v>424.20084833817748</v>
      </c>
      <c r="CQ70" s="2">
        <v>-241003.17050446681</v>
      </c>
      <c r="CR70" s="2">
        <v>-272610.28317254083</v>
      </c>
      <c r="CS70" s="2">
        <v>1.0000136263119559</v>
      </c>
      <c r="CT70" s="2">
        <v>-38400.488377328154</v>
      </c>
      <c r="CU70" s="2">
        <v>-237451.39031916182</v>
      </c>
      <c r="CV70" s="2">
        <v>-62757.166119762427</v>
      </c>
      <c r="CW70" s="2">
        <v>-272581.13094057509</v>
      </c>
      <c r="CX70" s="2">
        <v>-130.51187929677829</v>
      </c>
      <c r="CY70" s="2">
        <v>-141.65057617403286</v>
      </c>
      <c r="CZ70" s="2">
        <v>3.951588999215114E-5</v>
      </c>
      <c r="DA70" s="2">
        <v>-4.3552627430096512E-4</v>
      </c>
      <c r="DB70" s="2">
        <v>2.1143841238222046E-4</v>
      </c>
      <c r="DC70" s="2">
        <v>-135.91427681306752</v>
      </c>
      <c r="DD70" s="2">
        <v>3.6779857262407371E-5</v>
      </c>
      <c r="DE70" s="2">
        <v>5.8540216465494374E-6</v>
      </c>
      <c r="DF70" s="2">
        <v>197.35595208908001</v>
      </c>
    </row>
    <row r="71" spans="1:110" x14ac:dyDescent="0.3">
      <c r="A71" s="93" t="s">
        <v>298</v>
      </c>
      <c r="B71" s="93">
        <v>31</v>
      </c>
      <c r="C71" s="93">
        <v>3.1465999999999998</v>
      </c>
      <c r="D71" s="93">
        <v>2.8805999999999998</v>
      </c>
      <c r="E71" s="93">
        <v>28.703356299999999</v>
      </c>
      <c r="F71" s="94" t="s">
        <v>332</v>
      </c>
      <c r="G71" s="93">
        <v>28.703222799999999</v>
      </c>
      <c r="H71" s="93">
        <v>55.312488899999998</v>
      </c>
      <c r="I71" s="93">
        <v>28.703222799999999</v>
      </c>
      <c r="J71" s="93">
        <v>55.312488899999998</v>
      </c>
      <c r="K71" s="93">
        <v>18.0259258</v>
      </c>
      <c r="L71" s="93">
        <v>2.8299596400000001E-6</v>
      </c>
      <c r="M71" s="94" t="s">
        <v>332</v>
      </c>
      <c r="N71" s="93">
        <v>1.0092563600000001E-5</v>
      </c>
      <c r="O71" s="93">
        <v>1.0092563600000001E-5</v>
      </c>
      <c r="P71" s="93">
        <v>1.5546790099999999E-5</v>
      </c>
      <c r="Q71" s="93">
        <v>2.4744903000000002E-6</v>
      </c>
      <c r="R71" s="93">
        <v>2.8288149300000001E-6</v>
      </c>
      <c r="S71" s="93">
        <v>2.8288149300000001E-6</v>
      </c>
      <c r="T71" s="93">
        <v>5.1273301705566547</v>
      </c>
      <c r="U71" s="93">
        <v>0.6776125571721372</v>
      </c>
      <c r="V71" s="93">
        <v>-2.0845976E-4</v>
      </c>
      <c r="W71" s="93">
        <v>3.41990536E-4</v>
      </c>
      <c r="X71" s="93">
        <v>1.3353077599999999E-4</v>
      </c>
      <c r="Y71" s="93">
        <v>-2.0846110766784934E-4</v>
      </c>
      <c r="Z71" s="93">
        <v>0.99999825641089424</v>
      </c>
      <c r="AA71" s="93">
        <v>1.3476678493373536E-9</v>
      </c>
      <c r="AB71" s="93">
        <v>-2.0846013773385277E-4</v>
      </c>
      <c r="AC71" s="93">
        <v>1.0000055873171947</v>
      </c>
      <c r="AD71" s="93">
        <v>3.7773385276328569E-10</v>
      </c>
      <c r="AE71" s="93">
        <v>197.358833</v>
      </c>
      <c r="AF71" s="94" t="s">
        <v>332</v>
      </c>
      <c r="AG71" s="93">
        <v>197.35797600000001</v>
      </c>
      <c r="AH71" s="93">
        <v>197.35797600000001</v>
      </c>
      <c r="AI71" s="93">
        <v>197.35757699999999</v>
      </c>
      <c r="AJ71" s="93">
        <v>197.35753500000001</v>
      </c>
      <c r="AK71" s="93">
        <v>197.35753500000001</v>
      </c>
      <c r="AL71" s="93">
        <v>66.306926520000005</v>
      </c>
      <c r="AM71" s="93">
        <v>9855.4424760000002</v>
      </c>
      <c r="AN71" s="93">
        <v>-72.7247117</v>
      </c>
      <c r="AO71" s="93">
        <v>0.47645553299999999</v>
      </c>
      <c r="AP71" s="93">
        <v>-73.2011672</v>
      </c>
      <c r="AQ71" s="93">
        <v>7.4131480500000002</v>
      </c>
      <c r="AR71" s="93">
        <v>-80.137859700000007</v>
      </c>
      <c r="AS71" s="93">
        <v>-237450.77577780519</v>
      </c>
      <c r="AT71" s="94" t="s">
        <v>332</v>
      </c>
      <c r="AU71" s="93">
        <v>-237449.34599999999</v>
      </c>
      <c r="AV71" s="93">
        <v>-272580.40299999999</v>
      </c>
      <c r="AW71" s="93">
        <v>14.7086507</v>
      </c>
      <c r="AX71" s="94" t="s">
        <v>332</v>
      </c>
      <c r="AY71" s="93">
        <v>14.7084341</v>
      </c>
      <c r="BH71" s="2">
        <v>0.41352689999999998</v>
      </c>
      <c r="BI71" s="2">
        <v>48.165960699999999</v>
      </c>
      <c r="BJ71" s="2">
        <v>0.41352690911797912</v>
      </c>
      <c r="BK71" s="2">
        <v>48.165961148584294</v>
      </c>
      <c r="BL71" s="2">
        <v>1.3015051055999999E-2</v>
      </c>
      <c r="BM71" s="2">
        <v>8.5426753680000007E-5</v>
      </c>
      <c r="BN71" s="2">
        <v>1.301505069396796E-2</v>
      </c>
      <c r="BO71" s="2">
        <v>8.542674977912738E-5</v>
      </c>
      <c r="BP71" s="2">
        <v>53.130226380045514</v>
      </c>
      <c r="BQ71" s="2">
        <v>80.742651571984055</v>
      </c>
      <c r="BR71" s="2">
        <v>0.12912923786727742</v>
      </c>
      <c r="BS71" s="2">
        <v>2.402781666158329</v>
      </c>
      <c r="BT71" s="2">
        <v>5.861926853452145E-2</v>
      </c>
      <c r="BU71" s="2">
        <v>0.48879407500034011</v>
      </c>
      <c r="BV71" s="2">
        <v>496327.70893301954</v>
      </c>
      <c r="BW71" s="2">
        <v>436.42772032297194</v>
      </c>
      <c r="BX71" s="2">
        <v>7.2205189266558722</v>
      </c>
      <c r="BY71" s="2">
        <v>0.60457471799999996</v>
      </c>
      <c r="BZ71" s="2">
        <v>6.5940287900000003</v>
      </c>
      <c r="CA71" s="2">
        <v>0.60457471339069668</v>
      </c>
      <c r="CB71" s="2">
        <v>6.5940292522431649</v>
      </c>
      <c r="CC71" s="2">
        <v>617.18150472800005</v>
      </c>
      <c r="CD71" s="2">
        <v>142.63302614560001</v>
      </c>
      <c r="CE71" s="2">
        <v>617.18201022251105</v>
      </c>
      <c r="CF71" s="2">
        <v>142.63313632055235</v>
      </c>
      <c r="CG71" s="2">
        <v>1.0142513035759999E-3</v>
      </c>
      <c r="CH71" s="2">
        <v>1.0142528900545062E-3</v>
      </c>
      <c r="CI71" s="2">
        <v>3.6852363543788185E-5</v>
      </c>
      <c r="CJ71" s="2">
        <v>3.6865011234084572E-5</v>
      </c>
      <c r="CK71" s="2">
        <v>5.1273342259849759</v>
      </c>
      <c r="CL71" s="2">
        <v>0.67761306496921359</v>
      </c>
      <c r="CM71" s="2">
        <v>66.306981456391242</v>
      </c>
      <c r="CN71" s="2">
        <v>9855.4502064242497</v>
      </c>
      <c r="CO71" s="2">
        <v>426.08969755911664</v>
      </c>
      <c r="CP71" s="2">
        <v>424.20144960321522</v>
      </c>
      <c r="CQ71" s="2">
        <v>-241006.17309834049</v>
      </c>
      <c r="CR71" s="2">
        <v>-272610.94040736195</v>
      </c>
      <c r="CS71" s="2">
        <v>1.000005842591823</v>
      </c>
      <c r="CT71" s="2">
        <v>-38400.208032017821</v>
      </c>
      <c r="CU71" s="2">
        <v>-237451.35567693287</v>
      </c>
      <c r="CV71" s="2">
        <v>-62757.00152457814</v>
      </c>
      <c r="CW71" s="2">
        <v>-272580.99697194033</v>
      </c>
      <c r="CX71" s="2">
        <v>-73.201218251576407</v>
      </c>
      <c r="CY71" s="2">
        <v>-80.137811781715058</v>
      </c>
      <c r="CZ71" s="2">
        <v>3.9515819399262326E-5</v>
      </c>
      <c r="DA71" s="2">
        <v>-2.075359571168348E-4</v>
      </c>
      <c r="DB71" s="2">
        <v>1.6661327688251518E-4</v>
      </c>
      <c r="DC71" s="2">
        <v>-80.40561678415024</v>
      </c>
      <c r="DD71" s="2">
        <v>1.5546789531071167E-5</v>
      </c>
      <c r="DE71" s="2">
        <v>2.4744902079785216E-6</v>
      </c>
      <c r="DF71" s="2">
        <v>197.35758337566878</v>
      </c>
    </row>
    <row r="72" spans="1:110" x14ac:dyDescent="0.3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</row>
    <row r="73" spans="1:110" x14ac:dyDescent="0.3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</row>
    <row r="74" spans="1:110" x14ac:dyDescent="0.3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</row>
    <row r="75" spans="1:110" x14ac:dyDescent="0.3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</row>
    <row r="76" spans="1:11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1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1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1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1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71">
    <mergeCell ref="BA48:BA54"/>
    <mergeCell ref="BA55:BA59"/>
    <mergeCell ref="AW40:AY40"/>
    <mergeCell ref="BH40:BV40"/>
    <mergeCell ref="BW40:CJ40"/>
    <mergeCell ref="CK40:CP40"/>
    <mergeCell ref="CQ40:CY40"/>
    <mergeCell ref="DA40:DF40"/>
    <mergeCell ref="AL36:AR36"/>
    <mergeCell ref="A39:AY39"/>
    <mergeCell ref="BB39:BB40"/>
    <mergeCell ref="BC39:BD39"/>
    <mergeCell ref="BE39:BF39"/>
    <mergeCell ref="BH39:DF39"/>
    <mergeCell ref="A40:D40"/>
    <mergeCell ref="E40:J40"/>
    <mergeCell ref="L40:AD40"/>
    <mergeCell ref="AE40:AV40"/>
    <mergeCell ref="BS30:CC32"/>
    <mergeCell ref="A33:X33"/>
    <mergeCell ref="A34:C34"/>
    <mergeCell ref="D34:G34"/>
    <mergeCell ref="H34:K34"/>
    <mergeCell ref="L34:T34"/>
    <mergeCell ref="U34:X34"/>
    <mergeCell ref="Z34:AD34"/>
    <mergeCell ref="AF34:AJ34"/>
    <mergeCell ref="AL34:AR35"/>
    <mergeCell ref="BS25:BW25"/>
    <mergeCell ref="A28:V28"/>
    <mergeCell ref="B29:E29"/>
    <mergeCell ref="F29:I29"/>
    <mergeCell ref="J29:R29"/>
    <mergeCell ref="S29:V29"/>
    <mergeCell ref="BY15:CC15"/>
    <mergeCell ref="W21:AD21"/>
    <mergeCell ref="AM21:AT21"/>
    <mergeCell ref="BC21:BJ21"/>
    <mergeCell ref="BY21:CC21"/>
    <mergeCell ref="W22:X22"/>
    <mergeCell ref="Y22:Z22"/>
    <mergeCell ref="AM22:AN22"/>
    <mergeCell ref="AO22:AP22"/>
    <mergeCell ref="BC22:BD22"/>
    <mergeCell ref="BY9:CC9"/>
    <mergeCell ref="I11:L11"/>
    <mergeCell ref="R11:U11"/>
    <mergeCell ref="AE13:AJ13"/>
    <mergeCell ref="AU13:AZ13"/>
    <mergeCell ref="BK13:BQ13"/>
    <mergeCell ref="BY3:CC3"/>
    <mergeCell ref="I7:L7"/>
    <mergeCell ref="R7:U7"/>
    <mergeCell ref="AE7:AJ7"/>
    <mergeCell ref="AU7:AZ7"/>
    <mergeCell ref="BK7:BQ7"/>
    <mergeCell ref="D2:D26"/>
    <mergeCell ref="I3:L3"/>
    <mergeCell ref="R3:U3"/>
    <mergeCell ref="AE3:AJ3"/>
    <mergeCell ref="AU3:AZ3"/>
    <mergeCell ref="BK3:BQ3"/>
    <mergeCell ref="R15:U15"/>
    <mergeCell ref="BE22:BF22"/>
    <mergeCell ref="N25:U26"/>
    <mergeCell ref="E1:L1"/>
    <mergeCell ref="N1:U1"/>
    <mergeCell ref="W1:AJ1"/>
    <mergeCell ref="AL1:AZ1"/>
    <mergeCell ref="BB1:BQ1"/>
    <mergeCell ref="BS1:CC1"/>
  </mergeCells>
  <conditionalFormatting sqref="V42:Y300">
    <cfRule type="cellIs" dxfId="19" priority="5" operator="greaterThan">
      <formula>0</formula>
    </cfRule>
    <cfRule type="cellIs" dxfId="18" priority="6" operator="lessThan">
      <formula>0</formula>
    </cfRule>
  </conditionalFormatting>
  <conditionalFormatting sqref="AA42:AB300">
    <cfRule type="cellIs" dxfId="17" priority="3" operator="greaterThan">
      <formula>0</formula>
    </cfRule>
    <cfRule type="cellIs" dxfId="16" priority="4" operator="lessThan">
      <formula>0</formula>
    </cfRule>
  </conditionalFormatting>
  <conditionalFormatting sqref="AD42:AD300">
    <cfRule type="cellIs" dxfId="15" priority="1" operator="greaterThan">
      <formula>0</formula>
    </cfRule>
    <cfRule type="cellIs" dxfId="14" priority="2" operator="lessThan">
      <formula>0</formula>
    </cfRule>
  </conditionalFormatting>
  <conditionalFormatting sqref="AN42:AR300">
    <cfRule type="cellIs" dxfId="13" priority="7" operator="greaterThan">
      <formula>0</formula>
    </cfRule>
    <cfRule type="cellIs" dxfId="12" priority="8" operator="lessThan">
      <formula>0</formula>
    </cfRule>
  </conditionalFormatting>
  <conditionalFormatting sqref="BC48:BD300">
    <cfRule type="cellIs" dxfId="11" priority="9" operator="greaterThan">
      <formula>0</formula>
    </cfRule>
    <cfRule type="cellIs" dxfId="10" priority="10" operator="lessThan">
      <formula>0</formula>
    </cfRule>
  </conditionalFormatting>
  <dataValidations count="1">
    <dataValidation type="whole" allowBlank="1" showInputMessage="1" showErrorMessage="1" sqref="AM2" xr:uid="{F9843705-9824-42D1-B385-EAC6835729D3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76A7D-9092-4EFB-BD23-8BE1115C1032}">
  <dimension ref="A1:DF300"/>
  <sheetViews>
    <sheetView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9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9.4414062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5.44140625" style="2" bestFit="1" customWidth="1"/>
    <col min="30" max="30" width="13.21875" style="2" bestFit="1" customWidth="1"/>
    <col min="31" max="31" width="25.6640625" style="2" bestFit="1" customWidth="1"/>
    <col min="32" max="32" width="18" style="2" bestFit="1" customWidth="1"/>
    <col min="33" max="33" width="18.109375" style="2" bestFit="1" customWidth="1"/>
    <col min="34" max="34" width="13.88671875" style="2" bestFit="1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36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17</v>
      </c>
      <c r="D2" s="8" t="s">
        <v>8</v>
      </c>
      <c r="M2" s="9"/>
      <c r="W2" s="10" t="s">
        <v>9</v>
      </c>
      <c r="X2" s="2">
        <v>0.15904299999999999</v>
      </c>
      <c r="AL2" s="11" t="s">
        <v>10</v>
      </c>
      <c r="AN2" s="12" t="s">
        <v>9</v>
      </c>
      <c r="AO2" s="2">
        <v>0.15904299999999999</v>
      </c>
      <c r="AT2"/>
      <c r="BB2" s="10" t="s">
        <v>9</v>
      </c>
      <c r="BC2" s="2">
        <v>0.15904299999999999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17</v>
      </c>
      <c r="D3" s="13"/>
      <c r="E3" s="14" t="s">
        <v>12</v>
      </c>
      <c r="F3" s="15">
        <f>E31</f>
        <v>26.594862679667173</v>
      </c>
      <c r="G3" s="16" t="s">
        <v>13</v>
      </c>
      <c r="H3" s="17">
        <f>B31</f>
        <v>34.00329041568169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37.284483290109058</v>
      </c>
      <c r="P3" s="16" t="s">
        <v>318</v>
      </c>
      <c r="Q3" s="17">
        <f>AA36</f>
        <v>6266.6477943622931</v>
      </c>
      <c r="R3" s="18" t="s">
        <v>14</v>
      </c>
      <c r="S3" s="18"/>
      <c r="T3" s="18"/>
      <c r="U3" s="18"/>
      <c r="X3" s="14" t="s">
        <v>15</v>
      </c>
      <c r="Y3" s="15">
        <f>G42</f>
        <v>37.284483290109058</v>
      </c>
      <c r="AB3" s="16" t="s">
        <v>16</v>
      </c>
      <c r="AC3" s="17">
        <f>O19</f>
        <v>29.876055554094528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28.557803063203544</v>
      </c>
      <c r="BF3" s="2"/>
      <c r="BG3" s="2"/>
      <c r="BH3" s="16" t="s">
        <v>20</v>
      </c>
      <c r="BI3" s="17" cm="1">
        <f t="array" ref="BI3">INDEX(H42:H300,B2+B3-5,1)</f>
        <v>55.152665742870717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55.15112219886867</v>
      </c>
      <c r="BU3" s="14"/>
      <c r="BV3" s="15"/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56.541313692819891</v>
      </c>
      <c r="G4" s="16" t="s">
        <v>24</v>
      </c>
      <c r="H4" s="17">
        <f>J31</f>
        <v>20</v>
      </c>
      <c r="I4" s="21"/>
      <c r="N4" s="14" t="s">
        <v>24</v>
      </c>
      <c r="O4" s="15">
        <f>AG42</f>
        <v>70.443073712205745</v>
      </c>
      <c r="P4" s="16" t="s">
        <v>24</v>
      </c>
      <c r="Q4" s="17">
        <f>AE36</f>
        <v>31.724855404881435</v>
      </c>
      <c r="R4" s="21"/>
      <c r="X4" s="14" t="s">
        <v>24</v>
      </c>
      <c r="Y4" s="15">
        <f>AG42</f>
        <v>70.443073712205745</v>
      </c>
      <c r="AB4" s="16" t="s">
        <v>24</v>
      </c>
      <c r="AC4" s="17">
        <f>O20</f>
        <v>39.760010242619408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197.39312230729988</v>
      </c>
      <c r="BF4" s="2"/>
      <c r="BG4" s="2"/>
      <c r="BH4" s="16" t="s">
        <v>24</v>
      </c>
      <c r="BI4" s="17" cm="1">
        <f t="array" ref="BI4">INDEX(AK42:AK300,B2+B3-5,1)</f>
        <v>197.34395202638157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197.34504869248559</v>
      </c>
      <c r="BU4" s="14"/>
      <c r="BV4" s="15"/>
      <c r="BW4" s="14" t="s">
        <v>25</v>
      </c>
      <c r="BX4" s="15">
        <f>F37</f>
        <v>28.556259519201497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14.827442236086481</v>
      </c>
      <c r="G5" s="16" t="s">
        <v>27</v>
      </c>
      <c r="H5" s="17">
        <f>S31</f>
        <v>18.6326</v>
      </c>
      <c r="I5" s="21"/>
      <c r="J5" s="2">
        <f>H3+F14</f>
        <v>60.598153095348863</v>
      </c>
      <c r="K5" s="22" t="s">
        <v>28</v>
      </c>
      <c r="L5" s="2">
        <f>H14+F3</f>
        <v>60.598153095348863</v>
      </c>
      <c r="N5" s="14" t="s">
        <v>27</v>
      </c>
      <c r="O5" s="15">
        <f>AY42</f>
        <v>14.7038403</v>
      </c>
      <c r="P5" s="16" t="s">
        <v>27</v>
      </c>
      <c r="Q5" s="17">
        <f>AI36</f>
        <v>3.4323299999999999</v>
      </c>
      <c r="R5" s="21"/>
      <c r="X5" s="14" t="s">
        <v>27</v>
      </c>
      <c r="Y5" s="15">
        <f>AY42</f>
        <v>14.7038403</v>
      </c>
      <c r="AB5" s="16" t="s">
        <v>27</v>
      </c>
      <c r="AC5" s="17">
        <f>O21</f>
        <v>14.7038403</v>
      </c>
      <c r="AE5" s="21"/>
      <c r="AF5" s="2">
        <f>AA13</f>
        <v>-2.6359634478127147</v>
      </c>
      <c r="AG5" s="22" t="s">
        <v>28</v>
      </c>
      <c r="AH5" s="2">
        <f>Y15-Y3</f>
        <v>-2.6359634478127134</v>
      </c>
      <c r="AI5" s="22" t="s">
        <v>28</v>
      </c>
      <c r="AJ5" s="2">
        <f>AC15-AC3</f>
        <v>-2.6359634478127134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14.704542331542699</v>
      </c>
      <c r="BF5" s="2"/>
      <c r="BG5" s="2"/>
      <c r="BH5" s="16" t="s">
        <v>27</v>
      </c>
      <c r="BI5" s="17" cm="1">
        <f t="array" ref="BI5">INDEX(AY42:AY300,B2+B3-5,1)</f>
        <v>14.704503154041328</v>
      </c>
      <c r="BJ5" s="2"/>
      <c r="BK5" s="21"/>
      <c r="BM5" s="2">
        <f>BG13</f>
        <v>-1.5435440020479399E-3</v>
      </c>
      <c r="BN5" s="22" t="s">
        <v>28</v>
      </c>
      <c r="BO5" s="2">
        <f>-BE3+BG15</f>
        <v>-1.543544002046815E-3</v>
      </c>
      <c r="BP5" s="22" t="s">
        <v>28</v>
      </c>
      <c r="BQ5" s="2">
        <f>IF(BB8="NO APLICA",BI15-BI3,-BC9+BI15-BI3)</f>
        <v>-1.543544002046815E-3</v>
      </c>
      <c r="BS5" s="16" t="s">
        <v>27</v>
      </c>
      <c r="BT5" s="17" cm="1">
        <f t="array" ref="BT5">INDEX(AY42:AY300,B2+B3-4,1)</f>
        <v>14.704542331542699</v>
      </c>
      <c r="BU5" s="14"/>
      <c r="BV5" s="15"/>
      <c r="BW5" s="14" t="s">
        <v>24</v>
      </c>
      <c r="BX5" s="15">
        <f>N37</f>
        <v>197.73908077468695</v>
      </c>
      <c r="CI5" s="2"/>
    </row>
    <row r="6" spans="1:88" ht="15.6" x14ac:dyDescent="0.3">
      <c r="A6" s="23" t="s">
        <v>29</v>
      </c>
      <c r="B6" s="2">
        <v>0</v>
      </c>
      <c r="D6" s="13"/>
      <c r="E6" s="14" t="s">
        <v>30</v>
      </c>
      <c r="F6" s="15">
        <f>I31</f>
        <v>2.8664262907680557E-6</v>
      </c>
      <c r="G6" s="16" t="s">
        <v>31</v>
      </c>
      <c r="H6" s="17">
        <f>F31</f>
        <v>0.209146</v>
      </c>
      <c r="I6" s="21"/>
      <c r="N6" s="14" t="s">
        <v>32</v>
      </c>
      <c r="O6" s="15">
        <f>N42</f>
        <v>0.95993052756567154</v>
      </c>
      <c r="P6" s="16" t="s">
        <v>31</v>
      </c>
      <c r="Q6" s="17">
        <f>AC36</f>
        <v>0</v>
      </c>
      <c r="S6" s="2">
        <f>O3</f>
        <v>37.284483290109058</v>
      </c>
      <c r="T6" s="22" t="s">
        <v>28</v>
      </c>
      <c r="U6" s="2">
        <f>O13</f>
        <v>37.284483290109058</v>
      </c>
      <c r="W6" s="24" t="s">
        <v>33</v>
      </c>
      <c r="X6" s="14" t="s">
        <v>32</v>
      </c>
      <c r="Y6" s="15">
        <f>N42</f>
        <v>0.95993052756567154</v>
      </c>
      <c r="AB6" s="16" t="s">
        <v>31</v>
      </c>
      <c r="AC6" s="17">
        <f>O22</f>
        <v>0.95993052756567154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1.0211251605420009E-5</v>
      </c>
      <c r="BF6" s="2"/>
      <c r="BG6" s="2"/>
      <c r="BH6" s="16" t="s">
        <v>31</v>
      </c>
      <c r="BI6" s="17" cm="1">
        <f t="array" ref="BI6">INDEX(S42:S300,B2+B3-5,1)</f>
        <v>6.6695439106827565E-6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2.8664262907680624E-6</v>
      </c>
      <c r="BU6" s="14"/>
      <c r="BV6" s="15"/>
      <c r="BW6" s="14" t="s">
        <v>27</v>
      </c>
      <c r="BX6" s="15">
        <f>W37</f>
        <v>14.827442236086481</v>
      </c>
      <c r="CA6" s="2">
        <f>BT3</f>
        <v>55.15112219886867</v>
      </c>
      <c r="CB6" s="22" t="s">
        <v>28</v>
      </c>
      <c r="CC6" s="2">
        <f>BX4+BT19</f>
        <v>55.15112219886867</v>
      </c>
      <c r="CI6" s="2"/>
    </row>
    <row r="7" spans="1:88" ht="16.2" thickBot="1" x14ac:dyDescent="0.35">
      <c r="A7" s="7" t="s">
        <v>34</v>
      </c>
      <c r="B7" s="22" t="s">
        <v>332</v>
      </c>
      <c r="D7" s="13"/>
      <c r="E7" s="14" t="s">
        <v>35</v>
      </c>
      <c r="F7" s="15">
        <f>R31</f>
        <v>-283433.31004127034</v>
      </c>
      <c r="G7" s="16" t="s">
        <v>35</v>
      </c>
      <c r="H7" s="17">
        <f>O31</f>
        <v>-243616.70253591126</v>
      </c>
      <c r="I7" s="18" t="s">
        <v>36</v>
      </c>
      <c r="J7" s="18"/>
      <c r="K7" s="18"/>
      <c r="L7" s="18"/>
      <c r="N7" s="14" t="s">
        <v>35</v>
      </c>
      <c r="O7" s="15">
        <f>AU42</f>
        <v>-53270.546253063403</v>
      </c>
      <c r="P7" s="16" t="s">
        <v>35</v>
      </c>
      <c r="Q7" s="17">
        <f>AG36</f>
        <v>-285320.01265776868</v>
      </c>
      <c r="S7" s="2">
        <f>Q13</f>
        <v>6266.6477943622931</v>
      </c>
      <c r="T7" s="22" t="s">
        <v>28</v>
      </c>
      <c r="U7" s="2">
        <f>Q3</f>
        <v>6266.6477943622931</v>
      </c>
      <c r="W7" s="25">
        <f>C42</f>
        <v>9.6416000000000004</v>
      </c>
      <c r="X7" s="14" t="s">
        <v>35</v>
      </c>
      <c r="Y7" s="15">
        <f>AU42</f>
        <v>-53270.546253063403</v>
      </c>
      <c r="AB7" s="16" t="s">
        <v>35</v>
      </c>
      <c r="AC7" s="17">
        <f>O23</f>
        <v>-75096.574482089636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3.1465999999999994</v>
      </c>
      <c r="BD7" s="14" t="s">
        <v>35</v>
      </c>
      <c r="BE7" s="15" cm="1">
        <f t="array" ref="BE7">INDEX(AU42:AU300,B2+B3-4,1)</f>
        <v>-237446.93615217993</v>
      </c>
      <c r="BF7" s="2"/>
      <c r="BG7" s="2"/>
      <c r="BH7" s="16" t="s">
        <v>35</v>
      </c>
      <c r="BI7" s="17" cm="1">
        <f t="array" ref="BI7">INDEX(AV42:AV300,B2+B3-5,1)</f>
        <v>-272580.69734027906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-272581.40673703718</v>
      </c>
      <c r="BU7" s="14"/>
      <c r="BV7" s="15"/>
      <c r="BW7" s="14" t="s">
        <v>32</v>
      </c>
      <c r="BX7" s="15">
        <f>J37</f>
        <v>2.8664262907680557E-6</v>
      </c>
      <c r="BZ7" s="21"/>
      <c r="CA7" s="2">
        <f>BV19*B12</f>
        <v>28.556259519201497</v>
      </c>
      <c r="CB7" s="22" t="s">
        <v>28</v>
      </c>
      <c r="CC7" s="2">
        <f>BX4</f>
        <v>28.556259519201497</v>
      </c>
      <c r="CI7" s="2"/>
    </row>
    <row r="8" spans="1:88" ht="16.8" thickBot="1" x14ac:dyDescent="0.35">
      <c r="A8" s="23" t="s">
        <v>37</v>
      </c>
      <c r="B8" s="22" t="s">
        <v>332</v>
      </c>
      <c r="D8" s="13"/>
      <c r="F8" s="26"/>
      <c r="G8" s="27"/>
      <c r="I8" s="21"/>
      <c r="W8" s="25"/>
      <c r="X8" s="28"/>
      <c r="Y8" s="29"/>
      <c r="Z8" s="30" t="s">
        <v>38</v>
      </c>
      <c r="AA8" s="31">
        <f>AI42</f>
        <v>42.71060984751805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197.3450764063866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-237446.4071445539</v>
      </c>
      <c r="BZ8" s="21"/>
      <c r="CB8" s="2"/>
      <c r="CI8" s="2"/>
    </row>
    <row r="9" spans="1:88" ht="16.2" x14ac:dyDescent="0.3">
      <c r="A9" s="7" t="s">
        <v>39</v>
      </c>
      <c r="B9" s="22" t="s">
        <v>332</v>
      </c>
      <c r="D9" s="13"/>
      <c r="F9" s="26"/>
      <c r="G9" s="27"/>
      <c r="I9" s="21"/>
      <c r="J9" s="2">
        <f>H3*H6+F14*F17</f>
        <v>7.1117284094917466</v>
      </c>
      <c r="K9" s="22" t="s">
        <v>28</v>
      </c>
      <c r="L9" s="2">
        <f>H14*H17+F3*F6</f>
        <v>7.1117284094917466</v>
      </c>
      <c r="R9" s="18" t="s">
        <v>36</v>
      </c>
      <c r="S9" s="18"/>
      <c r="T9" s="18"/>
      <c r="U9" s="18"/>
      <c r="W9" s="25"/>
      <c r="X9" s="35" t="s">
        <v>40</v>
      </c>
      <c r="Y9" s="36">
        <f>I42</f>
        <v>37.284483290109058</v>
      </c>
      <c r="Z9" s="37" t="s">
        <v>41</v>
      </c>
      <c r="AA9" s="38">
        <f>P42</f>
        <v>0.99975326642122753</v>
      </c>
      <c r="AB9" s="39" t="s">
        <v>42</v>
      </c>
      <c r="AC9" s="40">
        <f>J42</f>
        <v>27.240092106281814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28.557803063203544</v>
      </c>
      <c r="BF9" s="37" t="s">
        <v>41</v>
      </c>
      <c r="BG9" s="38" cm="1">
        <f t="array" ref="BG9">INDEX(P42:P300,B2+B3-4,1)</f>
        <v>1.5753317769776617E-5</v>
      </c>
      <c r="BH9" s="39" t="s">
        <v>47</v>
      </c>
      <c r="BI9" s="40" cm="1">
        <f t="array" ref="BI9">INDEX(J42:J300,B2+B3-4,1)</f>
        <v>55.15112219886867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2" t="s">
        <v>332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70.443073712205745</v>
      </c>
      <c r="Z10" s="37" t="s">
        <v>51</v>
      </c>
      <c r="AA10" s="38">
        <f>Q42</f>
        <v>0.89989907355837973</v>
      </c>
      <c r="AB10" s="39" t="s">
        <v>52</v>
      </c>
      <c r="AC10" s="40">
        <f>AJ42</f>
        <v>42.543839018492207</v>
      </c>
      <c r="AF10" s="2">
        <f>AA11</f>
        <v>-3.6178876347742301</v>
      </c>
      <c r="AG10" s="22" t="s">
        <v>28</v>
      </c>
      <c r="AH10" s="2">
        <f>Y15*Y18-Y3*Y6</f>
        <v>-3.6178876347742346</v>
      </c>
      <c r="AI10" s="22" t="s">
        <v>28</v>
      </c>
      <c r="AJ10" s="2">
        <f>AC15*AC18-AC3*AC6</f>
        <v>-3.6178876347742346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197.39312230729988</v>
      </c>
      <c r="BF10" s="37" t="s">
        <v>51</v>
      </c>
      <c r="BG10" s="38" cm="1">
        <f t="array" ref="BG10">INDEX(Q42:Q300,B2+B3-4,1)</f>
        <v>2.5071361217917379E-6</v>
      </c>
      <c r="BH10" s="39" t="s">
        <v>52</v>
      </c>
      <c r="BI10" s="40" cm="1">
        <f t="array" ref="BI10">INDEX(AJ42:AJ300,B2+B3-4,1)</f>
        <v>197.34504869248559</v>
      </c>
      <c r="BJ10" s="2"/>
      <c r="BK10" s="2"/>
      <c r="BM10" s="2">
        <f>BG11</f>
        <v>-2.0975649932926713E-4</v>
      </c>
      <c r="BN10" s="22" t="s">
        <v>28</v>
      </c>
      <c r="BO10" s="2">
        <f>-BE3*BE6+BG15*BG18</f>
        <v>-2.0975649932457091E-4</v>
      </c>
      <c r="BP10" s="22" t="s">
        <v>28</v>
      </c>
      <c r="BQ10" s="2">
        <f>IF(BB8="NO APLICA",BI15*BI18-BI3*BI6,-BC9*BC12+BI15*BI18-BI3*BI6)</f>
        <v>-2.0975649932708558E-4</v>
      </c>
      <c r="BZ10" s="21"/>
      <c r="CB10" s="2"/>
      <c r="CI10" s="2"/>
    </row>
    <row r="11" spans="1:88" ht="15.6" x14ac:dyDescent="0.3">
      <c r="A11" s="1" t="s">
        <v>53</v>
      </c>
      <c r="B11" s="2">
        <v>4.0327120164590795</v>
      </c>
      <c r="D11" s="13"/>
      <c r="E11" s="25">
        <f>N31</f>
        <v>288604.87818910833</v>
      </c>
      <c r="F11" s="26"/>
      <c r="G11" s="27"/>
      <c r="I11" s="18" t="s">
        <v>54</v>
      </c>
      <c r="J11" s="18"/>
      <c r="K11" s="18"/>
      <c r="L11" s="18"/>
      <c r="N11" s="25">
        <f>-P36</f>
        <v>813772.18482986582</v>
      </c>
      <c r="R11" s="21"/>
      <c r="W11" s="25"/>
      <c r="X11" s="35" t="s">
        <v>27</v>
      </c>
      <c r="Y11" s="36">
        <f>AY42</f>
        <v>14.7038403</v>
      </c>
      <c r="Z11" s="43" t="s">
        <v>55</v>
      </c>
      <c r="AA11" s="38">
        <f>V42</f>
        <v>-3.6178876347742301</v>
      </c>
      <c r="AB11" s="39" t="s">
        <v>27</v>
      </c>
      <c r="AC11" s="40">
        <f>AY42</f>
        <v>14.7038403</v>
      </c>
      <c r="AF11" s="2">
        <f>AA11</f>
        <v>-3.6178876347742301</v>
      </c>
      <c r="AG11" s="22" t="s">
        <v>28</v>
      </c>
      <c r="AH11" s="2">
        <f>X23+Z23</f>
        <v>-3.6178876347741085</v>
      </c>
      <c r="AI11" s="22" t="s">
        <v>28</v>
      </c>
      <c r="AJ11" s="2">
        <f>X24+Z24</f>
        <v>-3.6178876347742266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14.704542331542699</v>
      </c>
      <c r="BF11" s="43" t="s">
        <v>55</v>
      </c>
      <c r="BG11" s="38" cm="1">
        <f t="array" ref="BG11">INDEX(V42:V300,B2+B3-4,1)</f>
        <v>-2.0975649932926713E-4</v>
      </c>
      <c r="BH11" s="39" t="s">
        <v>27</v>
      </c>
      <c r="BI11" s="40" cm="1">
        <f t="array" ref="BI11">INDEX(AY42:AY300,B2+B3-4,1)</f>
        <v>14.704542331542699</v>
      </c>
      <c r="BJ11" s="2"/>
      <c r="BK11" s="2"/>
      <c r="BM11" s="2">
        <f>BG11</f>
        <v>-2.0975649932926713E-4</v>
      </c>
      <c r="BN11" s="22" t="s">
        <v>28</v>
      </c>
      <c r="BO11" s="2">
        <f>BD23+BF23</f>
        <v>-2.0975649932427552E-4</v>
      </c>
      <c r="BP11" s="22" t="s">
        <v>28</v>
      </c>
      <c r="BQ11" s="2">
        <f>BD24+BF24</f>
        <v>-2.0975649932682182E-4</v>
      </c>
      <c r="BU11" s="16"/>
      <c r="BV11" s="17"/>
      <c r="BZ11" s="21"/>
      <c r="CI11" s="2"/>
    </row>
    <row r="12" spans="1:88" ht="16.8" thickBot="1" x14ac:dyDescent="0.35">
      <c r="A12" s="12" t="s">
        <v>62</v>
      </c>
      <c r="B12" s="2">
        <v>1</v>
      </c>
      <c r="D12" s="13"/>
      <c r="F12" s="26"/>
      <c r="G12" s="27"/>
      <c r="R12" s="21"/>
      <c r="S12" s="2">
        <f>O3*O6</f>
        <v>35.790513714687854</v>
      </c>
      <c r="T12" s="22" t="s">
        <v>28</v>
      </c>
      <c r="U12" s="2">
        <f>O13*O16</f>
        <v>35.790513714687854</v>
      </c>
      <c r="W12" s="25"/>
      <c r="X12" s="35" t="s">
        <v>58</v>
      </c>
      <c r="Y12" s="36">
        <f>O42</f>
        <v>0.95993052756567154</v>
      </c>
      <c r="Z12" s="43" t="s">
        <v>59</v>
      </c>
      <c r="AA12" s="38">
        <f>W42</f>
        <v>0.9819241869615154</v>
      </c>
      <c r="AB12" s="39" t="s">
        <v>60</v>
      </c>
      <c r="AC12" s="40">
        <f>R42</f>
        <v>0.92000607182490879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1.0211251605420009E-5</v>
      </c>
      <c r="BF12" s="43" t="s">
        <v>59</v>
      </c>
      <c r="BG12" s="38" cm="1">
        <f t="array" ref="BG12">INDEX(W42:W300,B2+B3-4,1)</f>
        <v>-1.3337875027186728E-3</v>
      </c>
      <c r="BH12" s="39" t="s">
        <v>60</v>
      </c>
      <c r="BI12" s="40" cm="1">
        <f t="array" ref="BI12">INDEX(R42:R300,B2+B3-4,1)</f>
        <v>2.8664262907680624E-6</v>
      </c>
      <c r="BJ12" s="2"/>
      <c r="BK12" s="2"/>
      <c r="BL12" s="2"/>
      <c r="BM12" s="2"/>
      <c r="BN12" s="2"/>
      <c r="BO12" s="2"/>
      <c r="BP12" s="2"/>
      <c r="BU12" s="16"/>
      <c r="BV12" s="17"/>
      <c r="BZ12" s="21"/>
      <c r="CA12" s="2">
        <f>BT3*BT6</f>
        <v>1.5808662663619927E-4</v>
      </c>
      <c r="CB12" s="22" t="s">
        <v>28</v>
      </c>
      <c r="CC12" s="2">
        <f>BT19*BT22+BX4*BX7</f>
        <v>1.5808662663619889E-4</v>
      </c>
      <c r="CH12" s="2"/>
      <c r="CI12" s="2"/>
    </row>
    <row r="13" spans="1:88" ht="16.2" x14ac:dyDescent="0.3">
      <c r="A13" s="7" t="s">
        <v>65</v>
      </c>
      <c r="B13" s="2">
        <v>0.9577115605569213</v>
      </c>
      <c r="D13" s="13"/>
      <c r="F13" s="26"/>
      <c r="G13" s="27"/>
      <c r="N13" s="14" t="s">
        <v>319</v>
      </c>
      <c r="O13" s="15">
        <f>E36</f>
        <v>37.284483290109058</v>
      </c>
      <c r="P13" s="16" t="s">
        <v>320</v>
      </c>
      <c r="Q13" s="17">
        <f>Z36</f>
        <v>6266.6477943622931</v>
      </c>
      <c r="S13" s="2">
        <f>Q13*Q16</f>
        <v>0</v>
      </c>
      <c r="T13" s="22" t="s">
        <v>28</v>
      </c>
      <c r="U13" s="2">
        <f>Q3*Q6</f>
        <v>0</v>
      </c>
      <c r="W13" s="25"/>
      <c r="X13" s="44"/>
      <c r="Y13" s="45"/>
      <c r="Z13" s="43" t="s">
        <v>64</v>
      </c>
      <c r="AA13" s="38">
        <f>X42</f>
        <v>-2.6359634478127147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-1.5435440020479399E-3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/>
      <c r="BV13" s="17"/>
      <c r="CA13" s="2">
        <f>BV19*BV22</f>
        <v>8.1854413051834726E-5</v>
      </c>
      <c r="CB13" s="22" t="s">
        <v>28</v>
      </c>
      <c r="CC13" s="2">
        <f>BX4*BX7</f>
        <v>8.1854413051834726E-5</v>
      </c>
      <c r="CH13" s="2"/>
      <c r="CI13" s="2"/>
    </row>
    <row r="14" spans="1:88" ht="16.8" thickBot="1" x14ac:dyDescent="0.35">
      <c r="A14" s="12" t="s">
        <v>69</v>
      </c>
      <c r="B14" s="2">
        <v>2.7097407268912843E-6</v>
      </c>
      <c r="D14" s="13"/>
      <c r="E14" s="14" t="s">
        <v>66</v>
      </c>
      <c r="F14" s="15">
        <f>D31</f>
        <v>26.594862679667173</v>
      </c>
      <c r="G14" s="16" t="s">
        <v>67</v>
      </c>
      <c r="H14" s="17">
        <f>C31</f>
        <v>34.00329041568169</v>
      </c>
      <c r="N14" s="14" t="s">
        <v>24</v>
      </c>
      <c r="O14" s="15">
        <f>M36</f>
        <v>39.760010242619408</v>
      </c>
      <c r="P14" s="16" t="s">
        <v>24</v>
      </c>
      <c r="Q14" s="17">
        <f>AD36</f>
        <v>30</v>
      </c>
      <c r="W14" s="25"/>
      <c r="X14" s="48"/>
      <c r="Y14" s="49"/>
      <c r="Z14" s="50" t="s">
        <v>68</v>
      </c>
      <c r="AA14" s="51">
        <f>AN42</f>
        <v>-49316.420830337942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381.61627315884851</v>
      </c>
      <c r="BH14" s="52"/>
      <c r="BI14" s="53"/>
      <c r="BJ14" s="2"/>
      <c r="BK14" s="2"/>
      <c r="BL14" s="2"/>
      <c r="BM14" s="2"/>
      <c r="BN14" s="2"/>
      <c r="BO14" s="2"/>
      <c r="BP14" s="2"/>
      <c r="BU14" s="16"/>
      <c r="BV14" s="17"/>
      <c r="CB14" s="2"/>
    </row>
    <row r="15" spans="1:88" ht="16.2" x14ac:dyDescent="0.3">
      <c r="D15" s="13"/>
      <c r="E15" s="14" t="s">
        <v>24</v>
      </c>
      <c r="F15" s="15">
        <f>L31</f>
        <v>197.34390527381777</v>
      </c>
      <c r="G15" s="16" t="s">
        <v>24</v>
      </c>
      <c r="H15" s="17">
        <f>K31</f>
        <v>120.24056117569684</v>
      </c>
      <c r="J15" s="2">
        <f>E11</f>
        <v>288604.87818910833</v>
      </c>
      <c r="K15" s="22" t="s">
        <v>28</v>
      </c>
      <c r="L15" s="2">
        <f>H14*H18-H3*H7</f>
        <v>288604.87818910927</v>
      </c>
      <c r="N15" s="14" t="s">
        <v>27</v>
      </c>
      <c r="O15" s="15">
        <f>V36</f>
        <v>14.7038403</v>
      </c>
      <c r="P15" s="16" t="s">
        <v>27</v>
      </c>
      <c r="Q15" s="17">
        <f>AH36</f>
        <v>3.4323299999999999</v>
      </c>
      <c r="R15" s="127" t="s">
        <v>54</v>
      </c>
      <c r="S15" s="127"/>
      <c r="T15" s="127"/>
      <c r="U15" s="127"/>
      <c r="W15" s="24" t="s">
        <v>71</v>
      </c>
      <c r="X15" s="14" t="s">
        <v>72</v>
      </c>
      <c r="Y15" s="15">
        <f>G43</f>
        <v>34.648519842296345</v>
      </c>
      <c r="AB15" s="16" t="s">
        <v>73</v>
      </c>
      <c r="AC15" s="17">
        <f>H42</f>
        <v>27.240092106281814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/>
      <c r="BE15" s="15"/>
      <c r="BF15" s="41" t="s">
        <v>76</v>
      </c>
      <c r="BG15" s="42">
        <f>BX4</f>
        <v>28.556259519201497</v>
      </c>
      <c r="BH15" s="16" t="s">
        <v>21</v>
      </c>
      <c r="BI15" s="17" cm="1">
        <f t="array" ref="BI15">INDEX(H42:H300,B2+B3-4,1)</f>
        <v>55.15112219886867</v>
      </c>
      <c r="BJ15" s="2"/>
      <c r="BK15" s="2"/>
      <c r="BL15" s="2"/>
      <c r="BM15" s="2"/>
      <c r="BN15" s="2"/>
      <c r="BO15" s="2"/>
      <c r="BP15" s="2"/>
      <c r="BU15" s="16"/>
      <c r="BV15" s="17"/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14.827442236086481</v>
      </c>
      <c r="G16" s="16" t="s">
        <v>27</v>
      </c>
      <c r="H16" s="17">
        <f>T31</f>
        <v>18.6326</v>
      </c>
      <c r="J16" s="2">
        <f>E11</f>
        <v>288604.87818910833</v>
      </c>
      <c r="K16" s="2" t="s">
        <v>28</v>
      </c>
      <c r="L16" s="2">
        <f>F14*F18-F3*F7</f>
        <v>288604.87818910833</v>
      </c>
      <c r="N16" s="14" t="s">
        <v>30</v>
      </c>
      <c r="O16" s="15">
        <f>I36</f>
        <v>0.95993052756567154</v>
      </c>
      <c r="P16" s="16" t="s">
        <v>31</v>
      </c>
      <c r="Q16" s="17">
        <f>AB36</f>
        <v>0</v>
      </c>
      <c r="W16" s="25">
        <f>D42</f>
        <v>9.5156000000000009</v>
      </c>
      <c r="X16" s="14" t="s">
        <v>24</v>
      </c>
      <c r="Y16" s="15">
        <f>AG43</f>
        <v>86.401144634330777</v>
      </c>
      <c r="AB16" s="16" t="s">
        <v>24</v>
      </c>
      <c r="AC16" s="17">
        <f>AK42</f>
        <v>42.543839018492207</v>
      </c>
      <c r="AF16" s="2">
        <f>AA14</f>
        <v>-49316.420830337942</v>
      </c>
      <c r="AG16" s="22" t="s">
        <v>28</v>
      </c>
      <c r="AH16" s="2">
        <f>Y15*Y19-Y3*Y7</f>
        <v>-49316.420830351068</v>
      </c>
      <c r="AI16" s="22" t="s">
        <v>28</v>
      </c>
      <c r="AJ16" s="2">
        <f>AC15*AC19-AC3*AC7</f>
        <v>-49316.420830338728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2.8805999999999994</v>
      </c>
      <c r="BD16" s="14"/>
      <c r="BE16" s="15"/>
      <c r="BF16" s="41" t="s">
        <v>24</v>
      </c>
      <c r="BG16" s="42">
        <f>BX5</f>
        <v>197.73908077468695</v>
      </c>
      <c r="BH16" s="16" t="s">
        <v>24</v>
      </c>
      <c r="BI16" s="17" cm="1">
        <f t="array" ref="BI16">INDEX(AK42:AK300,B2+B3-4,1)</f>
        <v>197.34504869248559</v>
      </c>
      <c r="BJ16" s="2"/>
      <c r="BK16" s="2"/>
      <c r="BM16" s="2">
        <f>BG14</f>
        <v>381.61627315884851</v>
      </c>
      <c r="BN16" s="22" t="s">
        <v>28</v>
      </c>
      <c r="BO16" s="2">
        <f>-BE3*BE7+BG15*BG19</f>
        <v>381.61627315822989</v>
      </c>
      <c r="BP16" s="22" t="s">
        <v>28</v>
      </c>
      <c r="BQ16" s="2">
        <f>IF(BB8="NO APLICA",BI15*BI19-BI3*BI7,-BC9*BC13+BI15*BI19-BI3*BI7)</f>
        <v>381.61627315916121</v>
      </c>
      <c r="BX16" s="25">
        <f>P37</f>
        <v>1003324.1665699915</v>
      </c>
    </row>
    <row r="17" spans="1:82" ht="15.6" x14ac:dyDescent="0.3">
      <c r="D17" s="13"/>
      <c r="E17" s="14" t="s">
        <v>30</v>
      </c>
      <c r="F17" s="15">
        <f>H31</f>
        <v>2.8664262907680557E-6</v>
      </c>
      <c r="G17" s="16" t="s">
        <v>31</v>
      </c>
      <c r="H17" s="17">
        <f>G31</f>
        <v>0.209146</v>
      </c>
      <c r="K17" s="22" t="s">
        <v>28</v>
      </c>
      <c r="L17" s="2">
        <f>E11</f>
        <v>288604.87818910833</v>
      </c>
      <c r="N17" s="14" t="s">
        <v>35</v>
      </c>
      <c r="O17" s="15">
        <f>R36</f>
        <v>-75096.574482089636</v>
      </c>
      <c r="P17" s="16" t="s">
        <v>35</v>
      </c>
      <c r="Q17" s="17">
        <f>AF36</f>
        <v>-285449.87031237665</v>
      </c>
      <c r="W17" s="25"/>
      <c r="X17" s="14" t="s">
        <v>27</v>
      </c>
      <c r="Y17" s="15">
        <f>AY43</f>
        <v>14.703855807439595</v>
      </c>
      <c r="AB17" s="16" t="s">
        <v>27</v>
      </c>
      <c r="AC17" s="17">
        <f>AY42</f>
        <v>14.7038403</v>
      </c>
      <c r="AF17" s="2">
        <f>AA14</f>
        <v>-49316.420830337942</v>
      </c>
      <c r="AG17" s="22" t="s">
        <v>28</v>
      </c>
      <c r="AH17" s="2">
        <f>X25+Z25</f>
        <v>-49316.420830372983</v>
      </c>
      <c r="AI17" s="22" t="s">
        <v>28</v>
      </c>
      <c r="AJ17" s="2">
        <f>X26+Z26</f>
        <v>-49316.420830337927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/>
      <c r="BE17" s="15"/>
      <c r="BF17" s="41" t="s">
        <v>27</v>
      </c>
      <c r="BG17" s="42">
        <f>BX6</f>
        <v>14.827442236086481</v>
      </c>
      <c r="BH17" s="16" t="s">
        <v>27</v>
      </c>
      <c r="BI17" s="17" cm="1">
        <f t="array" ref="BI17">INDEX(AY42:AY300,B2+B3-4,1)</f>
        <v>14.704542331542699</v>
      </c>
      <c r="BJ17" s="2"/>
      <c r="BK17" s="2"/>
      <c r="BM17" s="2">
        <f>BG14</f>
        <v>381.61627315884851</v>
      </c>
      <c r="BN17" s="22" t="s">
        <v>28</v>
      </c>
      <c r="BO17" s="2">
        <f>BD25+BF25</f>
        <v>381.61627315861614</v>
      </c>
      <c r="BP17" s="22" t="s">
        <v>28</v>
      </c>
      <c r="BQ17" s="2">
        <f>BD26+BF26</f>
        <v>381.61627315962141</v>
      </c>
    </row>
    <row r="18" spans="1:82" ht="16.2" thickBot="1" x14ac:dyDescent="0.35">
      <c r="D18" s="13"/>
      <c r="E18" s="14" t="s">
        <v>35</v>
      </c>
      <c r="F18" s="15">
        <f>Q31</f>
        <v>-272581.40673703712</v>
      </c>
      <c r="G18" s="16" t="s">
        <v>35</v>
      </c>
      <c r="H18" s="17">
        <f>P31</f>
        <v>-235129.14516540425</v>
      </c>
      <c r="S18" s="2">
        <f>N11</f>
        <v>813772.18482986582</v>
      </c>
      <c r="T18" s="22" t="s">
        <v>28</v>
      </c>
      <c r="U18" s="2">
        <f>O3*O7-O13*O17</f>
        <v>813772.1847945773</v>
      </c>
      <c r="W18" s="24" t="s">
        <v>77</v>
      </c>
      <c r="X18" s="14" t="s">
        <v>32</v>
      </c>
      <c r="Y18" s="15">
        <f>N43</f>
        <v>0.92854258208859086</v>
      </c>
      <c r="AB18" s="16" t="s">
        <v>31</v>
      </c>
      <c r="AC18" s="17">
        <f>S42</f>
        <v>0.92000607182490879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/>
      <c r="BE18" s="15"/>
      <c r="BF18" s="41" t="s">
        <v>78</v>
      </c>
      <c r="BG18" s="42">
        <f>BX7</f>
        <v>2.8664262907680557E-6</v>
      </c>
      <c r="BH18" s="16" t="s">
        <v>31</v>
      </c>
      <c r="BI18" s="17" cm="1">
        <f t="array" ref="BI18">INDEX(S42:S300,B2+B3-4,1)</f>
        <v>2.8664262907680624E-6</v>
      </c>
      <c r="BJ18" s="2"/>
      <c r="BK18" s="2"/>
      <c r="BL18" s="2"/>
      <c r="BM18" s="2"/>
      <c r="BN18" s="2"/>
      <c r="BO18" s="2"/>
      <c r="BP18" s="2"/>
      <c r="CA18" s="54">
        <f>BT3*BT7</f>
        <v>-15033170.472093862</v>
      </c>
      <c r="CB18" s="55" t="s">
        <v>28</v>
      </c>
      <c r="CC18" s="54">
        <f>BT19*BT23+BX4*BX8-BX16</f>
        <v>-15033170.47209386</v>
      </c>
    </row>
    <row r="19" spans="1:82" ht="16.8" thickBot="1" x14ac:dyDescent="0.35">
      <c r="D19" s="13"/>
      <c r="E19" s="56"/>
      <c r="F19" s="26" t="s">
        <v>79</v>
      </c>
      <c r="G19" s="57" t="s">
        <v>80</v>
      </c>
      <c r="H19" s="58"/>
      <c r="I19" s="102" t="s">
        <v>321</v>
      </c>
      <c r="J19" s="11" t="s">
        <v>322</v>
      </c>
      <c r="K19" s="2">
        <v>0.11064500000000001</v>
      </c>
      <c r="N19" s="14" t="s">
        <v>323</v>
      </c>
      <c r="O19" s="15">
        <f>O13-Q19</f>
        <v>29.876055554094528</v>
      </c>
      <c r="P19" s="14" t="s">
        <v>12</v>
      </c>
      <c r="Q19" s="15">
        <f>G36</f>
        <v>7.4084277360145299</v>
      </c>
      <c r="S19" s="2">
        <f>N11</f>
        <v>813772.18482986582</v>
      </c>
      <c r="T19" s="22" t="s">
        <v>28</v>
      </c>
      <c r="U19" s="2">
        <f>Q3*Q7-Q13*Q17</f>
        <v>813772.18483018875</v>
      </c>
      <c r="W19" s="25">
        <f>W7-W16</f>
        <v>0.12599999999999945</v>
      </c>
      <c r="X19" s="14" t="s">
        <v>35</v>
      </c>
      <c r="Y19" s="15">
        <f>AU43</f>
        <v>-58746.556035357986</v>
      </c>
      <c r="AB19" s="16" t="s">
        <v>35</v>
      </c>
      <c r="AC19" s="17">
        <f>AV42</f>
        <v>-84173.9390246291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0.26600000000000001</v>
      </c>
      <c r="BD19" s="14"/>
      <c r="BE19" s="15"/>
      <c r="BF19" s="41" t="s">
        <v>35</v>
      </c>
      <c r="BG19" s="42">
        <f>BX8</f>
        <v>-237446.4071445539</v>
      </c>
      <c r="BH19" s="16" t="s">
        <v>35</v>
      </c>
      <c r="BI19" s="17" cm="1">
        <f t="array" ref="BI19">INDEX(AV42:AV300,B2+B3-4,1)</f>
        <v>-272581.40673703718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26.594862679667173</v>
      </c>
      <c r="BU19" s="16" t="s">
        <v>83</v>
      </c>
      <c r="BV19" s="17">
        <f>E37-G37</f>
        <v>28.556259519201497</v>
      </c>
      <c r="CA19" s="54">
        <f>BX16</f>
        <v>1003324.1665699915</v>
      </c>
      <c r="CB19" s="55" t="s">
        <v>28</v>
      </c>
      <c r="CC19" s="54">
        <f>BX4*BX8-BV19*BV23</f>
        <v>1003324.1665699892</v>
      </c>
    </row>
    <row r="20" spans="1:82" ht="16.8" thickBot="1" x14ac:dyDescent="0.35">
      <c r="A20" s="9"/>
      <c r="D20" s="13"/>
      <c r="F20" s="26"/>
      <c r="G20" s="27"/>
      <c r="I20" s="108"/>
      <c r="J20" s="11" t="s">
        <v>324</v>
      </c>
      <c r="K20" s="2">
        <v>0.48614296097075832</v>
      </c>
      <c r="N20" s="14" t="s">
        <v>24</v>
      </c>
      <c r="O20" s="15">
        <f>AVERAGE(O14,Q20)</f>
        <v>39.760010242619408</v>
      </c>
      <c r="P20" s="14" t="s">
        <v>24</v>
      </c>
      <c r="Q20" s="15">
        <f>O36</f>
        <v>39.760010242619408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197.34390527381777</v>
      </c>
      <c r="BU20" s="16" t="s">
        <v>24</v>
      </c>
      <c r="BV20" s="17">
        <f>M37</f>
        <v>197.34390527381777</v>
      </c>
    </row>
    <row r="21" spans="1:82" ht="15" thickBot="1" x14ac:dyDescent="0.35">
      <c r="A21" s="9"/>
      <c r="D21" s="13"/>
      <c r="F21" s="11" t="s">
        <v>325</v>
      </c>
      <c r="G21" s="2">
        <v>0.74918157519712825</v>
      </c>
      <c r="N21" s="14" t="s">
        <v>27</v>
      </c>
      <c r="O21" s="15">
        <f>AVERAGE(O15,Q21)</f>
        <v>14.7038403</v>
      </c>
      <c r="P21" s="14" t="s">
        <v>27</v>
      </c>
      <c r="Q21" s="15">
        <f>X36</f>
        <v>14.7038403</v>
      </c>
      <c r="R21" s="127" t="s">
        <v>70</v>
      </c>
      <c r="S21" s="127"/>
      <c r="T21" s="127"/>
      <c r="U21" s="127"/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14.827442236086481</v>
      </c>
      <c r="BU21" s="16" t="s">
        <v>27</v>
      </c>
      <c r="BV21" s="17">
        <f>V37</f>
        <v>14.827442236086481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11" t="s">
        <v>326</v>
      </c>
      <c r="G22" s="2">
        <v>7258.1024595092395</v>
      </c>
      <c r="N22" s="14" t="s">
        <v>30</v>
      </c>
      <c r="O22" s="15">
        <f>AVERAGE(O16,Q22)</f>
        <v>0.95993052756567154</v>
      </c>
      <c r="P22" s="14" t="s">
        <v>30</v>
      </c>
      <c r="Q22" s="15">
        <f>K36</f>
        <v>0.95993052756567154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510.97054763743301</v>
      </c>
      <c r="AC22" s="10" t="s">
        <v>90</v>
      </c>
      <c r="AD22" s="65">
        <f>AL42</f>
        <v>95.970709979862534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424.07970593416854</v>
      </c>
      <c r="BI22" s="10" t="s">
        <v>90</v>
      </c>
      <c r="BJ22" s="65" cm="1">
        <f t="array" ref="BJ22">INDEX(AL42:AL300,B2+B3-4,1)</f>
        <v>65.957679108928417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2.8664262907680557E-6</v>
      </c>
      <c r="BU22" s="16" t="s">
        <v>31</v>
      </c>
      <c r="BV22" s="17">
        <f>I37</f>
        <v>2.8664262907680557E-6</v>
      </c>
    </row>
    <row r="23" spans="1:82" ht="16.8" thickBot="1" x14ac:dyDescent="0.35">
      <c r="A23" s="9"/>
      <c r="D23" s="13"/>
      <c r="F23" s="11" t="s">
        <v>327</v>
      </c>
      <c r="G23" s="2">
        <v>1085.2391533119524</v>
      </c>
      <c r="N23" s="14" t="s">
        <v>35</v>
      </c>
      <c r="O23" s="15">
        <f>AVERAGE(O17,Q23)</f>
        <v>-75096.574482089636</v>
      </c>
      <c r="P23" s="14" t="s">
        <v>35</v>
      </c>
      <c r="Q23" s="15">
        <f>T36</f>
        <v>-75096.574482089636</v>
      </c>
      <c r="S23" s="2">
        <f>B11</f>
        <v>4.0327120164590795</v>
      </c>
      <c r="T23" s="22" t="s">
        <v>28</v>
      </c>
      <c r="U23" s="2">
        <f>O19/Q19</f>
        <v>4.0327120164590795</v>
      </c>
      <c r="W23" s="68" t="s">
        <v>91</v>
      </c>
      <c r="X23" s="69">
        <f>Y42</f>
        <v>-1.0875458516714229</v>
      </c>
      <c r="Y23" s="68" t="s">
        <v>92</v>
      </c>
      <c r="Z23" s="69">
        <f>AA42</f>
        <v>-2.5303417831026858</v>
      </c>
      <c r="AA23" s="10" t="s">
        <v>93</v>
      </c>
      <c r="AB23" s="70">
        <f>T42</f>
        <v>4.6277088766258174</v>
      </c>
      <c r="AC23" s="10" t="s">
        <v>94</v>
      </c>
      <c r="AD23" s="71">
        <f>AM42</f>
        <v>3816.7281312404393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-2.0974073780810658E-4</v>
      </c>
      <c r="BE23" s="68" t="s">
        <v>92</v>
      </c>
      <c r="BF23" s="69" cm="1">
        <f t="array" ref="BF23">INDEX(AA42:AA300,B2+B3-4,1)</f>
        <v>-1.5761516168948451E-8</v>
      </c>
      <c r="BG23" s="10" t="s">
        <v>93</v>
      </c>
      <c r="BH23" s="70" cm="1">
        <f t="array" ref="BH23">INDEX(T42:T300,B2+B3-4,1)</f>
        <v>5.1032029492147943</v>
      </c>
      <c r="BI23" s="10" t="s">
        <v>94</v>
      </c>
      <c r="BJ23" s="71" cm="1">
        <f t="array" ref="BJ23">INDEX(AM42:AM300,B2+B3-4,1)</f>
        <v>9826.3277860897306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-272581.40673703712</v>
      </c>
      <c r="BU23" s="16" t="s">
        <v>35</v>
      </c>
      <c r="BV23" s="17">
        <f>R37</f>
        <v>-272581.40673703712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-1.1927852576780078</v>
      </c>
      <c r="Y24" s="72" t="s">
        <v>96</v>
      </c>
      <c r="Z24" s="73">
        <f>AD42</f>
        <v>-2.4251023770962186</v>
      </c>
      <c r="AA24" s="10" t="s">
        <v>97</v>
      </c>
      <c r="AB24" s="71">
        <f>U42</f>
        <v>0.15090084380499177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-2.0975207487171338E-4</v>
      </c>
      <c r="BE24" s="74" t="s">
        <v>99</v>
      </c>
      <c r="BF24" s="75" cm="1">
        <f t="array" ref="BF24">INDEX(AD42:AD300,B2+B3-4,1)</f>
        <v>-4.4244551084275666E-9</v>
      </c>
      <c r="BG24" s="10" t="s">
        <v>97</v>
      </c>
      <c r="BH24" s="71" cm="1">
        <f t="array" ref="BH24">INDEX(U42:U300,B2+B3-4,1)</f>
        <v>0.6755651650663429</v>
      </c>
      <c r="BI24" s="2"/>
      <c r="BJ24" s="2"/>
      <c r="BK24" s="2"/>
      <c r="BL24" s="2"/>
      <c r="BM24" s="2"/>
      <c r="BN24" s="2"/>
      <c r="BO24" s="2"/>
      <c r="BP24" s="2"/>
      <c r="CA24" s="2">
        <f>B12</f>
        <v>1</v>
      </c>
      <c r="CB24" s="22" t="s">
        <v>28</v>
      </c>
      <c r="CC24" s="2">
        <f>BX4/BV19</f>
        <v>1</v>
      </c>
    </row>
    <row r="25" spans="1:82" ht="16.8" customHeight="1" thickBot="1" x14ac:dyDescent="0.35">
      <c r="A25" s="9"/>
      <c r="D25" s="13"/>
      <c r="F25" s="26"/>
      <c r="G25" s="27"/>
      <c r="O25" s="11" t="s">
        <v>328</v>
      </c>
      <c r="P25" s="128">
        <v>0.97760763205953849</v>
      </c>
      <c r="Q25" s="129"/>
      <c r="R25" s="102" t="s">
        <v>329</v>
      </c>
      <c r="S25" s="11" t="s">
        <v>322</v>
      </c>
      <c r="T25" s="128">
        <v>0.30877200000000005</v>
      </c>
      <c r="U25" s="129"/>
      <c r="W25" s="77" t="s">
        <v>101</v>
      </c>
      <c r="X25" s="78">
        <f>AO42</f>
        <v>27252.612168569602</v>
      </c>
      <c r="Y25" s="77" t="s">
        <v>102</v>
      </c>
      <c r="Z25" s="78">
        <f>AP42</f>
        <v>-76569.032998942581</v>
      </c>
      <c r="AA25" s="10" t="s">
        <v>103</v>
      </c>
      <c r="AB25" s="71">
        <f>Z42</f>
        <v>1.0000000000001117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56.854571750328489</v>
      </c>
      <c r="BE25" s="77" t="s">
        <v>102</v>
      </c>
      <c r="BF25" s="78" cm="1">
        <f t="array" ref="BF25">INDEX(AP42:AP300,B2+B3-4,1)</f>
        <v>324.76170140828765</v>
      </c>
      <c r="BG25" s="10" t="s">
        <v>103</v>
      </c>
      <c r="BH25" s="71" cm="1">
        <f t="array" ref="BH25">INDEX(Z42:Z300,B2+B3-4,1)</f>
        <v>1.000000000023799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1069498.7298377545</v>
      </c>
    </row>
    <row r="26" spans="1:82" ht="16.8" thickBot="1" x14ac:dyDescent="0.35">
      <c r="A26" s="9"/>
      <c r="D26" s="80"/>
      <c r="F26" s="26"/>
      <c r="G26" s="27"/>
      <c r="M26" s="81"/>
      <c r="N26" s="129"/>
      <c r="O26" s="129"/>
      <c r="P26" s="129"/>
      <c r="Q26" s="129"/>
      <c r="R26" s="108"/>
      <c r="S26" s="11" t="s">
        <v>324</v>
      </c>
      <c r="T26" s="128">
        <v>113.43722257870726</v>
      </c>
      <c r="U26" s="129"/>
      <c r="W26" s="82" t="s">
        <v>105</v>
      </c>
      <c r="X26" s="83">
        <f>AQ42</f>
        <v>6517.6687732778155</v>
      </c>
      <c r="Y26" s="82" t="s">
        <v>106</v>
      </c>
      <c r="Z26" s="83">
        <f>AR42</f>
        <v>-55834.089603615743</v>
      </c>
      <c r="AA26" s="10" t="s">
        <v>107</v>
      </c>
      <c r="AB26" s="71">
        <f>AC42</f>
        <v>1.0625026538261075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4.8857652287986273</v>
      </c>
      <c r="BE26" s="84" t="s">
        <v>109</v>
      </c>
      <c r="BF26" s="85" cm="1">
        <f t="array" ref="BF26">INDEX(AR42:AR300,B2+B3-4,1)</f>
        <v>376.7305079308228</v>
      </c>
      <c r="BG26" s="10" t="s">
        <v>107</v>
      </c>
      <c r="BH26" s="71" cm="1">
        <f t="array" ref="BH26">INDEX(AC42:AC300,B2+B3-4,1)</f>
        <v>1.0000059205398704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222.06830000000002</v>
      </c>
      <c r="BU27" s="41" t="s">
        <v>111</v>
      </c>
      <c r="BV27" s="42">
        <v>84.431899999999999</v>
      </c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215.6764</v>
      </c>
      <c r="BU28" s="41" t="s">
        <v>114</v>
      </c>
      <c r="BV28" s="42">
        <v>292.59528338501906</v>
      </c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</row>
    <row r="31" spans="1:82" x14ac:dyDescent="0.3">
      <c r="A31" s="2" t="s">
        <v>1</v>
      </c>
      <c r="B31" s="2">
        <v>34.00329041568169</v>
      </c>
      <c r="C31" s="2">
        <v>34.00329041568169</v>
      </c>
      <c r="D31" s="2">
        <v>26.594862679667173</v>
      </c>
      <c r="E31" s="2">
        <v>26.594862679667173</v>
      </c>
      <c r="F31" s="2">
        <v>0.209146</v>
      </c>
      <c r="G31" s="2">
        <v>0.209146</v>
      </c>
      <c r="H31" s="2">
        <v>2.8664262907680557E-6</v>
      </c>
      <c r="I31" s="2">
        <v>2.8664262907680557E-6</v>
      </c>
      <c r="J31" s="2">
        <v>20</v>
      </c>
      <c r="K31" s="2">
        <v>120.24056117569684</v>
      </c>
      <c r="L31" s="2">
        <v>197.34390527381777</v>
      </c>
      <c r="M31" s="2">
        <v>56.541313692819891</v>
      </c>
      <c r="N31" s="2">
        <v>288604.87818910833</v>
      </c>
      <c r="O31" s="2">
        <v>-243616.70253591126</v>
      </c>
      <c r="P31" s="2">
        <v>-235129.14516540425</v>
      </c>
      <c r="Q31" s="2">
        <v>-272581.40673703712</v>
      </c>
      <c r="R31" s="2">
        <v>-283433.31004127034</v>
      </c>
      <c r="S31" s="2">
        <v>18.6326</v>
      </c>
      <c r="T31" s="2">
        <v>18.6326</v>
      </c>
      <c r="U31" s="2">
        <v>14.827442236086481</v>
      </c>
      <c r="V31" s="2">
        <v>14.827442236086481</v>
      </c>
      <c r="AU31" s="2"/>
      <c r="AV31" s="2"/>
      <c r="AW31" s="2"/>
      <c r="AX31" s="2"/>
      <c r="AY31" s="2"/>
    </row>
    <row r="32" spans="1:82" ht="15" thickBot="1" x14ac:dyDescent="0.35">
      <c r="A32" s="9"/>
      <c r="D32" s="9"/>
      <c r="AU32" s="2"/>
      <c r="AV32" s="2"/>
      <c r="AW32" s="2"/>
      <c r="AX32" s="2"/>
      <c r="AY32" s="2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Z33" s="3" t="s">
        <v>330</v>
      </c>
      <c r="AA33" s="4"/>
      <c r="AB33" s="4"/>
      <c r="AC33" s="4"/>
      <c r="AD33" s="4"/>
      <c r="AE33" s="4"/>
      <c r="AF33" s="4"/>
      <c r="AG33" s="4"/>
      <c r="AH33" s="4"/>
      <c r="AI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116</v>
      </c>
      <c r="AA34" s="5"/>
      <c r="AB34" s="3" t="s">
        <v>117</v>
      </c>
      <c r="AC34" s="5"/>
      <c r="AD34" s="3" t="s">
        <v>118</v>
      </c>
      <c r="AE34" s="4"/>
      <c r="AF34" s="4"/>
      <c r="AG34" s="5"/>
      <c r="AH34" s="3" t="s">
        <v>119</v>
      </c>
      <c r="AI34" s="5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121</v>
      </c>
      <c r="AA35" s="57" t="s">
        <v>122</v>
      </c>
      <c r="AB35" s="57" t="s">
        <v>125</v>
      </c>
      <c r="AC35" s="57" t="s">
        <v>126</v>
      </c>
      <c r="AD35" s="57" t="s">
        <v>129</v>
      </c>
      <c r="AE35" s="57" t="s">
        <v>130</v>
      </c>
      <c r="AF35" s="57" t="s">
        <v>134</v>
      </c>
      <c r="AG35" s="57" t="s">
        <v>135</v>
      </c>
      <c r="AH35" s="57" t="s">
        <v>138</v>
      </c>
      <c r="AI35" s="57" t="s">
        <v>139</v>
      </c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37.284483290109058</v>
      </c>
      <c r="F36" s="94" t="s">
        <v>332</v>
      </c>
      <c r="G36" s="93">
        <v>7.4084277360145299</v>
      </c>
      <c r="H36" s="94" t="s">
        <v>332</v>
      </c>
      <c r="I36" s="93">
        <v>0.95993052756567154</v>
      </c>
      <c r="J36" s="93" t="s">
        <v>332</v>
      </c>
      <c r="K36" s="93">
        <v>0.95993052756567154</v>
      </c>
      <c r="L36" s="2" t="s">
        <v>332</v>
      </c>
      <c r="M36" s="93">
        <v>39.760010242619408</v>
      </c>
      <c r="N36" s="93" t="s">
        <v>332</v>
      </c>
      <c r="O36" s="93">
        <v>39.760010242619408</v>
      </c>
      <c r="P36" s="93">
        <v>-813772.18482986582</v>
      </c>
      <c r="Q36" s="93" t="s">
        <v>332</v>
      </c>
      <c r="R36" s="93">
        <v>-75096.574482089636</v>
      </c>
      <c r="S36" s="93" t="s">
        <v>332</v>
      </c>
      <c r="T36" s="93">
        <v>-75096.574482089636</v>
      </c>
      <c r="U36" s="93" t="s">
        <v>332</v>
      </c>
      <c r="V36" s="93">
        <v>14.7038403</v>
      </c>
      <c r="W36" s="93" t="s">
        <v>332</v>
      </c>
      <c r="X36" s="93">
        <v>14.7038403</v>
      </c>
      <c r="Z36" s="2">
        <v>6266.6477943622931</v>
      </c>
      <c r="AA36" s="2">
        <v>6266.6477943622931</v>
      </c>
      <c r="AB36" s="2">
        <v>0</v>
      </c>
      <c r="AC36" s="2">
        <v>0</v>
      </c>
      <c r="AD36" s="2">
        <v>30</v>
      </c>
      <c r="AE36" s="2">
        <v>31.724855404881435</v>
      </c>
      <c r="AF36" s="2">
        <v>-285449.87031237665</v>
      </c>
      <c r="AG36" s="2">
        <v>-285320.01265776868</v>
      </c>
      <c r="AH36" s="2">
        <v>3.4323299999999999</v>
      </c>
      <c r="AI36" s="2">
        <v>3.4323299999999999</v>
      </c>
      <c r="AU36" s="2"/>
      <c r="AV36" s="2"/>
      <c r="AW36" s="2"/>
      <c r="AX36" s="2"/>
      <c r="AY36" s="2"/>
      <c r="CW36"/>
      <c r="CX36"/>
      <c r="CY36"/>
      <c r="CZ36"/>
      <c r="DA36"/>
      <c r="DB36"/>
      <c r="DC36"/>
      <c r="DD36"/>
      <c r="DE36"/>
      <c r="DF36"/>
    </row>
    <row r="37" spans="1:110" x14ac:dyDescent="0.3">
      <c r="A37" s="2" t="s">
        <v>182</v>
      </c>
      <c r="B37" s="93">
        <v>32</v>
      </c>
      <c r="C37" s="93">
        <v>0</v>
      </c>
      <c r="D37" s="93" t="s">
        <v>332</v>
      </c>
      <c r="E37" s="93">
        <v>55.15112219886867</v>
      </c>
      <c r="F37" s="93">
        <v>28.556259519201497</v>
      </c>
      <c r="G37" s="93">
        <v>26.594862679667173</v>
      </c>
      <c r="H37" s="93" t="s">
        <v>332</v>
      </c>
      <c r="I37" s="93">
        <v>2.8664262907680557E-6</v>
      </c>
      <c r="J37" s="93">
        <v>2.8664262907680557E-6</v>
      </c>
      <c r="K37" s="93">
        <v>2.8664262907680557E-6</v>
      </c>
      <c r="L37" s="93" t="s">
        <v>332</v>
      </c>
      <c r="M37" s="93">
        <v>197.34390527381777</v>
      </c>
      <c r="N37" s="93">
        <v>197.73908077468695</v>
      </c>
      <c r="O37" s="93">
        <v>197.34390527381777</v>
      </c>
      <c r="P37" s="93">
        <v>1003324.1665699915</v>
      </c>
      <c r="Q37" s="93" t="s">
        <v>332</v>
      </c>
      <c r="R37" s="97">
        <v>-272581.40673703712</v>
      </c>
      <c r="S37" s="97">
        <v>-237446.4071445539</v>
      </c>
      <c r="T37" s="93">
        <v>-272581.40673703712</v>
      </c>
      <c r="U37" s="93" t="s">
        <v>332</v>
      </c>
      <c r="V37" s="93">
        <v>14.827442236086481</v>
      </c>
      <c r="W37" s="93">
        <v>14.827442236086481</v>
      </c>
      <c r="X37" s="93">
        <v>14.827442236086481</v>
      </c>
      <c r="AU37" s="2"/>
      <c r="AV37" s="2"/>
      <c r="AW37" s="2"/>
      <c r="AX37" s="2"/>
      <c r="AY37" s="2"/>
      <c r="CW37"/>
      <c r="CX37"/>
      <c r="CY37"/>
      <c r="CZ37"/>
      <c r="DA37"/>
      <c r="DB37"/>
      <c r="DC37"/>
      <c r="DD37"/>
      <c r="DE37"/>
      <c r="DF37"/>
    </row>
    <row r="38" spans="1:110" ht="15" thickBot="1" x14ac:dyDescent="0.35">
      <c r="AU38" s="2"/>
      <c r="AV38" s="2"/>
      <c r="AW38" s="2"/>
      <c r="AX38" s="2"/>
      <c r="AY38" s="2"/>
      <c r="CW38"/>
      <c r="CX38"/>
      <c r="CY38"/>
      <c r="CZ38"/>
      <c r="DA38"/>
      <c r="DB38"/>
      <c r="DC38"/>
      <c r="DD38"/>
      <c r="DE38"/>
      <c r="DF38"/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CW39"/>
      <c r="CX39"/>
      <c r="CY39"/>
      <c r="CZ39"/>
      <c r="DA39"/>
      <c r="DB39"/>
      <c r="DC39"/>
      <c r="DD39"/>
      <c r="DE39"/>
      <c r="DF39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CW40"/>
      <c r="CX40"/>
      <c r="CY40"/>
      <c r="CZ40"/>
      <c r="DA40"/>
      <c r="DB40"/>
      <c r="DC40"/>
      <c r="DD40"/>
      <c r="DE40"/>
      <c r="DF40"/>
    </row>
    <row r="41" spans="1:110" ht="16.2" x14ac:dyDescent="0.3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199.03489999999999</v>
      </c>
      <c r="BC41" s="2" t="s">
        <v>332</v>
      </c>
      <c r="BD41" s="2">
        <v>197.34390527381777</v>
      </c>
      <c r="BE41" s="2">
        <v>32</v>
      </c>
      <c r="BF41" s="19">
        <v>10.249700000000001</v>
      </c>
      <c r="CW41"/>
      <c r="CX41"/>
      <c r="CY41"/>
      <c r="CZ41"/>
      <c r="DA41"/>
      <c r="DB41"/>
      <c r="DC41"/>
      <c r="DD41"/>
      <c r="DE41"/>
      <c r="DF41"/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9.5156000000000009</v>
      </c>
      <c r="E42" s="93" t="s">
        <v>332</v>
      </c>
      <c r="F42" s="93" t="s">
        <v>332</v>
      </c>
      <c r="G42" s="93">
        <v>37.284483290109058</v>
      </c>
      <c r="H42" s="93">
        <v>27.240092106281814</v>
      </c>
      <c r="I42" s="93">
        <v>37.284483290109058</v>
      </c>
      <c r="J42" s="93">
        <v>27.240092106281814</v>
      </c>
      <c r="K42" s="93">
        <v>10.239552389795387</v>
      </c>
      <c r="L42" s="93" t="s">
        <v>332</v>
      </c>
      <c r="M42" s="93" t="s">
        <v>332</v>
      </c>
      <c r="N42" s="93">
        <v>0.95993052756567154</v>
      </c>
      <c r="O42" s="93">
        <v>0.95993052756567154</v>
      </c>
      <c r="P42" s="93">
        <v>0.99975326642122753</v>
      </c>
      <c r="Q42" s="93">
        <v>0.89989907355837973</v>
      </c>
      <c r="R42" s="93">
        <v>0.92000607182490879</v>
      </c>
      <c r="S42" s="93">
        <v>0.92000607182490879</v>
      </c>
      <c r="T42" s="93">
        <v>4.6277088766258174</v>
      </c>
      <c r="U42" s="93">
        <v>0.15090084380499177</v>
      </c>
      <c r="V42" s="93">
        <v>-3.6178876347742301</v>
      </c>
      <c r="W42" s="93">
        <v>0.9819241869615154</v>
      </c>
      <c r="X42" s="93">
        <v>-2.6359634478127147</v>
      </c>
      <c r="Y42" s="93">
        <v>-1.0875458516714229</v>
      </c>
      <c r="Z42" s="93">
        <v>1.0000000000001117</v>
      </c>
      <c r="AA42" s="93">
        <v>-2.5303417831026858</v>
      </c>
      <c r="AB42" s="93">
        <v>-1.1927852576780078</v>
      </c>
      <c r="AC42" s="93">
        <v>1.0625026538261075</v>
      </c>
      <c r="AD42" s="93">
        <v>-2.4251023770962186</v>
      </c>
      <c r="AE42" s="93" t="s">
        <v>332</v>
      </c>
      <c r="AF42" s="93" t="s">
        <v>332</v>
      </c>
      <c r="AG42" s="93">
        <v>70.443073712205745</v>
      </c>
      <c r="AH42" s="93">
        <v>70.443073712205745</v>
      </c>
      <c r="AI42" s="93">
        <v>42.71060984751805</v>
      </c>
      <c r="AJ42" s="93">
        <v>42.543839018492207</v>
      </c>
      <c r="AK42" s="93">
        <v>42.543839018492207</v>
      </c>
      <c r="AL42" s="93">
        <v>95.970709979862534</v>
      </c>
      <c r="AM42" s="93">
        <v>3816.7281312404393</v>
      </c>
      <c r="AN42" s="93">
        <v>-49316.420830337942</v>
      </c>
      <c r="AO42" s="93">
        <v>27252.612168569602</v>
      </c>
      <c r="AP42" s="93">
        <v>-76569.032998942581</v>
      </c>
      <c r="AQ42" s="93">
        <v>6517.6687732778155</v>
      </c>
      <c r="AR42" s="93">
        <v>-55834.089603615743</v>
      </c>
      <c r="AS42" s="93" t="s">
        <v>332</v>
      </c>
      <c r="AT42" s="93" t="s">
        <v>332</v>
      </c>
      <c r="AU42" s="93">
        <v>-53270.546253063403</v>
      </c>
      <c r="AV42" s="93">
        <v>-84173.9390246291</v>
      </c>
      <c r="AW42" s="93" t="s">
        <v>332</v>
      </c>
      <c r="AX42" s="93" t="s">
        <v>332</v>
      </c>
      <c r="AY42" s="93">
        <v>14.7038403</v>
      </c>
      <c r="BA42" s="7" t="s">
        <v>293</v>
      </c>
      <c r="BB42" s="2">
        <v>196.22389999999999</v>
      </c>
      <c r="BC42" s="2">
        <v>197.34930351108576</v>
      </c>
      <c r="BD42" s="2">
        <v>197.33741554825477</v>
      </c>
      <c r="BE42" s="2">
        <v>28</v>
      </c>
      <c r="BF42" s="2">
        <v>8.7696000000000005</v>
      </c>
      <c r="CW42"/>
      <c r="CX42"/>
      <c r="CY42"/>
      <c r="CZ42"/>
      <c r="DA42"/>
      <c r="DB42"/>
      <c r="DC42"/>
      <c r="DD42"/>
      <c r="DE42"/>
      <c r="DF42"/>
    </row>
    <row r="43" spans="1:110" x14ac:dyDescent="0.3">
      <c r="A43" s="93" t="s">
        <v>297</v>
      </c>
      <c r="B43" s="93">
        <v>3</v>
      </c>
      <c r="C43" s="93">
        <v>9.5156000000000009</v>
      </c>
      <c r="D43" s="93">
        <v>9.3896000000000015</v>
      </c>
      <c r="E43" s="93" t="s">
        <v>332</v>
      </c>
      <c r="F43" s="93" t="s">
        <v>332</v>
      </c>
      <c r="G43" s="93">
        <v>34.648519842296345</v>
      </c>
      <c r="H43" s="93">
        <v>23.772758668423773</v>
      </c>
      <c r="I43" s="93">
        <v>34.648519842296345</v>
      </c>
      <c r="J43" s="93">
        <v>23.772758668423773</v>
      </c>
      <c r="K43" s="93">
        <v>10.248853299232387</v>
      </c>
      <c r="L43" s="93" t="s">
        <v>332</v>
      </c>
      <c r="M43" s="93" t="s">
        <v>332</v>
      </c>
      <c r="N43" s="93">
        <v>0.92854258208859086</v>
      </c>
      <c r="O43" s="93">
        <v>0.92854258208859086</v>
      </c>
      <c r="P43" s="93">
        <v>0.99926662950900302</v>
      </c>
      <c r="Q43" s="93">
        <v>0.80812511836793288</v>
      </c>
      <c r="R43" s="93">
        <v>0.84389126252599</v>
      </c>
      <c r="S43" s="93">
        <v>0.84389126252599</v>
      </c>
      <c r="T43" s="93">
        <v>4.5137302308296094</v>
      </c>
      <c r="U43" s="93">
        <v>0.12592537659966518</v>
      </c>
      <c r="V43" s="93">
        <v>-4.9994268084272591</v>
      </c>
      <c r="W43" s="93">
        <v>1.5320933705692195</v>
      </c>
      <c r="X43" s="93">
        <v>-3.4673334378580396</v>
      </c>
      <c r="Y43" s="93">
        <v>-1.7798600650760885</v>
      </c>
      <c r="Z43" s="93">
        <v>1.0000000000002001</v>
      </c>
      <c r="AA43" s="93">
        <v>-3.2195667433508146</v>
      </c>
      <c r="AB43" s="93">
        <v>-2.0733744159544987</v>
      </c>
      <c r="AC43" s="93">
        <v>1.1865757646340822</v>
      </c>
      <c r="AD43" s="93">
        <v>-2.9260523924726023</v>
      </c>
      <c r="AE43" s="93" t="s">
        <v>332</v>
      </c>
      <c r="AF43" s="93" t="s">
        <v>332</v>
      </c>
      <c r="AG43" s="93">
        <v>86.401144634330777</v>
      </c>
      <c r="AH43" s="93">
        <v>86.401144634330777</v>
      </c>
      <c r="AI43" s="93">
        <v>48.344143908128927</v>
      </c>
      <c r="AJ43" s="93">
        <v>48.002639668793478</v>
      </c>
      <c r="AK43" s="93">
        <v>48.002639668793478</v>
      </c>
      <c r="AL43" s="93">
        <v>86.028613583315888</v>
      </c>
      <c r="AM43" s="93">
        <v>3197.8239496344495</v>
      </c>
      <c r="AN43" s="93">
        <v>-116890.38805970526</v>
      </c>
      <c r="AO43" s="93">
        <v>33554.653560543615</v>
      </c>
      <c r="AP43" s="93">
        <v>-150445.04162031051</v>
      </c>
      <c r="AQ43" s="93">
        <v>11192.469685341495</v>
      </c>
      <c r="AR43" s="93">
        <v>-128082.85774504619</v>
      </c>
      <c r="AS43" s="93" t="s">
        <v>332</v>
      </c>
      <c r="AT43" s="93" t="s">
        <v>332</v>
      </c>
      <c r="AU43" s="93">
        <v>-58746.556035357986</v>
      </c>
      <c r="AV43" s="93">
        <v>-101367.9680028032</v>
      </c>
      <c r="AW43" s="93" t="s">
        <v>332</v>
      </c>
      <c r="AX43" s="93" t="s">
        <v>332</v>
      </c>
      <c r="AY43" s="93">
        <v>14.703855807439595</v>
      </c>
      <c r="BA43" s="7" t="s">
        <v>294</v>
      </c>
      <c r="BB43" s="2">
        <v>186.85220000000001</v>
      </c>
      <c r="BC43" s="2">
        <v>196.9428036628978</v>
      </c>
      <c r="BD43" s="2">
        <v>196.65922362721486</v>
      </c>
      <c r="BE43" s="2">
        <v>22</v>
      </c>
      <c r="BF43" s="2">
        <v>5.5945999999999998</v>
      </c>
      <c r="CW43"/>
      <c r="CX43"/>
      <c r="CY43"/>
      <c r="CZ43"/>
      <c r="DA43"/>
      <c r="DB43"/>
      <c r="DC43"/>
      <c r="DD43"/>
      <c r="DE43"/>
      <c r="DF43"/>
    </row>
    <row r="44" spans="1:110" x14ac:dyDescent="0.3">
      <c r="A44" s="93" t="s">
        <v>297</v>
      </c>
      <c r="B44" s="93">
        <v>4</v>
      </c>
      <c r="C44" s="93">
        <v>9.3896000000000015</v>
      </c>
      <c r="D44" s="93">
        <v>9.2636000000000021</v>
      </c>
      <c r="E44" s="93" t="s">
        <v>332</v>
      </c>
      <c r="F44" s="93" t="s">
        <v>332</v>
      </c>
      <c r="G44" s="93">
        <v>31.1811864044383</v>
      </c>
      <c r="H44" s="93">
        <v>20.041330259679434</v>
      </c>
      <c r="I44" s="93">
        <v>31.1811864044383</v>
      </c>
      <c r="J44" s="93">
        <v>20.041330259679434</v>
      </c>
      <c r="K44" s="93">
        <v>10.232838941877002</v>
      </c>
      <c r="L44" s="93" t="s">
        <v>332</v>
      </c>
      <c r="M44" s="93" t="s">
        <v>332</v>
      </c>
      <c r="N44" s="93">
        <v>0.87146136516532746</v>
      </c>
      <c r="O44" s="93">
        <v>0.87146136516532746</v>
      </c>
      <c r="P44" s="93">
        <v>0.99618515837133059</v>
      </c>
      <c r="Q44" s="93">
        <v>0.64599382591345544</v>
      </c>
      <c r="R44" s="93">
        <v>0.698782593859402</v>
      </c>
      <c r="S44" s="93">
        <v>0.698782593859402</v>
      </c>
      <c r="T44" s="93">
        <v>4.3428957615640957</v>
      </c>
      <c r="U44" s="93">
        <v>0.10695582108414337</v>
      </c>
      <c r="V44" s="93">
        <v>-6.057090583174527</v>
      </c>
      <c r="W44" s="93">
        <v>2.3256621744301875</v>
      </c>
      <c r="X44" s="93">
        <v>-3.7314284087443395</v>
      </c>
      <c r="Y44" s="93">
        <v>-2.8052948880719915</v>
      </c>
      <c r="Z44" s="93">
        <v>1.0000000000005376</v>
      </c>
      <c r="AA44" s="93">
        <v>-3.2517956951010274</v>
      </c>
      <c r="AB44" s="93">
        <v>-3.4496333608772805</v>
      </c>
      <c r="AC44" s="93">
        <v>1.4646996228525617</v>
      </c>
      <c r="AD44" s="93">
        <v>-2.6074572222630303</v>
      </c>
      <c r="AE44" s="93" t="s">
        <v>332</v>
      </c>
      <c r="AF44" s="93" t="s">
        <v>332</v>
      </c>
      <c r="AG44" s="93">
        <v>108.89829318995285</v>
      </c>
      <c r="AH44" s="93">
        <v>108.89829318995285</v>
      </c>
      <c r="AI44" s="93">
        <v>63.216811691185349</v>
      </c>
      <c r="AJ44" s="93">
        <v>62.352081394433476</v>
      </c>
      <c r="AK44" s="93">
        <v>62.352081394433476</v>
      </c>
      <c r="AL44" s="93">
        <v>76.658674803887209</v>
      </c>
      <c r="AM44" s="93">
        <v>2565.2077847141763</v>
      </c>
      <c r="AN44" s="93">
        <v>-263322.10705855436</v>
      </c>
      <c r="AO44" s="93">
        <v>35834.192808725107</v>
      </c>
      <c r="AP44" s="93">
        <v>-299156.29986736871</v>
      </c>
      <c r="AQ44" s="93">
        <v>22698.615230971856</v>
      </c>
      <c r="AR44" s="93">
        <v>-286020.72228899953</v>
      </c>
      <c r="AS44" s="93" t="s">
        <v>332</v>
      </c>
      <c r="AT44" s="93" t="s">
        <v>332</v>
      </c>
      <c r="AU44" s="93">
        <v>-69027.893057047069</v>
      </c>
      <c r="AV44" s="93">
        <v>-133380.28526353612</v>
      </c>
      <c r="AW44" s="93" t="s">
        <v>332</v>
      </c>
      <c r="AX44" s="93" t="s">
        <v>332</v>
      </c>
      <c r="AY44" s="93">
        <v>14.703869970614129</v>
      </c>
      <c r="BA44" s="7" t="s">
        <v>295</v>
      </c>
      <c r="BB44" s="2">
        <v>51.072600000000001</v>
      </c>
      <c r="BC44" s="2">
        <v>179.32438486066772</v>
      </c>
      <c r="BD44" s="2">
        <v>177.23193884335205</v>
      </c>
      <c r="BE44" s="2">
        <v>9</v>
      </c>
      <c r="BF44" s="2">
        <v>3.9245999999999999</v>
      </c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</row>
    <row r="45" spans="1:110" ht="15" thickBot="1" x14ac:dyDescent="0.35">
      <c r="A45" s="93" t="s">
        <v>297</v>
      </c>
      <c r="B45" s="93">
        <v>5</v>
      </c>
      <c r="C45" s="93">
        <v>9.2636000000000021</v>
      </c>
      <c r="D45" s="93">
        <v>9.1376000000000026</v>
      </c>
      <c r="E45" s="93" t="s">
        <v>332</v>
      </c>
      <c r="F45" s="93" t="s">
        <v>332</v>
      </c>
      <c r="G45" s="93">
        <v>27.449757995693961</v>
      </c>
      <c r="H45" s="93">
        <v>17.703118406076189</v>
      </c>
      <c r="I45" s="93">
        <v>27.449757995693961</v>
      </c>
      <c r="J45" s="93">
        <v>17.703118406076189</v>
      </c>
      <c r="K45" s="93">
        <v>10.053423893584375</v>
      </c>
      <c r="L45" s="93" t="s">
        <v>332</v>
      </c>
      <c r="M45" s="93" t="s">
        <v>332</v>
      </c>
      <c r="N45" s="93">
        <v>0.76926392908913799</v>
      </c>
      <c r="O45" s="93">
        <v>0.76926392908913799</v>
      </c>
      <c r="P45" s="93">
        <v>0.96454049530743735</v>
      </c>
      <c r="Q45" s="93">
        <v>0.42456696836435898</v>
      </c>
      <c r="R45" s="93">
        <v>0.47513123013687042</v>
      </c>
      <c r="S45" s="93">
        <v>0.47513123013687042</v>
      </c>
      <c r="T45" s="93">
        <v>4.1283137059013653</v>
      </c>
      <c r="U45" s="93">
        <v>0.12093559833421122</v>
      </c>
      <c r="V45" s="93">
        <v>-5.5932283177054636</v>
      </c>
      <c r="W45" s="93">
        <v>3.2550164641022192</v>
      </c>
      <c r="X45" s="93">
        <v>-2.3382118536032444</v>
      </c>
      <c r="Y45" s="93">
        <v>-3.7945262801541673</v>
      </c>
      <c r="Z45" s="93">
        <v>1.0000000000014939</v>
      </c>
      <c r="AA45" s="93">
        <v>-1.798702037545628</v>
      </c>
      <c r="AB45" s="93">
        <v>-4.482270843181845</v>
      </c>
      <c r="AC45" s="93">
        <v>1.6651104784202688</v>
      </c>
      <c r="AD45" s="93">
        <v>-1.1109574743231214</v>
      </c>
      <c r="AE45" s="93" t="s">
        <v>332</v>
      </c>
      <c r="AF45" s="93" t="s">
        <v>332</v>
      </c>
      <c r="AG45" s="93">
        <v>136.7271544721832</v>
      </c>
      <c r="AH45" s="93">
        <v>136.7271544721832</v>
      </c>
      <c r="AI45" s="93">
        <v>96.934246110136115</v>
      </c>
      <c r="AJ45" s="93">
        <v>95.124271010390785</v>
      </c>
      <c r="AK45" s="93">
        <v>95.124271010390785</v>
      </c>
      <c r="AL45" s="93">
        <v>66.763003248280626</v>
      </c>
      <c r="AM45" s="93">
        <v>2243.3067999610707</v>
      </c>
      <c r="AN45" s="93">
        <v>-519053.72920023295</v>
      </c>
      <c r="AO45" s="93">
        <v>26708.87164363324</v>
      </c>
      <c r="AP45" s="93">
        <v>-545762.60084418114</v>
      </c>
      <c r="AQ45" s="93">
        <v>40820.213098591048</v>
      </c>
      <c r="AR45" s="93">
        <v>-559873.94230960973</v>
      </c>
      <c r="AS45" s="93" t="s">
        <v>332</v>
      </c>
      <c r="AT45" s="93" t="s">
        <v>332</v>
      </c>
      <c r="AU45" s="93">
        <v>-88004.189616342221</v>
      </c>
      <c r="AV45" s="93">
        <v>-180316.93643320323</v>
      </c>
      <c r="AW45" s="93" t="s">
        <v>332</v>
      </c>
      <c r="AX45" s="93" t="s">
        <v>332</v>
      </c>
      <c r="AY45" s="93">
        <v>14.703882401729347</v>
      </c>
      <c r="BA45" s="12" t="s">
        <v>296</v>
      </c>
      <c r="BB45" s="2">
        <v>90.971500000000006</v>
      </c>
      <c r="BC45" s="2">
        <v>70.443073712205745</v>
      </c>
      <c r="BD45" s="2" t="s">
        <v>332</v>
      </c>
      <c r="BE45" s="2">
        <v>1</v>
      </c>
      <c r="BF45" s="2">
        <v>0</v>
      </c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</row>
    <row r="46" spans="1:110" ht="15" thickBot="1" x14ac:dyDescent="0.35">
      <c r="A46" s="93" t="s">
        <v>297</v>
      </c>
      <c r="B46" s="93">
        <v>6</v>
      </c>
      <c r="C46" s="93">
        <v>9.1376000000000026</v>
      </c>
      <c r="D46" s="93">
        <v>9.0116000000000032</v>
      </c>
      <c r="E46" s="93" t="s">
        <v>332</v>
      </c>
      <c r="F46" s="93" t="s">
        <v>332</v>
      </c>
      <c r="G46" s="93">
        <v>25.111546142090717</v>
      </c>
      <c r="H46" s="93">
        <v>17.206579619906762</v>
      </c>
      <c r="I46" s="93">
        <v>25.111546142090717</v>
      </c>
      <c r="J46" s="93">
        <v>17.206579619906762</v>
      </c>
      <c r="K46" s="93">
        <v>9.8106664029810258</v>
      </c>
      <c r="L46" s="93" t="s">
        <v>332</v>
      </c>
      <c r="M46" s="93" t="s">
        <v>332</v>
      </c>
      <c r="N46" s="93">
        <v>0.6181570932658067</v>
      </c>
      <c r="O46" s="93">
        <v>0.6181570932658067</v>
      </c>
      <c r="P46" s="93">
        <v>0.81571547303289405</v>
      </c>
      <c r="Q46" s="93">
        <v>0.23539833852371297</v>
      </c>
      <c r="R46" s="93">
        <v>0.27062640699520407</v>
      </c>
      <c r="S46" s="93">
        <v>0.27062640699520407</v>
      </c>
      <c r="T46" s="93">
        <v>4.010015078648963</v>
      </c>
      <c r="U46" s="93">
        <v>0.1659079959229329</v>
      </c>
      <c r="V46" s="93">
        <v>-3.7547496063637511</v>
      </c>
      <c r="W46" s="93">
        <v>3.2582108201943223</v>
      </c>
      <c r="X46" s="93">
        <v>-0.49653878616942887</v>
      </c>
      <c r="Y46" s="93">
        <v>-3.4478106335079906</v>
      </c>
      <c r="Z46" s="93">
        <v>1.0000000000300291</v>
      </c>
      <c r="AA46" s="93">
        <v>-0.30693897275222609</v>
      </c>
      <c r="AB46" s="93">
        <v>-3.6203730986012466</v>
      </c>
      <c r="AC46" s="93">
        <v>1.3876533907872111</v>
      </c>
      <c r="AD46" s="93">
        <v>-0.13437650763479247</v>
      </c>
      <c r="AE46" s="93" t="s">
        <v>332</v>
      </c>
      <c r="AF46" s="93" t="s">
        <v>332</v>
      </c>
      <c r="AG46" s="93">
        <v>159.57070038286042</v>
      </c>
      <c r="AH46" s="93">
        <v>159.57070038286042</v>
      </c>
      <c r="AI46" s="93">
        <v>135.99264945508185</v>
      </c>
      <c r="AJ46" s="93">
        <v>133.74497869340553</v>
      </c>
      <c r="AK46" s="93">
        <v>133.74497869340553</v>
      </c>
      <c r="AL46" s="93">
        <v>60.118691954567069</v>
      </c>
      <c r="AM46" s="93">
        <v>2240.0162393908631</v>
      </c>
      <c r="AN46" s="93">
        <v>-610149.79608377267</v>
      </c>
      <c r="AO46" s="93">
        <v>13906.438919795937</v>
      </c>
      <c r="AP46" s="93">
        <v>-624056.23500269454</v>
      </c>
      <c r="AQ46" s="93">
        <v>49394.929676662789</v>
      </c>
      <c r="AR46" s="93">
        <v>-659544.72575354786</v>
      </c>
      <c r="AS46" s="93" t="s">
        <v>332</v>
      </c>
      <c r="AT46" s="93" t="s">
        <v>332</v>
      </c>
      <c r="AU46" s="93">
        <v>-116868.44848864272</v>
      </c>
      <c r="AV46" s="93">
        <v>-220980.69205896172</v>
      </c>
      <c r="AW46" s="93" t="s">
        <v>332</v>
      </c>
      <c r="AX46" s="93" t="s">
        <v>332</v>
      </c>
      <c r="AY46" s="93">
        <v>14.703893278331668</v>
      </c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</row>
    <row r="47" spans="1:110" ht="15" thickBot="1" x14ac:dyDescent="0.35">
      <c r="A47" s="93" t="s">
        <v>297</v>
      </c>
      <c r="B47" s="93">
        <v>7</v>
      </c>
      <c r="C47" s="93">
        <v>9.0116000000000032</v>
      </c>
      <c r="D47" s="93">
        <v>8.8856000000000037</v>
      </c>
      <c r="E47" s="93" t="s">
        <v>332</v>
      </c>
      <c r="F47" s="93" t="s">
        <v>332</v>
      </c>
      <c r="G47" s="93">
        <v>24.615007355921289</v>
      </c>
      <c r="H47" s="93">
        <v>17.326665738539592</v>
      </c>
      <c r="I47" s="93">
        <v>24.615007355921289</v>
      </c>
      <c r="J47" s="93">
        <v>17.326665738539592</v>
      </c>
      <c r="K47" s="93">
        <v>9.7200336586565008</v>
      </c>
      <c r="L47" s="93" t="s">
        <v>332</v>
      </c>
      <c r="M47" s="93" t="s">
        <v>332</v>
      </c>
      <c r="N47" s="93">
        <v>0.47808763954865874</v>
      </c>
      <c r="O47" s="93">
        <v>0.47808763954865874</v>
      </c>
      <c r="P47" s="93">
        <v>0.60038495679141191</v>
      </c>
      <c r="Q47" s="93">
        <v>0.13159590844046218</v>
      </c>
      <c r="R47" s="93">
        <v>0.15142952429612938</v>
      </c>
      <c r="S47" s="93">
        <v>0.15142952429612938</v>
      </c>
      <c r="T47" s="93">
        <v>4.0608720151516309</v>
      </c>
      <c r="U47" s="93">
        <v>0.19325568957251787</v>
      </c>
      <c r="V47" s="93">
        <v>-2.0327860687460935</v>
      </c>
      <c r="W47" s="93">
        <v>2.1528721873789269</v>
      </c>
      <c r="X47" s="93">
        <v>0.12008611863283369</v>
      </c>
      <c r="Y47" s="93">
        <v>-2.0901977577689128</v>
      </c>
      <c r="Z47" s="93">
        <v>0.99999999998895428</v>
      </c>
      <c r="AA47" s="93">
        <v>5.7411688999731668E-2</v>
      </c>
      <c r="AB47" s="93">
        <v>-2.0509706525765865</v>
      </c>
      <c r="AC47" s="93">
        <v>1.1900362458391116</v>
      </c>
      <c r="AD47" s="93">
        <v>1.8184583819138567E-2</v>
      </c>
      <c r="AE47" s="93" t="s">
        <v>332</v>
      </c>
      <c r="AF47" s="93" t="s">
        <v>332</v>
      </c>
      <c r="AG47" s="93">
        <v>171.74149541598231</v>
      </c>
      <c r="AH47" s="93">
        <v>171.74149541598231</v>
      </c>
      <c r="AI47" s="93">
        <v>160.83220893080693</v>
      </c>
      <c r="AJ47" s="93">
        <v>159.38216136485579</v>
      </c>
      <c r="AK47" s="93">
        <v>159.38216136485579</v>
      </c>
      <c r="AL47" s="93">
        <v>57.981100998752474</v>
      </c>
      <c r="AM47" s="93">
        <v>2547.6232193268206</v>
      </c>
      <c r="AN47" s="93">
        <v>-424458.13970001508</v>
      </c>
      <c r="AO47" s="93">
        <v>6148.2366217790104</v>
      </c>
      <c r="AP47" s="93">
        <v>-430606.37632141222</v>
      </c>
      <c r="AQ47" s="93">
        <v>35907.503864936123</v>
      </c>
      <c r="AR47" s="93">
        <v>-460365.64356405765</v>
      </c>
      <c r="AS47" s="93" t="s">
        <v>332</v>
      </c>
      <c r="AT47" s="93" t="s">
        <v>332</v>
      </c>
      <c r="AU47" s="93">
        <v>-144013.65726193282</v>
      </c>
      <c r="AV47" s="93">
        <v>-243946.53165620071</v>
      </c>
      <c r="AW47" s="93" t="s">
        <v>332</v>
      </c>
      <c r="AX47" s="93" t="s">
        <v>332</v>
      </c>
      <c r="AY47" s="93">
        <v>14.703903420287046</v>
      </c>
      <c r="BC47" s="11" t="s">
        <v>297</v>
      </c>
      <c r="BD47" s="120" t="s">
        <v>298</v>
      </c>
      <c r="BF47" s="121" t="s">
        <v>299</v>
      </c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</row>
    <row r="48" spans="1:110" ht="15.6" customHeight="1" x14ac:dyDescent="0.3">
      <c r="A48" s="93" t="s">
        <v>297</v>
      </c>
      <c r="B48" s="93">
        <v>8</v>
      </c>
      <c r="C48" s="93">
        <v>8.8856000000000037</v>
      </c>
      <c r="D48" s="93">
        <v>8.7596000000000043</v>
      </c>
      <c r="E48" s="93" t="s">
        <v>332</v>
      </c>
      <c r="F48" s="93" t="s">
        <v>332</v>
      </c>
      <c r="G48" s="93">
        <v>24.73509347455412</v>
      </c>
      <c r="H48" s="93">
        <v>17.443288177377845</v>
      </c>
      <c r="I48" s="93">
        <v>24.73509347455412</v>
      </c>
      <c r="J48" s="93">
        <v>17.443288177377845</v>
      </c>
      <c r="K48" s="93">
        <v>9.7435001888113124</v>
      </c>
      <c r="L48" s="93" t="s">
        <v>332</v>
      </c>
      <c r="M48" s="93" t="s">
        <v>332</v>
      </c>
      <c r="N48" s="93">
        <v>0.39358430989989157</v>
      </c>
      <c r="O48" s="97">
        <v>0.39358430989989157</v>
      </c>
      <c r="P48" s="93">
        <v>0.45065962706089613</v>
      </c>
      <c r="Q48" s="93">
        <v>8.7261725736097029E-2</v>
      </c>
      <c r="R48" s="93">
        <v>9.6401824024870783E-2</v>
      </c>
      <c r="S48" s="93">
        <v>9.6401824024870783E-2</v>
      </c>
      <c r="T48" s="93">
        <v>4.1434553765726294</v>
      </c>
      <c r="U48" s="93">
        <v>0.20295682762406164</v>
      </c>
      <c r="V48" s="93">
        <v>-0.94220395313465721</v>
      </c>
      <c r="W48" s="93">
        <v>1.0588263919729062</v>
      </c>
      <c r="X48" s="93">
        <v>0.11662243883824887</v>
      </c>
      <c r="Y48" s="93">
        <v>-0.988104715245401</v>
      </c>
      <c r="Z48" s="93">
        <v>0.99999999999822964</v>
      </c>
      <c r="AA48" s="93">
        <v>4.5900762108994492E-2</v>
      </c>
      <c r="AB48" s="93">
        <v>-0.95344656895298618</v>
      </c>
      <c r="AC48" s="93">
        <v>1.1286820452920798</v>
      </c>
      <c r="AD48" s="93">
        <v>1.1242615826236124E-2</v>
      </c>
      <c r="AE48" s="93" t="s">
        <v>332</v>
      </c>
      <c r="AF48" s="93" t="s">
        <v>332</v>
      </c>
      <c r="AG48" s="93">
        <v>177.12072038297379</v>
      </c>
      <c r="AH48" s="93">
        <v>177.12072038297379</v>
      </c>
      <c r="AI48" s="93">
        <v>172.61995966152097</v>
      </c>
      <c r="AJ48" s="93">
        <v>171.93541216614798</v>
      </c>
      <c r="AK48" s="93">
        <v>171.93541216614798</v>
      </c>
      <c r="AL48" s="93">
        <v>57.697498202546264</v>
      </c>
      <c r="AM48" s="93">
        <v>2718.443639182814</v>
      </c>
      <c r="AN48" s="93">
        <v>-211556.58412030968</v>
      </c>
      <c r="AO48" s="93">
        <v>2530.217789864505</v>
      </c>
      <c r="AP48" s="93">
        <v>-214086.80191016963</v>
      </c>
      <c r="AQ48" s="93">
        <v>18131.716375783632</v>
      </c>
      <c r="AR48" s="93">
        <v>-229688.30049654254</v>
      </c>
      <c r="AS48" s="93" t="s">
        <v>332</v>
      </c>
      <c r="AT48" s="93" t="s">
        <v>332</v>
      </c>
      <c r="AU48" s="93">
        <v>-160474.64613967596</v>
      </c>
      <c r="AV48" s="93">
        <v>-254443.80389010374</v>
      </c>
      <c r="AW48" s="93" t="s">
        <v>332</v>
      </c>
      <c r="AX48" s="93" t="s">
        <v>332</v>
      </c>
      <c r="AY48" s="93">
        <v>14.703913645115996</v>
      </c>
      <c r="BA48" s="122" t="s">
        <v>300</v>
      </c>
      <c r="BB48" s="1" t="s">
        <v>301</v>
      </c>
      <c r="BC48" s="2">
        <v>-27.655506030576692</v>
      </c>
      <c r="BD48" s="2">
        <v>-8.1349258296980942</v>
      </c>
      <c r="BF48" s="123" t="s">
        <v>302</v>
      </c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</row>
    <row r="49" spans="1:100" ht="15.6" x14ac:dyDescent="0.3">
      <c r="A49" s="93" t="s">
        <v>297</v>
      </c>
      <c r="B49" s="93">
        <v>9</v>
      </c>
      <c r="C49" s="93">
        <v>8.7596000000000043</v>
      </c>
      <c r="D49" s="93">
        <v>8.6336000000000048</v>
      </c>
      <c r="E49" s="93" t="s">
        <v>332</v>
      </c>
      <c r="F49" s="93" t="s">
        <v>332</v>
      </c>
      <c r="G49" s="93">
        <v>24.851715913392372</v>
      </c>
      <c r="H49" s="93">
        <v>17.495873609357286</v>
      </c>
      <c r="I49" s="93">
        <v>24.851715913392372</v>
      </c>
      <c r="J49" s="93">
        <v>17.495873609357286</v>
      </c>
      <c r="K49" s="93">
        <v>9.7687449222361771</v>
      </c>
      <c r="L49" s="93" t="s">
        <v>332</v>
      </c>
      <c r="M49" s="93" t="s">
        <v>332</v>
      </c>
      <c r="N49" s="93">
        <v>0.35382429016172634</v>
      </c>
      <c r="O49" s="93">
        <v>0.35382429016172634</v>
      </c>
      <c r="P49" s="93">
        <v>0.37751051264014801</v>
      </c>
      <c r="Q49" s="93">
        <v>6.9682253951471554E-2</v>
      </c>
      <c r="R49" s="93">
        <v>7.3501779950905982E-2</v>
      </c>
      <c r="S49" s="93">
        <v>7.3501779950905982E-2</v>
      </c>
      <c r="T49" s="93">
        <v>4.1902542431700649</v>
      </c>
      <c r="U49" s="93">
        <v>0.20600757450064291</v>
      </c>
      <c r="V49" s="93">
        <v>-0.39558694521108845</v>
      </c>
      <c r="W49" s="93">
        <v>0.44817237719053127</v>
      </c>
      <c r="X49" s="93">
        <v>5.2585431979442827E-2</v>
      </c>
      <c r="Y49" s="93">
        <v>-0.41419294834964526</v>
      </c>
      <c r="Z49" s="93">
        <v>1.0000000000106648</v>
      </c>
      <c r="AA49" s="93">
        <v>1.8606003142974101E-2</v>
      </c>
      <c r="AB49" s="93">
        <v>-0.39945206805675576</v>
      </c>
      <c r="AC49" s="93">
        <v>1.105465789894611</v>
      </c>
      <c r="AD49" s="93">
        <v>3.865122849976341E-3</v>
      </c>
      <c r="AE49" s="93" t="s">
        <v>332</v>
      </c>
      <c r="AF49" s="93" t="s">
        <v>332</v>
      </c>
      <c r="AG49" s="93">
        <v>179.32438486066772</v>
      </c>
      <c r="AH49" s="93">
        <v>179.32438486066772</v>
      </c>
      <c r="AI49" s="93">
        <v>177.51212266547137</v>
      </c>
      <c r="AJ49" s="93">
        <v>177.23193884335205</v>
      </c>
      <c r="AK49" s="93">
        <v>177.23193884335205</v>
      </c>
      <c r="AL49" s="93">
        <v>57.716821502937037</v>
      </c>
      <c r="AM49" s="93">
        <v>2797.8897567644676</v>
      </c>
      <c r="AN49" s="93">
        <v>-89723.95872994083</v>
      </c>
      <c r="AO49" s="93">
        <v>1021.7913145891986</v>
      </c>
      <c r="AP49" s="93">
        <v>-90745.750044540793</v>
      </c>
      <c r="AQ49" s="93">
        <v>7657.9481817405913</v>
      </c>
      <c r="AR49" s="93">
        <v>-97381.906911898623</v>
      </c>
      <c r="AS49" s="93" t="s">
        <v>332</v>
      </c>
      <c r="AT49" s="93" t="s">
        <v>332</v>
      </c>
      <c r="AU49" s="93">
        <v>-168234.33726876607</v>
      </c>
      <c r="AV49" s="93">
        <v>-258807.3425788061</v>
      </c>
      <c r="AW49" s="93" t="s">
        <v>332</v>
      </c>
      <c r="AX49" s="93" t="s">
        <v>332</v>
      </c>
      <c r="AY49" s="93">
        <v>14.703924121927381</v>
      </c>
      <c r="BA49" s="124"/>
      <c r="BB49" s="7" t="s">
        <v>303</v>
      </c>
      <c r="BC49" s="2">
        <v>15.271313213817015</v>
      </c>
      <c r="BD49" s="2">
        <v>11.790894875550224</v>
      </c>
      <c r="BF49" s="125" t="s">
        <v>304</v>
      </c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</row>
    <row r="50" spans="1:100" ht="15.6" x14ac:dyDescent="0.3">
      <c r="A50" s="93" t="s">
        <v>297</v>
      </c>
      <c r="B50" s="93">
        <v>10</v>
      </c>
      <c r="C50" s="93">
        <v>8.6336000000000048</v>
      </c>
      <c r="D50" s="93">
        <v>8.5076000000000054</v>
      </c>
      <c r="E50" s="93" t="s">
        <v>332</v>
      </c>
      <c r="F50" s="93" t="s">
        <v>332</v>
      </c>
      <c r="G50" s="93">
        <v>24.904301345371813</v>
      </c>
      <c r="H50" s="93">
        <v>17.515649368675561</v>
      </c>
      <c r="I50" s="93">
        <v>24.904301345371813</v>
      </c>
      <c r="J50" s="93">
        <v>17.515649368675561</v>
      </c>
      <c r="K50" s="93">
        <v>9.7814024889247744</v>
      </c>
      <c r="L50" s="93" t="s">
        <v>332</v>
      </c>
      <c r="M50" s="93" t="s">
        <v>332</v>
      </c>
      <c r="N50" s="93">
        <v>0.33719290819252362</v>
      </c>
      <c r="O50" s="93">
        <v>0.33719290819252362</v>
      </c>
      <c r="P50" s="93">
        <v>0.34660697952436348</v>
      </c>
      <c r="Q50" s="93">
        <v>6.2828197421631232E-2</v>
      </c>
      <c r="R50" s="93">
        <v>6.435804372223719E-2</v>
      </c>
      <c r="S50" s="93">
        <v>6.435804372223719E-2</v>
      </c>
      <c r="T50" s="93">
        <v>4.2103518923475782</v>
      </c>
      <c r="U50" s="93">
        <v>0.20698572083490568</v>
      </c>
      <c r="V50" s="93">
        <v>-0.15870492419277168</v>
      </c>
      <c r="W50" s="93">
        <v>0.17848068351104593</v>
      </c>
      <c r="X50" s="93">
        <v>1.9775759318274234E-2</v>
      </c>
      <c r="Y50" s="93">
        <v>-0.16537316998752655</v>
      </c>
      <c r="Z50" s="93">
        <v>1.0000000000090064</v>
      </c>
      <c r="AA50" s="93">
        <v>6.6682457962442872E-3</v>
      </c>
      <c r="AB50" s="93">
        <v>-0.15997765337436651</v>
      </c>
      <c r="AC50" s="93">
        <v>1.0957491696405157</v>
      </c>
      <c r="AD50" s="93">
        <v>1.2727291828459326E-3</v>
      </c>
      <c r="AE50" s="93" t="s">
        <v>332</v>
      </c>
      <c r="AF50" s="93" t="s">
        <v>332</v>
      </c>
      <c r="AG50" s="93">
        <v>180.21013204916596</v>
      </c>
      <c r="AH50" s="93">
        <v>180.21013204916596</v>
      </c>
      <c r="AI50" s="93">
        <v>179.44732144350769</v>
      </c>
      <c r="AJ50" s="93">
        <v>179.33756038663799</v>
      </c>
      <c r="AK50" s="93">
        <v>179.33756038663799</v>
      </c>
      <c r="AL50" s="93">
        <v>57.737130703023482</v>
      </c>
      <c r="AM50" s="93">
        <v>2831.1093028230503</v>
      </c>
      <c r="AN50" s="93">
        <v>-35661.006049848191</v>
      </c>
      <c r="AO50" s="93">
        <v>430.79737647687807</v>
      </c>
      <c r="AP50" s="93">
        <v>-36091.803426327962</v>
      </c>
      <c r="AQ50" s="93">
        <v>3039.52728828403</v>
      </c>
      <c r="AR50" s="93">
        <v>-38700.533338188958</v>
      </c>
      <c r="AS50" s="93" t="s">
        <v>332</v>
      </c>
      <c r="AT50" s="93" t="s">
        <v>332</v>
      </c>
      <c r="AU50" s="93">
        <v>-171481.85994802898</v>
      </c>
      <c r="AV50" s="93">
        <v>-260551.09147957707</v>
      </c>
      <c r="AW50" s="93" t="s">
        <v>332</v>
      </c>
      <c r="AX50" s="93" t="s">
        <v>332</v>
      </c>
      <c r="AY50" s="93">
        <v>14.703934744188444</v>
      </c>
      <c r="BA50" s="124"/>
      <c r="BB50" s="7" t="s">
        <v>305</v>
      </c>
      <c r="BC50" s="2">
        <v>-12.384192816759681</v>
      </c>
      <c r="BD50" s="2">
        <v>3.6559690458521281</v>
      </c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</row>
    <row r="51" spans="1:100" ht="16.2" x14ac:dyDescent="0.3">
      <c r="A51" s="93" t="s">
        <v>297</v>
      </c>
      <c r="B51" s="93">
        <v>11</v>
      </c>
      <c r="C51" s="93">
        <v>8.5076000000000054</v>
      </c>
      <c r="D51" s="93">
        <v>8.3816000000000059</v>
      </c>
      <c r="E51" s="93" t="s">
        <v>332</v>
      </c>
      <c r="F51" s="93" t="s">
        <v>332</v>
      </c>
      <c r="G51" s="93">
        <v>24.924077104690088</v>
      </c>
      <c r="H51" s="93">
        <v>17.521900895604382</v>
      </c>
      <c r="I51" s="93">
        <v>24.924077104690088</v>
      </c>
      <c r="J51" s="93">
        <v>17.521900895604382</v>
      </c>
      <c r="K51" s="93">
        <v>9.7867795255767476</v>
      </c>
      <c r="L51" s="93" t="s">
        <v>332</v>
      </c>
      <c r="M51" s="93" t="s">
        <v>332</v>
      </c>
      <c r="N51" s="93">
        <v>0.33055783122284249</v>
      </c>
      <c r="O51" s="93">
        <v>0.33055783122284249</v>
      </c>
      <c r="P51" s="93">
        <v>0.33422794626707525</v>
      </c>
      <c r="Q51" s="93">
        <v>6.0165222156392854E-2</v>
      </c>
      <c r="R51" s="93">
        <v>6.0766952607342363E-2</v>
      </c>
      <c r="S51" s="93">
        <v>6.0766952607342363E-2</v>
      </c>
      <c r="T51" s="93">
        <v>4.2184057735364302</v>
      </c>
      <c r="U51" s="93">
        <v>0.20731049516432434</v>
      </c>
      <c r="V51" s="93">
        <v>-6.2520406579363128E-2</v>
      </c>
      <c r="W51" s="93">
        <v>6.8771933508186014E-2</v>
      </c>
      <c r="X51" s="93">
        <v>6.2515269288228861E-3</v>
      </c>
      <c r="Y51" s="93">
        <v>-6.45868977623546E-2</v>
      </c>
      <c r="Z51" s="93">
        <v>1.0000000000066798</v>
      </c>
      <c r="AA51" s="93">
        <v>2.0664911834228903E-3</v>
      </c>
      <c r="AB51" s="93">
        <v>-6.2900292819538225E-2</v>
      </c>
      <c r="AC51" s="93">
        <v>1.091797492628944</v>
      </c>
      <c r="AD51" s="93">
        <v>3.7988624060730487E-4</v>
      </c>
      <c r="AE51" s="93" t="s">
        <v>332</v>
      </c>
      <c r="AF51" s="93" t="s">
        <v>332</v>
      </c>
      <c r="AG51" s="93">
        <v>180.58257189276856</v>
      </c>
      <c r="AH51" s="93">
        <v>180.58257189276856</v>
      </c>
      <c r="AI51" s="93">
        <v>180.20275147240881</v>
      </c>
      <c r="AJ51" s="93">
        <v>180.1601334780967</v>
      </c>
      <c r="AK51" s="93">
        <v>180.1601334780967</v>
      </c>
      <c r="AL51" s="93">
        <v>57.742309358034923</v>
      </c>
      <c r="AM51" s="93">
        <v>2844.1993660530043</v>
      </c>
      <c r="AN51" s="93">
        <v>-13636.977764729067</v>
      </c>
      <c r="AO51" s="93">
        <v>214.64079289904575</v>
      </c>
      <c r="AP51" s="93">
        <v>-13851.618557628961</v>
      </c>
      <c r="AQ51" s="93">
        <v>1186.2954020245763</v>
      </c>
      <c r="AR51" s="93">
        <v>-14823.273166768073</v>
      </c>
      <c r="AS51" s="93" t="s">
        <v>332</v>
      </c>
      <c r="AT51" s="93" t="s">
        <v>332</v>
      </c>
      <c r="AU51" s="93">
        <v>-172776.58480080092</v>
      </c>
      <c r="AV51" s="93">
        <v>-261236.41299072243</v>
      </c>
      <c r="AW51" s="93" t="s">
        <v>332</v>
      </c>
      <c r="AX51" s="93" t="s">
        <v>332</v>
      </c>
      <c r="AY51" s="93">
        <v>14.703945428172853</v>
      </c>
      <c r="BA51" s="124"/>
      <c r="BB51" s="7" t="s">
        <v>306</v>
      </c>
      <c r="BC51" s="2">
        <v>-16.669003677897908</v>
      </c>
      <c r="BD51" s="2">
        <v>-9.0697773594917237</v>
      </c>
      <c r="BF51" s="121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</row>
    <row r="52" spans="1:100" ht="16.2" x14ac:dyDescent="0.3">
      <c r="A52" s="93" t="s">
        <v>297</v>
      </c>
      <c r="B52" s="93">
        <v>12</v>
      </c>
      <c r="C52" s="93">
        <v>8.3816000000000059</v>
      </c>
      <c r="D52" s="93">
        <v>8.2556000000000065</v>
      </c>
      <c r="E52" s="93" t="s">
        <v>332</v>
      </c>
      <c r="F52" s="93" t="s">
        <v>332</v>
      </c>
      <c r="G52" s="93">
        <v>24.930328631618909</v>
      </c>
      <c r="H52" s="93">
        <v>17.522303974229665</v>
      </c>
      <c r="I52" s="93">
        <v>24.930328631618909</v>
      </c>
      <c r="J52" s="93">
        <v>17.522303974229665</v>
      </c>
      <c r="K52" s="93">
        <v>9.7890047454730276</v>
      </c>
      <c r="L52" s="93" t="s">
        <v>332</v>
      </c>
      <c r="M52" s="93" t="s">
        <v>332</v>
      </c>
      <c r="N52" s="93">
        <v>0.32796713541947897</v>
      </c>
      <c r="O52" s="93">
        <v>0.32796713541947897</v>
      </c>
      <c r="P52" s="93">
        <v>0.32936680304444149</v>
      </c>
      <c r="Q52" s="93">
        <v>5.913168164718352E-2</v>
      </c>
      <c r="R52" s="93">
        <v>5.936649820181733E-2</v>
      </c>
      <c r="S52" s="93">
        <v>5.936649820181733E-2</v>
      </c>
      <c r="T52" s="93">
        <v>4.2217231748486315</v>
      </c>
      <c r="U52" s="93">
        <v>0.20740606808119941</v>
      </c>
      <c r="V52" s="93">
        <v>-2.4514693936120928E-2</v>
      </c>
      <c r="W52" s="93">
        <v>2.4917772561403036E-2</v>
      </c>
      <c r="X52" s="93">
        <v>4.0307862528210958E-4</v>
      </c>
      <c r="Y52" s="93">
        <v>-2.4646890478064187E-2</v>
      </c>
      <c r="Z52" s="93">
        <v>1.0000000000056533</v>
      </c>
      <c r="AA52" s="93">
        <v>1.3219654208259505E-4</v>
      </c>
      <c r="AB52" s="93">
        <v>-2.4538623302439153E-2</v>
      </c>
      <c r="AC52" s="93">
        <v>1.0902314894973928</v>
      </c>
      <c r="AD52" s="93">
        <v>2.392936648300136E-5</v>
      </c>
      <c r="AE52" s="93" t="s">
        <v>332</v>
      </c>
      <c r="AF52" s="93" t="s">
        <v>332</v>
      </c>
      <c r="AG52" s="93">
        <v>180.76794075803275</v>
      </c>
      <c r="AH52" s="93">
        <v>180.76794075803275</v>
      </c>
      <c r="AI52" s="93">
        <v>180.49645167175444</v>
      </c>
      <c r="AJ52" s="93">
        <v>180.47992290187591</v>
      </c>
      <c r="AK52" s="93">
        <v>180.47992290187591</v>
      </c>
      <c r="AL52" s="93">
        <v>57.739632508079374</v>
      </c>
      <c r="AM52" s="93">
        <v>2849.0175628089123</v>
      </c>
      <c r="AN52" s="93">
        <v>-4790.1255838931802</v>
      </c>
      <c r="AO52" s="93">
        <v>153.44930661003343</v>
      </c>
      <c r="AP52" s="93">
        <v>-4943.5748905035134</v>
      </c>
      <c r="AQ52" s="93">
        <v>460.9716307760537</v>
      </c>
      <c r="AR52" s="93">
        <v>-5251.0972146738413</v>
      </c>
      <c r="AS52" s="93" t="s">
        <v>332</v>
      </c>
      <c r="AT52" s="93" t="s">
        <v>332</v>
      </c>
      <c r="AU52" s="93">
        <v>-173280.26289015336</v>
      </c>
      <c r="AV52" s="93">
        <v>-261503.77661918855</v>
      </c>
      <c r="AW52" s="93" t="s">
        <v>332</v>
      </c>
      <c r="AX52" s="93" t="s">
        <v>332</v>
      </c>
      <c r="AY52" s="93">
        <v>14.703956136636098</v>
      </c>
      <c r="BA52" s="124"/>
      <c r="BB52" s="7" t="s">
        <v>308</v>
      </c>
      <c r="BC52" s="2">
        <v>-10.986502352585878</v>
      </c>
      <c r="BD52" s="2">
        <v>0.93485152980140573</v>
      </c>
      <c r="BF52" s="121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</row>
    <row r="53" spans="1:100" ht="16.2" x14ac:dyDescent="0.3">
      <c r="A53" s="93" t="s">
        <v>297</v>
      </c>
      <c r="B53" s="93">
        <v>13</v>
      </c>
      <c r="C53" s="93">
        <v>8.2556000000000065</v>
      </c>
      <c r="D53" s="93">
        <v>8.129600000000007</v>
      </c>
      <c r="E53" s="93" t="s">
        <v>332</v>
      </c>
      <c r="F53" s="93" t="s">
        <v>332</v>
      </c>
      <c r="G53" s="93">
        <v>24.930731710244192</v>
      </c>
      <c r="H53" s="93">
        <v>17.519474443698673</v>
      </c>
      <c r="I53" s="93">
        <v>24.930731710244192</v>
      </c>
      <c r="J53" s="93">
        <v>17.519474443698673</v>
      </c>
      <c r="K53" s="93">
        <v>9.7899965330153869</v>
      </c>
      <c r="L53" s="93" t="s">
        <v>332</v>
      </c>
      <c r="M53" s="93" t="s">
        <v>332</v>
      </c>
      <c r="N53" s="93">
        <v>0.32697852061408439</v>
      </c>
      <c r="O53" s="93">
        <v>0.32697852061408439</v>
      </c>
      <c r="P53" s="93">
        <v>0.32747640697369046</v>
      </c>
      <c r="Q53" s="93">
        <v>5.8731580422209759E-2</v>
      </c>
      <c r="R53" s="93">
        <v>5.8822775138250141E-2</v>
      </c>
      <c r="S53" s="93">
        <v>5.8822775138250141E-2</v>
      </c>
      <c r="T53" s="93">
        <v>4.2232970563610825</v>
      </c>
      <c r="U53" s="93">
        <v>0.2074065824691334</v>
      </c>
      <c r="V53" s="93">
        <v>-9.6937216358631926E-3</v>
      </c>
      <c r="W53" s="93">
        <v>6.8641911048705866E-3</v>
      </c>
      <c r="X53" s="93">
        <v>-2.829530530992606E-3</v>
      </c>
      <c r="Y53" s="93">
        <v>-8.7685259287569491E-3</v>
      </c>
      <c r="Z53" s="93">
        <v>1.0000000000056903</v>
      </c>
      <c r="AA53" s="93">
        <v>-9.2519570705634692E-4</v>
      </c>
      <c r="AB53" s="93">
        <v>-9.5272807976276002E-3</v>
      </c>
      <c r="AC53" s="93">
        <v>1.0896194960682557</v>
      </c>
      <c r="AD53" s="93">
        <v>-1.664408381713916E-4</v>
      </c>
      <c r="AE53" s="93" t="s">
        <v>332</v>
      </c>
      <c r="AF53" s="93" t="s">
        <v>332</v>
      </c>
      <c r="AG53" s="93">
        <v>180.90044312562475</v>
      </c>
      <c r="AH53" s="93">
        <v>180.90044312562475</v>
      </c>
      <c r="AI53" s="93">
        <v>180.61023954169988</v>
      </c>
      <c r="AJ53" s="93">
        <v>180.60384041816715</v>
      </c>
      <c r="AK53" s="93">
        <v>180.60384041816715</v>
      </c>
      <c r="AL53" s="93">
        <v>57.731897702130929</v>
      </c>
      <c r="AM53" s="93">
        <v>2850.4080404383935</v>
      </c>
      <c r="AN53" s="93">
        <v>-1079.0445548605176</v>
      </c>
      <c r="AO53" s="93">
        <v>164.02163735335958</v>
      </c>
      <c r="AP53" s="93">
        <v>-1243.0661922139902</v>
      </c>
      <c r="AQ53" s="93">
        <v>178.5706446907657</v>
      </c>
      <c r="AR53" s="93">
        <v>-1257.6151995522866</v>
      </c>
      <c r="AS53" s="93" t="s">
        <v>332</v>
      </c>
      <c r="AT53" s="93" t="s">
        <v>332</v>
      </c>
      <c r="AU53" s="93">
        <v>-173469.59868938196</v>
      </c>
      <c r="AV53" s="93">
        <v>-261607.60264893656</v>
      </c>
      <c r="AW53" s="93" t="s">
        <v>332</v>
      </c>
      <c r="AX53" s="93" t="s">
        <v>332</v>
      </c>
      <c r="AY53" s="93">
        <v>14.703966855196194</v>
      </c>
      <c r="BA53" s="124"/>
      <c r="BB53" s="7" t="s">
        <v>310</v>
      </c>
      <c r="BC53" s="2">
        <v>-18.484746142170039</v>
      </c>
      <c r="BD53" s="2">
        <v>-8.3978235014340665</v>
      </c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</row>
    <row r="54" spans="1:100" ht="16.8" thickBot="1" x14ac:dyDescent="0.35">
      <c r="A54" s="93" t="s">
        <v>297</v>
      </c>
      <c r="B54" s="93">
        <v>14</v>
      </c>
      <c r="C54" s="93">
        <v>8.129600000000007</v>
      </c>
      <c r="D54" s="93">
        <v>8.0036000000000076</v>
      </c>
      <c r="E54" s="93" t="s">
        <v>332</v>
      </c>
      <c r="F54" s="93" t="s">
        <v>332</v>
      </c>
      <c r="G54" s="93">
        <v>24.9279021797132</v>
      </c>
      <c r="H54" s="93">
        <v>17.513929927346126</v>
      </c>
      <c r="I54" s="93">
        <v>24.9279021797132</v>
      </c>
      <c r="J54" s="93">
        <v>17.513929927346126</v>
      </c>
      <c r="K54" s="93">
        <v>9.7905609967951275</v>
      </c>
      <c r="L54" s="93" t="s">
        <v>332</v>
      </c>
      <c r="M54" s="93" t="s">
        <v>332</v>
      </c>
      <c r="N54" s="93">
        <v>0.32662676514482986</v>
      </c>
      <c r="O54" s="93">
        <v>0.32662676514482986</v>
      </c>
      <c r="P54" s="93">
        <v>0.3267506969006741</v>
      </c>
      <c r="Q54" s="93">
        <v>5.8578259776765146E-2</v>
      </c>
      <c r="R54" s="93">
        <v>5.8613385640877015E-2</v>
      </c>
      <c r="S54" s="93">
        <v>5.8613385640877015E-2</v>
      </c>
      <c r="T54" s="93">
        <v>4.2243378772377307</v>
      </c>
      <c r="U54" s="93">
        <v>0.20735363560057507</v>
      </c>
      <c r="V54" s="93">
        <v>-3.9933768231976861E-3</v>
      </c>
      <c r="W54" s="93">
        <v>-1.5511395293486786E-3</v>
      </c>
      <c r="X54" s="93">
        <v>-5.5445163525463647E-3</v>
      </c>
      <c r="Y54" s="93">
        <v>-2.1823893826547944E-3</v>
      </c>
      <c r="Z54" s="93">
        <v>1.000000000008276</v>
      </c>
      <c r="AA54" s="93">
        <v>-1.8109874405248302E-3</v>
      </c>
      <c r="AB54" s="93">
        <v>-3.6683939480083054E-3</v>
      </c>
      <c r="AC54" s="93">
        <v>1.0893832467131763</v>
      </c>
      <c r="AD54" s="93">
        <v>-3.2498287516394888E-4</v>
      </c>
      <c r="AE54" s="93" t="s">
        <v>332</v>
      </c>
      <c r="AF54" s="93" t="s">
        <v>332</v>
      </c>
      <c r="AG54" s="93">
        <v>181.04211612948117</v>
      </c>
      <c r="AH54" s="93">
        <v>181.04211612948117</v>
      </c>
      <c r="AI54" s="93">
        <v>180.65387557568033</v>
      </c>
      <c r="AJ54" s="93">
        <v>180.65141928041967</v>
      </c>
      <c r="AK54" s="93">
        <v>180.65141928041967</v>
      </c>
      <c r="AL54" s="93">
        <v>57.719010677386493</v>
      </c>
      <c r="AM54" s="93">
        <v>2850.218027795509</v>
      </c>
      <c r="AN54" s="93">
        <v>750.00271098893779</v>
      </c>
      <c r="AO54" s="93">
        <v>219.39531726052323</v>
      </c>
      <c r="AP54" s="93">
        <v>530.60739372837122</v>
      </c>
      <c r="AQ54" s="93">
        <v>68.54349268378084</v>
      </c>
      <c r="AR54" s="93">
        <v>681.45921830472321</v>
      </c>
      <c r="AS54" s="93" t="s">
        <v>332</v>
      </c>
      <c r="AT54" s="93" t="s">
        <v>332</v>
      </c>
      <c r="AU54" s="93">
        <v>-173532.57559250132</v>
      </c>
      <c r="AV54" s="93">
        <v>-261647.59852209297</v>
      </c>
      <c r="AW54" s="93" t="s">
        <v>332</v>
      </c>
      <c r="AX54" s="93" t="s">
        <v>332</v>
      </c>
      <c r="AY54" s="93">
        <v>14.703977578658179</v>
      </c>
      <c r="BA54" s="126"/>
      <c r="BB54" s="23" t="s">
        <v>311</v>
      </c>
      <c r="BC54" s="2">
        <v>-9.1707598880412569</v>
      </c>
      <c r="BD54" s="2">
        <v>0.26289767174167561</v>
      </c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</row>
    <row r="55" spans="1:100" ht="14.4" customHeight="1" x14ac:dyDescent="0.3">
      <c r="A55" s="93" t="s">
        <v>297</v>
      </c>
      <c r="B55" s="93">
        <v>15</v>
      </c>
      <c r="C55" s="93">
        <v>8.0036000000000076</v>
      </c>
      <c r="D55" s="93">
        <v>7.8776000000000073</v>
      </c>
      <c r="E55" s="93" t="s">
        <v>332</v>
      </c>
      <c r="F55" s="93" t="s">
        <v>332</v>
      </c>
      <c r="G55" s="93">
        <v>24.922357663360653</v>
      </c>
      <c r="H55" s="93">
        <v>17.505150167808104</v>
      </c>
      <c r="I55" s="93">
        <v>24.922357663360653</v>
      </c>
      <c r="J55" s="93">
        <v>17.505150167808104</v>
      </c>
      <c r="K55" s="93">
        <v>9.7910459492515631</v>
      </c>
      <c r="L55" s="93" t="s">
        <v>332</v>
      </c>
      <c r="M55" s="93" t="s">
        <v>332</v>
      </c>
      <c r="N55" s="93">
        <v>0.32653919761160799</v>
      </c>
      <c r="O55" s="93">
        <v>0.32653919761160799</v>
      </c>
      <c r="P55" s="93">
        <v>0.32648351291141159</v>
      </c>
      <c r="Q55" s="93">
        <v>5.8521857520146624E-2</v>
      </c>
      <c r="R55" s="93">
        <v>5.8535007906512983E-2</v>
      </c>
      <c r="S55" s="93">
        <v>5.8535007906512983E-2</v>
      </c>
      <c r="T55" s="93">
        <v>4.2253842123317851</v>
      </c>
      <c r="U55" s="93">
        <v>0.20725404543275464</v>
      </c>
      <c r="V55" s="93">
        <v>-1.8866254415016519E-3</v>
      </c>
      <c r="W55" s="93">
        <v>-6.8931340965200129E-3</v>
      </c>
      <c r="X55" s="93">
        <v>-8.7797595380216652E-3</v>
      </c>
      <c r="Y55" s="93">
        <v>9.8031019327364933E-4</v>
      </c>
      <c r="Z55" s="93">
        <v>0.99999999999301792</v>
      </c>
      <c r="AA55" s="93">
        <v>-2.8669356347684567E-3</v>
      </c>
      <c r="AB55" s="93">
        <v>-1.3727021475168051E-3</v>
      </c>
      <c r="AC55" s="93">
        <v>1.0892947999596188</v>
      </c>
      <c r="AD55" s="93">
        <v>-5.1392329397538094E-4</v>
      </c>
      <c r="AE55" s="93" t="s">
        <v>332</v>
      </c>
      <c r="AF55" s="93" t="s">
        <v>332</v>
      </c>
      <c r="AG55" s="93">
        <v>181.23172841862367</v>
      </c>
      <c r="AH55" s="93">
        <v>181.23172841862367</v>
      </c>
      <c r="AI55" s="93">
        <v>180.66995181881953</v>
      </c>
      <c r="AJ55" s="93">
        <v>180.6690420335083</v>
      </c>
      <c r="AK55" s="93">
        <v>180.6690420335083</v>
      </c>
      <c r="AL55" s="93">
        <v>57.699319963041376</v>
      </c>
      <c r="AM55" s="93">
        <v>2849.0536976398475</v>
      </c>
      <c r="AN55" s="93">
        <v>2034.8622401193372</v>
      </c>
      <c r="AO55" s="93">
        <v>317.36821449741279</v>
      </c>
      <c r="AP55" s="93">
        <v>1717.4940256218947</v>
      </c>
      <c r="AQ55" s="93">
        <v>25.378657465829619</v>
      </c>
      <c r="AR55" s="93">
        <v>2009.4835826537117</v>
      </c>
      <c r="AS55" s="93" t="s">
        <v>332</v>
      </c>
      <c r="AT55" s="93" t="s">
        <v>332</v>
      </c>
      <c r="AU55" s="93">
        <v>-173541.08808939048</v>
      </c>
      <c r="AV55" s="93">
        <v>-261662.58501213096</v>
      </c>
      <c r="AW55" s="93" t="s">
        <v>332</v>
      </c>
      <c r="AX55" s="93" t="s">
        <v>332</v>
      </c>
      <c r="AY55" s="93">
        <v>14.703988305514105</v>
      </c>
      <c r="BA55" s="122" t="s">
        <v>312</v>
      </c>
      <c r="BB55" s="1" t="s">
        <v>241</v>
      </c>
      <c r="BC55" s="2">
        <v>-2333463.9313472477</v>
      </c>
      <c r="BD55" s="2">
        <v>-2460952.5013472871</v>
      </c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</row>
    <row r="56" spans="1:100" ht="16.2" x14ac:dyDescent="0.3">
      <c r="A56" s="93" t="s">
        <v>297</v>
      </c>
      <c r="B56" s="93">
        <v>16</v>
      </c>
      <c r="C56" s="93">
        <v>7.8776000000000073</v>
      </c>
      <c r="D56" s="93">
        <v>7.7516000000000069</v>
      </c>
      <c r="E56" s="93" t="s">
        <v>332</v>
      </c>
      <c r="F56" s="93" t="s">
        <v>332</v>
      </c>
      <c r="G56" s="93">
        <v>24.913577903822631</v>
      </c>
      <c r="H56" s="93">
        <v>17.491862737334845</v>
      </c>
      <c r="I56" s="93">
        <v>24.913577903822631</v>
      </c>
      <c r="J56" s="93">
        <v>17.491862737334845</v>
      </c>
      <c r="K56" s="93">
        <v>9.7916303905454942</v>
      </c>
      <c r="L56" s="93" t="s">
        <v>332</v>
      </c>
      <c r="M56" s="93" t="s">
        <v>332</v>
      </c>
      <c r="N56" s="93">
        <v>0.32657854604229347</v>
      </c>
      <c r="O56" s="93">
        <v>0.32657854604229347</v>
      </c>
      <c r="P56" s="93">
        <v>0.32640197508771862</v>
      </c>
      <c r="Q56" s="93">
        <v>5.8504658255051946E-2</v>
      </c>
      <c r="R56" s="93">
        <v>5.8509019560399021E-2</v>
      </c>
      <c r="S56" s="93">
        <v>5.8509019560399021E-2</v>
      </c>
      <c r="T56" s="93">
        <v>4.2267493754437124</v>
      </c>
      <c r="U56" s="93">
        <v>0.20709757941807919</v>
      </c>
      <c r="V56" s="93">
        <v>-1.2323644308091534E-3</v>
      </c>
      <c r="W56" s="93">
        <v>-1.2055066042450482E-2</v>
      </c>
      <c r="X56" s="93">
        <v>-1.3287430473259636E-2</v>
      </c>
      <c r="Y56" s="93">
        <v>3.1070252937885419E-3</v>
      </c>
      <c r="Z56" s="93">
        <v>0.99999999999919531</v>
      </c>
      <c r="AA56" s="93">
        <v>-4.3393897245951954E-3</v>
      </c>
      <c r="AB56" s="93">
        <v>-4.5492990133758472E-4</v>
      </c>
      <c r="AC56" s="93">
        <v>1.089265580610125</v>
      </c>
      <c r="AD56" s="93">
        <v>-7.7743452946739009E-4</v>
      </c>
      <c r="AE56" s="93" t="s">
        <v>332</v>
      </c>
      <c r="AF56" s="93" t="s">
        <v>332</v>
      </c>
      <c r="AG56" s="93">
        <v>181.50626826212681</v>
      </c>
      <c r="AH56" s="93">
        <v>181.50626826212681</v>
      </c>
      <c r="AI56" s="93">
        <v>180.67487888050445</v>
      </c>
      <c r="AJ56" s="93">
        <v>180.67459229814114</v>
      </c>
      <c r="AK56" s="93">
        <v>180.67459229814114</v>
      </c>
      <c r="AL56" s="93">
        <v>57.669851301263584</v>
      </c>
      <c r="AM56" s="93">
        <v>2846.9754619339965</v>
      </c>
      <c r="AN56" s="93">
        <v>3389.4814378430965</v>
      </c>
      <c r="AO56" s="93">
        <v>469.4705095650836</v>
      </c>
      <c r="AP56" s="93">
        <v>2920.0109282779881</v>
      </c>
      <c r="AQ56" s="93">
        <v>7.9889222651948417</v>
      </c>
      <c r="AR56" s="93">
        <v>3381.4925155779551</v>
      </c>
      <c r="AS56" s="93" t="s">
        <v>332</v>
      </c>
      <c r="AT56" s="93" t="s">
        <v>332</v>
      </c>
      <c r="AU56" s="93">
        <v>-173520.56862732433</v>
      </c>
      <c r="AV56" s="93">
        <v>-261667.57830354132</v>
      </c>
      <c r="AW56" s="93" t="s">
        <v>332</v>
      </c>
      <c r="AX56" s="93" t="s">
        <v>332</v>
      </c>
      <c r="AY56" s="93">
        <v>14.703999035916643</v>
      </c>
      <c r="BA56" s="124"/>
      <c r="BB56" s="7" t="s">
        <v>313</v>
      </c>
      <c r="BC56" s="2">
        <v>148926.15798216252</v>
      </c>
      <c r="BD56" s="2">
        <v>19787.565538113005</v>
      </c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</row>
    <row r="57" spans="1:100" ht="16.2" x14ac:dyDescent="0.3">
      <c r="A57" s="93" t="s">
        <v>298</v>
      </c>
      <c r="B57" s="93">
        <v>17</v>
      </c>
      <c r="C57" s="93">
        <v>6.8705999999999996</v>
      </c>
      <c r="D57" s="93">
        <v>6.6045999999999996</v>
      </c>
      <c r="E57" s="93" t="s">
        <v>332</v>
      </c>
      <c r="F57" s="93">
        <v>34.00329041568169</v>
      </c>
      <c r="G57" s="93">
        <v>24.900290473349372</v>
      </c>
      <c r="H57" s="93">
        <v>53.864673212197523</v>
      </c>
      <c r="I57" s="93">
        <v>24.900290473349372</v>
      </c>
      <c r="J57" s="93">
        <v>53.864673212197523</v>
      </c>
      <c r="K57" s="93">
        <v>17.332898797423962</v>
      </c>
      <c r="L57" s="93" t="s">
        <v>332</v>
      </c>
      <c r="M57" s="93">
        <v>0.209146</v>
      </c>
      <c r="N57" s="93">
        <v>0.32670332471895647</v>
      </c>
      <c r="O57" s="93">
        <v>0.32670332471895647</v>
      </c>
      <c r="P57" s="93">
        <v>0.45144393773041858</v>
      </c>
      <c r="Q57" s="93">
        <v>8.7462143359316555E-2</v>
      </c>
      <c r="R57" s="93">
        <v>9.3322335039182164E-2</v>
      </c>
      <c r="S57" s="93">
        <v>9.3322335039182164E-2</v>
      </c>
      <c r="T57" s="93">
        <v>4.2287111539370956</v>
      </c>
      <c r="U57" s="93">
        <v>0.62132173632755028</v>
      </c>
      <c r="V57" s="93">
        <v>-3.1083068360466748</v>
      </c>
      <c r="W57" s="93">
        <v>5.477826895227663</v>
      </c>
      <c r="X57" s="93">
        <v>2.3695200591809882</v>
      </c>
      <c r="Y57" s="93">
        <v>-3.8824369173621438</v>
      </c>
      <c r="Z57" s="93">
        <v>1.0000000000018592</v>
      </c>
      <c r="AA57" s="93">
        <v>0.77413008132268735</v>
      </c>
      <c r="AB57" s="93">
        <v>-3.3294359808784764</v>
      </c>
      <c r="AC57" s="93">
        <v>1.1263411183450034</v>
      </c>
      <c r="AD57" s="93">
        <v>0.22112914484495091</v>
      </c>
      <c r="AE57" s="93" t="s">
        <v>332</v>
      </c>
      <c r="AF57" s="93">
        <v>120.24056117569684</v>
      </c>
      <c r="AG57" s="93">
        <v>181.91295935017484</v>
      </c>
      <c r="AH57" s="93">
        <v>181.91295935017484</v>
      </c>
      <c r="AI57" s="93">
        <v>172.56516379759179</v>
      </c>
      <c r="AJ57" s="93">
        <v>171.64774279727067</v>
      </c>
      <c r="AK57" s="93">
        <v>171.64774279727067</v>
      </c>
      <c r="AL57" s="93">
        <v>57.626029632888589</v>
      </c>
      <c r="AM57" s="93">
        <v>8386.0849620228582</v>
      </c>
      <c r="AN57" s="93">
        <v>-1169396.8496421003</v>
      </c>
      <c r="AO57" s="93">
        <v>9336.822546717689</v>
      </c>
      <c r="AP57" s="93">
        <v>-1178733.6721888366</v>
      </c>
      <c r="AQ57" s="93">
        <v>133351.87808107375</v>
      </c>
      <c r="AR57" s="93">
        <v>-1302748.7277217316</v>
      </c>
      <c r="AS57" s="93" t="s">
        <v>332</v>
      </c>
      <c r="AT57" s="93">
        <v>-235129.14516540425</v>
      </c>
      <c r="AU57" s="93">
        <v>-173477.0414665594</v>
      </c>
      <c r="AV57" s="93">
        <v>-255113.67656967003</v>
      </c>
      <c r="AW57" s="93" t="s">
        <v>332</v>
      </c>
      <c r="AX57" s="93">
        <v>18.6326</v>
      </c>
      <c r="AY57" s="93">
        <v>14.704009771022205</v>
      </c>
      <c r="BA57" s="124"/>
      <c r="BB57" s="7" t="s">
        <v>314</v>
      </c>
      <c r="BC57" s="2">
        <v>-2482390.0893286667</v>
      </c>
      <c r="BD57" s="2">
        <v>-2480740.0668854248</v>
      </c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</row>
    <row r="58" spans="1:100" ht="16.2" x14ac:dyDescent="0.3">
      <c r="A58" s="93" t="s">
        <v>298</v>
      </c>
      <c r="B58" s="93">
        <v>18</v>
      </c>
      <c r="C58" s="93">
        <v>6.6045999999999996</v>
      </c>
      <c r="D58" s="93">
        <v>6.3385999999999996</v>
      </c>
      <c r="E58" s="93" t="s">
        <v>332</v>
      </c>
      <c r="F58" s="93" t="s">
        <v>332</v>
      </c>
      <c r="G58" s="93">
        <v>27.269810532530364</v>
      </c>
      <c r="H58" s="93">
        <v>54.513622505393471</v>
      </c>
      <c r="I58" s="93">
        <v>27.269810532530364</v>
      </c>
      <c r="J58" s="93">
        <v>54.513622505393471</v>
      </c>
      <c r="K58" s="93">
        <v>17.649076477571587</v>
      </c>
      <c r="L58" s="93" t="s">
        <v>332</v>
      </c>
      <c r="M58" s="93" t="s">
        <v>332</v>
      </c>
      <c r="N58" s="93">
        <v>0.18433207821768566</v>
      </c>
      <c r="O58" s="93">
        <v>0.18433207821768566</v>
      </c>
      <c r="P58" s="93">
        <v>0.25593272019697716</v>
      </c>
      <c r="Q58" s="93">
        <v>4.427016535384426E-2</v>
      </c>
      <c r="R58" s="93">
        <v>4.8377145905384104E-2</v>
      </c>
      <c r="S58" s="93">
        <v>4.8377145905384104E-2</v>
      </c>
      <c r="T58" s="93">
        <v>4.7411074286920938</v>
      </c>
      <c r="U58" s="93">
        <v>0.65579843615859434</v>
      </c>
      <c r="V58" s="93">
        <v>-2.3895636105047267</v>
      </c>
      <c r="W58" s="93">
        <v>3.0385129037006702</v>
      </c>
      <c r="X58" s="93">
        <v>0.64894929319594341</v>
      </c>
      <c r="Y58" s="93">
        <v>-2.5091857823829899</v>
      </c>
      <c r="Z58" s="93">
        <v>0.99999999999778533</v>
      </c>
      <c r="AA58" s="93">
        <v>0.11962217187270646</v>
      </c>
      <c r="AB58" s="93">
        <v>-2.4209579251531594</v>
      </c>
      <c r="AC58" s="93">
        <v>1.0768946201019169</v>
      </c>
      <c r="AD58" s="93">
        <v>3.1394314642136045E-2</v>
      </c>
      <c r="AE58" s="93" t="s">
        <v>332</v>
      </c>
      <c r="AF58" s="93" t="s">
        <v>332</v>
      </c>
      <c r="AG58" s="93">
        <v>189.43639580893802</v>
      </c>
      <c r="AH58" s="93">
        <v>189.43639580893802</v>
      </c>
      <c r="AI58" s="93">
        <v>184.74324802084749</v>
      </c>
      <c r="AJ58" s="93">
        <v>184.38714639963285</v>
      </c>
      <c r="AK58" s="93">
        <v>184.38714639963285</v>
      </c>
      <c r="AL58" s="93">
        <v>62.313431255323202</v>
      </c>
      <c r="AM58" s="93">
        <v>9030.8528026102358</v>
      </c>
      <c r="AN58" s="93">
        <v>-622047.68420593184</v>
      </c>
      <c r="AO58" s="93">
        <v>5161.4043268627347</v>
      </c>
      <c r="AP58" s="93">
        <v>-627209.0885327846</v>
      </c>
      <c r="AQ58" s="93">
        <v>56757.688410897783</v>
      </c>
      <c r="AR58" s="93">
        <v>-678805.37261656055</v>
      </c>
      <c r="AS58" s="93" t="s">
        <v>332</v>
      </c>
      <c r="AT58" s="93" t="s">
        <v>332</v>
      </c>
      <c r="AU58" s="93">
        <v>-201285.79793647246</v>
      </c>
      <c r="AV58" s="93">
        <v>-263487.58061662997</v>
      </c>
      <c r="AW58" s="93" t="s">
        <v>332</v>
      </c>
      <c r="AX58" s="93" t="s">
        <v>332</v>
      </c>
      <c r="AY58" s="93">
        <v>14.704039876805608</v>
      </c>
      <c r="BA58" s="124"/>
      <c r="BB58" s="7" t="s">
        <v>315</v>
      </c>
      <c r="BC58" s="2">
        <v>197288.34092549561</v>
      </c>
      <c r="BD58" s="2">
        <v>247870.03797052288</v>
      </c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</row>
    <row r="59" spans="1:100" ht="16.8" thickBot="1" x14ac:dyDescent="0.35">
      <c r="A59" s="93" t="s">
        <v>298</v>
      </c>
      <c r="B59" s="93">
        <v>19</v>
      </c>
      <c r="C59" s="93">
        <v>6.3385999999999996</v>
      </c>
      <c r="D59" s="93">
        <v>6.0725999999999996</v>
      </c>
      <c r="E59" s="93" t="s">
        <v>332</v>
      </c>
      <c r="F59" s="93" t="s">
        <v>332</v>
      </c>
      <c r="G59" s="93">
        <v>27.918759825726305</v>
      </c>
      <c r="H59" s="93">
        <v>54.845091813158689</v>
      </c>
      <c r="I59" s="93">
        <v>27.918759825726305</v>
      </c>
      <c r="J59" s="93">
        <v>54.845091813158689</v>
      </c>
      <c r="K59" s="93">
        <v>17.786344795390626</v>
      </c>
      <c r="L59" s="93" t="s">
        <v>332</v>
      </c>
      <c r="M59" s="93" t="s">
        <v>332</v>
      </c>
      <c r="N59" s="93">
        <v>9.4457535148970373E-2</v>
      </c>
      <c r="O59" s="93">
        <v>9.4457535148970373E-2</v>
      </c>
      <c r="P59" s="93">
        <v>0.13171598042420954</v>
      </c>
      <c r="Q59" s="93">
        <v>2.1675442539142518E-2</v>
      </c>
      <c r="R59" s="93">
        <v>2.3930401245642861E-2</v>
      </c>
      <c r="S59" s="93">
        <v>2.3930401245642861E-2</v>
      </c>
      <c r="T59" s="93">
        <v>4.9214088925637203</v>
      </c>
      <c r="U59" s="93">
        <v>0.6681317322199477</v>
      </c>
      <c r="V59" s="93">
        <v>-1.3247484163294296</v>
      </c>
      <c r="W59" s="93">
        <v>1.6562177240946463</v>
      </c>
      <c r="X59" s="93">
        <v>0.33146930776521666</v>
      </c>
      <c r="Y59" s="93">
        <v>-1.3560581901183053</v>
      </c>
      <c r="Z59" s="93">
        <v>1.0000000000001195</v>
      </c>
      <c r="AA59" s="93">
        <v>3.1309773789037834E-2</v>
      </c>
      <c r="AB59" s="93">
        <v>-1.3326806098670541</v>
      </c>
      <c r="AC59" s="93">
        <v>1.0430786354060753</v>
      </c>
      <c r="AD59" s="93">
        <v>7.9321935354371171E-3</v>
      </c>
      <c r="AE59" s="93" t="s">
        <v>332</v>
      </c>
      <c r="AF59" s="93" t="s">
        <v>332</v>
      </c>
      <c r="AG59" s="93">
        <v>193.54077815425165</v>
      </c>
      <c r="AH59" s="93">
        <v>193.54077815425165</v>
      </c>
      <c r="AI59" s="93">
        <v>191.22757137236991</v>
      </c>
      <c r="AJ59" s="93">
        <v>191.05010964771736</v>
      </c>
      <c r="AK59" s="93">
        <v>191.05010964771736</v>
      </c>
      <c r="AL59" s="93">
        <v>63.662231695053777</v>
      </c>
      <c r="AM59" s="93">
        <v>9412.8788773046144</v>
      </c>
      <c r="AN59" s="93">
        <v>-338741.97145583661</v>
      </c>
      <c r="AO59" s="93">
        <v>2619.2866099302505</v>
      </c>
      <c r="AP59" s="93">
        <v>-341361.25806576945</v>
      </c>
      <c r="AQ59" s="93">
        <v>29710.767802328719</v>
      </c>
      <c r="AR59" s="93">
        <v>-368452.73925811762</v>
      </c>
      <c r="AS59" s="93" t="s">
        <v>332</v>
      </c>
      <c r="AT59" s="93" t="s">
        <v>332</v>
      </c>
      <c r="AU59" s="93">
        <v>-218887.70471790514</v>
      </c>
      <c r="AV59" s="93">
        <v>-268071.47166673426</v>
      </c>
      <c r="AW59" s="93" t="s">
        <v>332</v>
      </c>
      <c r="AX59" s="93" t="s">
        <v>332</v>
      </c>
      <c r="AY59" s="93">
        <v>14.704075512142786</v>
      </c>
      <c r="BA59" s="126"/>
      <c r="BB59" s="12" t="s">
        <v>316</v>
      </c>
      <c r="BC59" s="2">
        <v>-2530752.2722759657</v>
      </c>
      <c r="BD59" s="2">
        <v>-2708822.5393160642</v>
      </c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</row>
    <row r="60" spans="1:100" ht="15" thickBot="1" x14ac:dyDescent="0.35">
      <c r="A60" s="93" t="s">
        <v>298</v>
      </c>
      <c r="B60" s="93">
        <v>20</v>
      </c>
      <c r="C60" s="93">
        <v>6.0725999999999996</v>
      </c>
      <c r="D60" s="93">
        <v>5.8065999999999995</v>
      </c>
      <c r="E60" s="93" t="s">
        <v>332</v>
      </c>
      <c r="F60" s="93" t="s">
        <v>332</v>
      </c>
      <c r="G60" s="93">
        <v>28.250229133491519</v>
      </c>
      <c r="H60" s="93">
        <v>55.007446043213669</v>
      </c>
      <c r="I60" s="93">
        <v>28.250229133491519</v>
      </c>
      <c r="J60" s="93">
        <v>55.007446043213669</v>
      </c>
      <c r="K60" s="93">
        <v>17.863733387956461</v>
      </c>
      <c r="L60" s="93" t="s">
        <v>332</v>
      </c>
      <c r="M60" s="93" t="s">
        <v>332</v>
      </c>
      <c r="N60" s="93">
        <v>4.6455864659481816E-2</v>
      </c>
      <c r="O60" s="93">
        <v>4.6455864659481816E-2</v>
      </c>
      <c r="P60" s="93">
        <v>6.4815279781618176E-2</v>
      </c>
      <c r="Q60" s="93">
        <v>1.0456139231901359E-2</v>
      </c>
      <c r="R60" s="93">
        <v>1.1604613075209332E-2</v>
      </c>
      <c r="S60" s="93">
        <v>1.1604613075209332E-2</v>
      </c>
      <c r="T60" s="93">
        <v>5.0150723559877051</v>
      </c>
      <c r="U60" s="93">
        <v>0.67262618807434937</v>
      </c>
      <c r="V60" s="93">
        <v>-0.67412492585582795</v>
      </c>
      <c r="W60" s="93">
        <v>0.83647915591080646</v>
      </c>
      <c r="X60" s="93">
        <v>0.16235423005497845</v>
      </c>
      <c r="Y60" s="93">
        <v>-0.68166723199245238</v>
      </c>
      <c r="Z60" s="93">
        <v>1.0000000000024998</v>
      </c>
      <c r="AA60" s="93">
        <v>7.5423061383284541E-3</v>
      </c>
      <c r="AB60" s="93">
        <v>-0.67600898387697006</v>
      </c>
      <c r="AC60" s="93">
        <v>1.0223886178365225</v>
      </c>
      <c r="AD60" s="93">
        <v>1.8840580209115469E-3</v>
      </c>
      <c r="AE60" s="93" t="s">
        <v>332</v>
      </c>
      <c r="AF60" s="93" t="s">
        <v>332</v>
      </c>
      <c r="AG60" s="93">
        <v>195.54715867605341</v>
      </c>
      <c r="AH60" s="93">
        <v>195.54715867605341</v>
      </c>
      <c r="AI60" s="93">
        <v>194.41827475218298</v>
      </c>
      <c r="AJ60" s="93">
        <v>194.33313396151527</v>
      </c>
      <c r="AK60" s="93">
        <v>194.33313396151527</v>
      </c>
      <c r="AL60" s="93">
        <v>64.636444379851355</v>
      </c>
      <c r="AM60" s="93">
        <v>9620.4280712663494</v>
      </c>
      <c r="AN60" s="93">
        <v>-171104.16622372871</v>
      </c>
      <c r="AO60" s="93">
        <v>1303.4638014835466</v>
      </c>
      <c r="AP60" s="93">
        <v>-172407.63002521655</v>
      </c>
      <c r="AQ60" s="93">
        <v>14632.020610457006</v>
      </c>
      <c r="AR60" s="93">
        <v>-185736.18683418102</v>
      </c>
      <c r="AS60" s="93" t="s">
        <v>332</v>
      </c>
      <c r="AT60" s="93" t="s">
        <v>332</v>
      </c>
      <c r="AU60" s="93">
        <v>-228310.1916732089</v>
      </c>
      <c r="AV60" s="93">
        <v>-270390.82364576252</v>
      </c>
      <c r="AW60" s="93" t="s">
        <v>332</v>
      </c>
      <c r="AX60" s="93" t="s">
        <v>332</v>
      </c>
      <c r="AY60" s="93">
        <v>14.704112951776573</v>
      </c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</row>
    <row r="61" spans="1:100" ht="15" thickBot="1" x14ac:dyDescent="0.35">
      <c r="A61" s="93" t="s">
        <v>298</v>
      </c>
      <c r="B61" s="93">
        <v>21</v>
      </c>
      <c r="C61" s="93">
        <v>5.8065999999999995</v>
      </c>
      <c r="D61" s="93">
        <v>5.5405999999999995</v>
      </c>
      <c r="E61" s="93" t="s">
        <v>332</v>
      </c>
      <c r="F61" s="93" t="s">
        <v>332</v>
      </c>
      <c r="G61" s="93">
        <v>28.412583363546499</v>
      </c>
      <c r="H61" s="93">
        <v>55.084703779700526</v>
      </c>
      <c r="I61" s="93">
        <v>28.412583363546499</v>
      </c>
      <c r="J61" s="93">
        <v>55.084703779700526</v>
      </c>
      <c r="K61" s="93">
        <v>17.903422820012498</v>
      </c>
      <c r="L61" s="93" t="s">
        <v>332</v>
      </c>
      <c r="M61" s="93" t="s">
        <v>332</v>
      </c>
      <c r="N61" s="93">
        <v>2.2464127503077892E-2</v>
      </c>
      <c r="O61" s="93">
        <v>2.2464127503077892E-2</v>
      </c>
      <c r="P61" s="93">
        <v>3.1334977299520811E-2</v>
      </c>
      <c r="Q61" s="93">
        <v>5.0156860045210382E-3</v>
      </c>
      <c r="R61" s="93">
        <v>5.5806925170524277E-3</v>
      </c>
      <c r="S61" s="93">
        <v>5.5806925170524277E-3</v>
      </c>
      <c r="T61" s="93">
        <v>5.0611108715174264</v>
      </c>
      <c r="U61" s="93">
        <v>0.67433419306959275</v>
      </c>
      <c r="V61" s="93">
        <v>-0.33092933339978786</v>
      </c>
      <c r="W61" s="93">
        <v>0.40818706988664683</v>
      </c>
      <c r="X61" s="93">
        <v>7.7257736486858949E-2</v>
      </c>
      <c r="Y61" s="93">
        <v>-0.33266486104125009</v>
      </c>
      <c r="Z61" s="93">
        <v>1.0000000000047427</v>
      </c>
      <c r="AA61" s="93">
        <v>1.7355276430399925E-3</v>
      </c>
      <c r="AB61" s="93">
        <v>-0.33136048507138133</v>
      </c>
      <c r="AC61" s="93">
        <v>1.0111512937293408</v>
      </c>
      <c r="AD61" s="93">
        <v>4.3115167189662206E-4</v>
      </c>
      <c r="AE61" s="93" t="s">
        <v>332</v>
      </c>
      <c r="AF61" s="93" t="s">
        <v>332</v>
      </c>
      <c r="AG61" s="93">
        <v>196.49612611179853</v>
      </c>
      <c r="AH61" s="93">
        <v>196.49612611179853</v>
      </c>
      <c r="AI61" s="93">
        <v>195.9482617851902</v>
      </c>
      <c r="AJ61" s="93">
        <v>195.90796785017037</v>
      </c>
      <c r="AK61" s="93">
        <v>195.90796785017037</v>
      </c>
      <c r="AL61" s="93">
        <v>65.261202829527093</v>
      </c>
      <c r="AM61" s="93">
        <v>9726.1868623692517</v>
      </c>
      <c r="AN61" s="93">
        <v>-83487.374325454686</v>
      </c>
      <c r="AO61" s="93">
        <v>640.12408094112425</v>
      </c>
      <c r="AP61" s="93">
        <v>-84127.498406399158</v>
      </c>
      <c r="AQ61" s="93">
        <v>7016.4649363411108</v>
      </c>
      <c r="AR61" s="93">
        <v>-90503.839261802423</v>
      </c>
      <c r="AS61" s="93" t="s">
        <v>332</v>
      </c>
      <c r="AT61" s="93" t="s">
        <v>332</v>
      </c>
      <c r="AU61" s="93">
        <v>-233027.71556484455</v>
      </c>
      <c r="AV61" s="93">
        <v>-271527.21155435615</v>
      </c>
      <c r="AW61" s="93" t="s">
        <v>332</v>
      </c>
      <c r="AX61" s="93" t="s">
        <v>332</v>
      </c>
      <c r="AY61" s="93">
        <v>14.704151301402709</v>
      </c>
      <c r="BA61" s="11" t="s">
        <v>119</v>
      </c>
      <c r="BB61" s="11" t="s">
        <v>317</v>
      </c>
      <c r="BC61" s="2">
        <f>V37-V36</f>
        <v>0.12360193608648196</v>
      </c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</row>
    <row r="62" spans="1:100" x14ac:dyDescent="0.3">
      <c r="A62" s="93" t="s">
        <v>298</v>
      </c>
      <c r="B62" s="93">
        <v>22</v>
      </c>
      <c r="C62" s="93">
        <v>5.5405999999999995</v>
      </c>
      <c r="D62" s="93">
        <v>5.2745999999999995</v>
      </c>
      <c r="E62" s="93" t="s">
        <v>332</v>
      </c>
      <c r="F62" s="93" t="s">
        <v>332</v>
      </c>
      <c r="G62" s="93">
        <v>28.489841100033356</v>
      </c>
      <c r="H62" s="93">
        <v>55.121356711499345</v>
      </c>
      <c r="I62" s="93">
        <v>28.489841100033356</v>
      </c>
      <c r="J62" s="93">
        <v>55.121356711499345</v>
      </c>
      <c r="K62" s="93">
        <v>17.922887012556284</v>
      </c>
      <c r="L62" s="93" t="s">
        <v>332</v>
      </c>
      <c r="M62" s="93" t="s">
        <v>332</v>
      </c>
      <c r="N62" s="93">
        <v>1.0787514078898946E-2</v>
      </c>
      <c r="O62" s="93">
        <v>1.0787514078898946E-2</v>
      </c>
      <c r="P62" s="93">
        <v>1.5044423323861075E-2</v>
      </c>
      <c r="Q62" s="93">
        <v>2.4004236220082423E-3</v>
      </c>
      <c r="R62" s="93">
        <v>2.6740365363102855E-3</v>
      </c>
      <c r="S62" s="93">
        <v>2.6740365363102855E-3</v>
      </c>
      <c r="T62" s="93">
        <v>5.0831001342485305</v>
      </c>
      <c r="U62" s="93">
        <v>0.6750340531843122</v>
      </c>
      <c r="V62" s="93">
        <v>-0.16001427241018371</v>
      </c>
      <c r="W62" s="93">
        <v>0.19666720420899753</v>
      </c>
      <c r="X62" s="93">
        <v>3.6652931798813806E-2</v>
      </c>
      <c r="Y62" s="93">
        <v>-0.16040966642689472</v>
      </c>
      <c r="Z62" s="93">
        <v>1.0000000000068676</v>
      </c>
      <c r="AA62" s="93">
        <v>3.9539401781262684E-4</v>
      </c>
      <c r="AB62" s="93">
        <v>-0.16011228368863714</v>
      </c>
      <c r="AC62" s="93">
        <v>1.0054358747073033</v>
      </c>
      <c r="AD62" s="93">
        <v>9.8011278792917199E-5</v>
      </c>
      <c r="AE62" s="93" t="s">
        <v>332</v>
      </c>
      <c r="AF62" s="93" t="s">
        <v>332</v>
      </c>
      <c r="AG62" s="93">
        <v>196.9428036628978</v>
      </c>
      <c r="AH62" s="93">
        <v>196.9428036628978</v>
      </c>
      <c r="AI62" s="93">
        <v>196.67831865159428</v>
      </c>
      <c r="AJ62" s="93">
        <v>196.65922362721486</v>
      </c>
      <c r="AK62" s="93">
        <v>196.65922362721486</v>
      </c>
      <c r="AL62" s="93">
        <v>65.613180164690746</v>
      </c>
      <c r="AM62" s="93">
        <v>9778.3308648972306</v>
      </c>
      <c r="AN62" s="93">
        <v>-40221.008167488726</v>
      </c>
      <c r="AO62" s="93">
        <v>311.02845269711116</v>
      </c>
      <c r="AP62" s="93">
        <v>-40532.036620188061</v>
      </c>
      <c r="AQ62" s="93">
        <v>3346.5160509644334</v>
      </c>
      <c r="AR62" s="93">
        <v>-43567.524218464307</v>
      </c>
      <c r="AS62" s="93" t="s">
        <v>332</v>
      </c>
      <c r="AT62" s="93" t="s">
        <v>332</v>
      </c>
      <c r="AU62" s="93">
        <v>-235326.22541795319</v>
      </c>
      <c r="AV62" s="93">
        <v>-272076.34063256864</v>
      </c>
      <c r="AW62" s="93" t="s">
        <v>332</v>
      </c>
      <c r="AX62" s="93" t="s">
        <v>332</v>
      </c>
      <c r="AY62" s="93">
        <v>14.70419008855802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</row>
    <row r="63" spans="1:100" x14ac:dyDescent="0.3">
      <c r="A63" s="93" t="s">
        <v>298</v>
      </c>
      <c r="B63" s="93">
        <v>23</v>
      </c>
      <c r="C63" s="93">
        <v>5.2745999999999995</v>
      </c>
      <c r="D63" s="93">
        <v>5.0085999999999995</v>
      </c>
      <c r="E63" s="93" t="s">
        <v>332</v>
      </c>
      <c r="F63" s="93" t="s">
        <v>332</v>
      </c>
      <c r="G63" s="93">
        <v>28.526494031832168</v>
      </c>
      <c r="H63" s="93">
        <v>55.138782969707115</v>
      </c>
      <c r="I63" s="93">
        <v>28.526494031832168</v>
      </c>
      <c r="J63" s="93">
        <v>55.138782969707115</v>
      </c>
      <c r="K63" s="93">
        <v>17.932281747268657</v>
      </c>
      <c r="L63" s="93" t="s">
        <v>332</v>
      </c>
      <c r="M63" s="93" t="s">
        <v>332</v>
      </c>
      <c r="N63" s="93">
        <v>5.1643321257302975E-3</v>
      </c>
      <c r="O63" s="93">
        <v>5.1643321257302975E-3</v>
      </c>
      <c r="P63" s="93">
        <v>7.2019515648587664E-3</v>
      </c>
      <c r="Q63" s="93">
        <v>1.1475249139957001E-3</v>
      </c>
      <c r="R63" s="93">
        <v>1.2790781142973141E-3</v>
      </c>
      <c r="S63" s="93">
        <v>1.2790781142973141E-3</v>
      </c>
      <c r="T63" s="93">
        <v>5.0935531358089747</v>
      </c>
      <c r="U63" s="93">
        <v>0.67534028203690899</v>
      </c>
      <c r="V63" s="93">
        <v>-7.6869711232224094E-2</v>
      </c>
      <c r="W63" s="93">
        <v>9.4295969439997684E-2</v>
      </c>
      <c r="X63" s="93">
        <v>1.7426258207773587E-2</v>
      </c>
      <c r="Y63" s="93">
        <v>-7.695970621663191E-2</v>
      </c>
      <c r="Z63" s="93">
        <v>1.000000000008912</v>
      </c>
      <c r="AA63" s="93">
        <v>8.999498509367641E-5</v>
      </c>
      <c r="AB63" s="93">
        <v>-7.6892000777459293E-2</v>
      </c>
      <c r="AC63" s="93">
        <v>1.0026218376740612</v>
      </c>
      <c r="AD63" s="93">
        <v>2.2289545487657133E-5</v>
      </c>
      <c r="AE63" s="93" t="s">
        <v>332</v>
      </c>
      <c r="AF63" s="93" t="s">
        <v>332</v>
      </c>
      <c r="AG63" s="93">
        <v>197.15408147239654</v>
      </c>
      <c r="AH63" s="93">
        <v>197.15408147239654</v>
      </c>
      <c r="AI63" s="93">
        <v>197.02668923306794</v>
      </c>
      <c r="AJ63" s="93">
        <v>197.01760906324483</v>
      </c>
      <c r="AK63" s="93">
        <v>197.01760906324483</v>
      </c>
      <c r="AL63" s="93">
        <v>65.796374519455398</v>
      </c>
      <c r="AM63" s="93">
        <v>9803.626564937178</v>
      </c>
      <c r="AN63" s="93">
        <v>-19283.264994333134</v>
      </c>
      <c r="AO63" s="93">
        <v>150.30744397676906</v>
      </c>
      <c r="AP63" s="93">
        <v>-19433.572438311301</v>
      </c>
      <c r="AQ63" s="93">
        <v>1596.3065100027382</v>
      </c>
      <c r="AR63" s="93">
        <v>-20879.571504341027</v>
      </c>
      <c r="AS63" s="93" t="s">
        <v>332</v>
      </c>
      <c r="AT63" s="93" t="s">
        <v>332</v>
      </c>
      <c r="AU63" s="93">
        <v>-236433.81375465216</v>
      </c>
      <c r="AV63" s="93">
        <v>-272340.07500694162</v>
      </c>
      <c r="AW63" s="93" t="s">
        <v>332</v>
      </c>
      <c r="AX63" s="93" t="s">
        <v>332</v>
      </c>
      <c r="AY63" s="93">
        <v>14.70422908126104</v>
      </c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</row>
    <row r="64" spans="1:100" x14ac:dyDescent="0.3">
      <c r="A64" s="93" t="s">
        <v>298</v>
      </c>
      <c r="B64" s="93">
        <v>24</v>
      </c>
      <c r="C64" s="93">
        <v>5.0085999999999995</v>
      </c>
      <c r="D64" s="93">
        <v>4.7425999999999995</v>
      </c>
      <c r="E64" s="93" t="s">
        <v>332</v>
      </c>
      <c r="F64" s="93" t="s">
        <v>332</v>
      </c>
      <c r="G64" s="93">
        <v>28.543920290039942</v>
      </c>
      <c r="H64" s="93">
        <v>55.147074734487163</v>
      </c>
      <c r="I64" s="93">
        <v>28.543920290039942</v>
      </c>
      <c r="J64" s="93">
        <v>55.147074734487163</v>
      </c>
      <c r="K64" s="93">
        <v>17.936789618127573</v>
      </c>
      <c r="L64" s="93" t="s">
        <v>332</v>
      </c>
      <c r="M64" s="93" t="s">
        <v>332</v>
      </c>
      <c r="N64" s="93">
        <v>2.4681465480424687E-3</v>
      </c>
      <c r="O64" s="93">
        <v>2.4681465480424687E-3</v>
      </c>
      <c r="P64" s="93">
        <v>3.4424855300605223E-3</v>
      </c>
      <c r="Q64" s="93">
        <v>5.4816713947917497E-4</v>
      </c>
      <c r="R64" s="93">
        <v>6.1120826359746451E-4</v>
      </c>
      <c r="S64" s="93">
        <v>6.1120826359746451E-4</v>
      </c>
      <c r="T64" s="93">
        <v>5.0985263758567507</v>
      </c>
      <c r="U64" s="93">
        <v>0.67548010070112774</v>
      </c>
      <c r="V64" s="93">
        <v>-3.6820462754740976E-2</v>
      </c>
      <c r="W64" s="93">
        <v>4.5112227534790321E-2</v>
      </c>
      <c r="X64" s="93">
        <v>8.2917647800493464E-3</v>
      </c>
      <c r="Y64" s="93">
        <v>-3.6840928044958497E-2</v>
      </c>
      <c r="Z64" s="93">
        <v>1.0000000000108993</v>
      </c>
      <c r="AA64" s="93">
        <v>2.0465290619058913E-5</v>
      </c>
      <c r="AB64" s="93">
        <v>-3.6825530749731897E-2</v>
      </c>
      <c r="AC64" s="93">
        <v>1.0012578532721534</v>
      </c>
      <c r="AD64" s="93">
        <v>5.0679951533725735E-6</v>
      </c>
      <c r="AE64" s="93" t="s">
        <v>332</v>
      </c>
      <c r="AF64" s="93" t="s">
        <v>332</v>
      </c>
      <c r="AG64" s="93">
        <v>197.25471690714505</v>
      </c>
      <c r="AH64" s="93">
        <v>197.25471690714505</v>
      </c>
      <c r="AI64" s="93">
        <v>197.19305481519123</v>
      </c>
      <c r="AJ64" s="93">
        <v>197.18872599308949</v>
      </c>
      <c r="AK64" s="93">
        <v>197.18872599308949</v>
      </c>
      <c r="AL64" s="93">
        <v>65.887663068614543</v>
      </c>
      <c r="AM64" s="93">
        <v>9815.800541842822</v>
      </c>
      <c r="AN64" s="93">
        <v>-9223.9263301529918</v>
      </c>
      <c r="AO64" s="93">
        <v>72.873071182525479</v>
      </c>
      <c r="AP64" s="93">
        <v>-9296.7994013363132</v>
      </c>
      <c r="AQ64" s="93">
        <v>762.1495148441137</v>
      </c>
      <c r="AR64" s="93">
        <v>-9986.0758450017365</v>
      </c>
      <c r="AS64" s="93" t="s">
        <v>332</v>
      </c>
      <c r="AT64" s="93" t="s">
        <v>332</v>
      </c>
      <c r="AU64" s="93">
        <v>-236965.0339988441</v>
      </c>
      <c r="AV64" s="93">
        <v>-272466.38717348035</v>
      </c>
      <c r="AW64" s="93" t="s">
        <v>332</v>
      </c>
      <c r="AX64" s="93" t="s">
        <v>332</v>
      </c>
      <c r="AY64" s="93">
        <v>14.704268170701939</v>
      </c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</row>
    <row r="65" spans="1:100" x14ac:dyDescent="0.3">
      <c r="A65" s="93" t="s">
        <v>298</v>
      </c>
      <c r="B65" s="93">
        <v>25</v>
      </c>
      <c r="C65" s="93">
        <v>4.7425999999999995</v>
      </c>
      <c r="D65" s="93">
        <v>4.4765999999999995</v>
      </c>
      <c r="E65" s="93" t="s">
        <v>332</v>
      </c>
      <c r="F65" s="93" t="s">
        <v>332</v>
      </c>
      <c r="G65" s="93">
        <v>28.552212054819989</v>
      </c>
      <c r="H65" s="93">
        <v>55.151002104122938</v>
      </c>
      <c r="I65" s="93">
        <v>28.552212054819989</v>
      </c>
      <c r="J65" s="93">
        <v>55.151002104122938</v>
      </c>
      <c r="K65" s="93">
        <v>17.938947321159258</v>
      </c>
      <c r="L65" s="93" t="s">
        <v>332</v>
      </c>
      <c r="M65" s="93" t="s">
        <v>332</v>
      </c>
      <c r="N65" s="93">
        <v>1.177846238761723E-3</v>
      </c>
      <c r="O65" s="93">
        <v>1.177846238761723E-3</v>
      </c>
      <c r="P65" s="93">
        <v>1.6435467401649478E-3</v>
      </c>
      <c r="Q65" s="93">
        <v>2.6163590884027997E-4</v>
      </c>
      <c r="R65" s="93">
        <v>2.9179859121481795E-4</v>
      </c>
      <c r="S65" s="93">
        <v>2.9179859121481795E-4</v>
      </c>
      <c r="T65" s="93">
        <v>5.1008950354490503</v>
      </c>
      <c r="U65" s="93">
        <v>0.67554536663905351</v>
      </c>
      <c r="V65" s="93">
        <v>-1.7613363072963444E-2</v>
      </c>
      <c r="W65" s="93">
        <v>2.1540732708733398E-2</v>
      </c>
      <c r="X65" s="93">
        <v>3.9273696357699523E-3</v>
      </c>
      <c r="Y65" s="93">
        <v>-1.7617988910290913E-2</v>
      </c>
      <c r="Z65" s="93">
        <v>1.0000000000128419</v>
      </c>
      <c r="AA65" s="93">
        <v>4.6258375537186363E-6</v>
      </c>
      <c r="AB65" s="93">
        <v>-1.7614509073793225E-2</v>
      </c>
      <c r="AC65" s="93">
        <v>1.0006016631541357</v>
      </c>
      <c r="AD65" s="93">
        <v>1.1460009268975247E-6</v>
      </c>
      <c r="AE65" s="93" t="s">
        <v>332</v>
      </c>
      <c r="AF65" s="93" t="s">
        <v>332</v>
      </c>
      <c r="AG65" s="93">
        <v>197.30318460173586</v>
      </c>
      <c r="AH65" s="93">
        <v>197.30318460173586</v>
      </c>
      <c r="AI65" s="93">
        <v>197.27257079981061</v>
      </c>
      <c r="AJ65" s="93">
        <v>197.27050355310502</v>
      </c>
      <c r="AK65" s="93">
        <v>197.27050355310502</v>
      </c>
      <c r="AL65" s="93">
        <v>65.932066387058256</v>
      </c>
      <c r="AM65" s="93">
        <v>9821.6342001781613</v>
      </c>
      <c r="AN65" s="93">
        <v>-4402.0192816257377</v>
      </c>
      <c r="AO65" s="93">
        <v>36.208531343040356</v>
      </c>
      <c r="AP65" s="93">
        <v>-4438.2278129692804</v>
      </c>
      <c r="AQ65" s="93">
        <v>364.22773921434896</v>
      </c>
      <c r="AR65" s="93">
        <v>-4766.2470208404684</v>
      </c>
      <c r="AS65" s="93" t="s">
        <v>332</v>
      </c>
      <c r="AT65" s="93" t="s">
        <v>332</v>
      </c>
      <c r="AU65" s="93">
        <v>-237219.27237425005</v>
      </c>
      <c r="AV65" s="93">
        <v>-272526.80208778358</v>
      </c>
      <c r="AW65" s="93" t="s">
        <v>332</v>
      </c>
      <c r="AX65" s="93" t="s">
        <v>332</v>
      </c>
      <c r="AY65" s="93">
        <v>14.704307305934334</v>
      </c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</row>
    <row r="66" spans="1:100" x14ac:dyDescent="0.3">
      <c r="A66" s="93" t="s">
        <v>298</v>
      </c>
      <c r="B66" s="93">
        <v>26</v>
      </c>
      <c r="C66" s="93">
        <v>4.4765999999999995</v>
      </c>
      <c r="D66" s="93">
        <v>4.2105999999999995</v>
      </c>
      <c r="E66" s="93" t="s">
        <v>332</v>
      </c>
      <c r="F66" s="93" t="s">
        <v>332</v>
      </c>
      <c r="G66" s="93">
        <v>28.556139424455761</v>
      </c>
      <c r="H66" s="93">
        <v>55.152819346390658</v>
      </c>
      <c r="I66" s="93">
        <v>28.556139424455761</v>
      </c>
      <c r="J66" s="93">
        <v>55.152819346390658</v>
      </c>
      <c r="K66" s="93">
        <v>17.93997873338499</v>
      </c>
      <c r="L66" s="93" t="s">
        <v>332</v>
      </c>
      <c r="M66" s="93" t="s">
        <v>332</v>
      </c>
      <c r="N66" s="93">
        <v>5.6088647930570518E-4</v>
      </c>
      <c r="O66" s="93">
        <v>5.6088647930570518E-4</v>
      </c>
      <c r="P66" s="93">
        <v>7.8343121683325373E-4</v>
      </c>
      <c r="Q66" s="93">
        <v>1.2469735214875501E-4</v>
      </c>
      <c r="R66" s="93">
        <v>1.3911837211815062E-4</v>
      </c>
      <c r="S66" s="93">
        <v>1.3911837211815062E-4</v>
      </c>
      <c r="T66" s="93">
        <v>5.1020245590191804</v>
      </c>
      <c r="U66" s="93">
        <v>0.67557585624103245</v>
      </c>
      <c r="V66" s="93">
        <v>-8.4202142729216424E-3</v>
      </c>
      <c r="W66" s="93">
        <v>1.0237456540647798E-2</v>
      </c>
      <c r="X66" s="93">
        <v>1.8172422677261561E-3</v>
      </c>
      <c r="Y66" s="93">
        <v>-8.4212335394150475E-3</v>
      </c>
      <c r="Z66" s="93">
        <v>1.0000000000147466</v>
      </c>
      <c r="AA66" s="93">
        <v>1.0192666175904394E-6</v>
      </c>
      <c r="AB66" s="93">
        <v>-8.4204670846521924E-3</v>
      </c>
      <c r="AC66" s="93">
        <v>1.0002871120514067</v>
      </c>
      <c r="AD66" s="93">
        <v>2.5281178603035927E-7</v>
      </c>
      <c r="AE66" s="93" t="s">
        <v>332</v>
      </c>
      <c r="AF66" s="93" t="s">
        <v>332</v>
      </c>
      <c r="AG66" s="93">
        <v>197.32722434166803</v>
      </c>
      <c r="AH66" s="93">
        <v>197.32722434166803</v>
      </c>
      <c r="AI66" s="93">
        <v>197.31061940180069</v>
      </c>
      <c r="AJ66" s="93">
        <v>197.30963065470468</v>
      </c>
      <c r="AK66" s="93">
        <v>197.30963065470468</v>
      </c>
      <c r="AL66" s="93">
        <v>65.953237678825531</v>
      </c>
      <c r="AM66" s="93">
        <v>9824.4177234110684</v>
      </c>
      <c r="AN66" s="93">
        <v>-2087.8433718127617</v>
      </c>
      <c r="AO66" s="93">
        <v>19.646959559966731</v>
      </c>
      <c r="AP66" s="93">
        <v>-2107.4903313730183</v>
      </c>
      <c r="AQ66" s="93">
        <v>174.26652244271901</v>
      </c>
      <c r="AR66" s="93">
        <v>-2262.1098942585249</v>
      </c>
      <c r="AS66" s="93" t="s">
        <v>332</v>
      </c>
      <c r="AT66" s="93" t="s">
        <v>332</v>
      </c>
      <c r="AU66" s="93">
        <v>-237340.80040934819</v>
      </c>
      <c r="AV66" s="93">
        <v>-272555.67814827943</v>
      </c>
      <c r="AW66" s="93" t="s">
        <v>332</v>
      </c>
      <c r="AX66" s="93" t="s">
        <v>332</v>
      </c>
      <c r="AY66" s="93">
        <v>14.704346462937705</v>
      </c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</row>
    <row r="67" spans="1:100" x14ac:dyDescent="0.3">
      <c r="A67" s="93" t="s">
        <v>298</v>
      </c>
      <c r="B67" s="93">
        <v>27</v>
      </c>
      <c r="C67" s="93">
        <v>4.2105999999999995</v>
      </c>
      <c r="D67" s="93">
        <v>3.9445999999999994</v>
      </c>
      <c r="E67" s="93" t="s">
        <v>332</v>
      </c>
      <c r="F67" s="93" t="s">
        <v>332</v>
      </c>
      <c r="G67" s="93">
        <v>28.557956666723488</v>
      </c>
      <c r="H67" s="93">
        <v>55.153578049983437</v>
      </c>
      <c r="I67" s="93">
        <v>28.557956666723488</v>
      </c>
      <c r="J67" s="93">
        <v>55.153578049983437</v>
      </c>
      <c r="K67" s="93">
        <v>17.940470979998281</v>
      </c>
      <c r="L67" s="93" t="s">
        <v>332</v>
      </c>
      <c r="M67" s="93" t="s">
        <v>332</v>
      </c>
      <c r="N67" s="93">
        <v>2.6600426354706972E-4</v>
      </c>
      <c r="O67" s="93">
        <v>2.6600426354706972E-4</v>
      </c>
      <c r="P67" s="93">
        <v>3.7234217088423835E-4</v>
      </c>
      <c r="Q67" s="93">
        <v>5.9261253624316651E-5</v>
      </c>
      <c r="R67" s="93">
        <v>6.6153648136266609E-5</v>
      </c>
      <c r="S67" s="93">
        <v>6.6153648136266609E-5</v>
      </c>
      <c r="T67" s="93">
        <v>5.1025661240633635</v>
      </c>
      <c r="U67" s="93">
        <v>0.67558937754883719</v>
      </c>
      <c r="V67" s="93">
        <v>-4.0241600494489915E-3</v>
      </c>
      <c r="W67" s="93">
        <v>4.7828636422270199E-3</v>
      </c>
      <c r="X67" s="93">
        <v>7.5870359277802849E-4</v>
      </c>
      <c r="Y67" s="93">
        <v>-4.0243618677725619E-3</v>
      </c>
      <c r="Z67" s="93">
        <v>1.000000000016618</v>
      </c>
      <c r="AA67" s="93">
        <v>2.0181839044743536E-7</v>
      </c>
      <c r="AB67" s="93">
        <v>-4.0242102404287605E-3</v>
      </c>
      <c r="AC67" s="93">
        <v>1.0001365872814838</v>
      </c>
      <c r="AD67" s="93">
        <v>5.0191010516359006E-8</v>
      </c>
      <c r="AE67" s="93" t="s">
        <v>332</v>
      </c>
      <c r="AF67" s="93" t="s">
        <v>332</v>
      </c>
      <c r="AG67" s="93">
        <v>197.34028888291377</v>
      </c>
      <c r="AH67" s="93">
        <v>197.34028888291377</v>
      </c>
      <c r="AI67" s="93">
        <v>197.32886219876366</v>
      </c>
      <c r="AJ67" s="93">
        <v>197.32838826587721</v>
      </c>
      <c r="AK67" s="93">
        <v>197.32838826587721</v>
      </c>
      <c r="AL67" s="93">
        <v>65.962918651831103</v>
      </c>
      <c r="AM67" s="93">
        <v>9825.7312001736882</v>
      </c>
      <c r="AN67" s="93">
        <v>-967.62856585727968</v>
      </c>
      <c r="AO67" s="93">
        <v>13.522404616002321</v>
      </c>
      <c r="AP67" s="93">
        <v>-981.1509704734957</v>
      </c>
      <c r="AQ67" s="93">
        <v>83.544057686391483</v>
      </c>
      <c r="AR67" s="93">
        <v>-1051.1726235405292</v>
      </c>
      <c r="AS67" s="93" t="s">
        <v>332</v>
      </c>
      <c r="AT67" s="93" t="s">
        <v>332</v>
      </c>
      <c r="AU67" s="93">
        <v>-237398.80657753319</v>
      </c>
      <c r="AV67" s="93">
        <v>-272569.47307547199</v>
      </c>
      <c r="AW67" s="93" t="s">
        <v>332</v>
      </c>
      <c r="AX67" s="93" t="s">
        <v>332</v>
      </c>
      <c r="AY67" s="93">
        <v>14.70438563033531</v>
      </c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</row>
    <row r="68" spans="1:100" x14ac:dyDescent="0.3">
      <c r="A68" s="93" t="s">
        <v>298</v>
      </c>
      <c r="B68" s="93">
        <v>28</v>
      </c>
      <c r="C68" s="93">
        <v>3.9445999999999994</v>
      </c>
      <c r="D68" s="93">
        <v>3.6785999999999994</v>
      </c>
      <c r="E68" s="93" t="s">
        <v>332</v>
      </c>
      <c r="F68" s="93" t="s">
        <v>332</v>
      </c>
      <c r="G68" s="93">
        <v>28.558715370316268</v>
      </c>
      <c r="H68" s="93">
        <v>55.153739952558276</v>
      </c>
      <c r="I68" s="93">
        <v>28.558715370316268</v>
      </c>
      <c r="J68" s="93">
        <v>55.153739952558276</v>
      </c>
      <c r="K68" s="93">
        <v>17.940704876494941</v>
      </c>
      <c r="L68" s="93" t="s">
        <v>332</v>
      </c>
      <c r="M68" s="93" t="s">
        <v>332</v>
      </c>
      <c r="N68" s="93">
        <v>1.2508889618571272E-4</v>
      </c>
      <c r="O68" s="93">
        <v>1.2508889618571272E-4</v>
      </c>
      <c r="P68" s="93">
        <v>1.7589785751157626E-4</v>
      </c>
      <c r="Q68" s="93">
        <v>2.799472141053366E-5</v>
      </c>
      <c r="R68" s="93">
        <v>3.1288332927899173E-5</v>
      </c>
      <c r="S68" s="93">
        <v>3.1288332927899173E-5</v>
      </c>
      <c r="T68" s="93">
        <v>5.1028327030901472</v>
      </c>
      <c r="U68" s="93">
        <v>0.67559373692659663</v>
      </c>
      <c r="V68" s="93">
        <v>-1.9229418179351713E-3</v>
      </c>
      <c r="W68" s="93">
        <v>2.0848443927737586E-3</v>
      </c>
      <c r="X68" s="93">
        <v>1.6190257483858755E-4</v>
      </c>
      <c r="Y68" s="93">
        <v>-1.9229620701140557E-3</v>
      </c>
      <c r="Z68" s="93">
        <v>1.0000000000184568</v>
      </c>
      <c r="AA68" s="93">
        <v>2.0252214376183661E-8</v>
      </c>
      <c r="AB68" s="93">
        <v>-1.9229468835801598E-3</v>
      </c>
      <c r="AC68" s="93">
        <v>1.0000646144174141</v>
      </c>
      <c r="AD68" s="93">
        <v>5.0656616634338393E-9</v>
      </c>
      <c r="AE68" s="93" t="s">
        <v>332</v>
      </c>
      <c r="AF68" s="93" t="s">
        <v>332</v>
      </c>
      <c r="AG68" s="93">
        <v>197.34930351108576</v>
      </c>
      <c r="AH68" s="93">
        <v>197.34930351108576</v>
      </c>
      <c r="AI68" s="93">
        <v>197.33764361996089</v>
      </c>
      <c r="AJ68" s="93">
        <v>197.33741554825477</v>
      </c>
      <c r="AK68" s="93">
        <v>197.33741554825477</v>
      </c>
      <c r="AL68" s="93">
        <v>65.966671551884147</v>
      </c>
      <c r="AM68" s="93">
        <v>9826.3252252254479</v>
      </c>
      <c r="AN68" s="93">
        <v>-407.40287571259273</v>
      </c>
      <c r="AO68" s="93">
        <v>13.799348060261918</v>
      </c>
      <c r="AP68" s="93">
        <v>-421.20222377303094</v>
      </c>
      <c r="AQ68" s="93">
        <v>40.20703495976079</v>
      </c>
      <c r="AR68" s="93">
        <v>-447.6099106690753</v>
      </c>
      <c r="AS68" s="93" t="s">
        <v>332</v>
      </c>
      <c r="AT68" s="93" t="s">
        <v>332</v>
      </c>
      <c r="AU68" s="93">
        <v>-237426.38181080823</v>
      </c>
      <c r="AV68" s="93">
        <v>-272576.05963109829</v>
      </c>
      <c r="AW68" s="93" t="s">
        <v>332</v>
      </c>
      <c r="AX68" s="93" t="s">
        <v>332</v>
      </c>
      <c r="AY68" s="93">
        <v>14.704424802747614</v>
      </c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</row>
    <row r="69" spans="1:100" x14ac:dyDescent="0.3">
      <c r="A69" s="93" t="s">
        <v>298</v>
      </c>
      <c r="B69" s="93">
        <v>29</v>
      </c>
      <c r="C69" s="93">
        <v>3.6785999999999994</v>
      </c>
      <c r="D69" s="93">
        <v>3.4125999999999994</v>
      </c>
      <c r="E69" s="93" t="s">
        <v>332</v>
      </c>
      <c r="F69" s="93" t="s">
        <v>332</v>
      </c>
      <c r="G69" s="93">
        <v>28.558877272891106</v>
      </c>
      <c r="H69" s="93">
        <v>55.153454322703077</v>
      </c>
      <c r="I69" s="93">
        <v>28.558877272891106</v>
      </c>
      <c r="J69" s="93">
        <v>55.153454322703077</v>
      </c>
      <c r="K69" s="93">
        <v>17.940814260149253</v>
      </c>
      <c r="L69" s="93" t="s">
        <v>332</v>
      </c>
      <c r="M69" s="93" t="s">
        <v>332</v>
      </c>
      <c r="N69" s="93">
        <v>5.7755644540645816E-5</v>
      </c>
      <c r="O69" s="93">
        <v>5.7755644540645816E-5</v>
      </c>
      <c r="P69" s="93">
        <v>8.2032040493850193E-5</v>
      </c>
      <c r="Q69" s="93">
        <v>1.30554881907768E-5</v>
      </c>
      <c r="R69" s="93">
        <v>1.4629257690674844E-5</v>
      </c>
      <c r="S69" s="93">
        <v>1.4629257690674844E-5</v>
      </c>
      <c r="T69" s="93">
        <v>5.1029781411535797</v>
      </c>
      <c r="U69" s="93">
        <v>0.67559174355241347</v>
      </c>
      <c r="V69" s="93">
        <v>-9.1881448204466439E-4</v>
      </c>
      <c r="W69" s="93">
        <v>6.3318462684347271E-4</v>
      </c>
      <c r="X69" s="93">
        <v>-2.8562985520119168E-4</v>
      </c>
      <c r="Y69" s="93">
        <v>-9.1879798528965808E-4</v>
      </c>
      <c r="Z69" s="93">
        <v>1.0000000000202647</v>
      </c>
      <c r="AA69" s="93">
        <v>-1.6496736387196161E-8</v>
      </c>
      <c r="AB69" s="93">
        <v>-9.1881030348300971E-4</v>
      </c>
      <c r="AC69" s="93">
        <v>1.0000302142908353</v>
      </c>
      <c r="AD69" s="93">
        <v>-4.1785527558883756E-9</v>
      </c>
      <c r="AE69" s="93" t="s">
        <v>332</v>
      </c>
      <c r="AF69" s="93" t="s">
        <v>332</v>
      </c>
      <c r="AG69" s="93">
        <v>197.35849790674638</v>
      </c>
      <c r="AH69" s="93">
        <v>197.35849790674638</v>
      </c>
      <c r="AI69" s="93">
        <v>197.34190487976059</v>
      </c>
      <c r="AJ69" s="93">
        <v>197.3417942521377</v>
      </c>
      <c r="AK69" s="93">
        <v>197.3417942521377</v>
      </c>
      <c r="AL69" s="93">
        <v>65.966872007070748</v>
      </c>
      <c r="AM69" s="93">
        <v>9826.5463755648416</v>
      </c>
      <c r="AN69" s="93">
        <v>-95.427867153384099</v>
      </c>
      <c r="AO69" s="93">
        <v>19.637837448709455</v>
      </c>
      <c r="AP69" s="93">
        <v>-115.06570460227482</v>
      </c>
      <c r="AQ69" s="93">
        <v>19.503234325121177</v>
      </c>
      <c r="AR69" s="93">
        <v>-114.93110147460915</v>
      </c>
      <c r="AS69" s="93" t="s">
        <v>332</v>
      </c>
      <c r="AT69" s="93" t="s">
        <v>332</v>
      </c>
      <c r="AU69" s="93">
        <v>-237439.30118889271</v>
      </c>
      <c r="AV69" s="93">
        <v>-272579.20147832658</v>
      </c>
      <c r="AW69" s="93" t="s">
        <v>332</v>
      </c>
      <c r="AX69" s="93" t="s">
        <v>332</v>
      </c>
      <c r="AY69" s="93">
        <v>14.704463977674857</v>
      </c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</row>
    <row r="70" spans="1:100" x14ac:dyDescent="0.3">
      <c r="A70" s="93" t="s">
        <v>298</v>
      </c>
      <c r="B70" s="93">
        <v>30</v>
      </c>
      <c r="C70" s="93">
        <v>3.4125999999999994</v>
      </c>
      <c r="D70" s="93">
        <v>3.1465999999999994</v>
      </c>
      <c r="E70" s="93" t="s">
        <v>332</v>
      </c>
      <c r="F70" s="93" t="s">
        <v>332</v>
      </c>
      <c r="G70" s="93">
        <v>28.558591643035903</v>
      </c>
      <c r="H70" s="93">
        <v>55.152665742870717</v>
      </c>
      <c r="I70" s="93">
        <v>28.558591643035903</v>
      </c>
      <c r="J70" s="93">
        <v>55.152665742870717</v>
      </c>
      <c r="K70" s="93">
        <v>17.940862291930987</v>
      </c>
      <c r="L70" s="93" t="s">
        <v>332</v>
      </c>
      <c r="M70" s="93" t="s">
        <v>332</v>
      </c>
      <c r="N70" s="93">
        <v>2.5583260244699328E-5</v>
      </c>
      <c r="O70" s="93">
        <v>2.5583260244699328E-5</v>
      </c>
      <c r="P70" s="93">
        <v>3.7182398808449634E-5</v>
      </c>
      <c r="Q70" s="93">
        <v>5.9175828724048466E-6</v>
      </c>
      <c r="R70" s="93">
        <v>6.6695439106827565E-6</v>
      </c>
      <c r="S70" s="93">
        <v>6.6695439106827565E-6</v>
      </c>
      <c r="T70" s="93">
        <v>5.1030838648586831</v>
      </c>
      <c r="U70" s="93">
        <v>0.67558317649411426</v>
      </c>
      <c r="V70" s="93">
        <v>-4.3901096985858471E-4</v>
      </c>
      <c r="W70" s="93">
        <v>-3.4956886249962996E-4</v>
      </c>
      <c r="X70" s="93">
        <v>-7.8857983235821466E-4</v>
      </c>
      <c r="Y70" s="93">
        <v>-4.3899079540583234E-4</v>
      </c>
      <c r="Z70" s="93">
        <v>1.0000000000220448</v>
      </c>
      <c r="AA70" s="93">
        <v>-2.0174443074941572E-8</v>
      </c>
      <c r="AB70" s="93">
        <v>-4.3900571038607696E-4</v>
      </c>
      <c r="AC70" s="93">
        <v>1.0000137754833711</v>
      </c>
      <c r="AD70" s="93">
        <v>-5.2594678189919597E-9</v>
      </c>
      <c r="AE70" s="93" t="s">
        <v>332</v>
      </c>
      <c r="AF70" s="93" t="s">
        <v>332</v>
      </c>
      <c r="AG70" s="93">
        <v>197.37154084826349</v>
      </c>
      <c r="AH70" s="93">
        <v>197.37154084826349</v>
      </c>
      <c r="AI70" s="93">
        <v>197.34400654644517</v>
      </c>
      <c r="AJ70" s="93">
        <v>197.34395202638157</v>
      </c>
      <c r="AK70" s="93">
        <v>197.34395202638157</v>
      </c>
      <c r="AL70" s="93">
        <v>65.964108128251965</v>
      </c>
      <c r="AM70" s="93">
        <v>9826.5378122154289</v>
      </c>
      <c r="AN70" s="93">
        <v>132.44968674294111</v>
      </c>
      <c r="AO70" s="93">
        <v>32.585551542938738</v>
      </c>
      <c r="AP70" s="93">
        <v>99.864135199788564</v>
      </c>
      <c r="AQ70" s="93">
        <v>9.6116997560490418</v>
      </c>
      <c r="AR70" s="93">
        <v>122.83798698879664</v>
      </c>
      <c r="AS70" s="93" t="s">
        <v>332</v>
      </c>
      <c r="AT70" s="93" t="s">
        <v>332</v>
      </c>
      <c r="AU70" s="93">
        <v>-237445.01742386707</v>
      </c>
      <c r="AV70" s="93">
        <v>-272580.69734027906</v>
      </c>
      <c r="AW70" s="93" t="s">
        <v>332</v>
      </c>
      <c r="AX70" s="93" t="s">
        <v>332</v>
      </c>
      <c r="AY70" s="93">
        <v>14.704503154041328</v>
      </c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</row>
    <row r="71" spans="1:100" x14ac:dyDescent="0.3">
      <c r="A71" s="93" t="s">
        <v>298</v>
      </c>
      <c r="B71" s="93">
        <v>31</v>
      </c>
      <c r="C71" s="93">
        <v>3.1465999999999994</v>
      </c>
      <c r="D71" s="93">
        <v>2.8805999999999994</v>
      </c>
      <c r="E71" s="93">
        <v>28.556259519201497</v>
      </c>
      <c r="F71" s="93" t="s">
        <v>332</v>
      </c>
      <c r="G71" s="93">
        <v>28.557803063203544</v>
      </c>
      <c r="H71" s="93">
        <v>55.15112219886867</v>
      </c>
      <c r="I71" s="93">
        <v>28.557803063203544</v>
      </c>
      <c r="J71" s="93">
        <v>55.15112219886867</v>
      </c>
      <c r="K71" s="93">
        <v>17.940877706456199</v>
      </c>
      <c r="L71" s="93">
        <v>2.8664262907680557E-6</v>
      </c>
      <c r="M71" s="93" t="s">
        <v>332</v>
      </c>
      <c r="N71" s="93">
        <v>1.0211251605420009E-5</v>
      </c>
      <c r="O71" s="93">
        <v>1.0211251605420009E-5</v>
      </c>
      <c r="P71" s="93">
        <v>1.5753317769776617E-5</v>
      </c>
      <c r="Q71" s="93">
        <v>2.5071361217917379E-6</v>
      </c>
      <c r="R71" s="93">
        <v>2.8664262907680624E-6</v>
      </c>
      <c r="S71" s="93">
        <v>2.8664262907680624E-6</v>
      </c>
      <c r="T71" s="93">
        <v>5.1032029492147943</v>
      </c>
      <c r="U71" s="93">
        <v>0.6755651650663429</v>
      </c>
      <c r="V71" s="93">
        <v>-2.0975649932926713E-4</v>
      </c>
      <c r="W71" s="93">
        <v>-1.3337875027186728E-3</v>
      </c>
      <c r="X71" s="93">
        <v>-1.5435440020479399E-3</v>
      </c>
      <c r="Y71" s="93">
        <v>-2.0974073780810658E-4</v>
      </c>
      <c r="Z71" s="93">
        <v>1.000000000023799</v>
      </c>
      <c r="AA71" s="93">
        <v>-1.5761516168948451E-8</v>
      </c>
      <c r="AB71" s="93">
        <v>-2.0975207487171338E-4</v>
      </c>
      <c r="AC71" s="93">
        <v>1.0000059205398704</v>
      </c>
      <c r="AD71" s="93">
        <v>-4.4244551084275666E-9</v>
      </c>
      <c r="AE71" s="93">
        <v>197.73908077468695</v>
      </c>
      <c r="AF71" s="93" t="s">
        <v>332</v>
      </c>
      <c r="AG71" s="93">
        <v>197.39312230729988</v>
      </c>
      <c r="AH71" s="93">
        <v>197.39312230729988</v>
      </c>
      <c r="AI71" s="93">
        <v>197.3450764063866</v>
      </c>
      <c r="AJ71" s="93">
        <v>197.34504869248559</v>
      </c>
      <c r="AK71" s="93">
        <v>197.34504869248559</v>
      </c>
      <c r="AL71" s="93">
        <v>65.957679108928417</v>
      </c>
      <c r="AM71" s="93">
        <v>9826.3277860897306</v>
      </c>
      <c r="AN71" s="93">
        <v>381.61627315884851</v>
      </c>
      <c r="AO71" s="93">
        <v>56.854571750328489</v>
      </c>
      <c r="AP71" s="93">
        <v>324.76170140828765</v>
      </c>
      <c r="AQ71" s="93">
        <v>4.8857652287986273</v>
      </c>
      <c r="AR71" s="93">
        <v>376.7305079308228</v>
      </c>
      <c r="AS71" s="93">
        <v>-237446.4071445539</v>
      </c>
      <c r="AT71" s="93" t="s">
        <v>332</v>
      </c>
      <c r="AU71" s="93">
        <v>-237446.93615217993</v>
      </c>
      <c r="AV71" s="93">
        <v>-272581.40673703718</v>
      </c>
      <c r="AW71" s="93">
        <v>14.827442236086481</v>
      </c>
      <c r="AX71" s="93" t="s">
        <v>332</v>
      </c>
      <c r="AY71" s="93">
        <v>14.704542331542699</v>
      </c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</row>
    <row r="72" spans="1:100" x14ac:dyDescent="0.3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</row>
    <row r="73" spans="1:100" x14ac:dyDescent="0.3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</row>
    <row r="74" spans="1:100" x14ac:dyDescent="0.3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</row>
    <row r="75" spans="1:100" x14ac:dyDescent="0.3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</row>
    <row r="76" spans="1:10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0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0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0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0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64">
    <mergeCell ref="BA48:BA54"/>
    <mergeCell ref="BA55:BA59"/>
    <mergeCell ref="AH34:AI34"/>
    <mergeCell ref="A39:AY39"/>
    <mergeCell ref="BB39:BB40"/>
    <mergeCell ref="BC39:BD39"/>
    <mergeCell ref="BE39:BF39"/>
    <mergeCell ref="A40:D40"/>
    <mergeCell ref="E40:J40"/>
    <mergeCell ref="L40:AD40"/>
    <mergeCell ref="AE40:AV40"/>
    <mergeCell ref="AW40:AY40"/>
    <mergeCell ref="A33:X33"/>
    <mergeCell ref="Z33:AI33"/>
    <mergeCell ref="A34:C34"/>
    <mergeCell ref="D34:G34"/>
    <mergeCell ref="H34:K34"/>
    <mergeCell ref="L34:T34"/>
    <mergeCell ref="U34:X34"/>
    <mergeCell ref="Z34:AA34"/>
    <mergeCell ref="AB34:AC34"/>
    <mergeCell ref="AD34:AG34"/>
    <mergeCell ref="R25:R26"/>
    <mergeCell ref="BS25:BW25"/>
    <mergeCell ref="A28:V28"/>
    <mergeCell ref="B29:E29"/>
    <mergeCell ref="F29:I29"/>
    <mergeCell ref="J29:R29"/>
    <mergeCell ref="S29:V29"/>
    <mergeCell ref="W22:X22"/>
    <mergeCell ref="Y22:Z22"/>
    <mergeCell ref="AM22:AN22"/>
    <mergeCell ref="AO22:AP22"/>
    <mergeCell ref="BC22:BD22"/>
    <mergeCell ref="BE22:BF22"/>
    <mergeCell ref="BY15:CC15"/>
    <mergeCell ref="I19:I20"/>
    <mergeCell ref="W21:AD21"/>
    <mergeCell ref="AM21:AT21"/>
    <mergeCell ref="BC21:BJ21"/>
    <mergeCell ref="BY21:CC21"/>
    <mergeCell ref="BY3:CC3"/>
    <mergeCell ref="I7:L7"/>
    <mergeCell ref="AE7:AJ7"/>
    <mergeCell ref="AU7:AZ7"/>
    <mergeCell ref="BK7:BQ7"/>
    <mergeCell ref="R9:U9"/>
    <mergeCell ref="BY9:CC9"/>
    <mergeCell ref="D2:D26"/>
    <mergeCell ref="I3:L3"/>
    <mergeCell ref="R3:U3"/>
    <mergeCell ref="AE3:AJ3"/>
    <mergeCell ref="AU3:AZ3"/>
    <mergeCell ref="BK3:BQ3"/>
    <mergeCell ref="I11:L11"/>
    <mergeCell ref="AE13:AJ13"/>
    <mergeCell ref="AU13:AZ13"/>
    <mergeCell ref="BK13:BQ13"/>
    <mergeCell ref="E1:L1"/>
    <mergeCell ref="N1:U1"/>
    <mergeCell ref="W1:AJ1"/>
    <mergeCell ref="AL1:AZ1"/>
    <mergeCell ref="BB1:BQ1"/>
    <mergeCell ref="BS1:CC1"/>
  </mergeCells>
  <conditionalFormatting sqref="V42:Y300">
    <cfRule type="cellIs" dxfId="9" priority="5" operator="greaterThan">
      <formula>0</formula>
    </cfRule>
    <cfRule type="cellIs" dxfId="8" priority="6" operator="lessThan">
      <formula>0</formula>
    </cfRule>
  </conditionalFormatting>
  <conditionalFormatting sqref="AA42:AB300">
    <cfRule type="cellIs" dxfId="7" priority="3" operator="greaterThan">
      <formula>0</formula>
    </cfRule>
    <cfRule type="cellIs" dxfId="6" priority="4" operator="lessThan">
      <formula>0</formula>
    </cfRule>
  </conditionalFormatting>
  <conditionalFormatting sqref="AD42:AD300">
    <cfRule type="cellIs" dxfId="5" priority="1" operator="greaterThan">
      <formula>0</formula>
    </cfRule>
    <cfRule type="cellIs" dxfId="4" priority="2" operator="lessThan">
      <formula>0</formula>
    </cfRule>
  </conditionalFormatting>
  <conditionalFormatting sqref="AN42:AR300">
    <cfRule type="cellIs" dxfId="3" priority="7" operator="greaterThan">
      <formula>0</formula>
    </cfRule>
    <cfRule type="cellIs" dxfId="2" priority="8" operator="lessThan">
      <formula>0</formula>
    </cfRule>
  </conditionalFormatting>
  <conditionalFormatting sqref="BC48:BD300">
    <cfRule type="cellIs" dxfId="1" priority="9" operator="greaterThan">
      <formula>0</formula>
    </cfRule>
    <cfRule type="cellIs" dxfId="0" priority="10" operator="lessThan">
      <formula>0</formula>
    </cfRule>
  </conditionalFormatting>
  <dataValidations count="1">
    <dataValidation type="whole" allowBlank="1" showInputMessage="1" showErrorMessage="1" sqref="AM2" xr:uid="{C3029DFF-C146-4658-B6C6-D2CE5D4C7CF6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Exportar_resultados_AP</vt:lpstr>
      <vt:lpstr>Exportar_resultados_ACM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Mariola Camacho Lie</dc:creator>
  <cp:lastModifiedBy>Mariola Camacho Lie</cp:lastModifiedBy>
  <dcterms:created xsi:type="dcterms:W3CDTF">2024-11-04T15:14:08Z</dcterms:created>
  <dcterms:modified xsi:type="dcterms:W3CDTF">2024-11-04T15:19:18Z</dcterms:modified>
</cp:coreProperties>
</file>