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yi\Dropbox\Tesis_MenC_MCL\Desarrollo de tesis\Tesis C-1580\Estacionario-códigos-ajustes\"/>
    </mc:Choice>
  </mc:AlternateContent>
  <xr:revisionPtr revIDLastSave="0" documentId="13_ncr:1_{B28AF210-7560-4040-B8D4-F824B84EACEB}" xr6:coauthVersionLast="47" xr6:coauthVersionMax="47" xr10:uidLastSave="{00000000-0000-0000-0000-000000000000}"/>
  <bookViews>
    <workbookView xWindow="1920" yWindow="1920" windowWidth="17280" windowHeight="8880" activeTab="2" xr2:uid="{AFC3DC75-0EE1-4C92-ACD1-D34ACA3099DB}"/>
  </bookViews>
  <sheets>
    <sheet name="Datos_promedios" sheetId="1" r:id="rId1"/>
    <sheet name="Exportar_resultados_AP" sheetId="2" r:id="rId2"/>
    <sheet name="Exportar_resultados_AC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17" i="4" l="1"/>
  <c r="BO17" i="4"/>
  <c r="BQ16" i="4"/>
  <c r="BO16" i="4"/>
  <c r="BM17" i="4"/>
  <c r="BM16" i="4"/>
  <c r="BQ11" i="4"/>
  <c r="BO11" i="4"/>
  <c r="BM11" i="4"/>
  <c r="BQ10" i="4"/>
  <c r="BO10" i="4"/>
  <c r="BM10" i="4"/>
  <c r="BQ5" i="4"/>
  <c r="BO5" i="4"/>
  <c r="BM5" i="4"/>
  <c r="Q17" i="4"/>
  <c r="Q7" i="4"/>
  <c r="Q16" i="4"/>
  <c r="Q6" i="4"/>
  <c r="Q15" i="4"/>
  <c r="Q5" i="4"/>
  <c r="Q14" i="4"/>
  <c r="Q4" i="4"/>
  <c r="Q13" i="4"/>
  <c r="Q3" i="4"/>
  <c r="S19" i="4"/>
  <c r="L17" i="4"/>
  <c r="CA24" i="4"/>
  <c r="CA7" i="4"/>
  <c r="CC24" i="2"/>
  <c r="U23" i="4"/>
  <c r="S23" i="4"/>
  <c r="U18" i="4"/>
  <c r="S18" i="4"/>
  <c r="U12" i="4"/>
  <c r="S12" i="4"/>
  <c r="BC61" i="4"/>
  <c r="BH26" i="4"/>
  <c r="BH26" i="4" a="1"/>
  <c r="BF26" i="4" a="1"/>
  <c r="BF26" i="4" s="1"/>
  <c r="BD26" i="4" a="1"/>
  <c r="BD26" i="4" s="1"/>
  <c r="AR26" i="4" a="1"/>
  <c r="AR26" i="4" s="1"/>
  <c r="AP26" i="4" a="1"/>
  <c r="AP26" i="4" s="1"/>
  <c r="AN26" i="4" a="1"/>
  <c r="AN26" i="4" s="1"/>
  <c r="AB26" i="4"/>
  <c r="Z26" i="4"/>
  <c r="X26" i="4"/>
  <c r="BH25" i="4" a="1"/>
  <c r="BH25" i="4" s="1"/>
  <c r="BF25" i="4" a="1"/>
  <c r="BF25" i="4" s="1"/>
  <c r="BD25" i="4" a="1"/>
  <c r="BD25" i="4" s="1"/>
  <c r="AR25" i="4" a="1"/>
  <c r="AR25" i="4" s="1"/>
  <c r="AP25" i="4" a="1"/>
  <c r="AP25" i="4" s="1"/>
  <c r="AN25" i="4" a="1"/>
  <c r="AN25" i="4" s="1"/>
  <c r="AB25" i="4"/>
  <c r="Z25" i="4"/>
  <c r="X25" i="4"/>
  <c r="AH17" i="4" s="1"/>
  <c r="BH24" i="4" a="1"/>
  <c r="BH24" i="4" s="1"/>
  <c r="BF24" i="4" a="1"/>
  <c r="BF24" i="4" s="1"/>
  <c r="BD24" i="4" a="1"/>
  <c r="BD24" i="4" s="1"/>
  <c r="AR24" i="4" a="1"/>
  <c r="AR24" i="4" s="1"/>
  <c r="AP24" i="4" a="1"/>
  <c r="AP24" i="4" s="1"/>
  <c r="AN24" i="4" a="1"/>
  <c r="AN24" i="4" s="1"/>
  <c r="AZ11" i="4" s="1"/>
  <c r="AB24" i="4"/>
  <c r="Z24" i="4"/>
  <c r="X24" i="4"/>
  <c r="AJ11" i="4" s="1"/>
  <c r="BV23" i="4"/>
  <c r="BT23" i="4"/>
  <c r="BJ23" i="4" a="1"/>
  <c r="BJ23" i="4" s="1"/>
  <c r="BH23" i="4"/>
  <c r="BH23" i="4" a="1"/>
  <c r="BF23" i="4" a="1"/>
  <c r="BF23" i="4" s="1"/>
  <c r="BD23" i="4" a="1"/>
  <c r="BD23" i="4" s="1"/>
  <c r="AT23" i="4" a="1"/>
  <c r="AT23" i="4" s="1"/>
  <c r="AR23" i="4" a="1"/>
  <c r="AR23" i="4" s="1"/>
  <c r="AP23" i="4" a="1"/>
  <c r="AP23" i="4" s="1"/>
  <c r="AN23" i="4" a="1"/>
  <c r="AN23" i="4" s="1"/>
  <c r="AD23" i="4"/>
  <c r="AB23" i="4"/>
  <c r="Z23" i="4"/>
  <c r="X23" i="4"/>
  <c r="Q23" i="4"/>
  <c r="BV22" i="4"/>
  <c r="BT22" i="4"/>
  <c r="BJ22" i="4" a="1"/>
  <c r="BJ22" i="4" s="1"/>
  <c r="AT22" i="4" a="1"/>
  <c r="AT22" i="4" s="1"/>
  <c r="AD22" i="4"/>
  <c r="Q22" i="4"/>
  <c r="BV21" i="4"/>
  <c r="BT21" i="4"/>
  <c r="Q21" i="4"/>
  <c r="BV20" i="4"/>
  <c r="BT20" i="4"/>
  <c r="Q20" i="4"/>
  <c r="BV19" i="4"/>
  <c r="BT19" i="4"/>
  <c r="BI19" i="4" a="1"/>
  <c r="BI19" i="4" s="1"/>
  <c r="AS19" i="4" a="1"/>
  <c r="AS19" i="4" s="1"/>
  <c r="AO19" i="4" a="1"/>
  <c r="AO19" i="4" s="1"/>
  <c r="AC19" i="4"/>
  <c r="Y19" i="4"/>
  <c r="Q19" i="4"/>
  <c r="BI18" i="4" a="1"/>
  <c r="BI18" i="4" s="1"/>
  <c r="AS18" i="4" a="1"/>
  <c r="AS18" i="4" s="1"/>
  <c r="AO18" i="4" a="1"/>
  <c r="AO18" i="4" s="1"/>
  <c r="AC18" i="4"/>
  <c r="Y18" i="4"/>
  <c r="H18" i="4"/>
  <c r="F18" i="4"/>
  <c r="BI17" i="4" a="1"/>
  <c r="BI17" i="4" s="1"/>
  <c r="AS17" i="4" a="1"/>
  <c r="AS17" i="4" s="1"/>
  <c r="AO17" i="4" a="1"/>
  <c r="AO17" i="4" s="1"/>
  <c r="AJ17" i="4"/>
  <c r="AC17" i="4"/>
  <c r="Y17" i="4"/>
  <c r="O17" i="4"/>
  <c r="H17" i="4"/>
  <c r="F17" i="4"/>
  <c r="BX16" i="4"/>
  <c r="CA19" i="4" s="1"/>
  <c r="BI16" i="4" a="1"/>
  <c r="BI16" i="4" s="1"/>
  <c r="BC16" i="4" a="1"/>
  <c r="BC16" i="4" s="1"/>
  <c r="AS16" i="4" a="1"/>
  <c r="AS16" i="4" s="1"/>
  <c r="AO16" i="4" a="1"/>
  <c r="AO16" i="4" s="1"/>
  <c r="AM16" i="4" a="1"/>
  <c r="AM16" i="4" s="1"/>
  <c r="AC16" i="4"/>
  <c r="Y16" i="4"/>
  <c r="W16" i="4"/>
  <c r="O16" i="4"/>
  <c r="O22" i="4" s="1"/>
  <c r="AC6" i="4" s="1"/>
  <c r="H16" i="4"/>
  <c r="F16" i="4"/>
  <c r="BI15" i="4" a="1"/>
  <c r="BI15" i="4" s="1"/>
  <c r="AS15" i="4" a="1"/>
  <c r="AS15" i="4" s="1"/>
  <c r="AO15" i="4" a="1"/>
  <c r="AO15" i="4" s="1"/>
  <c r="AC15" i="4"/>
  <c r="Y15" i="4"/>
  <c r="O15" i="4"/>
  <c r="O21" i="4" s="1"/>
  <c r="AC5" i="4" s="1"/>
  <c r="H15" i="4"/>
  <c r="F15" i="4"/>
  <c r="BG14" i="4" a="1"/>
  <c r="BG14" i="4" s="1"/>
  <c r="AQ14" i="4" a="1"/>
  <c r="AQ14" i="4" s="1"/>
  <c r="AA14" i="4"/>
  <c r="AF16" i="4" s="1"/>
  <c r="O14" i="4"/>
  <c r="H14" i="4"/>
  <c r="F14" i="4"/>
  <c r="BG13" i="4" a="1"/>
  <c r="BG13" i="4" s="1"/>
  <c r="BC13" i="4" a="1"/>
  <c r="BC13" i="4" s="1"/>
  <c r="AQ13" i="4" a="1"/>
  <c r="AQ13" i="4" s="1"/>
  <c r="AV5" i="4" s="1"/>
  <c r="AM13" i="4" a="1"/>
  <c r="AM13" i="4" s="1"/>
  <c r="AA13" i="4"/>
  <c r="O13" i="4"/>
  <c r="O19" i="4" s="1"/>
  <c r="BI12" i="4" a="1"/>
  <c r="BI12" i="4" s="1"/>
  <c r="BG12" i="4" a="1"/>
  <c r="BG12" i="4" s="1"/>
  <c r="BE12" i="4" a="1"/>
  <c r="BE12" i="4" s="1"/>
  <c r="BC12" i="4" a="1"/>
  <c r="BC12" i="4" s="1"/>
  <c r="AS12" i="4" a="1"/>
  <c r="AS12" i="4" s="1"/>
  <c r="AQ12" i="4" a="1"/>
  <c r="AQ12" i="4" s="1"/>
  <c r="AO12" i="4" a="1"/>
  <c r="AO12" i="4" s="1"/>
  <c r="AM12" i="4" a="1"/>
  <c r="AM12" i="4" s="1"/>
  <c r="AC12" i="4"/>
  <c r="AA12" i="4"/>
  <c r="Y12" i="4"/>
  <c r="BI11" i="4" a="1"/>
  <c r="BI11" i="4" s="1"/>
  <c r="BG11" i="4" a="1"/>
  <c r="BG11" i="4" s="1"/>
  <c r="BE11" i="4" a="1"/>
  <c r="BE11" i="4" s="1"/>
  <c r="BC11" i="4" a="1"/>
  <c r="BC11" i="4" s="1"/>
  <c r="AS11" i="4" a="1"/>
  <c r="AS11" i="4" s="1"/>
  <c r="AQ11" i="4"/>
  <c r="AV10" i="4" s="1"/>
  <c r="AQ11" i="4" a="1"/>
  <c r="AO11" i="4" a="1"/>
  <c r="AO11" i="4" s="1"/>
  <c r="AM11" i="4" a="1"/>
  <c r="AM11" i="4" s="1"/>
  <c r="AH11" i="4"/>
  <c r="AC11" i="4"/>
  <c r="AA11" i="4"/>
  <c r="AF10" i="4" s="1"/>
  <c r="Y11" i="4"/>
  <c r="N11" i="4"/>
  <c r="E11" i="4"/>
  <c r="J15" i="4" s="1"/>
  <c r="BI10" i="4" a="1"/>
  <c r="BI10" i="4" s="1"/>
  <c r="BG10" i="4" a="1"/>
  <c r="BG10" i="4" s="1"/>
  <c r="BE10" i="4" a="1"/>
  <c r="BE10" i="4" s="1"/>
  <c r="BC10" i="4" a="1"/>
  <c r="BC10" i="4" s="1"/>
  <c r="AS10" i="4" a="1"/>
  <c r="AS10" i="4" s="1"/>
  <c r="AQ10" i="4" a="1"/>
  <c r="AQ10" i="4" s="1"/>
  <c r="AO10" i="4" a="1"/>
  <c r="AO10" i="4" s="1"/>
  <c r="AM10" i="4" a="1"/>
  <c r="AM10" i="4" s="1"/>
  <c r="AC10" i="4"/>
  <c r="AA10" i="4"/>
  <c r="Y10" i="4"/>
  <c r="BI9" i="4" a="1"/>
  <c r="BI9" i="4" s="1"/>
  <c r="BG9" i="4" a="1"/>
  <c r="BG9" i="4" s="1"/>
  <c r="BE9" i="4" a="1"/>
  <c r="BE9" i="4" s="1"/>
  <c r="BC9" i="4" a="1"/>
  <c r="BC9" i="4" s="1"/>
  <c r="AS9" i="4" a="1"/>
  <c r="AS9" i="4" s="1"/>
  <c r="AQ9" i="4" a="1"/>
  <c r="AQ9" i="4" s="1"/>
  <c r="AO9" i="4" a="1"/>
  <c r="AO9" i="4" s="1"/>
  <c r="AM9" i="4" a="1"/>
  <c r="AM9" i="4" s="1"/>
  <c r="AC9" i="4"/>
  <c r="AA9" i="4"/>
  <c r="Y9" i="4"/>
  <c r="BX8" i="4"/>
  <c r="BG19" i="4" s="1"/>
  <c r="BG8" i="4" a="1"/>
  <c r="BG8" i="4" s="1"/>
  <c r="BB8" i="4"/>
  <c r="AQ8" i="4" a="1"/>
  <c r="AQ8" i="4" s="1"/>
  <c r="AL8" i="4"/>
  <c r="AA8" i="4"/>
  <c r="BX7" i="4"/>
  <c r="BG18" i="4" s="1"/>
  <c r="BT7" i="4" a="1"/>
  <c r="BT7" i="4" s="1"/>
  <c r="BI7" i="4" a="1"/>
  <c r="BI7" i="4" s="1"/>
  <c r="BE7" i="4" a="1"/>
  <c r="BE7" i="4" s="1"/>
  <c r="BC7" i="4" a="1"/>
  <c r="BC7" i="4" s="1"/>
  <c r="AS7" i="4" a="1"/>
  <c r="AS7" i="4" s="1"/>
  <c r="AO7" i="4" a="1"/>
  <c r="AO7" i="4" s="1"/>
  <c r="AM7" i="4" a="1"/>
  <c r="AM7" i="4" s="1"/>
  <c r="Y7" i="4"/>
  <c r="W7" i="4"/>
  <c r="O7" i="4"/>
  <c r="H7" i="4"/>
  <c r="F7" i="4"/>
  <c r="BX6" i="4"/>
  <c r="BG17" i="4" s="1"/>
  <c r="BT6" i="4" a="1"/>
  <c r="BT6" i="4" s="1"/>
  <c r="BI6" i="4" a="1"/>
  <c r="BI6" i="4" s="1"/>
  <c r="BE6" i="4" a="1"/>
  <c r="BE6" i="4" s="1"/>
  <c r="AS6" i="4" a="1"/>
  <c r="AS6" i="4" s="1"/>
  <c r="AO6" i="4" a="1"/>
  <c r="AO6" i="4" s="1"/>
  <c r="Y6" i="4"/>
  <c r="O6" i="4"/>
  <c r="H6" i="4"/>
  <c r="F6" i="4"/>
  <c r="BX5" i="4"/>
  <c r="BG16" i="4" s="1"/>
  <c r="BT5" i="4" a="1"/>
  <c r="BT5" i="4" s="1"/>
  <c r="BI5" i="4" a="1"/>
  <c r="BI5" i="4" s="1"/>
  <c r="BE5" i="4" a="1"/>
  <c r="BE5" i="4" s="1"/>
  <c r="AS5" i="4" a="1"/>
  <c r="AS5" i="4" s="1"/>
  <c r="AO5" i="4" a="1"/>
  <c r="AO5" i="4" s="1"/>
  <c r="AF5" i="4"/>
  <c r="Y5" i="4"/>
  <c r="U6" i="4"/>
  <c r="O5" i="4"/>
  <c r="H5" i="4"/>
  <c r="F5" i="4"/>
  <c r="BX4" i="4"/>
  <c r="CC24" i="4" s="1"/>
  <c r="BT4" i="4" a="1"/>
  <c r="BT4" i="4" s="1"/>
  <c r="BI4" i="4" a="1"/>
  <c r="BI4" i="4" s="1"/>
  <c r="BE4" i="4" a="1"/>
  <c r="BE4" i="4" s="1"/>
  <c r="AS4" i="4"/>
  <c r="AS4" i="4" a="1"/>
  <c r="AO4" i="4" a="1"/>
  <c r="AO4" i="4" s="1"/>
  <c r="Y4" i="4"/>
  <c r="O4" i="4"/>
  <c r="H4" i="4"/>
  <c r="F4" i="4"/>
  <c r="BT3" i="4" a="1"/>
  <c r="BT3" i="4" s="1"/>
  <c r="CA18" i="4" s="1"/>
  <c r="BI3" i="4" a="1"/>
  <c r="BI3" i="4" s="1"/>
  <c r="BE3" i="4"/>
  <c r="BE3" i="4" a="1"/>
  <c r="AS3" i="4" a="1"/>
  <c r="AS3" i="4" s="1"/>
  <c r="AO3" i="4" a="1"/>
  <c r="AO3" i="4" s="1"/>
  <c r="Y3" i="4"/>
  <c r="AH10" i="4" s="1"/>
  <c r="O3" i="4"/>
  <c r="H3" i="4"/>
  <c r="J5" i="4" s="1"/>
  <c r="F3" i="4"/>
  <c r="L5" i="4" s="1"/>
  <c r="N11" i="2"/>
  <c r="S13" i="2" s="1"/>
  <c r="BX4" i="2"/>
  <c r="BI38" i="2"/>
  <c r="BC2" i="2"/>
  <c r="AO2" i="2"/>
  <c r="X2" i="2"/>
  <c r="BO38" i="2"/>
  <c r="CA25" i="2"/>
  <c r="CA24" i="2"/>
  <c r="AL8" i="2"/>
  <c r="S17" i="2"/>
  <c r="H3" i="2"/>
  <c r="BT7" i="2" a="1"/>
  <c r="BT7" i="2" s="1"/>
  <c r="BT6" i="2" a="1"/>
  <c r="BT6" i="2" s="1"/>
  <c r="BT5" i="2" a="1"/>
  <c r="BT5" i="2" s="1"/>
  <c r="BT4" i="2" a="1"/>
  <c r="BT4" i="2" s="1"/>
  <c r="BT3" i="2" a="1"/>
  <c r="BT3" i="2" s="1"/>
  <c r="BI3" i="2" a="1"/>
  <c r="BI3" i="2" s="1"/>
  <c r="BI4" i="2" a="1"/>
  <c r="BI4" i="2" s="1"/>
  <c r="BI5" i="2" a="1"/>
  <c r="BI5" i="2"/>
  <c r="BI6" i="2" a="1"/>
  <c r="BI6" i="2" s="1"/>
  <c r="BI7" i="2" a="1"/>
  <c r="BI7" i="2" s="1"/>
  <c r="BI9" i="2" a="1"/>
  <c r="BI9" i="2" s="1"/>
  <c r="BI10" i="2" a="1"/>
  <c r="BI10" i="2" s="1"/>
  <c r="BI11" i="2" a="1"/>
  <c r="BI11" i="2" s="1"/>
  <c r="BI12" i="2" a="1"/>
  <c r="BI12" i="2" s="1"/>
  <c r="BI15" i="2" a="1"/>
  <c r="BI15" i="2" s="1"/>
  <c r="BI16" i="2" a="1"/>
  <c r="BI16" i="2" s="1"/>
  <c r="BI17" i="2" a="1"/>
  <c r="BI17" i="2" s="1"/>
  <c r="BI18" i="2" a="1"/>
  <c r="BI18" i="2" s="1"/>
  <c r="BI19" i="2" a="1"/>
  <c r="BI19" i="2" s="1"/>
  <c r="BJ22" i="2" a="1"/>
  <c r="BJ22" i="2" s="1"/>
  <c r="BJ23" i="2" a="1"/>
  <c r="BJ23" i="2" s="1"/>
  <c r="BH26" i="2" a="1"/>
  <c r="BH26" i="2" s="1"/>
  <c r="BH25" i="2" a="1"/>
  <c r="BH25" i="2" s="1"/>
  <c r="BH24" i="2" a="1"/>
  <c r="BH24" i="2" s="1"/>
  <c r="BH23" i="2" a="1"/>
  <c r="BH23" i="2" s="1"/>
  <c r="BG8" i="2" a="1"/>
  <c r="BG8" i="2" s="1"/>
  <c r="BG9" i="2" a="1"/>
  <c r="BG9" i="2" s="1"/>
  <c r="BG10" i="2" a="1"/>
  <c r="BG10" i="2" s="1"/>
  <c r="BG11" i="2" a="1"/>
  <c r="BG11" i="2" s="1"/>
  <c r="BG12" i="2" a="1"/>
  <c r="BG12" i="2" s="1"/>
  <c r="BG13" i="2" a="1"/>
  <c r="BG13" i="2" s="1"/>
  <c r="BG14" i="2" a="1"/>
  <c r="BG14" i="2" s="1"/>
  <c r="BF23" i="2" a="1"/>
  <c r="BF23" i="2" s="1"/>
  <c r="BF24" i="2" a="1"/>
  <c r="BF24" i="2" s="1"/>
  <c r="BF25" i="2" a="1"/>
  <c r="BF25" i="2" s="1"/>
  <c r="BF26" i="2" a="1"/>
  <c r="BF26" i="2" s="1"/>
  <c r="BD26" i="2" a="1"/>
  <c r="BD26" i="2" s="1"/>
  <c r="BD25" i="2" a="1"/>
  <c r="BD25" i="2" s="1"/>
  <c r="BD24" i="2" a="1"/>
  <c r="BD24" i="2" s="1"/>
  <c r="BD23" i="2" a="1"/>
  <c r="BD23" i="2" s="1"/>
  <c r="BE12" i="2" a="1"/>
  <c r="BE12" i="2" s="1"/>
  <c r="BE11" i="2" a="1"/>
  <c r="BE11" i="2" s="1"/>
  <c r="BE10" i="2" a="1"/>
  <c r="BE10" i="2" s="1"/>
  <c r="BE9" i="2" a="1"/>
  <c r="BE9" i="2" s="1"/>
  <c r="BE7" i="2" a="1"/>
  <c r="BE7" i="2" s="1"/>
  <c r="BE6" i="2" a="1"/>
  <c r="BE6" i="2"/>
  <c r="BE5" i="2" a="1"/>
  <c r="BE5" i="2" s="1"/>
  <c r="BE4" i="2" a="1"/>
  <c r="BE4" i="2" s="1"/>
  <c r="BE3" i="2" a="1"/>
  <c r="BE3" i="2" s="1"/>
  <c r="BC16" i="2" a="1"/>
  <c r="BC16" i="2" s="1"/>
  <c r="BC13" i="2" a="1"/>
  <c r="BC13" i="2" s="1"/>
  <c r="BC12" i="2" a="1"/>
  <c r="BC12" i="2" s="1"/>
  <c r="BC11" i="2" a="1"/>
  <c r="BC11" i="2" s="1"/>
  <c r="BC10" i="2" a="1"/>
  <c r="BC10" i="2" s="1"/>
  <c r="BC9" i="2" a="1"/>
  <c r="BC9" i="2" s="1"/>
  <c r="BC7" i="2" a="1"/>
  <c r="BC7" i="2" s="1"/>
  <c r="AT22" i="2" a="1"/>
  <c r="AT22" i="2" s="1"/>
  <c r="AT23" i="2" a="1"/>
  <c r="AT23" i="2" s="1"/>
  <c r="AR26" i="2" a="1"/>
  <c r="AR26" i="2" s="1"/>
  <c r="AR25" i="2" a="1"/>
  <c r="AR25" i="2" s="1"/>
  <c r="AR24" i="2" a="1"/>
  <c r="AR24" i="2" s="1"/>
  <c r="AR23" i="2" a="1"/>
  <c r="AR23" i="2" s="1"/>
  <c r="AS19" i="2" a="1"/>
  <c r="AS19" i="2" s="1"/>
  <c r="AS18" i="2" a="1"/>
  <c r="AS18" i="2" s="1"/>
  <c r="AS17" i="2" a="1"/>
  <c r="AS17" i="2" s="1"/>
  <c r="AS16" i="2" a="1"/>
  <c r="AS16" i="2" s="1"/>
  <c r="AS15" i="2" a="1"/>
  <c r="AS15" i="2" s="1"/>
  <c r="AS12" i="2" a="1"/>
  <c r="AS12" i="2" s="1"/>
  <c r="AS11" i="2" a="1"/>
  <c r="AS11" i="2" s="1"/>
  <c r="AS10" i="2" a="1"/>
  <c r="AS10" i="2" s="1"/>
  <c r="AS9" i="2" a="1"/>
  <c r="AS9" i="2" s="1"/>
  <c r="AS7" i="2" a="1"/>
  <c r="AS7" i="2" s="1"/>
  <c r="AS6" i="2" a="1"/>
  <c r="AS6" i="2" s="1"/>
  <c r="AS5" i="2" a="1"/>
  <c r="AS5" i="2" s="1"/>
  <c r="AS4" i="2" a="1"/>
  <c r="AS4" i="2" s="1"/>
  <c r="AS3" i="2" a="1"/>
  <c r="AS3" i="2" s="1"/>
  <c r="AQ8" i="2" a="1"/>
  <c r="AQ8" i="2" s="1"/>
  <c r="AQ9" i="2" a="1"/>
  <c r="AQ9" i="2" s="1"/>
  <c r="AQ10" i="2" a="1"/>
  <c r="AQ10" i="2" s="1"/>
  <c r="AQ11" i="2" a="1"/>
  <c r="AQ11" i="2" s="1"/>
  <c r="AQ12" i="2" a="1"/>
  <c r="AQ12" i="2" s="1"/>
  <c r="AQ13" i="2" a="1"/>
  <c r="AQ13" i="2" s="1"/>
  <c r="AQ14" i="2" a="1"/>
  <c r="AQ14" i="2" s="1"/>
  <c r="AP23" i="2" a="1"/>
  <c r="AP23" i="2" s="1"/>
  <c r="AP24" i="2" a="1"/>
  <c r="AP24" i="2" s="1"/>
  <c r="AP25" i="2" a="1"/>
  <c r="AP25" i="2" s="1"/>
  <c r="AP26" i="2" a="1"/>
  <c r="AP26" i="2" s="1"/>
  <c r="AN26" i="2" a="1"/>
  <c r="AN26" i="2" s="1"/>
  <c r="AN25" i="2" a="1"/>
  <c r="AN25" i="2" s="1"/>
  <c r="AN24" i="2" a="1"/>
  <c r="AN24" i="2" s="1"/>
  <c r="AN23" i="2" a="1"/>
  <c r="AN23" i="2" s="1"/>
  <c r="AO12" i="2" a="1"/>
  <c r="AO12" i="2" s="1"/>
  <c r="AO11" i="2" a="1"/>
  <c r="AO11" i="2" s="1"/>
  <c r="AO10" i="2" a="1"/>
  <c r="AO10" i="2" s="1"/>
  <c r="AO9" i="2" a="1"/>
  <c r="AO9" i="2" s="1"/>
  <c r="AO7" i="2" a="1"/>
  <c r="AO7" i="2" s="1"/>
  <c r="AO6" i="2" a="1"/>
  <c r="AO6" i="2" s="1"/>
  <c r="AO5" i="2" a="1"/>
  <c r="AO5" i="2" s="1"/>
  <c r="AO4" i="2" a="1"/>
  <c r="AO4" i="2" s="1"/>
  <c r="AO3" i="2" a="1"/>
  <c r="AO3" i="2" s="1"/>
  <c r="AO15" i="2" a="1"/>
  <c r="AO15" i="2" s="1"/>
  <c r="AO19" i="2" a="1"/>
  <c r="AO19" i="2" s="1"/>
  <c r="AO18" i="2" a="1"/>
  <c r="AO18" i="2" s="1"/>
  <c r="AO17" i="2" a="1"/>
  <c r="AO17" i="2" s="1"/>
  <c r="AO16" i="2" a="1"/>
  <c r="AO16" i="2" s="1"/>
  <c r="AM16" i="2" a="1"/>
  <c r="AM16" i="2" s="1"/>
  <c r="AM13" i="2" a="1"/>
  <c r="AM13" i="2" s="1"/>
  <c r="AM12" i="2" a="1"/>
  <c r="AM12" i="2" s="1"/>
  <c r="AM11" i="2" a="1"/>
  <c r="AM11" i="2" s="1"/>
  <c r="AM10" i="2" a="1"/>
  <c r="AM10" i="2" s="1"/>
  <c r="AM9" i="2" a="1"/>
  <c r="AM9" i="2" s="1"/>
  <c r="AM7" i="2" a="1"/>
  <c r="AM7" i="2" s="1"/>
  <c r="BB8" i="2"/>
  <c r="S13" i="4" l="1"/>
  <c r="S7" i="4"/>
  <c r="U19" i="4"/>
  <c r="U7" i="4"/>
  <c r="U13" i="4"/>
  <c r="CC18" i="4"/>
  <c r="W19" i="4"/>
  <c r="AB22" i="4" s="1"/>
  <c r="AF11" i="4"/>
  <c r="O20" i="4"/>
  <c r="AC4" i="4" s="1"/>
  <c r="CA13" i="4"/>
  <c r="AV11" i="4"/>
  <c r="J9" i="4"/>
  <c r="S6" i="4"/>
  <c r="O23" i="4"/>
  <c r="AC7" i="4" s="1"/>
  <c r="AX17" i="4"/>
  <c r="CA6" i="4"/>
  <c r="L16" i="4"/>
  <c r="CC6" i="4"/>
  <c r="L15" i="4"/>
  <c r="CC7" i="4"/>
  <c r="CA12" i="4"/>
  <c r="CC12" i="4"/>
  <c r="CC13" i="4"/>
  <c r="AX11" i="4"/>
  <c r="CC19" i="4"/>
  <c r="AH16" i="4"/>
  <c r="AH5" i="4"/>
  <c r="AC3" i="4"/>
  <c r="AJ10" i="4"/>
  <c r="AZ17" i="4"/>
  <c r="AZ10" i="4"/>
  <c r="AX10" i="4"/>
  <c r="AX16" i="4"/>
  <c r="AX5" i="4"/>
  <c r="AM19" i="4"/>
  <c r="AR22" i="4" s="1" a="1"/>
  <c r="AR22" i="4" s="1"/>
  <c r="AZ16" i="4"/>
  <c r="BC19" i="4"/>
  <c r="BH22" i="4" s="1" a="1"/>
  <c r="BH22" i="4" s="1"/>
  <c r="AV16" i="4"/>
  <c r="AV17" i="4"/>
  <c r="BG15" i="4"/>
  <c r="AZ5" i="4"/>
  <c r="L9" i="4"/>
  <c r="J16" i="4"/>
  <c r="AF17" i="4"/>
  <c r="AZ10" i="2"/>
  <c r="AZ16" i="2"/>
  <c r="AZ5" i="2"/>
  <c r="BQ5" i="2"/>
  <c r="BQ10" i="2"/>
  <c r="BQ16" i="2"/>
  <c r="BC61" i="2"/>
  <c r="BV15" i="2"/>
  <c r="BV14" i="2"/>
  <c r="BV13" i="2"/>
  <c r="BV12" i="2"/>
  <c r="BV11" i="2"/>
  <c r="BV19" i="2"/>
  <c r="BV23" i="2"/>
  <c r="BV22" i="2"/>
  <c r="BV21" i="2"/>
  <c r="BV20" i="2"/>
  <c r="BV7" i="2"/>
  <c r="BE19" i="2" s="1"/>
  <c r="BV6" i="2"/>
  <c r="BE18" i="2" s="1"/>
  <c r="BV5" i="2"/>
  <c r="BE17" i="2" s="1"/>
  <c r="BV4" i="2"/>
  <c r="BE16" i="2" s="1"/>
  <c r="BV3" i="2"/>
  <c r="BE15" i="2" s="1"/>
  <c r="BT19" i="2"/>
  <c r="BX16" i="2"/>
  <c r="CA19" i="2" s="1"/>
  <c r="BX8" i="2"/>
  <c r="BG19" i="2" s="1"/>
  <c r="BX7" i="2"/>
  <c r="BG18" i="2" s="1"/>
  <c r="BX5" i="2"/>
  <c r="BG16" i="2" s="1"/>
  <c r="Y7" i="2"/>
  <c r="Y6" i="2"/>
  <c r="Y4" i="2"/>
  <c r="Y3" i="2"/>
  <c r="AC17" i="2"/>
  <c r="AC16" i="2"/>
  <c r="AC12" i="2"/>
  <c r="AC11" i="2"/>
  <c r="AC10" i="2"/>
  <c r="AC9" i="2"/>
  <c r="AB26" i="2"/>
  <c r="AB25" i="2"/>
  <c r="AB24" i="2"/>
  <c r="AB23" i="2"/>
  <c r="Z26" i="2"/>
  <c r="Z25" i="2"/>
  <c r="Z24" i="2"/>
  <c r="Z23" i="2"/>
  <c r="X26" i="2"/>
  <c r="X25" i="2"/>
  <c r="X24" i="2"/>
  <c r="X23" i="2"/>
  <c r="AA8" i="2"/>
  <c r="Y19" i="2"/>
  <c r="Y17" i="2"/>
  <c r="Y16" i="2"/>
  <c r="Y12" i="2"/>
  <c r="Y11" i="2"/>
  <c r="Y10" i="2"/>
  <c r="Y9" i="2"/>
  <c r="Y5" i="2"/>
  <c r="AJ5" i="4" l="1"/>
  <c r="AJ16" i="4"/>
  <c r="BG15" i="2"/>
  <c r="BO16" i="2" s="1"/>
  <c r="CC19" i="2"/>
  <c r="CA13" i="2"/>
  <c r="CA7" i="2"/>
  <c r="CC6" i="2"/>
  <c r="CC13" i="2"/>
  <c r="BX6" i="2"/>
  <c r="BG17" i="2" s="1"/>
  <c r="BT23" i="2"/>
  <c r="CC18" i="2" s="1"/>
  <c r="BT22" i="2"/>
  <c r="CC12" i="2" s="1"/>
  <c r="BT21" i="2"/>
  <c r="BT20" i="2"/>
  <c r="Q23" i="2"/>
  <c r="Q22" i="2"/>
  <c r="Q21" i="2"/>
  <c r="Q20" i="2"/>
  <c r="Q19" i="2"/>
  <c r="O17" i="2"/>
  <c r="O16" i="2"/>
  <c r="O15" i="2"/>
  <c r="O14" i="2"/>
  <c r="O13" i="2"/>
  <c r="O7" i="2"/>
  <c r="O6" i="2"/>
  <c r="O5" i="2"/>
  <c r="O4" i="2"/>
  <c r="O3" i="2"/>
  <c r="S5" i="2" s="1"/>
  <c r="E11" i="2"/>
  <c r="J15" i="2" s="1"/>
  <c r="H4" i="2"/>
  <c r="H6" i="2"/>
  <c r="H7" i="2"/>
  <c r="H5" i="2"/>
  <c r="F7" i="2"/>
  <c r="F6" i="2"/>
  <c r="F5" i="2"/>
  <c r="F4" i="2"/>
  <c r="F3" i="2"/>
  <c r="BM16" i="2"/>
  <c r="BM5" i="2"/>
  <c r="AV5" i="2"/>
  <c r="BM11" i="2"/>
  <c r="AA14" i="2"/>
  <c r="AF16" i="2" s="1"/>
  <c r="AC19" i="2"/>
  <c r="AC18" i="2"/>
  <c r="AC15" i="2"/>
  <c r="AA9" i="2"/>
  <c r="AA13" i="2"/>
  <c r="AF5" i="2" s="1"/>
  <c r="AA12" i="2"/>
  <c r="AA11" i="2"/>
  <c r="AF11" i="2" s="1"/>
  <c r="AA10" i="2"/>
  <c r="Y18" i="2"/>
  <c r="Y15" i="2"/>
  <c r="W16" i="2"/>
  <c r="W7" i="2"/>
  <c r="AD23" i="2"/>
  <c r="AD22" i="2"/>
  <c r="F14" i="2"/>
  <c r="F18" i="2"/>
  <c r="F17" i="2"/>
  <c r="F16" i="2"/>
  <c r="F15" i="2"/>
  <c r="H18" i="2"/>
  <c r="H17" i="2"/>
  <c r="H16" i="2"/>
  <c r="H15" i="2"/>
  <c r="H14" i="2"/>
  <c r="BC19" i="2" l="1"/>
  <c r="BH22" i="2" s="1" a="1"/>
  <c r="BH22" i="2" s="1"/>
  <c r="O19" i="2"/>
  <c r="AC3" i="2" s="1"/>
  <c r="O20" i="2"/>
  <c r="AC4" i="2" s="1"/>
  <c r="CA18" i="2"/>
  <c r="CA12" i="2"/>
  <c r="CA6" i="2"/>
  <c r="O22" i="2"/>
  <c r="AC6" i="2" s="1"/>
  <c r="O23" i="2"/>
  <c r="AC7" i="2" s="1"/>
  <c r="O21" i="2"/>
  <c r="AC5" i="2" s="1"/>
  <c r="W19" i="2"/>
  <c r="AB22" i="2" s="1"/>
  <c r="S9" i="2"/>
  <c r="AH11" i="2"/>
  <c r="CC25" i="2"/>
  <c r="CC7" i="2"/>
  <c r="L9" i="2"/>
  <c r="U5" i="2"/>
  <c r="U9" i="2"/>
  <c r="J9" i="2"/>
  <c r="L5" i="2"/>
  <c r="U13" i="2"/>
  <c r="J14" i="2"/>
  <c r="AJ11" i="2"/>
  <c r="J5" i="2"/>
  <c r="L15" i="2"/>
  <c r="L14" i="2"/>
  <c r="BQ11" i="2"/>
  <c r="AH17" i="2"/>
  <c r="AJ17" i="2"/>
  <c r="BO17" i="2"/>
  <c r="AZ17" i="2"/>
  <c r="BQ17" i="2"/>
  <c r="BM10" i="2"/>
  <c r="BO11" i="2"/>
  <c r="BM17" i="2"/>
  <c r="BO10" i="2"/>
  <c r="BO5" i="2"/>
  <c r="AX17" i="2"/>
  <c r="AZ11" i="2"/>
  <c r="AX11" i="2"/>
  <c r="AV16" i="2"/>
  <c r="AV17" i="2"/>
  <c r="AV11" i="2"/>
  <c r="AV10" i="2"/>
  <c r="AM19" i="2"/>
  <c r="AR22" i="2" s="1" a="1"/>
  <c r="AR22" i="2" s="1"/>
  <c r="AH16" i="2"/>
  <c r="AX5" i="2"/>
  <c r="AX16" i="2"/>
  <c r="AX10" i="2"/>
  <c r="AF17" i="2"/>
  <c r="AF10" i="2"/>
  <c r="AH10" i="2"/>
  <c r="AH5" i="2"/>
  <c r="U17" i="2" l="1"/>
  <c r="AJ10" i="2"/>
  <c r="AJ5" i="2"/>
  <c r="AJ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<sst xmlns="http://schemas.openxmlformats.org/spreadsheetml/2006/main" count="1188" uniqueCount="384">
  <si>
    <t>Caso</t>
  </si>
  <si>
    <t>Periodo</t>
  </si>
  <si>
    <t>LV-1</t>
  </si>
  <si>
    <t>PV-2</t>
  </si>
  <si>
    <t>05-08-2023 13:00 - 05-08-2023 13:48</t>
  </si>
  <si>
    <r>
      <t>T</t>
    </r>
    <r>
      <rPr>
        <vertAlign val="subscript"/>
        <sz val="11"/>
        <rFont val="Aptos Narrow"/>
        <family val="2"/>
        <scheme val="minor"/>
      </rPr>
      <t>E,CF,in</t>
    </r>
  </si>
  <si>
    <t>FT-1</t>
  </si>
  <si>
    <t>FIT-1</t>
  </si>
  <si>
    <t>FT-2</t>
  </si>
  <si>
    <t>PT-2</t>
  </si>
  <si>
    <t>LT-1</t>
  </si>
  <si>
    <t>TT-1</t>
  </si>
  <si>
    <t>TT-2</t>
  </si>
  <si>
    <t>TT-3</t>
  </si>
  <si>
    <t>TT-4</t>
  </si>
  <si>
    <t>TT-5</t>
  </si>
  <si>
    <t>06-08-2023 22:34 - 06-08-2023 23:50</t>
  </si>
  <si>
    <t>14-08-2023 11:20 - 14-08-2023 12:37</t>
  </si>
  <si>
    <t>14-08-2023 17:15 - 14-08-2023 18:29</t>
  </si>
  <si>
    <t>15-08-2023 15:48 - 15-08-2023 16:56</t>
  </si>
  <si>
    <t>17-08-2023 19:51 - 17-08-2023 20:49</t>
  </si>
  <si>
    <t>22-08-2023 03:55 - 22-08-2023 04:54</t>
  </si>
  <si>
    <t>25-08-2023 18:32 - 25-08-2023 18:58</t>
  </si>
  <si>
    <t>31-08-2023 21:28 - 31-08-2023 21:45</t>
  </si>
  <si>
    <t>31-08-2023 22:02 - 31-08-2023 22:59</t>
  </si>
  <si>
    <t>01-09-2023 13:26 - 01-09-2023 14:24</t>
  </si>
  <si>
    <t>02-09-2023 03:37 - 02-09-2023 10:43</t>
  </si>
  <si>
    <t>02-09-2023 23:03 - 03-09-2023 00:00</t>
  </si>
  <si>
    <t>06-09-2023 05:46 - 06-09-2023 07:50</t>
  </si>
  <si>
    <t>06-09-2023 11:30 - 06-09-2023 12:56</t>
  </si>
  <si>
    <t>07-09-2023 07:19 - 07-09-2023 08:05</t>
  </si>
  <si>
    <t>09-09-2023 03:19 - 09-09-2023 04:07</t>
  </si>
  <si>
    <t>09-09-2023 18:29 - 09-09-2023 19:08</t>
  </si>
  <si>
    <t>13-09-2023 17:25 - 13-09-2023 18:09</t>
  </si>
  <si>
    <t>13-09-2023 21:11 - 13-09-2023 21:50</t>
  </si>
  <si>
    <t>14-09-2023 05:41 - 14-09-2023 06:34</t>
  </si>
  <si>
    <t>14-09-2023 16:59 - 14-09-2023 17:35</t>
  </si>
  <si>
    <t>15-09-2023 09:44 - 15-09-2023 10:39</t>
  </si>
  <si>
    <t>17-09-2023 19:14 - 17-09-2023 19:43</t>
  </si>
  <si>
    <t>22-09-2023 17:20 - 22-09-2023 18:31</t>
  </si>
  <si>
    <t>26-09-2023 09:45 - 26-09-2023 10:14</t>
  </si>
  <si>
    <t>29-09-2023 03:47 - 29-09-2023 04:17</t>
  </si>
  <si>
    <t>02-10-2023 22:38 - 02-10-2023 23:32</t>
  </si>
  <si>
    <t>03-10-2023 01:54 - 03-10-2023 03:22</t>
  </si>
  <si>
    <t>11-10-2023 04:30 - 11-10-2023 04:57</t>
  </si>
  <si>
    <t>12-10-2023 14:00 - 12-10-2023 15:08</t>
  </si>
  <si>
    <t>14-10-2023 21:53 - 14-10-2023 23:38</t>
  </si>
  <si>
    <t>16-10-2023 23:17 - 16-10-2023 23:43</t>
  </si>
  <si>
    <t>17-10-2023 06:32 - 17-10-2023 06:51</t>
  </si>
  <si>
    <t>18-10-2023 23:16 - 19-10-2023 00:32</t>
  </si>
  <si>
    <t>21-10-2023 06:30 - 21-10-2023 07:00</t>
  </si>
  <si>
    <t>ps1</t>
  </si>
  <si>
    <t>ps2</t>
  </si>
  <si>
    <t>flowmode1</t>
  </si>
  <si>
    <t>flowmode2</t>
  </si>
  <si>
    <t>simtype</t>
  </si>
  <si>
    <t>s</t>
  </si>
  <si>
    <t>z top [m]</t>
  </si>
  <si>
    <t>z lower [m]</t>
  </si>
  <si>
    <t>P [bar]</t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</si>
  <si>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a</t>
    </r>
    <r>
      <rPr>
        <b/>
        <sz val="11"/>
        <color theme="1"/>
        <rFont val="Aptos Narrow"/>
        <family val="2"/>
        <scheme val="minor"/>
      </rPr>
      <t xml:space="preserve"> [kmol/h]</t>
    </r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</si>
  <si>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w</t>
    </r>
    <r>
      <rPr>
        <b/>
        <sz val="11"/>
        <color theme="1"/>
        <rFont val="Aptos Narrow"/>
        <family val="2"/>
        <scheme val="minor"/>
      </rPr>
      <t xml:space="preserve"> [kmol/h]</t>
    </r>
  </si>
  <si>
    <t>Etapas</t>
  </si>
  <si>
    <t>Ubicación de etapa</t>
  </si>
  <si>
    <t>Flujos (cumplir balances de matería y energía ME)</t>
  </si>
  <si>
    <t>Área R</t>
  </si>
  <si>
    <t>Transferencia de masa RM</t>
  </si>
  <si>
    <t>Transferencia de energía RE, cumplir equilibrio Q</t>
  </si>
  <si>
    <t>Hidráulica H</t>
  </si>
  <si>
    <t>Zona</t>
  </si>
  <si>
    <r>
      <t>k</t>
    </r>
    <r>
      <rPr>
        <b/>
        <vertAlign val="subscript"/>
        <sz val="11"/>
        <color theme="1"/>
        <rFont val="Aptos Narrow"/>
        <family val="2"/>
        <scheme val="minor"/>
      </rPr>
      <t>bm</t>
    </r>
    <r>
      <rPr>
        <b/>
        <vertAlign val="superscript"/>
        <sz val="11"/>
        <color theme="1"/>
        <rFont val="Aptos Narrow"/>
        <family val="2"/>
        <scheme val="minor"/>
      </rPr>
      <t>g</t>
    </r>
    <r>
      <rPr>
        <b/>
        <sz val="11"/>
        <color theme="1"/>
        <rFont val="Aptos Narrow"/>
        <family val="2"/>
        <scheme val="minor"/>
      </rPr>
      <t xml:space="preserve"> [m/h]</t>
    </r>
  </si>
  <si>
    <r>
      <t>k</t>
    </r>
    <r>
      <rPr>
        <b/>
        <vertAlign val="subscript"/>
        <sz val="11"/>
        <color theme="1"/>
        <rFont val="Aptos Narrow"/>
        <family val="2"/>
        <scheme val="minor"/>
      </rPr>
      <t>bm</t>
    </r>
    <r>
      <rPr>
        <b/>
        <vertAlign val="superscript"/>
        <sz val="11"/>
        <color theme="1"/>
        <rFont val="Aptos Narrow"/>
        <family val="2"/>
        <scheme val="minor"/>
      </rPr>
      <t>l</t>
    </r>
    <r>
      <rPr>
        <b/>
        <sz val="11"/>
        <color theme="1"/>
        <rFont val="Aptos Narrow"/>
        <family val="2"/>
        <scheme val="minor"/>
      </rPr>
      <t xml:space="preserve"> [m/h]</t>
    </r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</si>
  <si>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t</t>
    </r>
    <r>
      <rPr>
        <b/>
        <sz val="11"/>
        <color theme="1"/>
        <rFont val="Aptos Narrow"/>
        <family val="2"/>
        <scheme val="minor"/>
      </rPr>
      <t xml:space="preserve"> [kmol/h]</t>
    </r>
  </si>
  <si>
    <t>E [kJ/h]</t>
  </si>
  <si>
    <t>Ubicación</t>
  </si>
  <si>
    <t>Flujos</t>
  </si>
  <si>
    <t>Masa</t>
  </si>
  <si>
    <t>Energía</t>
  </si>
  <si>
    <t>Hidráulica</t>
  </si>
  <si>
    <t>Equipo</t>
  </si>
  <si>
    <t>Real</t>
  </si>
  <si>
    <t>g</t>
  </si>
  <si>
    <t>l</t>
  </si>
  <si>
    <t>Etapa</t>
  </si>
  <si>
    <t>TT1 [°C]</t>
  </si>
  <si>
    <t>TT2 [°C]</t>
  </si>
  <si>
    <t>TT3 [°C]</t>
  </si>
  <si>
    <t>TT4 [°C]</t>
  </si>
  <si>
    <t>TT5 [°C]</t>
  </si>
  <si>
    <t>z [m]</t>
  </si>
  <si>
    <t>Posición [m]</t>
  </si>
  <si>
    <t>L [kmol/h]</t>
  </si>
  <si>
    <t>V [kmol/h]</t>
  </si>
  <si>
    <t>s=2</t>
  </si>
  <si>
    <t>s={3,…,ps1+ps2-4}</t>
  </si>
  <si>
    <t>s=ps1+ps2-3</t>
  </si>
  <si>
    <t>Representación y balances</t>
  </si>
  <si>
    <t>Condensador E-3</t>
  </si>
  <si>
    <t>Molar BR</t>
  </si>
  <si>
    <t>Molar RR</t>
  </si>
  <si>
    <r>
      <t>Mass x</t>
    </r>
    <r>
      <rPr>
        <b/>
        <vertAlign val="subscript"/>
        <sz val="11"/>
        <color theme="1"/>
        <rFont val="Aptos Narrow"/>
        <family val="2"/>
        <scheme val="minor"/>
      </rPr>
      <t>a</t>
    </r>
    <r>
      <rPr>
        <b/>
        <sz val="11"/>
        <color theme="1"/>
        <rFont val="Aptos Narrow"/>
        <family val="2"/>
        <scheme val="minor"/>
      </rPr>
      <t xml:space="preserve"> Distillate</t>
    </r>
  </si>
  <si>
    <r>
      <t>Mass x</t>
    </r>
    <r>
      <rPr>
        <b/>
        <vertAlign val="subscript"/>
        <sz val="11"/>
        <color theme="1"/>
        <rFont val="Aptos Narrow"/>
        <family val="2"/>
        <scheme val="minor"/>
      </rPr>
      <t>a</t>
    </r>
    <r>
      <rPr>
        <b/>
        <sz val="11"/>
        <color theme="1"/>
        <rFont val="Aptos Narrow"/>
        <family val="2"/>
        <scheme val="minor"/>
      </rPr>
      <t xml:space="preserve"> Bottoms</t>
    </r>
  </si>
  <si>
    <r>
      <t>Molar f</t>
    </r>
    <r>
      <rPr>
        <b/>
        <vertAlign val="subscript"/>
        <sz val="11"/>
        <color theme="1"/>
        <rFont val="Aptos Narrow"/>
        <family val="2"/>
        <scheme val="minor"/>
      </rPr>
      <t>v</t>
    </r>
    <r>
      <rPr>
        <b/>
        <sz val="11"/>
        <color theme="1"/>
        <rFont val="Aptos Narrow"/>
        <family val="2"/>
        <scheme val="minor"/>
      </rPr>
      <t xml:space="preserve"> Reboiler</t>
    </r>
  </si>
  <si>
    <t>Economizador E-1</t>
  </si>
  <si>
    <t>Economizador</t>
  </si>
  <si>
    <t>Condensador E-3 (s=1)</t>
  </si>
  <si>
    <t xml:space="preserve">Ubicación </t>
  </si>
  <si>
    <t>Caliente</t>
  </si>
  <si>
    <t>Fría</t>
  </si>
  <si>
    <r>
      <t>P en F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Caliente [bar]</t>
    </r>
  </si>
  <si>
    <r>
      <t>P en P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Caliente [bar]</t>
    </r>
  </si>
  <si>
    <r>
      <t>h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en F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Caliente [kJ/kmol]</t>
    </r>
  </si>
  <si>
    <r>
      <t>h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en P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Caliente [kJ/kmol]</t>
    </r>
  </si>
  <si>
    <r>
      <t>x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sz val="11"/>
        <color rgb="FFC00000"/>
        <rFont val="Aptos Narrow"/>
        <family val="2"/>
        <scheme val="minor"/>
      </rPr>
      <t xml:space="preserve"> molar en F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Caliente </t>
    </r>
  </si>
  <si>
    <r>
      <t>x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sz val="11"/>
        <color rgb="FFC00000"/>
        <rFont val="Aptos Narrow"/>
        <family val="2"/>
        <scheme val="minor"/>
      </rPr>
      <t xml:space="preserve"> molar en P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Caliente </t>
    </r>
  </si>
  <si>
    <r>
      <t>F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Caliente [kmol/h]</t>
    </r>
  </si>
  <si>
    <r>
      <t>P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Caliente [kmol/h]</t>
    </r>
  </si>
  <si>
    <r>
      <t>P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</si>
  <si>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t>T [°C]=</t>
  </si>
  <si>
    <t>P [bar]=</t>
  </si>
  <si>
    <r>
      <t>x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sz val="11"/>
        <color rgb="FFC00000"/>
        <rFont val="Aptos Narrow"/>
        <family val="2"/>
        <scheme val="minor"/>
      </rPr>
      <t xml:space="preserve"> molar=</t>
    </r>
  </si>
  <si>
    <t>h [kJ/kmol]=</t>
  </si>
  <si>
    <t>=</t>
  </si>
  <si>
    <r>
      <t>V</t>
    </r>
    <r>
      <rPr>
        <b/>
        <vertAlign val="subscript"/>
        <sz val="11"/>
        <color rgb="FFC00000"/>
        <rFont val="Aptos Narrow"/>
        <family val="2"/>
        <scheme val="minor"/>
      </rPr>
      <t>2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</si>
  <si>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P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[kmol/h]</t>
    </r>
  </si>
  <si>
    <r>
      <t>h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en P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[kJ/kmol]</t>
    </r>
  </si>
  <si>
    <r>
      <t>h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en V [kJ/kmol]</t>
    </r>
  </si>
  <si>
    <r>
      <t>y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sz val="11"/>
        <color rgb="FFC00000"/>
        <rFont val="Aptos Narrow"/>
        <family val="2"/>
        <scheme val="minor"/>
      </rPr>
      <t xml:space="preserve"> molar en P</t>
    </r>
    <r>
      <rPr>
        <b/>
        <vertAlign val="superscript"/>
        <sz val="11"/>
        <color rgb="FFC00000"/>
        <rFont val="Aptos Narrow"/>
        <family val="2"/>
        <scheme val="minor"/>
      </rPr>
      <t>g</t>
    </r>
  </si>
  <si>
    <r>
      <t>y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sz val="11"/>
        <color rgb="FFC00000"/>
        <rFont val="Aptos Narrow"/>
        <family val="2"/>
        <scheme val="minor"/>
      </rPr>
      <t xml:space="preserve"> molar en V</t>
    </r>
  </si>
  <si>
    <t>Vapor</t>
  </si>
  <si>
    <t>Líquido</t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</si>
  <si>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tr</t>
    </r>
    <r>
      <rPr>
        <b/>
        <sz val="11"/>
        <color theme="1"/>
        <rFont val="Aptos Narrow"/>
        <family val="2"/>
        <scheme val="minor"/>
      </rPr>
      <t xml:space="preserve"> [m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]</t>
    </r>
  </si>
  <si>
    <t>z top [m]=</t>
  </si>
  <si>
    <t>z lower [m]=</t>
  </si>
  <si>
    <r>
      <t>F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>=P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en E-2 [kmol/h]=</t>
    </r>
  </si>
  <si>
    <t>Relación</t>
  </si>
  <si>
    <t>Transferencia de masa y calor</t>
  </si>
  <si>
    <t>Convección</t>
  </si>
  <si>
    <t>E [kJ/h]=</t>
  </si>
  <si>
    <r>
      <t>N</t>
    </r>
    <r>
      <rPr>
        <b/>
        <vertAlign val="subscript"/>
        <sz val="11"/>
        <rFont val="Aptos Narrow"/>
        <family val="2"/>
        <scheme val="minor"/>
      </rPr>
      <t>a</t>
    </r>
    <r>
      <rPr>
        <b/>
        <sz val="11"/>
        <rFont val="Aptos Narrow"/>
        <family val="2"/>
        <scheme val="minor"/>
      </rPr>
      <t xml:space="preserve"> [kmol/h]=</t>
    </r>
  </si>
  <si>
    <r>
      <t>N</t>
    </r>
    <r>
      <rPr>
        <b/>
        <vertAlign val="subscript"/>
        <sz val="11"/>
        <rFont val="Aptos Narrow"/>
        <family val="2"/>
        <scheme val="minor"/>
      </rPr>
      <t>w</t>
    </r>
    <r>
      <rPr>
        <b/>
        <sz val="11"/>
        <rFont val="Aptos Narrow"/>
        <family val="2"/>
        <scheme val="minor"/>
      </rPr>
      <t xml:space="preserve"> [kmol/h]=</t>
    </r>
  </si>
  <si>
    <r>
      <t>N</t>
    </r>
    <r>
      <rPr>
        <b/>
        <vertAlign val="subscript"/>
        <sz val="11"/>
        <rFont val="Aptos Narrow"/>
        <family val="2"/>
        <scheme val="minor"/>
      </rPr>
      <t>t</t>
    </r>
    <r>
      <rPr>
        <b/>
        <sz val="11"/>
        <rFont val="Aptos Narrow"/>
        <family val="2"/>
        <scheme val="minor"/>
      </rPr>
      <t xml:space="preserve"> [kmol/h]=</t>
    </r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</si>
  <si>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ef</t>
    </r>
    <r>
      <rPr>
        <b/>
        <sz val="11"/>
        <color theme="1"/>
        <rFont val="Aptos Narrow"/>
        <family val="2"/>
        <scheme val="minor"/>
      </rPr>
      <t>A</t>
    </r>
    <r>
      <rPr>
        <b/>
        <vertAlign val="subscript"/>
        <sz val="11"/>
        <color theme="1"/>
        <rFont val="Aptos Narrow"/>
        <family val="2"/>
        <scheme val="minor"/>
      </rPr>
      <t>tr</t>
    </r>
    <r>
      <rPr>
        <b/>
        <sz val="11"/>
        <color theme="1"/>
        <rFont val="Aptos Narrow"/>
        <family val="2"/>
        <scheme val="minor"/>
      </rPr>
      <t>Z [m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]</t>
    </r>
  </si>
  <si>
    <t>Z [m]=</t>
  </si>
  <si>
    <r>
      <t>k</t>
    </r>
    <r>
      <rPr>
        <b/>
        <vertAlign val="subscript"/>
        <sz val="11"/>
        <color theme="1"/>
        <rFont val="Aptos Narrow"/>
        <family val="2"/>
        <scheme val="minor"/>
      </rPr>
      <t>h</t>
    </r>
    <r>
      <rPr>
        <b/>
        <vertAlign val="superscript"/>
        <sz val="11"/>
        <color theme="1"/>
        <rFont val="Aptos Narrow"/>
        <family val="2"/>
        <scheme val="minor"/>
      </rPr>
      <t>g</t>
    </r>
    <r>
      <rPr>
        <b/>
        <sz val="11"/>
        <color theme="1"/>
        <rFont val="Aptos Narrow"/>
        <family val="2"/>
        <scheme val="minor"/>
      </rPr>
      <t xml:space="preserve"> [kJ/h·m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</rPr>
      <t>·°C</t>
    </r>
    <r>
      <rPr>
        <b/>
        <sz val="11"/>
        <color theme="1"/>
        <rFont val="Aptos Narrow"/>
        <family val="2"/>
        <scheme val="minor"/>
      </rPr>
      <t>]</t>
    </r>
  </si>
  <si>
    <r>
      <t>k</t>
    </r>
    <r>
      <rPr>
        <b/>
        <vertAlign val="subscript"/>
        <sz val="11"/>
        <color theme="1"/>
        <rFont val="Aptos Narrow"/>
        <family val="2"/>
        <scheme val="minor"/>
      </rPr>
      <t>h</t>
    </r>
    <r>
      <rPr>
        <b/>
        <vertAlign val="superscript"/>
        <sz val="11"/>
        <color theme="1"/>
        <rFont val="Aptos Narrow"/>
        <family val="2"/>
        <scheme val="minor"/>
      </rPr>
      <t>l</t>
    </r>
    <r>
      <rPr>
        <b/>
        <sz val="11"/>
        <color theme="1"/>
        <rFont val="Aptos Narrow"/>
        <family val="2"/>
        <scheme val="minor"/>
      </rPr>
      <t xml:space="preserve"> [kJ/h·m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</rPr>
      <t>·°C</t>
    </r>
    <r>
      <rPr>
        <b/>
        <sz val="11"/>
        <color theme="1"/>
        <rFont val="Aptos Narrow"/>
        <family val="2"/>
        <scheme val="minor"/>
      </rPr>
      <t>]</t>
    </r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</si>
  <si>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ef</t>
    </r>
    <r>
      <rPr>
        <b/>
        <sz val="11"/>
        <color theme="1"/>
        <rFont val="Aptos Narrow"/>
        <family val="2"/>
        <scheme val="minor"/>
      </rPr>
      <t xml:space="preserve"> [m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/m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</si>
  <si>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y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sz val="11"/>
        <color rgb="FFC00000"/>
        <rFont val="Aptos Narrow"/>
        <family val="2"/>
        <scheme val="minor"/>
      </rPr>
      <t xml:space="preserve"> molar=</t>
    </r>
  </si>
  <si>
    <r>
      <t>V</t>
    </r>
    <r>
      <rPr>
        <b/>
        <vertAlign val="subscript"/>
        <sz val="11"/>
        <color rgb="FFC00000"/>
        <rFont val="Aptos Narrow"/>
        <family val="2"/>
        <scheme val="minor"/>
      </rPr>
      <t>3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</si>
  <si>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T</t>
    </r>
    <r>
      <rPr>
        <b/>
        <vertAlign val="superscript"/>
        <sz val="11"/>
        <color theme="1"/>
        <rFont val="Aptos Narrow"/>
        <family val="2"/>
        <scheme val="minor"/>
      </rPr>
      <t>I</t>
    </r>
    <r>
      <rPr>
        <b/>
        <sz val="11"/>
        <color theme="1"/>
        <rFont val="Aptos Narrow"/>
        <family val="2"/>
        <scheme val="minor"/>
      </rPr>
      <t xml:space="preserve"> [°C]=</t>
    </r>
  </si>
  <si>
    <r>
      <t>y</t>
    </r>
    <r>
      <rPr>
        <b/>
        <vertAlign val="subscript"/>
        <sz val="11"/>
        <color theme="1"/>
        <rFont val="Aptos Narrow"/>
        <family val="2"/>
        <scheme val="minor"/>
      </rPr>
      <t>a</t>
    </r>
    <r>
      <rPr>
        <b/>
        <vertAlign val="superscript"/>
        <sz val="11"/>
        <color theme="1"/>
        <rFont val="Aptos Narrow"/>
        <family val="2"/>
        <scheme val="minor"/>
      </rPr>
      <t>I</t>
    </r>
    <r>
      <rPr>
        <b/>
        <sz val="11"/>
        <color theme="1"/>
        <rFont val="Aptos Narrow"/>
        <family val="2"/>
        <scheme val="minor"/>
      </rPr>
      <t xml:space="preserve"> molar=</t>
    </r>
  </si>
  <si>
    <r>
      <t>x</t>
    </r>
    <r>
      <rPr>
        <b/>
        <vertAlign val="subscript"/>
        <sz val="11"/>
        <color theme="1"/>
        <rFont val="Aptos Narrow"/>
        <family val="2"/>
        <scheme val="minor"/>
      </rPr>
      <t>a</t>
    </r>
    <r>
      <rPr>
        <b/>
        <vertAlign val="superscript"/>
        <sz val="11"/>
        <color theme="1"/>
        <rFont val="Aptos Narrow"/>
        <family val="2"/>
        <scheme val="minor"/>
      </rPr>
      <t>I</t>
    </r>
    <r>
      <rPr>
        <b/>
        <sz val="11"/>
        <color theme="1"/>
        <rFont val="Aptos Narrow"/>
        <family val="2"/>
        <scheme val="minor"/>
      </rPr>
      <t xml:space="preserve"> molar=</t>
    </r>
  </si>
  <si>
    <r>
      <t>T</t>
    </r>
    <r>
      <rPr>
        <b/>
        <vertAlign val="superscript"/>
        <sz val="11"/>
        <color rgb="FFC00000"/>
        <rFont val="Aptos Narrow"/>
        <family val="2"/>
        <scheme val="minor"/>
      </rPr>
      <t>g,b</t>
    </r>
    <r>
      <rPr>
        <b/>
        <sz val="11"/>
        <color rgb="FFC00000"/>
        <rFont val="Aptos Narrow"/>
        <family val="2"/>
        <scheme val="minor"/>
      </rPr>
      <t xml:space="preserve"> [°C]=</t>
    </r>
  </si>
  <si>
    <r>
      <t>V</t>
    </r>
    <r>
      <rPr>
        <b/>
        <vertAlign val="subscript"/>
        <sz val="11"/>
        <color rgb="FFC00000"/>
        <rFont val="Aptos Narrow"/>
        <family val="2"/>
        <scheme val="minor"/>
      </rPr>
      <t>2</t>
    </r>
    <r>
      <rPr>
        <b/>
        <vertAlign val="superscript"/>
        <sz val="11"/>
        <color rgb="FFC00000"/>
        <rFont val="Aptos Narrow"/>
        <family val="2"/>
        <scheme val="minor"/>
      </rPr>
      <t>b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</si>
  <si>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t>Q̇ [kJ/h]=</t>
  </si>
  <si>
    <t>Q̇ [kJ/h]</t>
  </si>
  <si>
    <r>
      <rPr>
        <b/>
        <sz val="11"/>
        <color theme="1"/>
        <rFont val="Aptos Narrow"/>
        <family val="2"/>
      </rPr>
      <t>Γ</t>
    </r>
    <r>
      <rPr>
        <b/>
        <vertAlign val="superscript"/>
        <sz val="9.35"/>
        <color theme="1"/>
        <rFont val="Aptos Narrow"/>
        <family val="2"/>
      </rPr>
      <t>g</t>
    </r>
    <r>
      <rPr>
        <b/>
        <vertAlign val="superscript"/>
        <sz val="11"/>
        <color theme="1"/>
        <rFont val="Aptos Narrow"/>
        <family val="2"/>
        <scheme val="minor"/>
      </rPr>
      <t>,b</t>
    </r>
  </si>
  <si>
    <r>
      <t>Γ</t>
    </r>
    <r>
      <rPr>
        <b/>
        <vertAlign val="superscript"/>
        <sz val="9.35"/>
        <color theme="1"/>
        <rFont val="Aptos Narrow"/>
        <family val="2"/>
      </rPr>
      <t>l</t>
    </r>
    <r>
      <rPr>
        <b/>
        <vertAlign val="superscript"/>
        <sz val="11"/>
        <color theme="1"/>
        <rFont val="Aptos Narrow"/>
        <family val="2"/>
        <scheme val="minor"/>
      </rPr>
      <t>,b</t>
    </r>
  </si>
  <si>
    <t>Difusión</t>
  </si>
  <si>
    <r>
      <t>J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</si>
  <si>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Q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[kJ/h]=</t>
    </r>
  </si>
  <si>
    <r>
      <t>J</t>
    </r>
    <r>
      <rPr>
        <b/>
        <vertAlign val="subscript"/>
        <sz val="11"/>
        <color theme="4"/>
        <rFont val="Aptos Narrow"/>
        <family val="2"/>
        <scheme val="minor"/>
      </rPr>
      <t>a</t>
    </r>
    <r>
      <rPr>
        <b/>
        <vertAlign val="superscript"/>
        <sz val="11"/>
        <color theme="4"/>
        <rFont val="Aptos Narrow"/>
        <family val="2"/>
        <scheme val="minor"/>
      </rPr>
      <t>l</t>
    </r>
    <r>
      <rPr>
        <b/>
        <sz val="11"/>
        <color theme="4"/>
        <rFont val="Aptos Narrow"/>
        <family val="2"/>
        <scheme val="minor"/>
      </rPr>
      <t xml:space="preserve"> [kmol/h]=</t>
    </r>
  </si>
  <si>
    <r>
      <t>Q</t>
    </r>
    <r>
      <rPr>
        <b/>
        <vertAlign val="superscript"/>
        <sz val="11"/>
        <color theme="4"/>
        <rFont val="Aptos Narrow"/>
        <family val="2"/>
        <scheme val="minor"/>
      </rPr>
      <t>l</t>
    </r>
    <r>
      <rPr>
        <b/>
        <sz val="11"/>
        <color theme="4"/>
        <rFont val="Aptos Narrow"/>
        <family val="2"/>
        <scheme val="minor"/>
      </rPr>
      <t xml:space="preserve"> [kJ/h]=</t>
    </r>
  </si>
  <si>
    <r>
      <t>N</t>
    </r>
    <r>
      <rPr>
        <b/>
        <vertAlign val="subscript"/>
        <sz val="11"/>
        <color rgb="FFC00000"/>
        <rFont val="Aptos Narrow"/>
        <family val="2"/>
        <scheme val="minor"/>
      </rPr>
      <t>t</t>
    </r>
    <r>
      <rPr>
        <b/>
        <sz val="11"/>
        <color rgb="FFC00000"/>
        <rFont val="Aptos Narrow"/>
        <family val="2"/>
        <scheme val="minor"/>
      </rPr>
      <t>y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vertAlign val="superscript"/>
        <sz val="11"/>
        <color rgb="FFC00000"/>
        <rFont val="Aptos Narrow"/>
        <family val="2"/>
        <scheme val="minor"/>
      </rPr>
      <t>b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</si>
  <si>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ΣN</t>
    </r>
    <r>
      <rPr>
        <b/>
        <vertAlign val="subscript"/>
        <sz val="11"/>
        <color rgb="FFC00000"/>
        <rFont val="Aptos Narrow"/>
        <family val="2"/>
      </rPr>
      <t>i</t>
    </r>
    <r>
      <rPr>
        <b/>
        <sz val="11"/>
        <color rgb="FFC00000"/>
        <rFont val="Aptos Narrow"/>
        <family val="2"/>
      </rPr>
      <t>ĥ</t>
    </r>
    <r>
      <rPr>
        <b/>
        <vertAlign val="subscript"/>
        <sz val="11"/>
        <color rgb="FFC00000"/>
        <rFont val="Aptos Narrow"/>
        <family val="2"/>
      </rPr>
      <t>i</t>
    </r>
    <r>
      <rPr>
        <b/>
        <vertAlign val="superscript"/>
        <sz val="11"/>
        <color rgb="FFC00000"/>
        <rFont val="Aptos Narrow"/>
        <family val="2"/>
      </rPr>
      <t>g,b</t>
    </r>
    <r>
      <rPr>
        <b/>
        <sz val="11"/>
        <color rgb="FFC00000"/>
        <rFont val="Aptos Narrow"/>
        <family val="2"/>
      </rPr>
      <t xml:space="preserve"> [kJ/h]</t>
    </r>
    <r>
      <rPr>
        <b/>
        <sz val="11"/>
        <color rgb="FFC00000"/>
        <rFont val="Aptos Narrow"/>
        <family val="2"/>
        <scheme val="minor"/>
      </rPr>
      <t>=</t>
    </r>
  </si>
  <si>
    <r>
      <t>N</t>
    </r>
    <r>
      <rPr>
        <b/>
        <vertAlign val="subscript"/>
        <sz val="11"/>
        <color theme="4"/>
        <rFont val="Aptos Narrow"/>
        <family val="2"/>
        <scheme val="minor"/>
      </rPr>
      <t>t</t>
    </r>
    <r>
      <rPr>
        <b/>
        <sz val="11"/>
        <color theme="4"/>
        <rFont val="Aptos Narrow"/>
        <family val="2"/>
        <scheme val="minor"/>
      </rPr>
      <t>x</t>
    </r>
    <r>
      <rPr>
        <b/>
        <vertAlign val="subscript"/>
        <sz val="11"/>
        <color theme="4"/>
        <rFont val="Aptos Narrow"/>
        <family val="2"/>
        <scheme val="minor"/>
      </rPr>
      <t>a</t>
    </r>
    <r>
      <rPr>
        <b/>
        <vertAlign val="superscript"/>
        <sz val="11"/>
        <color theme="4"/>
        <rFont val="Aptos Narrow"/>
        <family val="2"/>
        <scheme val="minor"/>
      </rPr>
      <t>b</t>
    </r>
    <r>
      <rPr>
        <b/>
        <sz val="11"/>
        <color theme="4"/>
        <rFont val="Aptos Narrow"/>
        <family val="2"/>
        <scheme val="minor"/>
      </rPr>
      <t xml:space="preserve"> [kmol/h]=</t>
    </r>
  </si>
  <si>
    <r>
      <t>ΣN</t>
    </r>
    <r>
      <rPr>
        <b/>
        <vertAlign val="subscript"/>
        <sz val="11"/>
        <color theme="4"/>
        <rFont val="Aptos Narrow"/>
        <family val="2"/>
      </rPr>
      <t>i</t>
    </r>
    <r>
      <rPr>
        <b/>
        <sz val="11"/>
        <color theme="4"/>
        <rFont val="Aptos Narrow"/>
        <family val="2"/>
      </rPr>
      <t>ĥ</t>
    </r>
    <r>
      <rPr>
        <b/>
        <vertAlign val="subscript"/>
        <sz val="11"/>
        <color theme="4"/>
        <rFont val="Aptos Narrow"/>
        <family val="2"/>
      </rPr>
      <t>i</t>
    </r>
    <r>
      <rPr>
        <b/>
        <vertAlign val="superscript"/>
        <sz val="11"/>
        <color theme="4"/>
        <rFont val="Aptos Narrow"/>
        <family val="2"/>
      </rPr>
      <t>l,b</t>
    </r>
    <r>
      <rPr>
        <b/>
        <sz val="11"/>
        <color theme="4"/>
        <rFont val="Aptos Narrow"/>
        <family val="2"/>
      </rPr>
      <t xml:space="preserve"> [kJ/h]</t>
    </r>
    <r>
      <rPr>
        <b/>
        <sz val="11"/>
        <color theme="4"/>
        <rFont val="Aptos Narrow"/>
        <family val="2"/>
        <scheme val="minor"/>
      </rPr>
      <t>=</t>
    </r>
  </si>
  <si>
    <r>
      <t>V</t>
    </r>
    <r>
      <rPr>
        <b/>
        <vertAlign val="subscript"/>
        <sz val="11"/>
        <color rgb="FFC00000"/>
        <rFont val="Aptos Narrow"/>
        <family val="2"/>
        <scheme val="minor"/>
      </rPr>
      <t>s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</si>
  <si>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V</t>
    </r>
    <r>
      <rPr>
        <b/>
        <vertAlign val="subscript"/>
        <sz val="11"/>
        <color rgb="FFC00000"/>
        <rFont val="Aptos Narrow"/>
        <family val="2"/>
        <scheme val="minor"/>
      </rPr>
      <t>s+1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</si>
  <si>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V</t>
    </r>
    <r>
      <rPr>
        <b/>
        <vertAlign val="subscript"/>
        <sz val="11"/>
        <color rgb="FFC00000"/>
        <rFont val="Aptos Narrow"/>
        <family val="2"/>
        <scheme val="minor"/>
      </rPr>
      <t>s</t>
    </r>
    <r>
      <rPr>
        <b/>
        <vertAlign val="superscript"/>
        <sz val="11"/>
        <color rgb="FFC00000"/>
        <rFont val="Aptos Narrow"/>
        <family val="2"/>
        <scheme val="minor"/>
      </rPr>
      <t>b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</si>
  <si>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V</t>
    </r>
    <r>
      <rPr>
        <b/>
        <vertAlign val="subscript"/>
        <sz val="11"/>
        <color rgb="FFC00000"/>
        <rFont val="Aptos Narrow"/>
        <family val="2"/>
        <scheme val="minor"/>
      </rPr>
      <t>ps1+ps2-3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</si>
  <si>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V</t>
    </r>
    <r>
      <rPr>
        <b/>
        <vertAlign val="subscript"/>
        <sz val="11"/>
        <color rgb="FFC00000"/>
        <rFont val="Aptos Narrow"/>
        <family val="2"/>
        <scheme val="minor"/>
      </rPr>
      <t>ps1+ps2-3</t>
    </r>
    <r>
      <rPr>
        <b/>
        <vertAlign val="superscript"/>
        <sz val="11"/>
        <color rgb="FFC00000"/>
        <rFont val="Aptos Narrow"/>
        <family val="2"/>
        <scheme val="minor"/>
      </rPr>
      <t>b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</si>
  <si>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V</t>
    </r>
    <r>
      <rPr>
        <b/>
        <vertAlign val="subscript"/>
        <sz val="11"/>
        <color rgb="FFC00000"/>
        <rFont val="Aptos Narrow"/>
        <family val="2"/>
        <scheme val="minor"/>
      </rPr>
      <t>ps1+ps2-2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</si>
  <si>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T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en V [°C]</t>
    </r>
  </si>
  <si>
    <r>
      <t>T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en P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[°C]</t>
    </r>
  </si>
  <si>
    <r>
      <t>T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en F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[°C]</t>
    </r>
  </si>
  <si>
    <r>
      <t>P en F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[bar]</t>
    </r>
  </si>
  <si>
    <r>
      <t>P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</si>
  <si>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T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en F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Caliente [°C]</t>
    </r>
  </si>
  <si>
    <r>
      <t>T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en P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Caliente [°C]</t>
    </r>
  </si>
  <si>
    <t>P en V [bar]</t>
  </si>
  <si>
    <t>P en L [bar]</t>
  </si>
  <si>
    <r>
      <t>P en P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[bar]</t>
    </r>
  </si>
  <si>
    <t>Balance de Masa Total [kmol/h]</t>
  </si>
  <si>
    <t>Balance de Masa Amoníaco [kmol/h]</t>
  </si>
  <si>
    <t>Balance de Energía [kJ/h]</t>
  </si>
  <si>
    <r>
      <t>Nota: En lo exportado de Aspen Plus, deben ser iguales las propiedades en la salida líquida (al ser un divisor). Se usan promedios en T, P, x</t>
    </r>
    <r>
      <rPr>
        <b/>
        <vertAlign val="subscript"/>
        <sz val="11"/>
        <rFont val="Aptos Narrow"/>
        <family val="2"/>
        <scheme val="minor"/>
      </rPr>
      <t>a</t>
    </r>
    <r>
      <rPr>
        <b/>
        <sz val="11"/>
        <rFont val="Aptos Narrow"/>
        <family val="2"/>
        <scheme val="minor"/>
      </rPr>
      <t xml:space="preserve"> y h en L</t>
    </r>
    <r>
      <rPr>
        <b/>
        <vertAlign val="subscript"/>
        <sz val="11"/>
        <rFont val="Aptos Narrow"/>
        <family val="2"/>
        <scheme val="minor"/>
      </rPr>
      <t>1</t>
    </r>
    <r>
      <rPr>
        <b/>
        <sz val="11"/>
        <rFont val="Aptos Narrow"/>
        <family val="2"/>
        <scheme val="minor"/>
      </rPr>
      <t>-P</t>
    </r>
    <r>
      <rPr>
        <b/>
        <vertAlign val="superscript"/>
        <sz val="11"/>
        <rFont val="Aptos Narrow"/>
        <family val="2"/>
        <scheme val="minor"/>
      </rPr>
      <t>l</t>
    </r>
    <r>
      <rPr>
        <b/>
        <sz val="11"/>
        <rFont val="Aptos Narrow"/>
        <family val="2"/>
        <scheme val="minor"/>
      </rPr>
      <t xml:space="preserve"> para validarlo.</t>
    </r>
  </si>
  <si>
    <r>
      <t>F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[kmol/h]</t>
    </r>
  </si>
  <si>
    <r>
      <t>V</t>
    </r>
    <r>
      <rPr>
        <b/>
        <vertAlign val="superscript"/>
        <sz val="11"/>
        <color rgb="FFC00000"/>
        <rFont val="Aptos Narrow"/>
        <family val="2"/>
        <scheme val="minor"/>
      </rPr>
      <t>b</t>
    </r>
    <r>
      <rPr>
        <b/>
        <sz val="11"/>
        <color rgb="FFC00000"/>
        <rFont val="Aptos Narrow"/>
        <family val="2"/>
        <scheme val="minor"/>
      </rPr>
      <t xml:space="preserve"> [kmol/h]</t>
    </r>
  </si>
  <si>
    <r>
      <t>y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sz val="11"/>
        <color rgb="FFC00000"/>
        <rFont val="Aptos Narrow"/>
        <family val="2"/>
        <scheme val="minor"/>
      </rPr>
      <t xml:space="preserve"> molar en F</t>
    </r>
    <r>
      <rPr>
        <b/>
        <vertAlign val="superscript"/>
        <sz val="11"/>
        <color rgb="FFC00000"/>
        <rFont val="Aptos Narrow"/>
        <family val="2"/>
        <scheme val="minor"/>
      </rPr>
      <t>g</t>
    </r>
  </si>
  <si>
    <r>
      <t>y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vertAlign val="superscript"/>
        <sz val="11"/>
        <color rgb="FFC00000"/>
        <rFont val="Aptos Narrow"/>
        <family val="2"/>
        <scheme val="minor"/>
      </rPr>
      <t>b</t>
    </r>
    <r>
      <rPr>
        <b/>
        <sz val="11"/>
        <color rgb="FFC00000"/>
        <rFont val="Aptos Narrow"/>
        <family val="2"/>
        <scheme val="minor"/>
      </rPr>
      <t xml:space="preserve"> molar</t>
    </r>
  </si>
  <si>
    <r>
      <t>J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[kmol/h]</t>
    </r>
  </si>
  <si>
    <r>
      <t>k</t>
    </r>
    <r>
      <rPr>
        <b/>
        <vertAlign val="subscript"/>
        <sz val="11"/>
        <color rgb="FFC00000"/>
        <rFont val="Aptos Narrow"/>
        <family val="2"/>
        <scheme val="minor"/>
      </rPr>
      <t>bm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[m/h]</t>
    </r>
  </si>
  <si>
    <r>
      <t>N</t>
    </r>
    <r>
      <rPr>
        <b/>
        <vertAlign val="subscript"/>
        <sz val="11"/>
        <color rgb="FFC00000"/>
        <rFont val="Aptos Narrow"/>
        <family val="2"/>
        <scheme val="minor"/>
      </rPr>
      <t>t</t>
    </r>
    <r>
      <rPr>
        <b/>
        <sz val="11"/>
        <color rgb="FFC00000"/>
        <rFont val="Aptos Narrow"/>
        <family val="2"/>
        <scheme val="minor"/>
      </rPr>
      <t>y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vertAlign val="superscript"/>
        <sz val="11"/>
        <color rgb="FFC00000"/>
        <rFont val="Aptos Narrow"/>
        <family val="2"/>
        <scheme val="minor"/>
      </rPr>
      <t>b</t>
    </r>
    <r>
      <rPr>
        <b/>
        <sz val="11"/>
        <color rgb="FFC00000"/>
        <rFont val="Aptos Narrow"/>
        <family val="2"/>
        <scheme val="minor"/>
      </rPr>
      <t xml:space="preserve"> [kmol/h]</t>
    </r>
  </si>
  <si>
    <r>
      <t>T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[°C]</t>
    </r>
  </si>
  <si>
    <r>
      <t>T</t>
    </r>
    <r>
      <rPr>
        <b/>
        <vertAlign val="superscript"/>
        <sz val="11"/>
        <color rgb="FFC00000"/>
        <rFont val="Aptos Narrow"/>
        <family val="2"/>
        <scheme val="minor"/>
      </rPr>
      <t>g,b</t>
    </r>
    <r>
      <rPr>
        <b/>
        <sz val="11"/>
        <color rgb="FFC00000"/>
        <rFont val="Aptos Narrow"/>
        <family val="2"/>
        <scheme val="minor"/>
      </rPr>
      <t xml:space="preserve"> [°C]</t>
    </r>
  </si>
  <si>
    <r>
      <t>k</t>
    </r>
    <r>
      <rPr>
        <b/>
        <vertAlign val="subscript"/>
        <sz val="11"/>
        <color rgb="FFC00000"/>
        <rFont val="Aptos Narrow"/>
        <family val="2"/>
        <scheme val="minor"/>
      </rPr>
      <t>h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[kJ/h·m</t>
    </r>
    <r>
      <rPr>
        <b/>
        <vertAlign val="superscript"/>
        <sz val="11"/>
        <color rgb="FFC00000"/>
        <rFont val="Aptos Narrow"/>
        <family val="2"/>
        <scheme val="minor"/>
      </rPr>
      <t>2</t>
    </r>
    <r>
      <rPr>
        <b/>
        <sz val="11"/>
        <color rgb="FFC00000"/>
        <rFont val="Aptos Narrow"/>
        <family val="2"/>
      </rPr>
      <t>·°C</t>
    </r>
    <r>
      <rPr>
        <b/>
        <sz val="11"/>
        <color rgb="FFC00000"/>
        <rFont val="Aptos Narrow"/>
        <family val="2"/>
        <scheme val="minor"/>
      </rPr>
      <t>]</t>
    </r>
  </si>
  <si>
    <r>
      <t>Q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[kJ/h]</t>
    </r>
  </si>
  <si>
    <r>
      <t>ΣN</t>
    </r>
    <r>
      <rPr>
        <b/>
        <vertAlign val="subscript"/>
        <sz val="11"/>
        <color rgb="FFC00000"/>
        <rFont val="Aptos Narrow"/>
        <family val="2"/>
      </rPr>
      <t>i</t>
    </r>
    <r>
      <rPr>
        <b/>
        <sz val="11"/>
        <color rgb="FFC00000"/>
        <rFont val="Aptos Narrow"/>
        <family val="2"/>
      </rPr>
      <t>ĥ</t>
    </r>
    <r>
      <rPr>
        <b/>
        <vertAlign val="subscript"/>
        <sz val="11"/>
        <color rgb="FFC00000"/>
        <rFont val="Aptos Narrow"/>
        <family val="2"/>
      </rPr>
      <t>i</t>
    </r>
    <r>
      <rPr>
        <b/>
        <vertAlign val="superscript"/>
        <sz val="11"/>
        <color rgb="FFC00000"/>
        <rFont val="Aptos Narrow"/>
        <family val="2"/>
      </rPr>
      <t>g,b</t>
    </r>
    <r>
      <rPr>
        <b/>
        <sz val="11"/>
        <color rgb="FFC00000"/>
        <rFont val="Aptos Narrow"/>
        <family val="2"/>
      </rPr>
      <t xml:space="preserve"> [kJ/h]</t>
    </r>
  </si>
  <si>
    <r>
      <t>h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en F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[kJ/kmol]</t>
    </r>
  </si>
  <si>
    <r>
      <t>F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</si>
  <si>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sz val="11"/>
        <color rgb="FF156082"/>
        <rFont val="Aptos Narrow"/>
        <family val="2"/>
        <scheme val="minor"/>
      </rPr>
      <t xml:space="preserve"> molar=</t>
    </r>
  </si>
  <si>
    <r>
      <t>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>=F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Alimentación [kmol/h]=</t>
    </r>
  </si>
  <si>
    <r>
      <t>F</t>
    </r>
    <r>
      <rPr>
        <b/>
        <vertAlign val="superscript"/>
        <sz val="11"/>
        <color rgb="FF156082"/>
        <rFont val="Aptos Narrow"/>
        <family val="2"/>
        <scheme val="minor"/>
      </rPr>
      <t xml:space="preserve">l </t>
    </r>
    <r>
      <rPr>
        <b/>
        <sz val="11"/>
        <color rgb="FF156082"/>
        <rFont val="Aptos Narrow"/>
        <family val="2"/>
        <scheme val="minor"/>
      </rPr>
      <t>Fría [kmol/h]</t>
    </r>
  </si>
  <si>
    <r>
      <t>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Fría [kmol/h]</t>
    </r>
  </si>
  <si>
    <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sz val="11"/>
        <color rgb="FF156082"/>
        <rFont val="Aptos Narrow"/>
        <family val="2"/>
        <scheme val="minor"/>
      </rPr>
      <t xml:space="preserve"> molar en F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Fría </t>
    </r>
  </si>
  <si>
    <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sz val="11"/>
        <color rgb="FF156082"/>
        <rFont val="Aptos Narrow"/>
        <family val="2"/>
        <scheme val="minor"/>
      </rPr>
      <t xml:space="preserve"> molar en 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Fría </t>
    </r>
  </si>
  <si>
    <r>
      <t>T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F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Fría [°C]</t>
    </r>
  </si>
  <si>
    <r>
      <t>T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Fría [°C]</t>
    </r>
  </si>
  <si>
    <r>
      <t>h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F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Fría [kJ/kmol]</t>
    </r>
  </si>
  <si>
    <r>
      <t>h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Fría [kJ/kmol]</t>
    </r>
  </si>
  <si>
    <r>
      <t>P en F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Fría [bar]</t>
    </r>
  </si>
  <si>
    <r>
      <t>P en 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Fría [bar]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</si>
  <si>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1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</si>
  <si>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1</t>
    </r>
    <r>
      <rPr>
        <b/>
        <sz val="11"/>
        <color rgb="FF156082"/>
        <rFont val="Aptos Narrow"/>
        <family val="2"/>
        <scheme val="minor"/>
      </rPr>
      <t>-P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</si>
  <si>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</si>
  <si>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[kmol/h]</t>
    </r>
  </si>
  <si>
    <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sz val="11"/>
        <color rgb="FF156082"/>
        <rFont val="Aptos Narrow"/>
        <family val="2"/>
        <scheme val="minor"/>
      </rPr>
      <t xml:space="preserve"> molar en L</t>
    </r>
  </si>
  <si>
    <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sz val="11"/>
        <color rgb="FF156082"/>
        <rFont val="Aptos Narrow"/>
        <family val="2"/>
        <scheme val="minor"/>
      </rPr>
      <t xml:space="preserve"> molar en P</t>
    </r>
    <r>
      <rPr>
        <b/>
        <vertAlign val="superscript"/>
        <sz val="11"/>
        <color rgb="FF156082"/>
        <rFont val="Aptos Narrow"/>
        <family val="2"/>
        <scheme val="minor"/>
      </rPr>
      <t>l</t>
    </r>
  </si>
  <si>
    <r>
      <t>T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L [°C]</t>
    </r>
  </si>
  <si>
    <r>
      <t>T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[°C]</t>
    </r>
  </si>
  <si>
    <r>
      <t>h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L [kJ/kmol]</t>
    </r>
  </si>
  <si>
    <r>
      <t>h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[kJ/kmol]</t>
    </r>
  </si>
  <si>
    <r>
      <t>P en 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[bar]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</si>
  <si>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ps1+ps2-3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</si>
  <si>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ps1+ps2-2</t>
    </r>
    <r>
      <rPr>
        <b/>
        <sz val="11"/>
        <color rgb="FF156082"/>
        <rFont val="Aptos Narrow"/>
        <family val="2"/>
        <scheme val="minor"/>
      </rPr>
      <t>-P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</si>
  <si>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F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[kmol/h]</t>
    </r>
  </si>
  <si>
    <r>
      <t>L</t>
    </r>
    <r>
      <rPr>
        <b/>
        <vertAlign val="superscript"/>
        <sz val="11"/>
        <color rgb="FF156082"/>
        <rFont val="Aptos Narrow"/>
        <family val="2"/>
        <scheme val="minor"/>
      </rPr>
      <t>b</t>
    </r>
    <r>
      <rPr>
        <b/>
        <sz val="11"/>
        <color rgb="FF156082"/>
        <rFont val="Aptos Narrow"/>
        <family val="2"/>
        <scheme val="minor"/>
      </rPr>
      <t xml:space="preserve"> [kmol/h]</t>
    </r>
  </si>
  <si>
    <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sz val="11"/>
        <color rgb="FF156082"/>
        <rFont val="Aptos Narrow"/>
        <family val="2"/>
        <scheme val="minor"/>
      </rPr>
      <t xml:space="preserve"> molar en F</t>
    </r>
    <r>
      <rPr>
        <b/>
        <vertAlign val="superscript"/>
        <sz val="11"/>
        <color rgb="FF156082"/>
        <rFont val="Aptos Narrow"/>
        <family val="2"/>
        <scheme val="minor"/>
      </rPr>
      <t>l</t>
    </r>
  </si>
  <si>
    <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vertAlign val="superscript"/>
        <sz val="11"/>
        <color rgb="FF156082"/>
        <rFont val="Aptos Narrow"/>
        <family val="2"/>
        <scheme val="minor"/>
      </rPr>
      <t>b</t>
    </r>
    <r>
      <rPr>
        <b/>
        <sz val="11"/>
        <color rgb="FF156082"/>
        <rFont val="Aptos Narrow"/>
        <family val="2"/>
        <scheme val="minor"/>
      </rPr>
      <t xml:space="preserve"> molar</t>
    </r>
  </si>
  <si>
    <r>
      <t>k</t>
    </r>
    <r>
      <rPr>
        <b/>
        <vertAlign val="subscript"/>
        <sz val="11"/>
        <color rgb="FF156082"/>
        <rFont val="Aptos Narrow"/>
        <family val="2"/>
        <scheme val="minor"/>
      </rPr>
      <t>bm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[m/h]</t>
    </r>
  </si>
  <si>
    <r>
      <t>J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[kmol/h]</t>
    </r>
  </si>
  <si>
    <r>
      <t>Γ</t>
    </r>
    <r>
      <rPr>
        <b/>
        <vertAlign val="superscript"/>
        <sz val="9.35"/>
        <color rgb="FF156082"/>
        <rFont val="Aptos Narrow"/>
        <family val="2"/>
      </rPr>
      <t>l,b</t>
    </r>
  </si>
  <si>
    <r>
      <t>N</t>
    </r>
    <r>
      <rPr>
        <b/>
        <vertAlign val="subscript"/>
        <sz val="11"/>
        <color rgb="FF156082"/>
        <rFont val="Aptos Narrow"/>
        <family val="2"/>
        <scheme val="minor"/>
      </rPr>
      <t>t</t>
    </r>
    <r>
      <rPr>
        <b/>
        <sz val="11"/>
        <color rgb="FF156082"/>
        <rFont val="Aptos Narrow"/>
        <family val="2"/>
        <scheme val="minor"/>
      </rP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vertAlign val="superscript"/>
        <sz val="11"/>
        <color rgb="FF156082"/>
        <rFont val="Aptos Narrow"/>
        <family val="2"/>
        <scheme val="minor"/>
      </rPr>
      <t>b</t>
    </r>
    <r>
      <rPr>
        <b/>
        <sz val="11"/>
        <color rgb="FF156082"/>
        <rFont val="Aptos Narrow"/>
        <family val="2"/>
        <scheme val="minor"/>
      </rPr>
      <t xml:space="preserve"> [kmol/h]</t>
    </r>
  </si>
  <si>
    <r>
      <t>T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F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[°C]</t>
    </r>
  </si>
  <si>
    <r>
      <t>T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[°C]</t>
    </r>
  </si>
  <si>
    <r>
      <t>T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[°C]</t>
    </r>
  </si>
  <si>
    <r>
      <t>k</t>
    </r>
    <r>
      <rPr>
        <b/>
        <vertAlign val="subscript"/>
        <sz val="11"/>
        <color rgb="FF156082"/>
        <rFont val="Aptos Narrow"/>
        <family val="2"/>
        <scheme val="minor"/>
      </rPr>
      <t>h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[kJ/h·m</t>
    </r>
    <r>
      <rPr>
        <b/>
        <vertAlign val="superscript"/>
        <sz val="11"/>
        <color rgb="FF156082"/>
        <rFont val="Aptos Narrow"/>
        <family val="2"/>
        <scheme val="minor"/>
      </rPr>
      <t>2</t>
    </r>
    <r>
      <rPr>
        <b/>
        <sz val="11"/>
        <color rgb="FF156082"/>
        <rFont val="Aptos Narrow"/>
        <family val="2"/>
      </rPr>
      <t>·°C</t>
    </r>
    <r>
      <rPr>
        <b/>
        <sz val="11"/>
        <color rgb="FF156082"/>
        <rFont val="Aptos Narrow"/>
        <family val="2"/>
        <scheme val="minor"/>
      </rPr>
      <t>]</t>
    </r>
  </si>
  <si>
    <r>
      <t>Q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[kJ/h]</t>
    </r>
  </si>
  <si>
    <r>
      <t>ΣN</t>
    </r>
    <r>
      <rPr>
        <b/>
        <vertAlign val="subscript"/>
        <sz val="11"/>
        <color rgb="FF156082"/>
        <rFont val="Aptos Narrow"/>
        <family val="2"/>
      </rPr>
      <t>i</t>
    </r>
    <r>
      <rPr>
        <b/>
        <sz val="11"/>
        <color rgb="FF156082"/>
        <rFont val="Aptos Narrow"/>
        <family val="2"/>
      </rPr>
      <t>ĥ</t>
    </r>
    <r>
      <rPr>
        <b/>
        <vertAlign val="subscript"/>
        <sz val="11"/>
        <color rgb="FF156082"/>
        <rFont val="Aptos Narrow"/>
        <family val="2"/>
      </rPr>
      <t>i</t>
    </r>
    <r>
      <rPr>
        <b/>
        <vertAlign val="superscript"/>
        <sz val="11"/>
        <color rgb="FF156082"/>
        <rFont val="Aptos Narrow"/>
        <family val="2"/>
      </rPr>
      <t>l,b</t>
    </r>
    <r>
      <rPr>
        <b/>
        <sz val="11"/>
        <color rgb="FF156082"/>
        <rFont val="Aptos Narrow"/>
        <family val="2"/>
      </rPr>
      <t xml:space="preserve"> [kJ/h]</t>
    </r>
  </si>
  <si>
    <r>
      <t>h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F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[kJ/kmol]</t>
    </r>
  </si>
  <si>
    <r>
      <t>P en F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[bar]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</si>
  <si>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1</t>
    </r>
    <r>
      <rPr>
        <b/>
        <sz val="11"/>
        <color rgb="FF156082"/>
        <rFont val="Aptos Narrow"/>
        <family val="2"/>
        <scheme val="minor"/>
      </rPr>
      <t>-P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en E-3 [kmol/h]=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</si>
  <si>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2</t>
    </r>
    <r>
      <rPr>
        <b/>
        <vertAlign val="superscript"/>
        <sz val="11"/>
        <color rgb="FF156082"/>
        <rFont val="Aptos Narrow"/>
        <family val="2"/>
        <scheme val="minor"/>
      </rPr>
      <t>b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</si>
  <si>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T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[°C]=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</si>
  <si>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2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</si>
  <si>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F</t>
    </r>
    <r>
      <rPr>
        <b/>
        <vertAlign val="superscript"/>
        <sz val="11"/>
        <color rgb="FFA02B93"/>
        <rFont val="Aptos Narrow"/>
        <family val="2"/>
        <scheme val="minor"/>
      </rPr>
      <t>l</t>
    </r>
    <r>
      <rPr>
        <b/>
        <sz val="11"/>
        <color rgb="FFA02B93"/>
        <rFont val="Aptos Narrow"/>
        <family val="2"/>
        <scheme val="minor"/>
      </rPr>
      <t xml:space="preserve"> Alimentación [kmol/h]=</t>
    </r>
  </si>
  <si>
    <r>
      <t>x</t>
    </r>
    <r>
      <rPr>
        <b/>
        <vertAlign val="subscript"/>
        <sz val="11"/>
        <color rgb="FFA02B93"/>
        <rFont val="Aptos Narrow"/>
        <family val="2"/>
        <scheme val="minor"/>
      </rPr>
      <t>a</t>
    </r>
    <r>
      <rPr>
        <b/>
        <sz val="11"/>
        <color rgb="FFA02B93"/>
        <rFont val="Aptos Narrow"/>
        <family val="2"/>
        <scheme val="minor"/>
      </rPr>
      <t xml:space="preserve"> molar=</t>
    </r>
  </si>
  <si>
    <r>
      <t>J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</si>
  <si>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N</t>
    </r>
    <r>
      <rPr>
        <b/>
        <vertAlign val="subscript"/>
        <sz val="11"/>
        <color rgb="FF156082"/>
        <rFont val="Aptos Narrow"/>
        <family val="2"/>
        <scheme val="minor"/>
      </rPr>
      <t>t</t>
    </r>
    <r>
      <rPr>
        <b/>
        <sz val="11"/>
        <color rgb="FF156082"/>
        <rFont val="Aptos Narrow"/>
        <family val="2"/>
        <scheme val="minor"/>
      </rP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vertAlign val="superscript"/>
        <sz val="11"/>
        <color rgb="FF156082"/>
        <rFont val="Aptos Narrow"/>
        <family val="2"/>
        <scheme val="minor"/>
      </rPr>
      <t>b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</si>
  <si>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Q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[kJ/h]=</t>
    </r>
  </si>
  <si>
    <r>
      <t>ΣN</t>
    </r>
    <r>
      <rPr>
        <b/>
        <vertAlign val="subscript"/>
        <sz val="11"/>
        <color rgb="FF156082"/>
        <rFont val="Aptos Narrow"/>
        <family val="2"/>
      </rPr>
      <t>i</t>
    </r>
    <r>
      <rPr>
        <b/>
        <sz val="11"/>
        <color rgb="FF156082"/>
        <rFont val="Aptos Narrow"/>
        <family val="2"/>
      </rPr>
      <t>ĥ</t>
    </r>
    <r>
      <rPr>
        <b/>
        <vertAlign val="subscript"/>
        <sz val="11"/>
        <color rgb="FF156082"/>
        <rFont val="Aptos Narrow"/>
        <family val="2"/>
      </rPr>
      <t>i</t>
    </r>
    <r>
      <rPr>
        <b/>
        <vertAlign val="superscript"/>
        <sz val="11"/>
        <color rgb="FF156082"/>
        <rFont val="Aptos Narrow"/>
        <family val="2"/>
      </rPr>
      <t>l,b</t>
    </r>
    <r>
      <rPr>
        <b/>
        <sz val="11"/>
        <color rgb="FF156082"/>
        <rFont val="Aptos Narrow"/>
        <family val="2"/>
      </rPr>
      <t xml:space="preserve"> [kJ/h]</t>
    </r>
    <r>
      <rPr>
        <b/>
        <sz val="11"/>
        <color rgb="FF156082"/>
        <rFont val="Aptos Narrow"/>
        <family val="2"/>
        <scheme val="minor"/>
      </rPr>
      <t>=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</si>
  <si>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s-1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</si>
  <si>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s</t>
    </r>
    <r>
      <rPr>
        <b/>
        <vertAlign val="superscript"/>
        <sz val="11"/>
        <color rgb="FF156082"/>
        <rFont val="Aptos Narrow"/>
        <family val="2"/>
        <scheme val="minor"/>
      </rPr>
      <t>b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</si>
  <si>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s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</si>
  <si>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F</t>
    </r>
    <r>
      <rPr>
        <b/>
        <vertAlign val="superscript"/>
        <sz val="11"/>
        <color rgb="FFA02B93"/>
        <rFont val="Aptos Narrow"/>
        <family val="2"/>
        <scheme val="minor"/>
      </rPr>
      <t>g</t>
    </r>
    <r>
      <rPr>
        <b/>
        <sz val="11"/>
        <color rgb="FFA02B93"/>
        <rFont val="Aptos Narrow"/>
        <family val="2"/>
        <scheme val="minor"/>
      </rPr>
      <t>=P</t>
    </r>
    <r>
      <rPr>
        <b/>
        <vertAlign val="superscript"/>
        <sz val="11"/>
        <color rgb="FFA02B93"/>
        <rFont val="Aptos Narrow"/>
        <family val="2"/>
        <scheme val="minor"/>
      </rPr>
      <t>g</t>
    </r>
    <r>
      <rPr>
        <b/>
        <sz val="11"/>
        <color rgb="FFA02B93"/>
        <rFont val="Aptos Narrow"/>
        <family val="2"/>
        <scheme val="minor"/>
      </rPr>
      <t xml:space="preserve"> en E-2 [kmol/h]=</t>
    </r>
  </si>
  <si>
    <r>
      <t>y</t>
    </r>
    <r>
      <rPr>
        <b/>
        <vertAlign val="subscript"/>
        <sz val="11"/>
        <color rgb="FFA02B93"/>
        <rFont val="Aptos Narrow"/>
        <family val="2"/>
        <scheme val="minor"/>
      </rPr>
      <t>a</t>
    </r>
    <r>
      <rPr>
        <b/>
        <sz val="11"/>
        <color rgb="FFA02B93"/>
        <rFont val="Aptos Narrow"/>
        <family val="2"/>
        <scheme val="minor"/>
      </rPr>
      <t xml:space="preserve"> molar=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</si>
  <si>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ps1+ps2-4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</si>
  <si>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ps1+ps2-3</t>
    </r>
    <r>
      <rPr>
        <b/>
        <vertAlign val="superscript"/>
        <sz val="11"/>
        <color rgb="FF156082"/>
        <rFont val="Aptos Narrow"/>
        <family val="2"/>
        <scheme val="minor"/>
      </rPr>
      <t>b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</si>
  <si>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r>
      <t>T</t>
    </r>
    <r>
      <rPr>
        <b/>
        <vertAlign val="superscript"/>
        <sz val="11"/>
        <rFont val="Aptos Narrow"/>
        <family val="2"/>
        <scheme val="minor"/>
      </rPr>
      <t>I</t>
    </r>
    <r>
      <rPr>
        <b/>
        <sz val="11"/>
        <rFont val="Aptos Narrow"/>
        <family val="2"/>
        <scheme val="minor"/>
      </rPr>
      <t xml:space="preserve"> [°C]</t>
    </r>
  </si>
  <si>
    <r>
      <t>y</t>
    </r>
    <r>
      <rPr>
        <b/>
        <vertAlign val="subscript"/>
        <sz val="11"/>
        <rFont val="Aptos Narrow"/>
        <family val="2"/>
        <scheme val="minor"/>
      </rPr>
      <t>a</t>
    </r>
    <r>
      <rPr>
        <b/>
        <vertAlign val="superscript"/>
        <sz val="11"/>
        <rFont val="Aptos Narrow"/>
        <family val="2"/>
        <scheme val="minor"/>
      </rPr>
      <t>I</t>
    </r>
    <r>
      <rPr>
        <b/>
        <sz val="11"/>
        <rFont val="Aptos Narrow"/>
        <family val="2"/>
        <scheme val="minor"/>
      </rPr>
      <t xml:space="preserve"> molar</t>
    </r>
  </si>
  <si>
    <r>
      <t>x</t>
    </r>
    <r>
      <rPr>
        <b/>
        <vertAlign val="subscript"/>
        <sz val="11"/>
        <rFont val="Aptos Narrow"/>
        <family val="2"/>
        <scheme val="minor"/>
      </rPr>
      <t>a</t>
    </r>
    <r>
      <rPr>
        <b/>
        <vertAlign val="superscript"/>
        <sz val="11"/>
        <rFont val="Aptos Narrow"/>
        <family val="2"/>
        <scheme val="minor"/>
      </rPr>
      <t>I</t>
    </r>
    <r>
      <rPr>
        <b/>
        <sz val="11"/>
        <rFont val="Aptos Narrow"/>
        <family val="2"/>
        <scheme val="minor"/>
      </rPr>
      <t xml:space="preserve"> molar</t>
    </r>
  </si>
  <si>
    <r>
      <t>L</t>
    </r>
    <r>
      <rPr>
        <b/>
        <vertAlign val="subscript"/>
        <sz val="11"/>
        <color rgb="FF156082"/>
        <rFont val="Aptos Narrow"/>
        <family val="2"/>
        <scheme val="minor"/>
      </rPr>
      <t>ps1+ps2-2</t>
    </r>
    <r>
      <rPr>
        <b/>
        <sz val="11"/>
        <color rgb="FF156082"/>
        <rFont val="Aptos Narrow"/>
        <family val="2"/>
        <scheme val="minor"/>
      </rPr>
      <t>-P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>-P</t>
    </r>
    <r>
      <rPr>
        <b/>
        <vertAlign val="superscript"/>
        <sz val="11"/>
        <color rgb="FF156082"/>
        <rFont val="Aptos Narrow"/>
        <family val="2"/>
        <scheme val="minor"/>
      </rPr>
      <t>g</t>
    </r>
    <r>
      <rPr>
        <b/>
        <sz val="11"/>
        <color rgb="FF156082"/>
        <rFont val="Aptos Narrow"/>
        <family val="2"/>
        <scheme val="minor"/>
      </rPr>
      <t xml:space="preserve"> [kmol/h]=</t>
    </r>
  </si>
  <si>
    <t>Retorno de líquido de E-2 al sumidero</t>
  </si>
  <si>
    <t>Flujo molar [kmol/h]</t>
  </si>
  <si>
    <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sz val="11"/>
        <color rgb="FF156082"/>
        <rFont val="Aptos Narrow"/>
        <family val="2"/>
        <scheme val="minor"/>
      </rPr>
      <t xml:space="preserve"> molar</t>
    </r>
  </si>
  <si>
    <r>
      <t>h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[kJ/kmol]</t>
    </r>
  </si>
  <si>
    <t>Rectificación</t>
  </si>
  <si>
    <t>Transferencia de masa</t>
  </si>
  <si>
    <t>Transferencia de energía</t>
  </si>
  <si>
    <r>
      <t>N</t>
    </r>
    <r>
      <rPr>
        <b/>
        <vertAlign val="subscript"/>
        <sz val="11"/>
        <rFont val="Aptos Narrow"/>
        <family val="2"/>
        <scheme val="minor"/>
      </rPr>
      <t>a</t>
    </r>
    <r>
      <rPr>
        <b/>
        <sz val="11"/>
        <rFont val="Aptos Narrow"/>
        <family val="2"/>
        <scheme val="minor"/>
      </rPr>
      <t xml:space="preserve"> [kmol/h]</t>
    </r>
  </si>
  <si>
    <r>
      <t>N</t>
    </r>
    <r>
      <rPr>
        <b/>
        <vertAlign val="subscript"/>
        <sz val="11"/>
        <rFont val="Aptos Narrow"/>
        <family val="2"/>
        <scheme val="minor"/>
      </rPr>
      <t>w</t>
    </r>
    <r>
      <rPr>
        <b/>
        <sz val="11"/>
        <rFont val="Aptos Narrow"/>
        <family val="2"/>
        <scheme val="minor"/>
      </rPr>
      <t xml:space="preserve"> [kmol/h]</t>
    </r>
  </si>
  <si>
    <r>
      <t>N</t>
    </r>
    <r>
      <rPr>
        <b/>
        <vertAlign val="subscript"/>
        <sz val="11"/>
        <rFont val="Aptos Narrow"/>
        <family val="2"/>
        <scheme val="minor"/>
      </rPr>
      <t>t</t>
    </r>
    <r>
      <rPr>
        <b/>
        <sz val="11"/>
        <rFont val="Aptos Narrow"/>
        <family val="2"/>
        <scheme val="minor"/>
      </rPr>
      <t xml:space="preserve"> [kmol/h]</t>
    </r>
  </si>
  <si>
    <r>
      <t>J</t>
    </r>
    <r>
      <rPr>
        <b/>
        <vertAlign val="subscript"/>
        <sz val="11"/>
        <rFont val="Aptos Narrow"/>
        <family val="2"/>
        <scheme val="minor"/>
      </rPr>
      <t>a</t>
    </r>
    <r>
      <rPr>
        <b/>
        <vertAlign val="superscript"/>
        <sz val="11"/>
        <rFont val="Aptos Narrow"/>
        <family val="2"/>
        <scheme val="minor"/>
      </rPr>
      <t>g</t>
    </r>
    <r>
      <rPr>
        <b/>
        <sz val="11"/>
        <rFont val="Aptos Narrow"/>
        <family val="2"/>
        <scheme val="minor"/>
      </rPr>
      <t xml:space="preserve"> [kmol/h]</t>
    </r>
  </si>
  <si>
    <r>
      <t>N</t>
    </r>
    <r>
      <rPr>
        <b/>
        <vertAlign val="subscript"/>
        <sz val="11"/>
        <rFont val="Aptos Narrow"/>
        <family val="2"/>
        <scheme val="minor"/>
      </rPr>
      <t>t</t>
    </r>
    <r>
      <rPr>
        <b/>
        <sz val="11"/>
        <rFont val="Aptos Narrow"/>
        <family val="2"/>
        <scheme val="minor"/>
      </rPr>
      <t>y</t>
    </r>
    <r>
      <rPr>
        <b/>
        <vertAlign val="subscript"/>
        <sz val="11"/>
        <rFont val="Aptos Narrow"/>
        <family val="2"/>
        <scheme val="minor"/>
      </rPr>
      <t>a</t>
    </r>
    <r>
      <rPr>
        <b/>
        <vertAlign val="superscript"/>
        <sz val="11"/>
        <rFont val="Aptos Narrow"/>
        <family val="2"/>
        <scheme val="minor"/>
      </rPr>
      <t>b</t>
    </r>
    <r>
      <rPr>
        <b/>
        <sz val="11"/>
        <rFont val="Aptos Narrow"/>
        <family val="2"/>
        <scheme val="minor"/>
      </rPr>
      <t xml:space="preserve"> [kmol/h]</t>
    </r>
  </si>
  <si>
    <r>
      <t>J</t>
    </r>
    <r>
      <rPr>
        <b/>
        <vertAlign val="subscript"/>
        <sz val="11"/>
        <rFont val="Aptos Narrow"/>
        <family val="2"/>
        <scheme val="minor"/>
      </rPr>
      <t>a</t>
    </r>
    <r>
      <rPr>
        <b/>
        <vertAlign val="superscript"/>
        <sz val="11"/>
        <rFont val="Aptos Narrow"/>
        <family val="2"/>
        <scheme val="minor"/>
      </rPr>
      <t>l</t>
    </r>
    <r>
      <rPr>
        <b/>
        <sz val="11"/>
        <rFont val="Aptos Narrow"/>
        <family val="2"/>
        <scheme val="minor"/>
      </rPr>
      <t xml:space="preserve"> [kmol/h]</t>
    </r>
  </si>
  <si>
    <r>
      <t>N</t>
    </r>
    <r>
      <rPr>
        <b/>
        <vertAlign val="subscript"/>
        <sz val="11"/>
        <rFont val="Aptos Narrow"/>
        <family val="2"/>
        <scheme val="minor"/>
      </rPr>
      <t>t</t>
    </r>
    <r>
      <rPr>
        <b/>
        <sz val="11"/>
        <rFont val="Aptos Narrow"/>
        <family val="2"/>
        <scheme val="minor"/>
      </rPr>
      <t>x</t>
    </r>
    <r>
      <rPr>
        <b/>
        <vertAlign val="subscript"/>
        <sz val="11"/>
        <rFont val="Aptos Narrow"/>
        <family val="2"/>
        <scheme val="minor"/>
      </rPr>
      <t>a</t>
    </r>
    <r>
      <rPr>
        <b/>
        <vertAlign val="superscript"/>
        <sz val="11"/>
        <rFont val="Aptos Narrow"/>
        <family val="2"/>
        <scheme val="minor"/>
      </rPr>
      <t>b</t>
    </r>
    <r>
      <rPr>
        <b/>
        <sz val="11"/>
        <rFont val="Aptos Narrow"/>
        <family val="2"/>
        <scheme val="minor"/>
      </rPr>
      <t xml:space="preserve"> [kmol/h]</t>
    </r>
  </si>
  <si>
    <r>
      <t>Q</t>
    </r>
    <r>
      <rPr>
        <b/>
        <vertAlign val="superscript"/>
        <sz val="11"/>
        <rFont val="Aptos Narrow"/>
        <family val="2"/>
        <scheme val="minor"/>
      </rPr>
      <t>g</t>
    </r>
    <r>
      <rPr>
        <b/>
        <sz val="11"/>
        <rFont val="Aptos Narrow"/>
        <family val="2"/>
        <scheme val="minor"/>
      </rPr>
      <t xml:space="preserve"> [kJ/h]</t>
    </r>
  </si>
  <si>
    <r>
      <t>ΣN</t>
    </r>
    <r>
      <rPr>
        <b/>
        <vertAlign val="subscript"/>
        <sz val="11"/>
        <rFont val="Aptos Narrow"/>
        <family val="2"/>
      </rPr>
      <t>i</t>
    </r>
    <r>
      <rPr>
        <b/>
        <sz val="11"/>
        <rFont val="Aptos Narrow"/>
        <family val="2"/>
      </rPr>
      <t>ĥ</t>
    </r>
    <r>
      <rPr>
        <b/>
        <vertAlign val="subscript"/>
        <sz val="11"/>
        <rFont val="Aptos Narrow"/>
        <family val="2"/>
      </rPr>
      <t>i</t>
    </r>
    <r>
      <rPr>
        <b/>
        <vertAlign val="superscript"/>
        <sz val="11"/>
        <rFont val="Aptos Narrow"/>
        <family val="2"/>
      </rPr>
      <t>g,b</t>
    </r>
    <r>
      <rPr>
        <b/>
        <sz val="11"/>
        <rFont val="Aptos Narrow"/>
        <family val="2"/>
      </rPr>
      <t xml:space="preserve"> [kJ/h]</t>
    </r>
  </si>
  <si>
    <r>
      <t>Q</t>
    </r>
    <r>
      <rPr>
        <b/>
        <vertAlign val="superscript"/>
        <sz val="11"/>
        <rFont val="Aptos Narrow"/>
        <family val="2"/>
        <scheme val="minor"/>
      </rPr>
      <t>l</t>
    </r>
    <r>
      <rPr>
        <b/>
        <sz val="11"/>
        <rFont val="Aptos Narrow"/>
        <family val="2"/>
        <scheme val="minor"/>
      </rPr>
      <t xml:space="preserve"> [kJ/h]</t>
    </r>
  </si>
  <si>
    <r>
      <t>ΣN</t>
    </r>
    <r>
      <rPr>
        <b/>
        <vertAlign val="subscript"/>
        <sz val="11"/>
        <rFont val="Aptos Narrow"/>
        <family val="2"/>
      </rPr>
      <t>i</t>
    </r>
    <r>
      <rPr>
        <b/>
        <sz val="11"/>
        <rFont val="Aptos Narrow"/>
        <family val="2"/>
      </rPr>
      <t>ĥ</t>
    </r>
    <r>
      <rPr>
        <b/>
        <vertAlign val="subscript"/>
        <sz val="11"/>
        <rFont val="Aptos Narrow"/>
        <family val="2"/>
      </rPr>
      <t>i</t>
    </r>
    <r>
      <rPr>
        <b/>
        <vertAlign val="superscript"/>
        <sz val="11"/>
        <rFont val="Aptos Narrow"/>
        <family val="2"/>
      </rPr>
      <t>l,b</t>
    </r>
    <r>
      <rPr>
        <b/>
        <sz val="11"/>
        <rFont val="Aptos Narrow"/>
        <family val="2"/>
      </rPr>
      <t xml:space="preserve"> [kJ/h]</t>
    </r>
  </si>
  <si>
    <t>Agotamiento</t>
  </si>
  <si>
    <r>
      <t>Γ</t>
    </r>
    <r>
      <rPr>
        <b/>
        <vertAlign val="superscript"/>
        <sz val="9.35"/>
        <color rgb="FFC00000"/>
        <rFont val="Aptos Mono"/>
        <family val="3"/>
      </rPr>
      <t>g</t>
    </r>
    <r>
      <rPr>
        <b/>
        <vertAlign val="superscript"/>
        <sz val="11"/>
        <color rgb="FFC00000"/>
        <rFont val="Aptos Mono"/>
        <family val="3"/>
      </rPr>
      <t>,b</t>
    </r>
    <r>
      <rPr>
        <b/>
        <sz val="11"/>
        <color rgb="FFC00000"/>
        <rFont val="Aptos Narrow"/>
        <family val="2"/>
      </rPr>
      <t>≈1</t>
    </r>
  </si>
  <si>
    <r>
      <t>y</t>
    </r>
    <r>
      <rPr>
        <b/>
        <vertAlign val="subscript"/>
        <sz val="11"/>
        <color rgb="FFC00000"/>
        <rFont val="Aptos Narrow"/>
        <family val="2"/>
        <scheme val="minor"/>
      </rPr>
      <t>a</t>
    </r>
    <r>
      <rPr>
        <b/>
        <vertAlign val="superscript"/>
        <sz val="11"/>
        <color rgb="FFC00000"/>
        <rFont val="Aptos Narrow"/>
        <family val="2"/>
        <scheme val="minor"/>
      </rPr>
      <t>b</t>
    </r>
    <r>
      <rPr>
        <b/>
        <sz val="11"/>
        <color rgb="FFC00000"/>
        <rFont val="Aptos Narrow"/>
        <family val="2"/>
        <scheme val="minor"/>
      </rPr>
      <t xml:space="preserve"> molar=</t>
    </r>
  </si>
  <si>
    <r>
      <t>x</t>
    </r>
    <r>
      <rPr>
        <b/>
        <vertAlign val="subscript"/>
        <sz val="11"/>
        <color rgb="FF156082"/>
        <rFont val="Aptos Narrow"/>
        <family val="2"/>
        <scheme val="minor"/>
      </rPr>
      <t>a</t>
    </r>
    <r>
      <rPr>
        <b/>
        <vertAlign val="superscript"/>
        <sz val="11"/>
        <color rgb="FF156082"/>
        <rFont val="Aptos Narrow"/>
        <family val="2"/>
        <scheme val="minor"/>
      </rPr>
      <t>b</t>
    </r>
    <r>
      <rPr>
        <b/>
        <sz val="11"/>
        <color rgb="FF156082"/>
        <rFont val="Aptos Narrow"/>
        <family val="2"/>
        <scheme val="minor"/>
      </rPr>
      <t xml:space="preserve"> molar=</t>
    </r>
  </si>
  <si>
    <t>l-v</t>
  </si>
  <si>
    <t>v-l</t>
  </si>
  <si>
    <t>Simbología</t>
  </si>
  <si>
    <t>ΔP [bar] en C-1</t>
  </si>
  <si>
    <t>Simulación T [°C]</t>
  </si>
  <si>
    <t>pborde1</t>
  </si>
  <si>
    <t>nborde1</t>
  </si>
  <si>
    <t>pborde2</t>
  </si>
  <si>
    <t>nborde2</t>
  </si>
  <si>
    <r>
      <rPr>
        <b/>
        <sz val="11"/>
        <color rgb="FFC00000"/>
        <rFont val="Calibri"/>
        <family val="2"/>
      </rPr>
      <t>ρ</t>
    </r>
    <r>
      <rPr>
        <b/>
        <vertAlign val="superscript"/>
        <sz val="11"/>
        <color rgb="FFC00000"/>
        <rFont val="Aptos Narrow"/>
        <family val="2"/>
        <scheme val="minor"/>
      </rPr>
      <t>g,b</t>
    </r>
    <r>
      <rPr>
        <b/>
        <sz val="11"/>
        <color rgb="FFC00000"/>
        <rFont val="Aptos Narrow"/>
        <family val="2"/>
        <scheme val="minor"/>
      </rPr>
      <t xml:space="preserve"> [kmol/m</t>
    </r>
    <r>
      <rPr>
        <b/>
        <vertAlign val="superscript"/>
        <sz val="11"/>
        <color rgb="FFC00000"/>
        <rFont val="Aptos Narrow"/>
        <family val="2"/>
        <scheme val="minor"/>
      </rPr>
      <t>3</t>
    </r>
    <r>
      <rPr>
        <b/>
        <sz val="11"/>
        <color rgb="FFC00000"/>
        <rFont val="Aptos Narrow"/>
        <family val="2"/>
        <scheme val="minor"/>
      </rPr>
      <t>] AP</t>
    </r>
  </si>
  <si>
    <t>AP - Aspen Plus</t>
  </si>
  <si>
    <t>ACM - Aspen Custom Modeler</t>
  </si>
  <si>
    <r>
      <rPr>
        <b/>
        <sz val="11"/>
        <color rgb="FF156082"/>
        <rFont val="Calibri"/>
        <family val="2"/>
      </rPr>
      <t>ρ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[kmol/m</t>
    </r>
    <r>
      <rPr>
        <b/>
        <vertAlign val="superscript"/>
        <sz val="11"/>
        <color rgb="FF156082"/>
        <rFont val="Aptos Narrow"/>
        <family val="2"/>
        <scheme val="minor"/>
      </rPr>
      <t>3</t>
    </r>
    <r>
      <rPr>
        <b/>
        <sz val="11"/>
        <color rgb="FF156082"/>
        <rFont val="Aptos Narrow"/>
        <family val="2"/>
        <scheme val="minor"/>
      </rPr>
      <t>] ACM</t>
    </r>
  </si>
  <si>
    <r>
      <rPr>
        <b/>
        <sz val="11"/>
        <color rgb="FF156082"/>
        <rFont val="Calibri"/>
        <family val="2"/>
      </rPr>
      <t>ρ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[kmol/m</t>
    </r>
    <r>
      <rPr>
        <b/>
        <vertAlign val="superscript"/>
        <sz val="11"/>
        <color rgb="FF156082"/>
        <rFont val="Aptos Narrow"/>
        <family val="2"/>
        <scheme val="minor"/>
      </rPr>
      <t>3</t>
    </r>
    <r>
      <rPr>
        <b/>
        <sz val="11"/>
        <color rgb="FF156082"/>
        <rFont val="Aptos Narrow"/>
        <family val="2"/>
        <scheme val="minor"/>
      </rPr>
      <t>] AP</t>
    </r>
  </si>
  <si>
    <r>
      <rPr>
        <b/>
        <sz val="11"/>
        <color rgb="FFC00000"/>
        <rFont val="Calibri"/>
        <family val="2"/>
      </rPr>
      <t>ρ</t>
    </r>
    <r>
      <rPr>
        <b/>
        <vertAlign val="superscript"/>
        <sz val="11"/>
        <color rgb="FFC00000"/>
        <rFont val="Aptos Narrow"/>
        <family val="2"/>
        <scheme val="minor"/>
      </rPr>
      <t>g,b</t>
    </r>
    <r>
      <rPr>
        <b/>
        <sz val="11"/>
        <color rgb="FFC00000"/>
        <rFont val="Aptos Narrow"/>
        <family val="2"/>
        <scheme val="minor"/>
      </rPr>
      <t xml:space="preserve"> [kmol/m</t>
    </r>
    <r>
      <rPr>
        <b/>
        <vertAlign val="superscript"/>
        <sz val="11"/>
        <color rgb="FFC00000"/>
        <rFont val="Aptos Narrow"/>
        <family val="2"/>
        <scheme val="minor"/>
      </rPr>
      <t>3</t>
    </r>
    <r>
      <rPr>
        <b/>
        <sz val="11"/>
        <color rgb="FFC00000"/>
        <rFont val="Aptos Narrow"/>
        <family val="2"/>
        <scheme val="minor"/>
      </rPr>
      <t>] ACM</t>
    </r>
  </si>
  <si>
    <t>Propiedades de bulk comprobadas en ACM</t>
  </si>
  <si>
    <r>
      <rPr>
        <b/>
        <sz val="11"/>
        <color rgb="FFC00000"/>
        <rFont val="Calibri"/>
        <family val="2"/>
      </rPr>
      <t>D</t>
    </r>
    <r>
      <rPr>
        <b/>
        <vertAlign val="subscript"/>
        <sz val="11"/>
        <color rgb="FFC00000"/>
        <rFont val="Calibri"/>
        <family val="2"/>
      </rPr>
      <t>bm</t>
    </r>
    <r>
      <rPr>
        <b/>
        <vertAlign val="superscript"/>
        <sz val="11"/>
        <color rgb="FFC00000"/>
        <rFont val="Aptos Narrow"/>
        <family val="2"/>
        <scheme val="minor"/>
      </rPr>
      <t>g,b</t>
    </r>
    <r>
      <rPr>
        <b/>
        <sz val="11"/>
        <color rgb="FFC00000"/>
        <rFont val="Aptos Narrow"/>
        <family val="2"/>
        <scheme val="minor"/>
      </rPr>
      <t xml:space="preserve"> [m</t>
    </r>
    <r>
      <rPr>
        <b/>
        <vertAlign val="superscript"/>
        <sz val="11"/>
        <color rgb="FFC00000"/>
        <rFont val="Aptos Narrow"/>
        <family val="2"/>
        <scheme val="minor"/>
      </rPr>
      <t>2</t>
    </r>
    <r>
      <rPr>
        <b/>
        <sz val="11"/>
        <color rgb="FFC00000"/>
        <rFont val="Aptos Narrow"/>
        <family val="2"/>
        <scheme val="minor"/>
      </rPr>
      <t>/h] AP</t>
    </r>
  </si>
  <si>
    <r>
      <rPr>
        <b/>
        <sz val="11"/>
        <color rgb="FF156082"/>
        <rFont val="Calibri"/>
        <family val="2"/>
      </rPr>
      <t>D</t>
    </r>
    <r>
      <rPr>
        <b/>
        <vertAlign val="subscript"/>
        <sz val="11"/>
        <color rgb="FF156082"/>
        <rFont val="Calibri"/>
        <family val="2"/>
      </rPr>
      <t>bm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[m</t>
    </r>
    <r>
      <rPr>
        <b/>
        <vertAlign val="superscript"/>
        <sz val="11"/>
        <color rgb="FF156082"/>
        <rFont val="Aptos Narrow"/>
        <family val="2"/>
        <scheme val="minor"/>
      </rPr>
      <t>2</t>
    </r>
    <r>
      <rPr>
        <b/>
        <sz val="11"/>
        <color rgb="FF156082"/>
        <rFont val="Aptos Narrow"/>
        <family val="2"/>
        <scheme val="minor"/>
      </rPr>
      <t>/h] AP</t>
    </r>
  </si>
  <si>
    <r>
      <rPr>
        <b/>
        <sz val="11"/>
        <color rgb="FFC00000"/>
        <rFont val="Calibri"/>
        <family val="2"/>
      </rPr>
      <t>D</t>
    </r>
    <r>
      <rPr>
        <b/>
        <vertAlign val="subscript"/>
        <sz val="11"/>
        <color rgb="FFC00000"/>
        <rFont val="Calibri"/>
        <family val="2"/>
      </rPr>
      <t>bm</t>
    </r>
    <r>
      <rPr>
        <b/>
        <vertAlign val="superscript"/>
        <sz val="11"/>
        <color rgb="FFC00000"/>
        <rFont val="Aptos Narrow"/>
        <family val="2"/>
        <scheme val="minor"/>
      </rPr>
      <t>g,b</t>
    </r>
    <r>
      <rPr>
        <b/>
        <sz val="11"/>
        <color rgb="FFC00000"/>
        <rFont val="Aptos Narrow"/>
        <family val="2"/>
        <scheme val="minor"/>
      </rPr>
      <t xml:space="preserve"> [m</t>
    </r>
    <r>
      <rPr>
        <b/>
        <vertAlign val="superscript"/>
        <sz val="11"/>
        <color rgb="FFC00000"/>
        <rFont val="Aptos Narrow"/>
        <family val="2"/>
        <scheme val="minor"/>
      </rPr>
      <t>2</t>
    </r>
    <r>
      <rPr>
        <b/>
        <sz val="11"/>
        <color rgb="FFC00000"/>
        <rFont val="Aptos Narrow"/>
        <family val="2"/>
        <scheme val="minor"/>
      </rPr>
      <t>/h] ACM</t>
    </r>
  </si>
  <si>
    <r>
      <rPr>
        <b/>
        <sz val="11"/>
        <color rgb="FF156082"/>
        <rFont val="Calibri"/>
        <family val="2"/>
      </rPr>
      <t>D</t>
    </r>
    <r>
      <rPr>
        <b/>
        <vertAlign val="subscript"/>
        <sz val="11"/>
        <color rgb="FF156082"/>
        <rFont val="Calibri"/>
        <family val="2"/>
      </rPr>
      <t>bm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[m</t>
    </r>
    <r>
      <rPr>
        <b/>
        <vertAlign val="superscript"/>
        <sz val="11"/>
        <color rgb="FF156082"/>
        <rFont val="Aptos Narrow"/>
        <family val="2"/>
        <scheme val="minor"/>
      </rPr>
      <t>2</t>
    </r>
    <r>
      <rPr>
        <b/>
        <sz val="11"/>
        <color rgb="FF156082"/>
        <rFont val="Aptos Narrow"/>
        <family val="2"/>
        <scheme val="minor"/>
      </rPr>
      <t>/h] ACM</t>
    </r>
  </si>
  <si>
    <r>
      <t>C</t>
    </r>
    <r>
      <rPr>
        <b/>
        <vertAlign val="subscript"/>
        <sz val="11"/>
        <color rgb="FFC00000"/>
        <rFont val="Aptos Narrow"/>
        <family val="2"/>
        <scheme val="minor"/>
      </rPr>
      <t>p</t>
    </r>
    <r>
      <rPr>
        <b/>
        <vertAlign val="superscript"/>
        <sz val="11"/>
        <color rgb="FFC00000"/>
        <rFont val="Aptos Narrow"/>
        <family val="2"/>
        <scheme val="minor"/>
      </rPr>
      <t>g,b</t>
    </r>
    <r>
      <rPr>
        <b/>
        <sz val="11"/>
        <color rgb="FFC00000"/>
        <rFont val="Aptos Narrow"/>
        <family val="2"/>
        <scheme val="minor"/>
      </rPr>
      <t xml:space="preserve"> [kJ/kmol·K] ACM</t>
    </r>
  </si>
  <si>
    <r>
      <t>C</t>
    </r>
    <r>
      <rPr>
        <b/>
        <vertAlign val="subscript"/>
        <sz val="11"/>
        <color rgb="FF156082"/>
        <rFont val="Aptos Narrow"/>
        <family val="2"/>
        <scheme val="minor"/>
      </rPr>
      <t>p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[kJ/kmol·K] ACM</t>
    </r>
  </si>
  <si>
    <r>
      <rPr>
        <b/>
        <sz val="11"/>
        <color rgb="FFC00000"/>
        <rFont val="Aptos Narrow"/>
        <family val="2"/>
      </rPr>
      <t>κ</t>
    </r>
    <r>
      <rPr>
        <b/>
        <vertAlign val="superscript"/>
        <sz val="11"/>
        <color rgb="FFC00000"/>
        <rFont val="Aptos Narrow"/>
        <family val="2"/>
        <scheme val="minor"/>
      </rPr>
      <t>g,b</t>
    </r>
    <r>
      <rPr>
        <b/>
        <sz val="11"/>
        <color rgb="FFC00000"/>
        <rFont val="Aptos Narrow"/>
        <family val="2"/>
        <scheme val="minor"/>
      </rPr>
      <t xml:space="preserve"> [kJ/h·m·K] ACM</t>
    </r>
  </si>
  <si>
    <r>
      <t>κ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[kJ/h·m·K] ACM</t>
    </r>
  </si>
  <si>
    <r>
      <rPr>
        <b/>
        <sz val="11"/>
        <color rgb="FF156082"/>
        <rFont val="Aptos Narrow"/>
        <family val="2"/>
      </rPr>
      <t>σ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[kg/h</t>
    </r>
    <r>
      <rPr>
        <b/>
        <vertAlign val="superscript"/>
        <sz val="11"/>
        <color rgb="FF156082"/>
        <rFont val="Aptos Narrow"/>
        <family val="2"/>
        <scheme val="minor"/>
      </rPr>
      <t>2</t>
    </r>
    <r>
      <rPr>
        <b/>
        <sz val="11"/>
        <color rgb="FF156082"/>
        <rFont val="Aptos Narrow"/>
        <family val="2"/>
        <scheme val="minor"/>
      </rPr>
      <t>] ACM</t>
    </r>
  </si>
  <si>
    <r>
      <rPr>
        <b/>
        <sz val="11"/>
        <color rgb="FFC00000"/>
        <rFont val="Calibri"/>
        <family val="2"/>
      </rPr>
      <t>μ</t>
    </r>
    <r>
      <rPr>
        <b/>
        <vertAlign val="superscript"/>
        <sz val="11"/>
        <color rgb="FFC00000"/>
        <rFont val="Aptos Narrow"/>
        <family val="2"/>
        <scheme val="minor"/>
      </rPr>
      <t>g,b</t>
    </r>
    <r>
      <rPr>
        <b/>
        <sz val="11"/>
        <color rgb="FFC00000"/>
        <rFont val="Aptos Narrow"/>
        <family val="2"/>
        <scheme val="minor"/>
      </rPr>
      <t xml:space="preserve"> [kg/h·m] ACM</t>
    </r>
  </si>
  <si>
    <r>
      <rPr>
        <b/>
        <sz val="11"/>
        <color rgb="FF156082"/>
        <rFont val="Calibri"/>
        <family val="2"/>
      </rPr>
      <t>μ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[kg/h·m] ACM</t>
    </r>
  </si>
  <si>
    <t>Primarias</t>
  </si>
  <si>
    <t>Secundarias</t>
  </si>
  <si>
    <r>
      <t>U</t>
    </r>
    <r>
      <rPr>
        <b/>
        <vertAlign val="subscript"/>
        <sz val="11"/>
        <color rgb="FFC00000"/>
        <rFont val="Aptos Narrow"/>
        <family val="2"/>
        <scheme val="minor"/>
      </rPr>
      <t>sp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[m/h] ACM</t>
    </r>
  </si>
  <si>
    <r>
      <t>U</t>
    </r>
    <r>
      <rPr>
        <b/>
        <vertAlign val="subscript"/>
        <sz val="11"/>
        <color rgb="FF156082"/>
        <rFont val="Aptos Narrow"/>
        <family val="2"/>
        <scheme val="minor"/>
      </rPr>
      <t>sp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[m/h] ACM</t>
    </r>
  </si>
  <si>
    <r>
      <t>Sc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AP</t>
    </r>
  </si>
  <si>
    <r>
      <t>Sc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ACM</t>
    </r>
  </si>
  <si>
    <r>
      <t>Sc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ACM</t>
    </r>
  </si>
  <si>
    <r>
      <t>Sc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AP</t>
    </r>
  </si>
  <si>
    <r>
      <t>Re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ACM</t>
    </r>
  </si>
  <si>
    <r>
      <t>Re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ACM</t>
    </r>
  </si>
  <si>
    <r>
      <t>We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ACM</t>
    </r>
  </si>
  <si>
    <r>
      <t>Fr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ACM</t>
    </r>
  </si>
  <si>
    <t>ε</t>
  </si>
  <si>
    <t>θ [rad]</t>
  </si>
  <si>
    <r>
      <t>d</t>
    </r>
    <r>
      <rPr>
        <b/>
        <vertAlign val="subscript"/>
        <sz val="11"/>
        <color theme="1"/>
        <rFont val="Aptos Narrow"/>
        <family val="2"/>
      </rPr>
      <t>h</t>
    </r>
    <r>
      <rPr>
        <b/>
        <sz val="11"/>
        <color theme="1"/>
        <rFont val="Aptos Narrow"/>
        <family val="2"/>
      </rPr>
      <t xml:space="preserve"> [m]</t>
    </r>
  </si>
  <si>
    <r>
      <t>g</t>
    </r>
    <r>
      <rPr>
        <b/>
        <vertAlign val="subscript"/>
        <sz val="11"/>
        <color theme="1"/>
        <rFont val="Aptos Narrow"/>
        <family val="2"/>
      </rPr>
      <t>c</t>
    </r>
    <r>
      <rPr>
        <b/>
        <sz val="11"/>
        <color theme="1"/>
        <rFont val="Aptos Narrow"/>
        <family val="2"/>
      </rPr>
      <t xml:space="preserve"> [m/s</t>
    </r>
    <r>
      <rPr>
        <b/>
        <vertAlign val="superscript"/>
        <sz val="11"/>
        <color theme="1"/>
        <rFont val="Aptos Narrow"/>
        <family val="2"/>
      </rPr>
      <t>2</t>
    </r>
    <r>
      <rPr>
        <b/>
        <sz val="11"/>
        <color theme="1"/>
        <rFont val="Aptos Narrow"/>
        <family val="2"/>
      </rPr>
      <t>]</t>
    </r>
  </si>
  <si>
    <t>Aproximaciones propuestas ACM</t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</si>
  <si>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p</t>
    </r>
    <r>
      <rPr>
        <b/>
        <sz val="11"/>
        <color theme="1"/>
        <rFont val="Aptos Narrow"/>
        <family val="2"/>
        <scheme val="minor"/>
      </rPr>
      <t xml:space="preserve"> [m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/m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</t>
    </r>
  </si>
  <si>
    <r>
      <t>4</t>
    </r>
    <r>
      <rPr>
        <b/>
        <sz val="11"/>
        <color rgb="FFC00000"/>
        <rFont val="Aptos Narrow"/>
        <family val="2"/>
      </rPr>
      <t>ε</t>
    </r>
    <r>
      <rPr>
        <b/>
        <sz val="11"/>
        <color rgb="FFC00000"/>
        <rFont val="Aptos Narrow"/>
        <family val="2"/>
        <scheme val="minor"/>
      </rPr>
      <t>Re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AP</t>
    </r>
  </si>
  <si>
    <r>
      <t>4εRe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AP</t>
    </r>
  </si>
  <si>
    <r>
      <t>4εWe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AP</t>
    </r>
  </si>
  <si>
    <r>
      <t>Fr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>/(4ε) AP</t>
    </r>
  </si>
  <si>
    <t xml:space="preserve">Ecs. R </t>
  </si>
  <si>
    <r>
      <t>k</t>
    </r>
    <r>
      <rPr>
        <b/>
        <vertAlign val="subscript"/>
        <sz val="11"/>
        <color rgb="FFC00000"/>
        <rFont val="Aptos Narrow"/>
        <family val="2"/>
        <scheme val="minor"/>
      </rPr>
      <t>h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[kJ/h·m</t>
    </r>
    <r>
      <rPr>
        <b/>
        <vertAlign val="superscript"/>
        <sz val="11"/>
        <color rgb="FFC00000"/>
        <rFont val="Aptos Narrow"/>
        <family val="2"/>
        <scheme val="minor"/>
      </rPr>
      <t>2</t>
    </r>
    <r>
      <rPr>
        <b/>
        <sz val="11"/>
        <color rgb="FFC00000"/>
        <rFont val="Aptos Narrow"/>
        <family val="2"/>
      </rPr>
      <t>·°C</t>
    </r>
    <r>
      <rPr>
        <b/>
        <sz val="11"/>
        <color rgb="FFC00000"/>
        <rFont val="Aptos Narrow"/>
        <family val="2"/>
        <scheme val="minor"/>
      </rPr>
      <t>] ACM</t>
    </r>
  </si>
  <si>
    <r>
      <t>k</t>
    </r>
    <r>
      <rPr>
        <b/>
        <vertAlign val="subscript"/>
        <sz val="11"/>
        <color rgb="FF156082"/>
        <rFont val="Aptos Narrow"/>
        <family val="2"/>
        <scheme val="minor"/>
      </rPr>
      <t>h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[kJ/h·m</t>
    </r>
    <r>
      <rPr>
        <b/>
        <vertAlign val="superscript"/>
        <sz val="11"/>
        <color rgb="FF156082"/>
        <rFont val="Aptos Narrow"/>
        <family val="2"/>
        <scheme val="minor"/>
      </rPr>
      <t>2</t>
    </r>
    <r>
      <rPr>
        <b/>
        <sz val="11"/>
        <color rgb="FF156082"/>
        <rFont val="Aptos Narrow"/>
        <family val="2"/>
      </rPr>
      <t>·°C</t>
    </r>
    <r>
      <rPr>
        <b/>
        <sz val="11"/>
        <color rgb="FF156082"/>
        <rFont val="Aptos Narrow"/>
        <family val="2"/>
        <scheme val="minor"/>
      </rPr>
      <t>] ACM</t>
    </r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</si>
  <si>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ef</t>
    </r>
    <r>
      <rPr>
        <b/>
        <sz val="11"/>
        <color theme="1"/>
        <rFont val="Aptos Narrow"/>
        <family val="2"/>
        <scheme val="minor"/>
      </rPr>
      <t xml:space="preserve"> [m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/m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 AP</t>
    </r>
  </si>
  <si>
    <r>
      <t>a</t>
    </r>
    <r>
      <rPr>
        <b/>
        <vertAlign val="subscript"/>
        <sz val="11"/>
        <color theme="1"/>
        <rFont val="Aptos Narrow"/>
        <family val="2"/>
        <scheme val="minor"/>
      </rPr>
      <t>ef</t>
    </r>
    <r>
      <rPr>
        <b/>
        <sz val="11"/>
        <color theme="1"/>
        <rFont val="Aptos Narrow"/>
        <family val="2"/>
        <scheme val="minor"/>
      </rPr>
      <t xml:space="preserve"> [m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/m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] ACM</t>
    </r>
  </si>
  <si>
    <r>
      <t>k</t>
    </r>
    <r>
      <rPr>
        <b/>
        <vertAlign val="subscript"/>
        <sz val="11"/>
        <color rgb="FFC00000"/>
        <rFont val="Aptos Narrow"/>
        <family val="2"/>
        <scheme val="minor"/>
      </rPr>
      <t>bm</t>
    </r>
    <r>
      <rPr>
        <b/>
        <vertAlign val="superscript"/>
        <sz val="11"/>
        <color rgb="FFC00000"/>
        <rFont val="Aptos Narrow"/>
        <family val="2"/>
        <scheme val="minor"/>
      </rPr>
      <t>g</t>
    </r>
    <r>
      <rPr>
        <b/>
        <sz val="11"/>
        <color rgb="FFC00000"/>
        <rFont val="Aptos Narrow"/>
        <family val="2"/>
        <scheme val="minor"/>
      </rPr>
      <t xml:space="preserve"> [m/h] ACM</t>
    </r>
  </si>
  <si>
    <r>
      <t>k</t>
    </r>
    <r>
      <rPr>
        <b/>
        <vertAlign val="subscript"/>
        <sz val="11"/>
        <color rgb="FF156082"/>
        <rFont val="Aptos Narrow"/>
        <family val="2"/>
        <scheme val="minor"/>
      </rPr>
      <t>bm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[m/h] ACM</t>
    </r>
  </si>
  <si>
    <r>
      <rPr>
        <b/>
        <sz val="11"/>
        <color rgb="FF156082"/>
        <rFont val="Calibri"/>
        <family val="2"/>
      </rPr>
      <t>ρ</t>
    </r>
    <r>
      <rPr>
        <b/>
        <vertAlign val="superscript"/>
        <sz val="11"/>
        <color rgb="FF156082"/>
        <rFont val="Aptos Narrow"/>
        <family val="2"/>
        <scheme val="minor"/>
      </rPr>
      <t>l</t>
    </r>
    <r>
      <rPr>
        <b/>
        <sz val="11"/>
        <color rgb="FF156082"/>
        <rFont val="Aptos Narrow"/>
        <family val="2"/>
        <scheme val="minor"/>
      </rPr>
      <t xml:space="preserve"> [kg/m</t>
    </r>
    <r>
      <rPr>
        <b/>
        <vertAlign val="superscript"/>
        <sz val="11"/>
        <color rgb="FF156082"/>
        <rFont val="Aptos Narrow"/>
        <family val="2"/>
        <scheme val="minor"/>
      </rPr>
      <t>3</t>
    </r>
    <r>
      <rPr>
        <b/>
        <sz val="11"/>
        <color rgb="FF156082"/>
        <rFont val="Aptos Narrow"/>
        <family val="2"/>
        <scheme val="minor"/>
      </rPr>
      <t>]</t>
    </r>
  </si>
  <si>
    <r>
      <t>ĥ</t>
    </r>
    <r>
      <rPr>
        <b/>
        <vertAlign val="subscript"/>
        <sz val="11"/>
        <color rgb="FFC00000"/>
        <rFont val="Aptos Narrow"/>
        <family val="2"/>
      </rPr>
      <t>a</t>
    </r>
    <r>
      <rPr>
        <b/>
        <vertAlign val="superscript"/>
        <sz val="11"/>
        <color rgb="FFC00000"/>
        <rFont val="Aptos Narrow"/>
        <family val="2"/>
      </rPr>
      <t>g,b</t>
    </r>
    <r>
      <rPr>
        <b/>
        <sz val="11"/>
        <color rgb="FFC00000"/>
        <rFont val="Aptos Narrow"/>
        <family val="2"/>
      </rPr>
      <t xml:space="preserve"> [kJ/kmol]</t>
    </r>
  </si>
  <si>
    <r>
      <t>ĥ</t>
    </r>
    <r>
      <rPr>
        <b/>
        <vertAlign val="subscript"/>
        <sz val="11"/>
        <color rgb="FFC00000"/>
        <rFont val="Aptos Narrow"/>
        <family val="2"/>
      </rPr>
      <t>w</t>
    </r>
    <r>
      <rPr>
        <b/>
        <vertAlign val="superscript"/>
        <sz val="11"/>
        <color rgb="FFC00000"/>
        <rFont val="Aptos Narrow"/>
        <family val="2"/>
      </rPr>
      <t>g,b</t>
    </r>
    <r>
      <rPr>
        <b/>
        <sz val="11"/>
        <color rgb="FFC00000"/>
        <rFont val="Aptos Narrow"/>
        <family val="2"/>
      </rPr>
      <t xml:space="preserve"> [kJ/kmol]</t>
    </r>
  </si>
  <si>
    <r>
      <t>ĥ</t>
    </r>
    <r>
      <rPr>
        <b/>
        <vertAlign val="subscript"/>
        <sz val="11"/>
        <color rgb="FF156082"/>
        <rFont val="Aptos Narrow"/>
        <family val="2"/>
      </rPr>
      <t>a</t>
    </r>
    <r>
      <rPr>
        <b/>
        <vertAlign val="superscript"/>
        <sz val="11"/>
        <color rgb="FF156082"/>
        <rFont val="Aptos Narrow"/>
        <family val="2"/>
      </rPr>
      <t>l,b</t>
    </r>
    <r>
      <rPr>
        <b/>
        <sz val="11"/>
        <color rgb="FF156082"/>
        <rFont val="Aptos Narrow"/>
        <family val="2"/>
      </rPr>
      <t xml:space="preserve"> [kJ/kmol]</t>
    </r>
  </si>
  <si>
    <r>
      <t>ĥ</t>
    </r>
    <r>
      <rPr>
        <b/>
        <vertAlign val="subscript"/>
        <sz val="11"/>
        <color rgb="FF156082"/>
        <rFont val="Aptos Narrow"/>
        <family val="2"/>
      </rPr>
      <t>w</t>
    </r>
    <r>
      <rPr>
        <b/>
        <vertAlign val="superscript"/>
        <sz val="11"/>
        <color rgb="FF156082"/>
        <rFont val="Aptos Narrow"/>
        <family val="2"/>
      </rPr>
      <t>l,b</t>
    </r>
    <r>
      <rPr>
        <b/>
        <sz val="11"/>
        <color rgb="FF156082"/>
        <rFont val="Aptos Narrow"/>
        <family val="2"/>
      </rPr>
      <t xml:space="preserve"> [kJ/kmol]</t>
    </r>
  </si>
  <si>
    <t>ΔP [bar] AP</t>
  </si>
  <si>
    <r>
      <t>u</t>
    </r>
    <r>
      <rPr>
        <b/>
        <vertAlign val="superscript"/>
        <sz val="11"/>
        <color rgb="FFC00000"/>
        <rFont val="Aptos Narrow"/>
        <family val="2"/>
        <scheme val="minor"/>
      </rPr>
      <t>g,b</t>
    </r>
    <r>
      <rPr>
        <b/>
        <sz val="11"/>
        <color rgb="FFC00000"/>
        <rFont val="Aptos Narrow"/>
        <family val="2"/>
        <scheme val="minor"/>
      </rPr>
      <t xml:space="preserve"> [kJ/kmol]</t>
    </r>
  </si>
  <si>
    <r>
      <t>u</t>
    </r>
    <r>
      <rPr>
        <b/>
        <vertAlign val="superscript"/>
        <sz val="11"/>
        <color rgb="FF156082"/>
        <rFont val="Aptos Narrow"/>
        <family val="2"/>
        <scheme val="minor"/>
      </rPr>
      <t>l,b</t>
    </r>
    <r>
      <rPr>
        <b/>
        <sz val="11"/>
        <color rgb="FF156082"/>
        <rFont val="Aptos Narrow"/>
        <family val="2"/>
        <scheme val="minor"/>
      </rPr>
      <t xml:space="preserve"> [kJ/kmol]</t>
    </r>
  </si>
  <si>
    <t>Ecs. H ACM</t>
  </si>
  <si>
    <t>ΔP [bar]</t>
  </si>
  <si>
    <t>FIC-1</t>
  </si>
  <si>
    <t>TT-6</t>
  </si>
  <si>
    <t>TT-7</t>
  </si>
  <si>
    <t>TV-1</t>
  </si>
  <si>
    <t>FV-1</t>
  </si>
  <si>
    <t>Caída de presión a sumidero</t>
  </si>
  <si>
    <t>P estática [bar] AP</t>
  </si>
  <si>
    <t>P estática [bar] cal</t>
  </si>
  <si>
    <t>Nota: AP no está considerando la caída de presión en el sumidero por el nivel del agua. Lo calcula mediante la altura en la última etapa; pero está presión estática si es muy similar calculada con el nivel del agua.</t>
  </si>
  <si>
    <t>Ver AP - Nota ❤️</t>
  </si>
  <si>
    <t>Nota ❤️: En Tab: "C-1 Column Internals INT-1 - Column Hydraulic Results" y valor en "Pressure drop across sump"</t>
  </si>
  <si>
    <t xml:space="preserve">→ </t>
  </si>
  <si>
    <t>TT-6 [°C]=</t>
  </si>
  <si>
    <t>TT-7 [°C]=</t>
  </si>
  <si>
    <t>Q̇ [kJ/h] mediante la suposición de estado cuasi-estacionario del aceite térmico=</t>
  </si>
  <si>
    <r>
      <t>FIC-1 [m</t>
    </r>
    <r>
      <rPr>
        <b/>
        <vertAlign val="superscript"/>
        <sz val="11"/>
        <color rgb="FFA02B93"/>
        <rFont val="Aptos Narrow"/>
        <family val="2"/>
        <scheme val="minor"/>
      </rPr>
      <t>3</t>
    </r>
    <r>
      <rPr>
        <b/>
        <sz val="11"/>
        <color rgb="FFA02B93"/>
        <rFont val="Aptos Narrow"/>
        <family val="2"/>
        <scheme val="minor"/>
      </rPr>
      <t>/h]=</t>
    </r>
  </si>
  <si>
    <t>Transferencia de ME e interfase</t>
  </si>
  <si>
    <t>% Apertura</t>
  </si>
  <si>
    <r>
      <t>q̇ [m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/h]</t>
    </r>
  </si>
  <si>
    <r>
      <t>L</t>
    </r>
    <r>
      <rPr>
        <b/>
        <vertAlign val="subscript"/>
        <sz val="11"/>
        <color rgb="FFC00000"/>
        <rFont val="Aptos Narrow"/>
        <family val="2"/>
        <scheme val="minor"/>
      </rPr>
      <t>1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</si>
  <si>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r>
      <t>L</t>
    </r>
    <r>
      <rPr>
        <b/>
        <vertAlign val="subscript"/>
        <sz val="11"/>
        <color rgb="FFC00000"/>
        <rFont val="Aptos Narrow"/>
        <family val="2"/>
        <scheme val="minor"/>
      </rPr>
      <t>1</t>
    </r>
    <r>
      <rPr>
        <b/>
        <sz val="11"/>
        <color rgb="FFC00000"/>
        <rFont val="Aptos Narrow"/>
        <family val="2"/>
        <scheme val="minor"/>
      </rPr>
      <t>-P</t>
    </r>
    <r>
      <rPr>
        <b/>
        <vertAlign val="superscript"/>
        <sz val="11"/>
        <color rgb="FFC00000"/>
        <rFont val="Aptos Narrow"/>
        <family val="2"/>
        <scheme val="minor"/>
      </rPr>
      <t>l</t>
    </r>
    <r>
      <rPr>
        <b/>
        <sz val="11"/>
        <color rgb="FFC00000"/>
        <rFont val="Aptos Narrow"/>
        <family val="2"/>
        <scheme val="minor"/>
      </rPr>
      <t xml:space="preserve"> [kmol/h]=</t>
    </r>
  </si>
  <si>
    <t>Factor de corrección  F</t>
  </si>
  <si>
    <t>Factor de corrección F</t>
  </si>
  <si>
    <r>
      <t>ḣ</t>
    </r>
    <r>
      <rPr>
        <vertAlign val="subscript"/>
        <sz val="11"/>
        <color theme="1"/>
        <rFont val="Aptos Narrow"/>
        <family val="2"/>
        <scheme val="minor"/>
      </rPr>
      <t>int</t>
    </r>
    <r>
      <rPr>
        <b/>
        <sz val="11"/>
        <color theme="1"/>
        <rFont val="Aptos Narrow"/>
        <family val="2"/>
        <scheme val="minor"/>
      </rPr>
      <t xml:space="preserve"> [kJ/h·m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·K]</t>
    </r>
  </si>
  <si>
    <r>
      <t>ḣ</t>
    </r>
    <r>
      <rPr>
        <vertAlign val="subscript"/>
        <sz val="11"/>
        <color theme="1"/>
        <rFont val="Aptos Narrow"/>
        <family val="2"/>
        <scheme val="minor"/>
      </rPr>
      <t>ext</t>
    </r>
    <r>
      <rPr>
        <b/>
        <sz val="11"/>
        <color theme="1"/>
        <rFont val="Aptos Narrow"/>
        <family val="2"/>
        <scheme val="minor"/>
      </rPr>
      <t xml:space="preserve"> [kJ/h·m</t>
    </r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·K]</t>
    </r>
  </si>
  <si>
    <t>Corriente fría de Condensador</t>
  </si>
  <si>
    <r>
      <t>P</t>
    </r>
    <r>
      <rPr>
        <b/>
        <vertAlign val="superscript"/>
        <sz val="11"/>
        <color rgb="FF156082"/>
        <rFont val="Aptos Narrow"/>
        <family val="2"/>
        <scheme val="minor"/>
      </rPr>
      <t xml:space="preserve">l </t>
    </r>
    <r>
      <rPr>
        <b/>
        <sz val="11"/>
        <color rgb="FF156082"/>
        <rFont val="Aptos Narrow"/>
        <family val="2"/>
        <scheme val="minor"/>
      </rPr>
      <t>Fría [kmol/h]=</t>
    </r>
  </si>
  <si>
    <r>
      <t>F</t>
    </r>
    <r>
      <rPr>
        <b/>
        <vertAlign val="superscript"/>
        <sz val="11"/>
        <color rgb="FF156082"/>
        <rFont val="Aptos Narrow"/>
        <family val="2"/>
        <scheme val="minor"/>
      </rPr>
      <t xml:space="preserve">l </t>
    </r>
    <r>
      <rPr>
        <b/>
        <sz val="11"/>
        <color rgb="FF156082"/>
        <rFont val="Aptos Narrow"/>
        <family val="2"/>
        <scheme val="minor"/>
      </rPr>
      <t>Fría [kmol/h]=</t>
    </r>
  </si>
  <si>
    <t>FIC-1 [kmol/h]=</t>
  </si>
  <si>
    <t>Rehervidor E-2 (s=ps1+ps2-2)</t>
  </si>
  <si>
    <r>
      <t>Nota: Las propiedades de L</t>
    </r>
    <r>
      <rPr>
        <b/>
        <vertAlign val="subscript"/>
        <sz val="11"/>
        <rFont val="Aptos Narrow"/>
        <family val="2"/>
        <scheme val="minor"/>
      </rPr>
      <t>ps1+ps2-2</t>
    </r>
    <r>
      <rPr>
        <b/>
        <sz val="11"/>
        <rFont val="Aptos Narrow"/>
        <family val="2"/>
        <scheme val="minor"/>
      </rPr>
      <t>-P</t>
    </r>
    <r>
      <rPr>
        <b/>
        <vertAlign val="superscript"/>
        <sz val="11"/>
        <rFont val="Aptos Narrow"/>
        <family val="2"/>
        <scheme val="minor"/>
      </rPr>
      <t>l</t>
    </r>
    <r>
      <rPr>
        <b/>
        <sz val="11"/>
        <rFont val="Aptos Narrow"/>
        <family val="2"/>
        <scheme val="minor"/>
      </rPr>
      <t xml:space="preserve"> son las de L</t>
    </r>
    <r>
      <rPr>
        <b/>
        <vertAlign val="subscript"/>
        <sz val="11"/>
        <rFont val="Aptos Narrow"/>
        <family val="2"/>
        <scheme val="minor"/>
      </rPr>
      <t>ps1+ps2-2</t>
    </r>
    <r>
      <rPr>
        <b/>
        <sz val="11"/>
        <rFont val="Aptos Narrow"/>
        <family val="2"/>
        <scheme val="minor"/>
      </rPr>
      <t>, las cuales deben ser iguales a las de P</t>
    </r>
    <r>
      <rPr>
        <b/>
        <vertAlign val="superscript"/>
        <sz val="11"/>
        <rFont val="Aptos Narrow"/>
        <family val="2"/>
        <scheme val="minor"/>
      </rPr>
      <t>l</t>
    </r>
    <r>
      <rPr>
        <b/>
        <sz val="11"/>
        <rFont val="Aptos Narrow"/>
        <family val="2"/>
        <scheme val="minor"/>
      </rPr>
      <t>, pero por la recirculación en Aspen Plus se exportan valores muy cercanos entre sí. Se calcula h de L</t>
    </r>
    <r>
      <rPr>
        <b/>
        <vertAlign val="subscript"/>
        <sz val="11"/>
        <rFont val="Aptos Narrow"/>
        <family val="2"/>
        <scheme val="minor"/>
      </rPr>
      <t>ps1+ps2-2</t>
    </r>
    <r>
      <rPr>
        <b/>
        <sz val="11"/>
        <rFont val="Aptos Narrow"/>
        <family val="2"/>
        <scheme val="minor"/>
      </rPr>
      <t>-P</t>
    </r>
    <r>
      <rPr>
        <b/>
        <vertAlign val="superscript"/>
        <sz val="11"/>
        <rFont val="Aptos Narrow"/>
        <family val="2"/>
        <scheme val="minor"/>
      </rPr>
      <t>l</t>
    </r>
    <r>
      <rPr>
        <b/>
        <sz val="11"/>
        <rFont val="Aptos Narrow"/>
        <family val="2"/>
        <scheme val="minor"/>
      </rPr>
      <t xml:space="preserve"> mediante Aspen Custom Modeler para validar la esperada simulitud con la de P</t>
    </r>
    <r>
      <rPr>
        <b/>
        <vertAlign val="superscript"/>
        <sz val="11"/>
        <rFont val="Aptos Narrow"/>
        <family val="2"/>
        <scheme val="minor"/>
      </rPr>
      <t>l</t>
    </r>
    <r>
      <rPr>
        <b/>
        <sz val="11"/>
        <rFont val="Aptos Narrow"/>
        <family val="2"/>
        <scheme val="minor"/>
      </rPr>
      <t>. Por otra parte, se esperaría que se evapore toda la entrada al Rehervidor, es decir, f</t>
    </r>
    <r>
      <rPr>
        <b/>
        <vertAlign val="subscript"/>
        <sz val="11"/>
        <rFont val="Aptos Narrow"/>
        <family val="2"/>
        <scheme val="minor"/>
      </rPr>
      <t>v</t>
    </r>
    <r>
      <rPr>
        <b/>
        <sz val="11"/>
        <rFont val="Aptos Narrow"/>
        <family val="2"/>
        <scheme val="minor"/>
      </rPr>
      <t>≈1 y por lo tanto, la corriente L</t>
    </r>
    <r>
      <rPr>
        <b/>
        <vertAlign val="subscript"/>
        <sz val="11"/>
        <rFont val="Aptos Narrow"/>
        <family val="2"/>
        <scheme val="minor"/>
      </rPr>
      <t>ps1+ps2-2</t>
    </r>
    <r>
      <rPr>
        <b/>
        <sz val="11"/>
        <rFont val="Aptos Narrow"/>
        <family val="2"/>
        <scheme val="minor"/>
      </rPr>
      <t>-P</t>
    </r>
    <r>
      <rPr>
        <b/>
        <vertAlign val="superscript"/>
        <sz val="11"/>
        <rFont val="Aptos Narrow"/>
        <family val="2"/>
        <scheme val="minor"/>
      </rPr>
      <t>l</t>
    </r>
    <r>
      <rPr>
        <b/>
        <sz val="11"/>
        <rFont val="Aptos Narrow"/>
        <family val="2"/>
        <scheme val="minor"/>
      </rPr>
      <t>-P</t>
    </r>
    <r>
      <rPr>
        <b/>
        <vertAlign val="superscript"/>
        <sz val="11"/>
        <rFont val="Aptos Narrow"/>
        <family val="2"/>
        <scheme val="minor"/>
      </rPr>
      <t>g</t>
    </r>
    <r>
      <rPr>
        <b/>
        <sz val="11"/>
        <rFont val="Aptos Narrow"/>
        <family val="2"/>
        <scheme val="minor"/>
      </rPr>
      <t xml:space="preserve"> no existiría o tendría poco efecto en la etapa. </t>
    </r>
  </si>
  <si>
    <t>Condensador y Rehervidor</t>
  </si>
  <si>
    <t>Rehervidor 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</si>
</sst>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vertAlign val="subscript"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vertAlign val="superscript"/>
      <sz val="9.35"/>
      <color theme="1"/>
      <name val="Aptos Narrow"/>
      <family val="2"/>
    </font>
    <font>
      <u/>
      <sz val="11"/>
      <color theme="1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vertAlign val="superscript"/>
      <sz val="11"/>
      <color theme="4"/>
      <name val="Aptos Narrow"/>
      <family val="2"/>
      <scheme val="minor"/>
    </font>
    <font>
      <b/>
      <vertAlign val="subscript"/>
      <sz val="11"/>
      <color theme="4"/>
      <name val="Aptos Narrow"/>
      <family val="2"/>
      <scheme val="minor"/>
    </font>
    <font>
      <b/>
      <vertAlign val="superscript"/>
      <sz val="11"/>
      <color rgb="FFC00000"/>
      <name val="Aptos Narrow"/>
      <family val="2"/>
      <scheme val="minor"/>
    </font>
    <font>
      <b/>
      <vertAlign val="subscript"/>
      <sz val="11"/>
      <color rgb="FFC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vertAlign val="subscript"/>
      <sz val="11"/>
      <name val="Aptos Narrow"/>
      <family val="2"/>
      <scheme val="minor"/>
    </font>
    <font>
      <b/>
      <vertAlign val="subscript"/>
      <sz val="11"/>
      <color rgb="FFC00000"/>
      <name val="Aptos Narrow"/>
      <family val="2"/>
    </font>
    <font>
      <b/>
      <sz val="11"/>
      <color rgb="FFC00000"/>
      <name val="Aptos Narrow"/>
      <family val="2"/>
    </font>
    <font>
      <b/>
      <vertAlign val="superscript"/>
      <sz val="11"/>
      <color rgb="FFC00000"/>
      <name val="Aptos Narrow"/>
      <family val="2"/>
    </font>
    <font>
      <b/>
      <vertAlign val="subscript"/>
      <sz val="11"/>
      <color theme="4"/>
      <name val="Aptos Narrow"/>
      <family val="2"/>
    </font>
    <font>
      <b/>
      <sz val="11"/>
      <color theme="4"/>
      <name val="Aptos Narrow"/>
      <family val="2"/>
    </font>
    <font>
      <b/>
      <vertAlign val="superscript"/>
      <sz val="11"/>
      <color theme="4"/>
      <name val="Aptos Narrow"/>
      <family val="2"/>
    </font>
    <font>
      <sz val="11"/>
      <color rgb="FFC00000"/>
      <name val="Aptos Narrow"/>
      <family val="2"/>
      <scheme val="minor"/>
    </font>
    <font>
      <b/>
      <vertAlign val="superscript"/>
      <sz val="11"/>
      <name val="Aptos Narrow"/>
      <family val="2"/>
      <scheme val="minor"/>
    </font>
    <font>
      <b/>
      <vertAlign val="superscript"/>
      <sz val="9.35"/>
      <color rgb="FFC00000"/>
      <name val="Aptos Mono"/>
      <family val="3"/>
    </font>
    <font>
      <b/>
      <vertAlign val="superscript"/>
      <sz val="11"/>
      <color rgb="FFC00000"/>
      <name val="Aptos Mono"/>
      <family val="3"/>
    </font>
    <font>
      <b/>
      <sz val="11"/>
      <color rgb="FF156082"/>
      <name val="Aptos Narrow"/>
      <family val="2"/>
      <scheme val="minor"/>
    </font>
    <font>
      <b/>
      <vertAlign val="superscript"/>
      <sz val="11"/>
      <color rgb="FF156082"/>
      <name val="Aptos Narrow"/>
      <family val="2"/>
      <scheme val="minor"/>
    </font>
    <font>
      <sz val="11"/>
      <color rgb="FF156082"/>
      <name val="Aptos Narrow"/>
      <family val="2"/>
      <scheme val="minor"/>
    </font>
    <font>
      <b/>
      <vertAlign val="subscript"/>
      <sz val="11"/>
      <color rgb="FF156082"/>
      <name val="Aptos Narrow"/>
      <family val="2"/>
      <scheme val="minor"/>
    </font>
    <font>
      <b/>
      <sz val="11"/>
      <color rgb="FFA02B93"/>
      <name val="Aptos Narrow"/>
      <family val="2"/>
      <scheme val="minor"/>
    </font>
    <font>
      <sz val="11"/>
      <color rgb="FFA02B93"/>
      <name val="Aptos Narrow"/>
      <family val="2"/>
      <scheme val="minor"/>
    </font>
    <font>
      <b/>
      <sz val="11"/>
      <color rgb="FF156082"/>
      <name val="Aptos Narrow"/>
      <family val="2"/>
    </font>
    <font>
      <b/>
      <vertAlign val="superscript"/>
      <sz val="9.35"/>
      <color rgb="FF156082"/>
      <name val="Aptos Narrow"/>
      <family val="2"/>
    </font>
    <font>
      <b/>
      <vertAlign val="subscript"/>
      <sz val="11"/>
      <color rgb="FF156082"/>
      <name val="Aptos Narrow"/>
      <family val="2"/>
    </font>
    <font>
      <b/>
      <vertAlign val="superscript"/>
      <sz val="11"/>
      <color rgb="FF156082"/>
      <name val="Aptos Narrow"/>
      <family val="2"/>
    </font>
    <font>
      <b/>
      <vertAlign val="superscript"/>
      <sz val="11"/>
      <color rgb="FFA02B93"/>
      <name val="Aptos Narrow"/>
      <family val="2"/>
      <scheme val="minor"/>
    </font>
    <font>
      <b/>
      <vertAlign val="subscript"/>
      <sz val="11"/>
      <color rgb="FFA02B93"/>
      <name val="Aptos Narrow"/>
      <family val="2"/>
      <scheme val="minor"/>
    </font>
    <font>
      <b/>
      <vertAlign val="subscript"/>
      <sz val="11"/>
      <name val="Aptos Narrow"/>
      <family val="2"/>
    </font>
    <font>
      <b/>
      <sz val="11"/>
      <name val="Aptos Narrow"/>
      <family val="2"/>
    </font>
    <font>
      <b/>
      <vertAlign val="superscript"/>
      <sz val="11"/>
      <name val="Aptos Narrow"/>
      <family val="2"/>
    </font>
    <font>
      <b/>
      <sz val="11"/>
      <color rgb="FFC00000"/>
      <name val="Calibri"/>
      <family val="2"/>
    </font>
    <font>
      <b/>
      <sz val="11"/>
      <color rgb="FF156082"/>
      <name val="Calibri"/>
      <family val="2"/>
    </font>
    <font>
      <b/>
      <vertAlign val="subscript"/>
      <sz val="11"/>
      <color rgb="FFC00000"/>
      <name val="Calibri"/>
      <family val="2"/>
    </font>
    <font>
      <b/>
      <vertAlign val="subscript"/>
      <sz val="11"/>
      <color rgb="FF156082"/>
      <name val="Calibri"/>
      <family val="2"/>
    </font>
    <font>
      <sz val="11"/>
      <color theme="1"/>
      <name val="Aptos Narrow"/>
      <family val="2"/>
    </font>
    <font>
      <b/>
      <vertAlign val="subscript"/>
      <sz val="11"/>
      <color theme="1"/>
      <name val="Aptos Narrow"/>
      <family val="2"/>
    </font>
    <font>
      <b/>
      <vertAlign val="superscript"/>
      <sz val="11"/>
      <color theme="1"/>
      <name val="Aptos Narrow"/>
      <family val="2"/>
    </font>
    <font>
      <b/>
      <sz val="11"/>
      <color theme="1"/>
      <name val="Abadi Extra Light"/>
      <family val="2"/>
    </font>
    <font>
      <vertAlign val="subscript"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CEEF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83CBEB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auto="1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auto="1"/>
      </right>
      <top/>
      <bottom style="medium">
        <color rgb="FFC00000"/>
      </bottom>
      <diagonal/>
    </border>
    <border>
      <left style="medium">
        <color auto="1"/>
      </left>
      <right/>
      <top style="medium">
        <color rgb="FF156082"/>
      </top>
      <bottom/>
      <diagonal/>
    </border>
    <border>
      <left/>
      <right/>
      <top style="medium">
        <color rgb="FF156082"/>
      </top>
      <bottom/>
      <diagonal/>
    </border>
    <border>
      <left/>
      <right style="medium">
        <color rgb="FF156082"/>
      </right>
      <top style="medium">
        <color rgb="FF156082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156082"/>
      </right>
      <top/>
      <bottom/>
      <diagonal/>
    </border>
    <border>
      <left style="medium">
        <color auto="1"/>
      </left>
      <right/>
      <top/>
      <bottom style="medium">
        <color rgb="FF156082"/>
      </bottom>
      <diagonal/>
    </border>
    <border>
      <left/>
      <right/>
      <top/>
      <bottom style="medium">
        <color rgb="FF156082"/>
      </bottom>
      <diagonal/>
    </border>
    <border>
      <left/>
      <right style="medium">
        <color rgb="FF156082"/>
      </right>
      <top/>
      <bottom style="medium">
        <color rgb="FF15608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20" xfId="0" applyFont="1" applyBorder="1" applyAlignment="1">
      <alignment horizontal="right" vertical="center"/>
    </xf>
    <xf numFmtId="0" fontId="9" fillId="0" borderId="24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10" fillId="0" borderId="24" xfId="0" applyFont="1" applyBorder="1" applyAlignment="1">
      <alignment horizontal="right" vertical="center"/>
    </xf>
    <xf numFmtId="0" fontId="10" fillId="0" borderId="22" xfId="0" applyFont="1" applyBorder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6" fillId="0" borderId="21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26" fillId="0" borderId="25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32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6" fillId="0" borderId="0" xfId="0" applyFont="1"/>
    <xf numFmtId="0" fontId="17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30" fillId="0" borderId="24" xfId="0" applyFont="1" applyBorder="1" applyAlignment="1">
      <alignment horizontal="right" vertical="center"/>
    </xf>
    <xf numFmtId="0" fontId="32" fillId="0" borderId="25" xfId="0" applyFont="1" applyBorder="1" applyAlignment="1">
      <alignment horizontal="left" vertical="center"/>
    </xf>
    <xf numFmtId="0" fontId="30" fillId="0" borderId="22" xfId="0" applyFont="1" applyBorder="1" applyAlignment="1">
      <alignment horizontal="right" vertical="center"/>
    </xf>
    <xf numFmtId="0" fontId="32" fillId="0" borderId="23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3" fillId="3" borderId="32" xfId="0" applyFont="1" applyFill="1" applyBorder="1" applyAlignment="1">
      <alignment horizontal="right" vertical="center"/>
    </xf>
    <xf numFmtId="0" fontId="9" fillId="3" borderId="33" xfId="0" applyFont="1" applyFill="1" applyBorder="1" applyAlignment="1">
      <alignment horizontal="right" vertical="center"/>
    </xf>
    <xf numFmtId="0" fontId="26" fillId="3" borderId="0" xfId="0" applyFont="1" applyFill="1" applyAlignment="1">
      <alignment horizontal="left" vertical="center"/>
    </xf>
    <xf numFmtId="0" fontId="3" fillId="3" borderId="34" xfId="0" applyFont="1" applyFill="1" applyBorder="1" applyAlignment="1">
      <alignment horizontal="right" vertical="center"/>
    </xf>
    <xf numFmtId="0" fontId="17" fillId="3" borderId="34" xfId="0" applyFont="1" applyFill="1" applyBorder="1" applyAlignment="1">
      <alignment horizontal="right" vertical="center"/>
    </xf>
    <xf numFmtId="0" fontId="0" fillId="3" borderId="3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17" fillId="3" borderId="37" xfId="0" applyFont="1" applyFill="1" applyBorder="1" applyAlignment="1">
      <alignment horizontal="right" vertical="center"/>
    </xf>
    <xf numFmtId="0" fontId="1" fillId="4" borderId="38" xfId="0" applyFont="1" applyFill="1" applyBorder="1" applyAlignment="1">
      <alignment horizontal="left" vertical="center"/>
    </xf>
    <xf numFmtId="0" fontId="32" fillId="4" borderId="39" xfId="0" applyFont="1" applyFill="1" applyBorder="1" applyAlignment="1">
      <alignment horizontal="center" vertical="center"/>
    </xf>
    <xf numFmtId="0" fontId="32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left" vertical="center"/>
    </xf>
    <xf numFmtId="0" fontId="30" fillId="4" borderId="0" xfId="0" applyFont="1" applyFill="1" applyAlignment="1">
      <alignment horizontal="right" vertical="center"/>
    </xf>
    <xf numFmtId="0" fontId="32" fillId="4" borderId="42" xfId="0" applyFont="1" applyFill="1" applyBorder="1" applyAlignment="1">
      <alignment horizontal="left" vertical="center"/>
    </xf>
    <xf numFmtId="0" fontId="32" fillId="4" borderId="0" xfId="0" applyFont="1" applyFill="1" applyAlignment="1">
      <alignment horizontal="center" vertical="center"/>
    </xf>
    <xf numFmtId="0" fontId="32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left" vertical="center"/>
    </xf>
    <xf numFmtId="0" fontId="32" fillId="4" borderId="44" xfId="0" applyFont="1" applyFill="1" applyBorder="1" applyAlignment="1">
      <alignment horizontal="center" vertical="center"/>
    </xf>
    <xf numFmtId="0" fontId="32" fillId="4" borderId="45" xfId="0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0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2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7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7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4" fillId="0" borderId="0" xfId="0" applyFont="1" applyAlignment="1">
      <alignment horizontal="right" vertical="center" wrapText="1"/>
    </xf>
    <xf numFmtId="0" fontId="34" fillId="0" borderId="8" xfId="0" applyFont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left" vertical="center" wrapText="1"/>
    </xf>
    <xf numFmtId="0" fontId="17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28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20">
    <dxf>
      <font>
        <b/>
        <i val="0"/>
        <strike val="0"/>
        <color rgb="FFC00000"/>
      </font>
      <fill>
        <patternFill>
          <fgColor rgb="FFFFCECE"/>
          <bgColor rgb="FFFFCECE"/>
        </patternFill>
      </fill>
    </dxf>
    <dxf>
      <font>
        <b/>
        <i val="0"/>
        <strike val="0"/>
        <color rgb="FF156082"/>
      </font>
      <fill>
        <patternFill patternType="solid">
          <fgColor rgb="FF83CBEB"/>
          <bgColor rgb="FF83CBEB"/>
        </patternFill>
      </fill>
    </dxf>
    <dxf>
      <font>
        <b/>
        <i val="0"/>
        <strike val="0"/>
        <color rgb="FFC00000"/>
      </font>
      <fill>
        <patternFill>
          <fgColor rgb="FFFFCECE"/>
          <bgColor rgb="FFFFCECE"/>
        </patternFill>
      </fill>
    </dxf>
    <dxf>
      <font>
        <b/>
        <i val="0"/>
        <strike val="0"/>
        <color rgb="FF156082"/>
      </font>
      <fill>
        <patternFill patternType="solid">
          <fgColor rgb="FF83CBEB"/>
          <bgColor rgb="FF83CBEB"/>
        </patternFill>
      </fill>
    </dxf>
    <dxf>
      <font>
        <b/>
        <i val="0"/>
        <strike val="0"/>
        <color rgb="FFC00000"/>
      </font>
      <fill>
        <patternFill>
          <fgColor rgb="FFFFCECE"/>
          <bgColor rgb="FFFFCECE"/>
        </patternFill>
      </fill>
    </dxf>
    <dxf>
      <font>
        <b/>
        <i val="0"/>
        <strike val="0"/>
        <color rgb="FF156082"/>
      </font>
      <fill>
        <patternFill patternType="solid">
          <fgColor rgb="FF83CBEB"/>
          <bgColor rgb="FF83CBEB"/>
        </patternFill>
      </fill>
    </dxf>
    <dxf>
      <font>
        <b/>
        <i val="0"/>
        <strike val="0"/>
        <color rgb="FFC00000"/>
      </font>
      <fill>
        <patternFill>
          <fgColor rgb="FFFFCECE"/>
          <bgColor rgb="FFFFCECE"/>
        </patternFill>
      </fill>
    </dxf>
    <dxf>
      <font>
        <b/>
        <i val="0"/>
        <strike val="0"/>
        <color rgb="FF156082"/>
      </font>
      <fill>
        <patternFill patternType="solid">
          <fgColor rgb="FF83CBEB"/>
          <bgColor rgb="FF83CBEB"/>
        </patternFill>
      </fill>
    </dxf>
    <dxf>
      <font>
        <b/>
        <i val="0"/>
        <strike val="0"/>
        <color rgb="FFC00000"/>
      </font>
      <fill>
        <patternFill>
          <fgColor rgb="FFFFCECE"/>
          <bgColor rgb="FFFFCECE"/>
        </patternFill>
      </fill>
    </dxf>
    <dxf>
      <font>
        <b/>
        <i val="0"/>
        <strike val="0"/>
        <color rgb="FF156082"/>
      </font>
      <fill>
        <patternFill patternType="solid">
          <fgColor rgb="FF83CBEB"/>
          <bgColor rgb="FF83CBEB"/>
        </patternFill>
      </fill>
    </dxf>
    <dxf>
      <font>
        <b/>
        <i val="0"/>
        <strike val="0"/>
        <color rgb="FFC00000"/>
      </font>
      <fill>
        <patternFill>
          <fgColor rgb="FFFFCECE"/>
          <bgColor rgb="FFFFCECE"/>
        </patternFill>
      </fill>
    </dxf>
    <dxf>
      <font>
        <b/>
        <i val="0"/>
        <strike val="0"/>
        <color rgb="FF156082"/>
      </font>
      <fill>
        <patternFill patternType="solid">
          <fgColor rgb="FF83CBEB"/>
          <bgColor rgb="FF83CBEB"/>
        </patternFill>
      </fill>
    </dxf>
    <dxf>
      <font>
        <b/>
        <i val="0"/>
        <strike val="0"/>
        <color rgb="FFC00000"/>
      </font>
      <fill>
        <patternFill>
          <fgColor rgb="FFFFCECE"/>
          <bgColor rgb="FFFFCECE"/>
        </patternFill>
      </fill>
    </dxf>
    <dxf>
      <font>
        <b/>
        <i val="0"/>
        <strike val="0"/>
        <color rgb="FF156082"/>
      </font>
      <fill>
        <patternFill patternType="solid">
          <fgColor rgb="FF83CBEB"/>
          <bgColor rgb="FF83CBEB"/>
        </patternFill>
      </fill>
    </dxf>
    <dxf>
      <font>
        <b/>
        <i val="0"/>
        <strike val="0"/>
        <color rgb="FFC00000"/>
      </font>
      <fill>
        <patternFill>
          <fgColor rgb="FFFFCECE"/>
          <bgColor rgb="FFFFCECE"/>
        </patternFill>
      </fill>
    </dxf>
    <dxf>
      <font>
        <b/>
        <i val="0"/>
        <strike val="0"/>
        <color rgb="FF156082"/>
      </font>
      <fill>
        <patternFill patternType="solid">
          <fgColor rgb="FF83CBEB"/>
          <bgColor rgb="FF83CBEB"/>
        </patternFill>
      </fill>
    </dxf>
    <dxf>
      <font>
        <b/>
        <i val="0"/>
        <strike val="0"/>
        <color rgb="FFC00000"/>
      </font>
      <fill>
        <patternFill>
          <fgColor rgb="FFFFCECE"/>
          <bgColor rgb="FFFFCECE"/>
        </patternFill>
      </fill>
    </dxf>
    <dxf>
      <font>
        <b/>
        <i val="0"/>
        <strike val="0"/>
        <color rgb="FF156082"/>
      </font>
      <fill>
        <patternFill patternType="solid">
          <fgColor rgb="FF83CBEB"/>
          <bgColor rgb="FF83CBEB"/>
        </patternFill>
      </fill>
    </dxf>
    <dxf>
      <font>
        <b/>
        <i val="0"/>
        <strike val="0"/>
        <color rgb="FFC00000"/>
      </font>
      <fill>
        <patternFill>
          <fgColor rgb="FFFFCECE"/>
          <bgColor rgb="FFFFCECE"/>
        </patternFill>
      </fill>
    </dxf>
    <dxf>
      <font>
        <b/>
        <i val="0"/>
        <strike val="0"/>
        <color rgb="FF156082"/>
      </font>
      <fill>
        <patternFill patternType="solid">
          <fgColor rgb="FF83CBEB"/>
          <bgColor rgb="FF83CBEB"/>
        </patternFill>
      </fill>
    </dxf>
  </dxfs>
  <tableStyles count="0" defaultTableStyle="TableStyleMedium2" defaultPivotStyle="PivotStyleLight16"/>
  <colors>
    <mruColors>
      <color rgb="FF156082"/>
      <color rgb="FFF2CEEF"/>
      <color rgb="FFC00000"/>
      <color rgb="FFA02B93"/>
      <color rgb="FFFFCECE"/>
      <color rgb="FF83CBEB"/>
      <color rgb="FFC1E5F5"/>
      <color rgb="FF00007C"/>
      <color rgb="FFD0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420063</xdr:colOff>
      <xdr:row>7</xdr:row>
      <xdr:rowOff>78760</xdr:rowOff>
    </xdr:from>
    <xdr:to>
      <xdr:col>15</xdr:col>
      <xdr:colOff>1274910</xdr:colOff>
      <xdr:row>12</xdr:row>
      <xdr:rowOff>183136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A915199B-1E7D-F390-E0E8-2242D37286BF}"/>
            </a:ext>
          </a:extLst>
        </xdr:cNvPr>
        <xdr:cNvGrpSpPr/>
      </xdr:nvGrpSpPr>
      <xdr:grpSpPr>
        <a:xfrm>
          <a:off x="16612563" y="1457980"/>
          <a:ext cx="2119767" cy="1148316"/>
          <a:chOff x="4607856" y="1308846"/>
          <a:chExt cx="2321859" cy="1039907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BFC76CFB-C25B-D208-3EEA-4EDFA1F1E9B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0983"/>
          <a:stretch/>
        </xdr:blipFill>
        <xdr:spPr bwMode="auto">
          <a:xfrm>
            <a:off x="4607856" y="1308846"/>
            <a:ext cx="2321859" cy="103990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522CA9A6-A7F8-EBE9-F05D-1FF257610BDC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9317" t="66038" r="36155" b="11321"/>
          <a:stretch/>
        </xdr:blipFill>
        <xdr:spPr bwMode="auto">
          <a:xfrm>
            <a:off x="5396751" y="1630222"/>
            <a:ext cx="457201" cy="3227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42904</xdr:colOff>
      <xdr:row>7</xdr:row>
      <xdr:rowOff>63776</xdr:rowOff>
    </xdr:from>
    <xdr:to>
      <xdr:col>6</xdr:col>
      <xdr:colOff>1183342</xdr:colOff>
      <xdr:row>12</xdr:row>
      <xdr:rowOff>157975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1DE19417-1626-37D4-04F1-DCFEA863724F}"/>
            </a:ext>
          </a:extLst>
        </xdr:cNvPr>
        <xdr:cNvGrpSpPr/>
      </xdr:nvGrpSpPr>
      <xdr:grpSpPr>
        <a:xfrm>
          <a:off x="5445484" y="1442996"/>
          <a:ext cx="2222478" cy="1138139"/>
          <a:chOff x="5398299" y="1217963"/>
          <a:chExt cx="2227884" cy="1049551"/>
        </a:xfrm>
      </xdr:grpSpPr>
      <xdr:pic>
        <xdr:nvPicPr>
          <xdr:cNvPr id="8" name="Imagen 7">
            <a:extLst>
              <a:ext uri="{FF2B5EF4-FFF2-40B4-BE49-F238E27FC236}">
                <a16:creationId xmlns:a16="http://schemas.microsoft.com/office/drawing/2014/main" id="{B605FBB4-AA62-93A3-50CB-799F93CF785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8299" y="1217963"/>
            <a:ext cx="2227884" cy="10495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" name="Imagen 9">
            <a:extLst>
              <a:ext uri="{FF2B5EF4-FFF2-40B4-BE49-F238E27FC236}">
                <a16:creationId xmlns:a16="http://schemas.microsoft.com/office/drawing/2014/main" id="{F37AF0AB-B543-65FE-79A9-91BB796792B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10047" y="1280716"/>
            <a:ext cx="646416" cy="5728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990379</xdr:colOff>
      <xdr:row>11</xdr:row>
      <xdr:rowOff>79057</xdr:rowOff>
    </xdr:from>
    <xdr:to>
      <xdr:col>5</xdr:col>
      <xdr:colOff>990379</xdr:colOff>
      <xdr:row>16</xdr:row>
      <xdr:rowOff>95141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FE436BD-1298-6035-FE01-F49B3F427002}"/>
            </a:ext>
          </a:extLst>
        </xdr:cNvPr>
        <xdr:cNvCxnSpPr/>
      </xdr:nvCxnSpPr>
      <xdr:spPr>
        <a:xfrm flipV="1">
          <a:off x="7156717" y="2224380"/>
          <a:ext cx="0" cy="10301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997999</xdr:colOff>
      <xdr:row>3</xdr:row>
      <xdr:rowOff>134137</xdr:rowOff>
    </xdr:from>
    <xdr:to>
      <xdr:col>5</xdr:col>
      <xdr:colOff>997999</xdr:colOff>
      <xdr:row>8</xdr:row>
      <xdr:rowOff>181226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E817953D-A33B-4029-B084-3A0917917940}"/>
            </a:ext>
          </a:extLst>
        </xdr:cNvPr>
        <xdr:cNvCxnSpPr/>
      </xdr:nvCxnSpPr>
      <xdr:spPr>
        <a:xfrm flipV="1">
          <a:off x="7162579" y="728497"/>
          <a:ext cx="0" cy="9995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1062695</xdr:colOff>
      <xdr:row>3</xdr:row>
      <xdr:rowOff>134137</xdr:rowOff>
    </xdr:from>
    <xdr:to>
      <xdr:col>5</xdr:col>
      <xdr:colOff>1062695</xdr:colOff>
      <xdr:row>8</xdr:row>
      <xdr:rowOff>181226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EAEA07F-4727-4815-AB76-D4B03E932D9F}"/>
            </a:ext>
          </a:extLst>
        </xdr:cNvPr>
        <xdr:cNvCxnSpPr/>
      </xdr:nvCxnSpPr>
      <xdr:spPr>
        <a:xfrm>
          <a:off x="7227275" y="728497"/>
          <a:ext cx="0" cy="999589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1050971</xdr:colOff>
      <xdr:row>11</xdr:row>
      <xdr:rowOff>79057</xdr:rowOff>
    </xdr:from>
    <xdr:to>
      <xdr:col>5</xdr:col>
      <xdr:colOff>1050971</xdr:colOff>
      <xdr:row>16</xdr:row>
      <xdr:rowOff>95141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300D816C-B333-4B94-A34F-6AFF3A606BD9}"/>
            </a:ext>
          </a:extLst>
        </xdr:cNvPr>
        <xdr:cNvCxnSpPr/>
      </xdr:nvCxnSpPr>
      <xdr:spPr>
        <a:xfrm>
          <a:off x="7217309" y="2224380"/>
          <a:ext cx="0" cy="1030130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9625</xdr:colOff>
      <xdr:row>3</xdr:row>
      <xdr:rowOff>113684</xdr:rowOff>
    </xdr:from>
    <xdr:to>
      <xdr:col>15</xdr:col>
      <xdr:colOff>9625</xdr:colOff>
      <xdr:row>8</xdr:row>
      <xdr:rowOff>160773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89439F55-AEB5-487B-886A-2A5C5FFD4543}"/>
            </a:ext>
          </a:extLst>
        </xdr:cNvPr>
        <xdr:cNvCxnSpPr/>
      </xdr:nvCxnSpPr>
      <xdr:spPr>
        <a:xfrm>
          <a:off x="17497525" y="700424"/>
          <a:ext cx="0" cy="106054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48577</xdr:rowOff>
    </xdr:from>
    <xdr:to>
      <xdr:col>15</xdr:col>
      <xdr:colOff>0</xdr:colOff>
      <xdr:row>17</xdr:row>
      <xdr:rowOff>110359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5CC516E-C9C2-4BEC-B1BC-12C58215345C}"/>
            </a:ext>
          </a:extLst>
        </xdr:cNvPr>
        <xdr:cNvCxnSpPr/>
      </xdr:nvCxnSpPr>
      <xdr:spPr>
        <a:xfrm flipH="1">
          <a:off x="17788759" y="2266260"/>
          <a:ext cx="0" cy="1286237"/>
        </a:xfrm>
        <a:prstGeom prst="straightConnector1">
          <a:avLst/>
        </a:prstGeom>
        <a:ln>
          <a:solidFill>
            <a:srgbClr val="156082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17585</xdr:colOff>
      <xdr:row>17</xdr:row>
      <xdr:rowOff>117230</xdr:rowOff>
    </xdr:from>
    <xdr:to>
      <xdr:col>15</xdr:col>
      <xdr:colOff>1241474</xdr:colOff>
      <xdr:row>17</xdr:row>
      <xdr:rowOff>121920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D2C64A2-8D21-4843-A215-2335071EFC0F}"/>
            </a:ext>
          </a:extLst>
        </xdr:cNvPr>
        <xdr:cNvCxnSpPr/>
      </xdr:nvCxnSpPr>
      <xdr:spPr>
        <a:xfrm flipH="1">
          <a:off x="16507265" y="3553850"/>
          <a:ext cx="2519289" cy="4690"/>
        </a:xfrm>
        <a:prstGeom prst="straightConnector1">
          <a:avLst/>
        </a:prstGeom>
        <a:ln>
          <a:solidFill>
            <a:srgbClr val="156082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8965</xdr:colOff>
      <xdr:row>2</xdr:row>
      <xdr:rowOff>13643</xdr:rowOff>
    </xdr:from>
    <xdr:to>
      <xdr:col>25</xdr:col>
      <xdr:colOff>8965</xdr:colOff>
      <xdr:row>7</xdr:row>
      <xdr:rowOff>24874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F9D62DCC-D2C4-47C7-9644-30765D542AA2}"/>
            </a:ext>
          </a:extLst>
        </xdr:cNvPr>
        <xdr:cNvCxnSpPr/>
      </xdr:nvCxnSpPr>
      <xdr:spPr>
        <a:xfrm rot="10800000" flipH="1">
          <a:off x="29939000" y="205800"/>
          <a:ext cx="0" cy="985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17930</xdr:colOff>
      <xdr:row>14</xdr:row>
      <xdr:rowOff>1</xdr:rowOff>
    </xdr:from>
    <xdr:to>
      <xdr:col>25</xdr:col>
      <xdr:colOff>17930</xdr:colOff>
      <xdr:row>18</xdr:row>
      <xdr:rowOff>190525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2DE66F24-56DB-438A-B59D-C29A7A33A2EA}"/>
            </a:ext>
          </a:extLst>
        </xdr:cNvPr>
        <xdr:cNvCxnSpPr/>
      </xdr:nvCxnSpPr>
      <xdr:spPr>
        <a:xfrm rot="10800000" flipH="1">
          <a:off x="29947965" y="2531166"/>
          <a:ext cx="0" cy="979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8965</xdr:colOff>
      <xdr:row>2</xdr:row>
      <xdr:rowOff>8966</xdr:rowOff>
    </xdr:from>
    <xdr:to>
      <xdr:col>27</xdr:col>
      <xdr:colOff>8965</xdr:colOff>
      <xdr:row>7</xdr:row>
      <xdr:rowOff>20197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D74C110-6921-4373-B9D0-CDFD741776DF}"/>
            </a:ext>
          </a:extLst>
        </xdr:cNvPr>
        <xdr:cNvCxnSpPr/>
      </xdr:nvCxnSpPr>
      <xdr:spPr>
        <a:xfrm>
          <a:off x="31591624" y="197225"/>
          <a:ext cx="0" cy="970454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7813</xdr:colOff>
      <xdr:row>14</xdr:row>
      <xdr:rowOff>16522</xdr:rowOff>
    </xdr:from>
    <xdr:to>
      <xdr:col>27</xdr:col>
      <xdr:colOff>7813</xdr:colOff>
      <xdr:row>19</xdr:row>
      <xdr:rowOff>14834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2AE17428-A903-4F79-8886-0D9DD6AEE058}"/>
            </a:ext>
          </a:extLst>
        </xdr:cNvPr>
        <xdr:cNvCxnSpPr/>
      </xdr:nvCxnSpPr>
      <xdr:spPr>
        <a:xfrm>
          <a:off x="31584758" y="2771445"/>
          <a:ext cx="0" cy="98640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4522</xdr:colOff>
      <xdr:row>14</xdr:row>
      <xdr:rowOff>3810</xdr:rowOff>
    </xdr:from>
    <xdr:to>
      <xdr:col>57</xdr:col>
      <xdr:colOff>4522</xdr:colOff>
      <xdr:row>19</xdr:row>
      <xdr:rowOff>3834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D8FCD843-C47E-4967-900A-021B7F53D79E}"/>
            </a:ext>
          </a:extLst>
        </xdr:cNvPr>
        <xdr:cNvCxnSpPr/>
      </xdr:nvCxnSpPr>
      <xdr:spPr>
        <a:xfrm rot="10800000" flipH="1">
          <a:off x="61478481" y="2835053"/>
          <a:ext cx="0" cy="1014535"/>
        </a:xfrm>
        <a:prstGeom prst="straightConnector1">
          <a:avLst/>
        </a:prstGeom>
        <a:ln>
          <a:solidFill>
            <a:srgbClr val="A02B9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60906</xdr:colOff>
      <xdr:row>10</xdr:row>
      <xdr:rowOff>59097</xdr:rowOff>
    </xdr:from>
    <xdr:to>
      <xdr:col>74</xdr:col>
      <xdr:colOff>744279</xdr:colOff>
      <xdr:row>21</xdr:row>
      <xdr:rowOff>73567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DAF3B385-A3BD-F957-A579-8DAFEFA8A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44394" y="2079283"/>
          <a:ext cx="683373" cy="2211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74</xdr:col>
      <xdr:colOff>175064</xdr:colOff>
      <xdr:row>10</xdr:row>
      <xdr:rowOff>100870</xdr:rowOff>
    </xdr:from>
    <xdr:to>
      <xdr:col>74</xdr:col>
      <xdr:colOff>662088</xdr:colOff>
      <xdr:row>12</xdr:row>
      <xdr:rowOff>152046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1D4652A7-068F-494F-04BC-7D151BD23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82387" y="1865193"/>
          <a:ext cx="487024" cy="432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99215</xdr:colOff>
      <xdr:row>8</xdr:row>
      <xdr:rowOff>29309</xdr:rowOff>
    </xdr:from>
    <xdr:to>
      <xdr:col>72</xdr:col>
      <xdr:colOff>715765</xdr:colOff>
      <xdr:row>17</xdr:row>
      <xdr:rowOff>130803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D9FED839-B79A-5581-3953-99CEC4D614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967"/>
        <a:stretch/>
      </xdr:blipFill>
      <xdr:spPr bwMode="auto">
        <a:xfrm>
          <a:off x="80894075" y="1621889"/>
          <a:ext cx="1759550" cy="1960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597559</xdr:colOff>
      <xdr:row>13</xdr:row>
      <xdr:rowOff>41409</xdr:rowOff>
    </xdr:from>
    <xdr:to>
      <xdr:col>72</xdr:col>
      <xdr:colOff>160020</xdr:colOff>
      <xdr:row>15</xdr:row>
      <xdr:rowOff>157961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FD6073F6-7DB9-5A08-7726-CC21425AA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2419" y="2670309"/>
          <a:ext cx="705461" cy="535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746758</xdr:colOff>
      <xdr:row>17</xdr:row>
      <xdr:rowOff>89683</xdr:rowOff>
    </xdr:from>
    <xdr:to>
      <xdr:col>74</xdr:col>
      <xdr:colOff>446214</xdr:colOff>
      <xdr:row>23</xdr:row>
      <xdr:rowOff>4903</xdr:rowOff>
    </xdr:to>
    <xdr:grpSp>
      <xdr:nvGrpSpPr>
        <xdr:cNvPr id="59" name="Grupo 58">
          <a:extLst>
            <a:ext uri="{FF2B5EF4-FFF2-40B4-BE49-F238E27FC236}">
              <a16:creationId xmlns:a16="http://schemas.microsoft.com/office/drawing/2014/main" id="{BA9D48E3-0B98-07A9-98C5-951664ABBA2F}"/>
            </a:ext>
          </a:extLst>
        </xdr:cNvPr>
        <xdr:cNvGrpSpPr/>
      </xdr:nvGrpSpPr>
      <xdr:grpSpPr>
        <a:xfrm>
          <a:off x="81899758" y="3541543"/>
          <a:ext cx="3981896" cy="1119180"/>
          <a:chOff x="76321920" y="3472962"/>
          <a:chExt cx="2076918" cy="1244707"/>
        </a:xfrm>
      </xdr:grpSpPr>
      <xdr:cxnSp macro="">
        <xdr:nvCxnSpPr>
          <xdr:cNvPr id="57" name="Conector recto de flecha 56">
            <a:extLst>
              <a:ext uri="{FF2B5EF4-FFF2-40B4-BE49-F238E27FC236}">
                <a16:creationId xmlns:a16="http://schemas.microsoft.com/office/drawing/2014/main" id="{36EB60A5-9FB1-4E49-8EC8-DA6FA6699BCA}"/>
              </a:ext>
            </a:extLst>
          </xdr:cNvPr>
          <xdr:cNvCxnSpPr/>
        </xdr:nvCxnSpPr>
        <xdr:spPr>
          <a:xfrm>
            <a:off x="76321920" y="3472962"/>
            <a:ext cx="0" cy="1240018"/>
          </a:xfrm>
          <a:prstGeom prst="straightConnector1">
            <a:avLst/>
          </a:prstGeom>
          <a:ln>
            <a:solidFill>
              <a:srgbClr val="156082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ector recto de flecha 60">
            <a:extLst>
              <a:ext uri="{FF2B5EF4-FFF2-40B4-BE49-F238E27FC236}">
                <a16:creationId xmlns:a16="http://schemas.microsoft.com/office/drawing/2014/main" id="{4A695ADA-994D-423A-8A6B-2C4B97616434}"/>
              </a:ext>
            </a:extLst>
          </xdr:cNvPr>
          <xdr:cNvCxnSpPr/>
        </xdr:nvCxnSpPr>
        <xdr:spPr>
          <a:xfrm flipH="1">
            <a:off x="76380305" y="4712150"/>
            <a:ext cx="2018533" cy="25"/>
          </a:xfrm>
          <a:prstGeom prst="straightConnector1">
            <a:avLst/>
          </a:prstGeom>
          <a:ln>
            <a:solidFill>
              <a:srgbClr val="156082"/>
            </a:solidFill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4" name="Conector recto de flecha 1023">
            <a:extLst>
              <a:ext uri="{FF2B5EF4-FFF2-40B4-BE49-F238E27FC236}">
                <a16:creationId xmlns:a16="http://schemas.microsoft.com/office/drawing/2014/main" id="{F102456B-8A02-48F0-A607-C70B29992AB5}"/>
              </a:ext>
            </a:extLst>
          </xdr:cNvPr>
          <xdr:cNvCxnSpPr/>
        </xdr:nvCxnSpPr>
        <xdr:spPr>
          <a:xfrm flipH="1" flipV="1">
            <a:off x="78391932" y="4282757"/>
            <a:ext cx="0" cy="430918"/>
          </a:xfrm>
          <a:prstGeom prst="straightConnector1">
            <a:avLst/>
          </a:prstGeom>
          <a:ln>
            <a:solidFill>
              <a:srgbClr val="156082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2" name="Conector recto de flecha 1031">
            <a:extLst>
              <a:ext uri="{FF2B5EF4-FFF2-40B4-BE49-F238E27FC236}">
                <a16:creationId xmlns:a16="http://schemas.microsoft.com/office/drawing/2014/main" id="{E1B182D1-B11F-4065-99F7-D17FB50070F1}"/>
              </a:ext>
            </a:extLst>
          </xdr:cNvPr>
          <xdr:cNvCxnSpPr/>
        </xdr:nvCxnSpPr>
        <xdr:spPr>
          <a:xfrm>
            <a:off x="76376432" y="3477651"/>
            <a:ext cx="0" cy="1240018"/>
          </a:xfrm>
          <a:prstGeom prst="straightConnector1">
            <a:avLst/>
          </a:prstGeom>
          <a:ln>
            <a:solidFill>
              <a:srgbClr val="156082"/>
            </a:solidFill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74</xdr:col>
      <xdr:colOff>396362</xdr:colOff>
      <xdr:row>8</xdr:row>
      <xdr:rowOff>117231</xdr:rowOff>
    </xdr:from>
    <xdr:to>
      <xdr:col>74</xdr:col>
      <xdr:colOff>396362</xdr:colOff>
      <xdr:row>10</xdr:row>
      <xdr:rowOff>86166</xdr:rowOff>
    </xdr:to>
    <xdr:cxnSp macro="">
      <xdr:nvCxnSpPr>
        <xdr:cNvPr id="1033" name="Conector recto de flecha 1032">
          <a:extLst>
            <a:ext uri="{FF2B5EF4-FFF2-40B4-BE49-F238E27FC236}">
              <a16:creationId xmlns:a16="http://schemas.microsoft.com/office/drawing/2014/main" id="{70CD16B0-4E59-4396-BBAC-E6BC8EADD293}"/>
            </a:ext>
          </a:extLst>
        </xdr:cNvPr>
        <xdr:cNvCxnSpPr/>
      </xdr:nvCxnSpPr>
      <xdr:spPr>
        <a:xfrm flipH="1">
          <a:off x="78346334" y="1714803"/>
          <a:ext cx="0" cy="389349"/>
        </a:xfrm>
        <a:prstGeom prst="straightConnector1">
          <a:avLst/>
        </a:prstGeom>
        <a:ln>
          <a:solidFill>
            <a:srgbClr val="C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404446</xdr:colOff>
      <xdr:row>8</xdr:row>
      <xdr:rowOff>115614</xdr:rowOff>
    </xdr:from>
    <xdr:to>
      <xdr:col>74</xdr:col>
      <xdr:colOff>394138</xdr:colOff>
      <xdr:row>8</xdr:row>
      <xdr:rowOff>117230</xdr:rowOff>
    </xdr:to>
    <xdr:cxnSp macro="">
      <xdr:nvCxnSpPr>
        <xdr:cNvPr id="1036" name="Conector recto de flecha 1035">
          <a:extLst>
            <a:ext uri="{FF2B5EF4-FFF2-40B4-BE49-F238E27FC236}">
              <a16:creationId xmlns:a16="http://schemas.microsoft.com/office/drawing/2014/main" id="{A29EFA7D-13D1-4EAE-901C-546D72CA1029}"/>
            </a:ext>
          </a:extLst>
        </xdr:cNvPr>
        <xdr:cNvCxnSpPr/>
      </xdr:nvCxnSpPr>
      <xdr:spPr>
        <a:xfrm flipH="1">
          <a:off x="76310156" y="1713186"/>
          <a:ext cx="2033954" cy="1616"/>
        </a:xfrm>
        <a:prstGeom prst="straightConnector1">
          <a:avLst/>
        </a:prstGeom>
        <a:ln>
          <a:solidFill>
            <a:srgbClr val="C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403860</xdr:colOff>
      <xdr:row>7</xdr:row>
      <xdr:rowOff>68580</xdr:rowOff>
    </xdr:from>
    <xdr:to>
      <xdr:col>72</xdr:col>
      <xdr:colOff>404445</xdr:colOff>
      <xdr:row>8</xdr:row>
      <xdr:rowOff>122640</xdr:rowOff>
    </xdr:to>
    <xdr:cxnSp macro="">
      <xdr:nvCxnSpPr>
        <xdr:cNvPr id="1039" name="Conector recto de flecha 1038">
          <a:extLst>
            <a:ext uri="{FF2B5EF4-FFF2-40B4-BE49-F238E27FC236}">
              <a16:creationId xmlns:a16="http://schemas.microsoft.com/office/drawing/2014/main" id="{FC387CA7-31EF-41CF-B538-1ECF10CB5870}"/>
            </a:ext>
          </a:extLst>
        </xdr:cNvPr>
        <xdr:cNvCxnSpPr/>
      </xdr:nvCxnSpPr>
      <xdr:spPr>
        <a:xfrm flipH="1" flipV="1">
          <a:off x="77929740" y="1424940"/>
          <a:ext cx="585" cy="24456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46895</xdr:colOff>
      <xdr:row>3</xdr:row>
      <xdr:rowOff>0</xdr:rowOff>
    </xdr:from>
    <xdr:to>
      <xdr:col>72</xdr:col>
      <xdr:colOff>46895</xdr:colOff>
      <xdr:row>8</xdr:row>
      <xdr:rowOff>58163</xdr:rowOff>
    </xdr:to>
    <xdr:cxnSp macro="">
      <xdr:nvCxnSpPr>
        <xdr:cNvPr id="1041" name="Conector recto de flecha 1040">
          <a:extLst>
            <a:ext uri="{FF2B5EF4-FFF2-40B4-BE49-F238E27FC236}">
              <a16:creationId xmlns:a16="http://schemas.microsoft.com/office/drawing/2014/main" id="{36B7AEF3-A61A-4FD3-B732-7D58F7B59B1E}"/>
            </a:ext>
          </a:extLst>
        </xdr:cNvPr>
        <xdr:cNvCxnSpPr/>
      </xdr:nvCxnSpPr>
      <xdr:spPr>
        <a:xfrm flipH="1" flipV="1">
          <a:off x="77571603" y="386862"/>
          <a:ext cx="0" cy="103117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738553</xdr:colOff>
      <xdr:row>3</xdr:row>
      <xdr:rowOff>17584</xdr:rowOff>
    </xdr:from>
    <xdr:to>
      <xdr:col>71</xdr:col>
      <xdr:colOff>744415</xdr:colOff>
      <xdr:row>8</xdr:row>
      <xdr:rowOff>87335</xdr:rowOff>
    </xdr:to>
    <xdr:cxnSp macro="">
      <xdr:nvCxnSpPr>
        <xdr:cNvPr id="1043" name="Conector recto de flecha 1042">
          <a:extLst>
            <a:ext uri="{FF2B5EF4-FFF2-40B4-BE49-F238E27FC236}">
              <a16:creationId xmlns:a16="http://schemas.microsoft.com/office/drawing/2014/main" id="{2C8BC7DA-985A-404F-A8BB-31473C2D7FAA}"/>
            </a:ext>
          </a:extLst>
        </xdr:cNvPr>
        <xdr:cNvCxnSpPr/>
      </xdr:nvCxnSpPr>
      <xdr:spPr>
        <a:xfrm flipH="1">
          <a:off x="77471953" y="404446"/>
          <a:ext cx="5862" cy="1042766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30480</xdr:colOff>
      <xdr:row>2</xdr:row>
      <xdr:rowOff>201930</xdr:rowOff>
    </xdr:from>
    <xdr:ext cx="1812997" cy="173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E6AC2477-C8E1-B7E2-465E-87CA9F4D4055}"/>
                </a:ext>
              </a:extLst>
            </xdr:cNvPr>
            <xdr:cNvSpPr txBox="1"/>
          </xdr:nvSpPr>
          <xdr:spPr>
            <a:xfrm>
              <a:off x="9509760" y="582930"/>
              <a:ext cx="1812997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𝐟𝐫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𝐚</m:t>
                        </m:r>
                      </m:sub>
                      <m:sup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𝐥</m:t>
                        </m:r>
                      </m:sup>
                    </m:sSubSup>
                    <m:r>
                      <a:rPr lang="es-MX" sz="1000" b="1" i="0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𝐟𝐫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í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𝐚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E6AC2477-C8E1-B7E2-465E-87CA9F4D4055}"/>
                </a:ext>
              </a:extLst>
            </xdr:cNvPr>
            <xdr:cNvSpPr txBox="1"/>
          </xdr:nvSpPr>
          <xdr:spPr>
            <a:xfrm>
              <a:off x="9509760" y="582930"/>
              <a:ext cx="1812997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𝐅_𝐟𝐫í𝐚^𝐥+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𝐅_𝐜𝐚𝐥𝐢𝐞𝐧𝐭𝐞^𝐥</a:t>
              </a:r>
              <a:r>
                <a:rPr lang="es-MX" sz="1000" b="1" i="0">
                  <a:latin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𝐏_𝐟𝐫í𝐚^𝐥+𝐏_𝐜𝐚𝐥𝐢𝐞𝐧𝐭𝐞^𝐥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8</xdr:col>
      <xdr:colOff>0</xdr:colOff>
      <xdr:row>7</xdr:row>
      <xdr:rowOff>11430</xdr:rowOff>
    </xdr:from>
    <xdr:ext cx="3299460" cy="2019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26F7A30-DD07-4BED-B900-1BEE44185B2B}"/>
                </a:ext>
              </a:extLst>
            </xdr:cNvPr>
            <xdr:cNvSpPr txBox="1"/>
          </xdr:nvSpPr>
          <xdr:spPr>
            <a:xfrm>
              <a:off x="9479280" y="1398270"/>
              <a:ext cx="3299460" cy="2019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𝐟𝐫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𝐚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𝐟𝐫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í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𝐚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26F7A30-DD07-4BED-B900-1BEE44185B2B}"/>
                </a:ext>
              </a:extLst>
            </xdr:cNvPr>
            <xdr:cNvSpPr txBox="1"/>
          </xdr:nvSpPr>
          <xdr:spPr>
            <a:xfrm>
              <a:off x="9479280" y="1398270"/>
              <a:ext cx="3299460" cy="2019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𝐅^𝐥 𝐱_(𝐚,𝐅) )_</a:t>
              </a:r>
              <a:r>
                <a:rPr lang="es-MX" sz="1000" b="1" i="0">
                  <a:latin typeface="Cambria Math" panose="02040503050406030204" pitchFamily="18" charset="0"/>
                </a:rPr>
                <a:t>𝐟𝐫í𝐚+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(𝐅^𝐥 𝐱_(𝐚,𝐅) )_𝐜𝐚𝐥𝐢𝐞𝐧𝐭𝐞</a:t>
              </a:r>
              <a:r>
                <a:rPr lang="es-MX" sz="1000" b="1" i="0">
                  <a:latin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(𝐏^𝐥 𝐱_(𝐚,𝐏) )_𝐟𝐫í𝐚+(𝐏^𝐥 𝐱_(𝐚,𝐏) )_𝐜𝐚𝐥𝐢𝐞𝐧𝐭𝐞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8</xdr:col>
      <xdr:colOff>30480</xdr:colOff>
      <xdr:row>10</xdr:row>
      <xdr:rowOff>194310</xdr:rowOff>
    </xdr:from>
    <xdr:ext cx="1509772" cy="2152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16B243B9-A531-45F3-9FF8-026651F7C3C0}"/>
                </a:ext>
              </a:extLst>
            </xdr:cNvPr>
            <xdr:cNvSpPr txBox="1"/>
          </xdr:nvSpPr>
          <xdr:spPr>
            <a:xfrm>
              <a:off x="9509760" y="2213610"/>
              <a:ext cx="1509772" cy="2152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𝐐</m:t>
                        </m:r>
                      </m:e>
                    </m:acc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𝐟𝐫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í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𝐚</m:t>
                            </m:r>
                          </m:sub>
                        </m:s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𝐟𝐫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𝐚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16B243B9-A531-45F3-9FF8-026651F7C3C0}"/>
                </a:ext>
              </a:extLst>
            </xdr:cNvPr>
            <xdr:cNvSpPr txBox="1"/>
          </xdr:nvSpPr>
          <xdr:spPr>
            <a:xfrm>
              <a:off x="9509760" y="2213610"/>
              <a:ext cx="1509772" cy="2152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𝐐 ̇=〖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(𝐏^𝐥 𝐡_𝐏 )_𝐟𝐫í𝐚−(𝐅^𝐥 𝐡_𝐅 )〗_</a:t>
              </a:r>
              <a:r>
                <a:rPr lang="es-MX" sz="1000" b="1" i="0">
                  <a:latin typeface="Cambria Math" panose="02040503050406030204" pitchFamily="18" charset="0"/>
                </a:rPr>
                <a:t>𝐟𝐫í𝐚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8</xdr:col>
      <xdr:colOff>30480</xdr:colOff>
      <xdr:row>12</xdr:row>
      <xdr:rowOff>11430</xdr:rowOff>
    </xdr:from>
    <xdr:ext cx="1894108" cy="1945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0DA79072-4F9A-43FB-926A-CADF1F4B44C6}"/>
                </a:ext>
              </a:extLst>
            </xdr:cNvPr>
            <xdr:cNvSpPr txBox="1"/>
          </xdr:nvSpPr>
          <xdr:spPr>
            <a:xfrm>
              <a:off x="9509760" y="2442210"/>
              <a:ext cx="1894108" cy="194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𝐐</m:t>
                        </m:r>
                      </m:e>
                    </m:acc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0DA79072-4F9A-43FB-926A-CADF1F4B44C6}"/>
                </a:ext>
              </a:extLst>
            </xdr:cNvPr>
            <xdr:cNvSpPr txBox="1"/>
          </xdr:nvSpPr>
          <xdr:spPr>
            <a:xfrm>
              <a:off x="9509760" y="2442210"/>
              <a:ext cx="1894108" cy="194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𝐐 ̇</a:t>
              </a:r>
              <a:r>
                <a:rPr lang="es-MX" sz="1000" b="1" i="0">
                  <a:latin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(𝐅^𝐥 𝐡_𝐅 )_𝐜𝐚𝐥𝐢𝐞𝐧𝐭𝐞−(𝐏^𝐥 𝐡_𝐏 )_𝐜𝐚𝐥𝐢𝐞𝐧𝐭𝐞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15240</xdr:colOff>
      <xdr:row>3</xdr:row>
      <xdr:rowOff>7620</xdr:rowOff>
    </xdr:from>
    <xdr:ext cx="456984" cy="1579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556B6670-6ECB-45D0-9893-A74A11405A92}"/>
                </a:ext>
              </a:extLst>
            </xdr:cNvPr>
            <xdr:cNvSpPr txBox="1"/>
          </xdr:nvSpPr>
          <xdr:spPr>
            <a:xfrm>
              <a:off x="20543520" y="594360"/>
              <a:ext cx="456984" cy="157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556B6670-6ECB-45D0-9893-A74A11405A92}"/>
                </a:ext>
              </a:extLst>
            </xdr:cNvPr>
            <xdr:cNvSpPr txBox="1"/>
          </xdr:nvSpPr>
          <xdr:spPr>
            <a:xfrm>
              <a:off x="20543520" y="594360"/>
              <a:ext cx="456984" cy="157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𝐕_𝟐=𝐋_𝟏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15240</xdr:colOff>
      <xdr:row>7</xdr:row>
      <xdr:rowOff>22860</xdr:rowOff>
    </xdr:from>
    <xdr:ext cx="929998" cy="1579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2FD39043-32A9-4CC7-AF70-67634C298541}"/>
                </a:ext>
              </a:extLst>
            </xdr:cNvPr>
            <xdr:cNvSpPr txBox="1"/>
          </xdr:nvSpPr>
          <xdr:spPr>
            <a:xfrm>
              <a:off x="20543520" y="1371600"/>
              <a:ext cx="929998" cy="157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2FD39043-32A9-4CC7-AF70-67634C298541}"/>
                </a:ext>
              </a:extLst>
            </xdr:cNvPr>
            <xdr:cNvSpPr txBox="1"/>
          </xdr:nvSpPr>
          <xdr:spPr>
            <a:xfrm>
              <a:off x="20543520" y="1371600"/>
              <a:ext cx="929998" cy="157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(𝐕𝐲_𝐚 )_𝟐=(𝐋𝐱_𝐚 )_𝟏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22860</xdr:colOff>
      <xdr:row>11</xdr:row>
      <xdr:rowOff>22860</xdr:rowOff>
    </xdr:from>
    <xdr:ext cx="1081770" cy="1673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73ED4D89-78E2-493E-AAE6-041434950568}"/>
                </a:ext>
              </a:extLst>
            </xdr:cNvPr>
            <xdr:cNvSpPr txBox="1"/>
          </xdr:nvSpPr>
          <xdr:spPr>
            <a:xfrm>
              <a:off x="20253960" y="2240280"/>
              <a:ext cx="1081770" cy="167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𝐐</m:t>
                        </m:r>
                      </m:e>
                    </m:acc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73ED4D89-78E2-493E-AAE6-041434950568}"/>
                </a:ext>
              </a:extLst>
            </xdr:cNvPr>
            <xdr:cNvSpPr txBox="1"/>
          </xdr:nvSpPr>
          <xdr:spPr>
            <a:xfrm>
              <a:off x="20253960" y="2240280"/>
              <a:ext cx="1081770" cy="167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𝐐 ̇</a:t>
              </a:r>
              <a:r>
                <a:rPr lang="es-MX" sz="1000" b="1" i="0">
                  <a:latin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(𝐕𝐡)_𝟐−</a:t>
              </a:r>
              <a:r>
                <a:rPr lang="es-MX" sz="1000" b="1" i="0">
                  <a:latin typeface="Cambria Math" panose="02040503050406030204" pitchFamily="18" charset="0"/>
                </a:rPr>
                <a:t>(𝐋𝐡)_𝟏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30480</xdr:colOff>
      <xdr:row>15</xdr:row>
      <xdr:rowOff>38100</xdr:rowOff>
    </xdr:from>
    <xdr:ext cx="947952" cy="3648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5681BE61-89F3-407F-B169-2E90683CC3C2}"/>
                </a:ext>
              </a:extLst>
            </xdr:cNvPr>
            <xdr:cNvSpPr txBox="1"/>
          </xdr:nvSpPr>
          <xdr:spPr>
            <a:xfrm>
              <a:off x="20261580" y="3078480"/>
              <a:ext cx="947952" cy="364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0">
                        <a:latin typeface="Cambria Math" panose="02040503050406030204" pitchFamily="18" charset="0"/>
                      </a:rPr>
                      <m:t>𝐑𝐑</m:t>
                    </m:r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𝐋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s-MX" sz="10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</m:e>
                          <m:sub>
                            <m: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</m:e>
                          <m:sub>
                            <m: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5681BE61-89F3-407F-B169-2E90683CC3C2}"/>
                </a:ext>
              </a:extLst>
            </xdr:cNvPr>
            <xdr:cNvSpPr txBox="1"/>
          </xdr:nvSpPr>
          <xdr:spPr>
            <a:xfrm>
              <a:off x="20261580" y="3078480"/>
              <a:ext cx="947952" cy="364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𝐑𝐑=(𝐋_𝟏−(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𝐏^𝐥 )_𝟏)/(𝐏^𝐥 )_𝟏 </a:t>
              </a:r>
              <a:endParaRPr lang="es-MX" sz="1000" b="1" i="0"/>
            </a:p>
          </xdr:txBody>
        </xdr:sp>
      </mc:Fallback>
    </mc:AlternateContent>
    <xdr:clientData/>
  </xdr:oneCellAnchor>
  <xdr:twoCellAnchor>
    <xdr:from>
      <xdr:col>25</xdr:col>
      <xdr:colOff>1051475</xdr:colOff>
      <xdr:row>12</xdr:row>
      <xdr:rowOff>15671</xdr:rowOff>
    </xdr:from>
    <xdr:to>
      <xdr:col>26</xdr:col>
      <xdr:colOff>339922</xdr:colOff>
      <xdr:row>12</xdr:row>
      <xdr:rowOff>15671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2E5A3EA0-A870-484D-B930-FE542522BB61}"/>
            </a:ext>
          </a:extLst>
        </xdr:cNvPr>
        <xdr:cNvCxnSpPr/>
      </xdr:nvCxnSpPr>
      <xdr:spPr>
        <a:xfrm flipV="1">
          <a:off x="30760961" y="2416610"/>
          <a:ext cx="540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1047218</xdr:colOff>
      <xdr:row>13</xdr:row>
      <xdr:rowOff>21285</xdr:rowOff>
    </xdr:from>
    <xdr:to>
      <xdr:col>26</xdr:col>
      <xdr:colOff>335665</xdr:colOff>
      <xdr:row>13</xdr:row>
      <xdr:rowOff>21285</xdr:rowOff>
    </xdr:to>
    <xdr:cxnSp macro="">
      <xdr:nvCxnSpPr>
        <xdr:cNvPr id="1025" name="Conector recto de flecha 1024">
          <a:extLst>
            <a:ext uri="{FF2B5EF4-FFF2-40B4-BE49-F238E27FC236}">
              <a16:creationId xmlns:a16="http://schemas.microsoft.com/office/drawing/2014/main" id="{3426C2A1-C640-41AF-B08C-B3DE015841A7}"/>
            </a:ext>
          </a:extLst>
        </xdr:cNvPr>
        <xdr:cNvCxnSpPr/>
      </xdr:nvCxnSpPr>
      <xdr:spPr>
        <a:xfrm>
          <a:off x="30756704" y="2622302"/>
          <a:ext cx="5400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313973</xdr:colOff>
      <xdr:row>2</xdr:row>
      <xdr:rowOff>147008</xdr:rowOff>
    </xdr:from>
    <xdr:ext cx="2036391" cy="1960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6" name="CuadroTexto 1025">
              <a:extLst>
                <a:ext uri="{FF2B5EF4-FFF2-40B4-BE49-F238E27FC236}">
                  <a16:creationId xmlns:a16="http://schemas.microsoft.com/office/drawing/2014/main" id="{7A595327-BEC6-489B-8E80-560E23A887E2}"/>
                </a:ext>
              </a:extLst>
            </xdr:cNvPr>
            <xdr:cNvSpPr txBox="1"/>
          </xdr:nvSpPr>
          <xdr:spPr>
            <a:xfrm>
              <a:off x="30191993" y="528008"/>
              <a:ext cx="2036391" cy="196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26" name="CuadroTexto 1025">
              <a:extLst>
                <a:ext uri="{FF2B5EF4-FFF2-40B4-BE49-F238E27FC236}">
                  <a16:creationId xmlns:a16="http://schemas.microsoft.com/office/drawing/2014/main" id="{7A595327-BEC6-489B-8E80-560E23A887E2}"/>
                </a:ext>
              </a:extLst>
            </xdr:cNvPr>
            <xdr:cNvSpPr txBox="1"/>
          </xdr:nvSpPr>
          <xdr:spPr>
            <a:xfrm>
              <a:off x="30191993" y="528008"/>
              <a:ext cx="2036391" cy="196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𝐉_𝐚^𝐠=𝚪^(𝐠,𝐛) 𝛒^(𝐠,𝐛) 𝐤_𝐛𝐦^𝐠 𝐚_𝐞𝐟 𝐀_𝐭𝐫 𝐙(𝐲_𝐚^𝐛−𝐲_𝐚^𝐈 )]_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</a:p>
          </xdr:txBody>
        </xdr:sp>
      </mc:Fallback>
    </mc:AlternateContent>
    <xdr:clientData/>
  </xdr:oneCellAnchor>
  <xdr:oneCellAnchor>
    <xdr:from>
      <xdr:col>25</xdr:col>
      <xdr:colOff>764788</xdr:colOff>
      <xdr:row>1</xdr:row>
      <xdr:rowOff>183331</xdr:rowOff>
    </xdr:from>
    <xdr:ext cx="972574" cy="150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8" name="CuadroTexto 1027">
              <a:extLst>
                <a:ext uri="{FF2B5EF4-FFF2-40B4-BE49-F238E27FC236}">
                  <a16:creationId xmlns:a16="http://schemas.microsoft.com/office/drawing/2014/main" id="{BFE86612-6D25-42AB-A828-41F15991C799}"/>
                </a:ext>
              </a:extLst>
            </xdr:cNvPr>
            <xdr:cNvSpPr txBox="1"/>
          </xdr:nvSpPr>
          <xdr:spPr>
            <a:xfrm>
              <a:off x="30345628" y="373831"/>
              <a:ext cx="972574" cy="150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𝐰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es-MX" sz="1000" b="1" i="0"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28" name="CuadroTexto 1027">
              <a:extLst>
                <a:ext uri="{FF2B5EF4-FFF2-40B4-BE49-F238E27FC236}">
                  <a16:creationId xmlns:a16="http://schemas.microsoft.com/office/drawing/2014/main" id="{BFE86612-6D25-42AB-A828-41F15991C799}"/>
                </a:ext>
              </a:extLst>
            </xdr:cNvPr>
            <xdr:cNvSpPr txBox="1"/>
          </xdr:nvSpPr>
          <xdr:spPr>
            <a:xfrm>
              <a:off x="30345628" y="373831"/>
              <a:ext cx="972574" cy="150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𝐍_𝐭=𝐍_𝐚+𝐍_𝐰 "</a:t>
              </a:r>
              <a:r>
                <a:rPr lang="es-MX" sz="1000" b="1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" 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</a:p>
          </xdr:txBody>
        </xdr:sp>
      </mc:Fallback>
    </mc:AlternateContent>
    <xdr:clientData/>
  </xdr:oneCellAnchor>
  <xdr:twoCellAnchor>
    <xdr:from>
      <xdr:col>27</xdr:col>
      <xdr:colOff>8965</xdr:colOff>
      <xdr:row>14</xdr:row>
      <xdr:rowOff>8966</xdr:rowOff>
    </xdr:from>
    <xdr:to>
      <xdr:col>27</xdr:col>
      <xdr:colOff>8965</xdr:colOff>
      <xdr:row>19</xdr:row>
      <xdr:rowOff>20197</xdr:rowOff>
    </xdr:to>
    <xdr:cxnSp macro="">
      <xdr:nvCxnSpPr>
        <xdr:cNvPr id="1031" name="Conector recto de flecha 1030">
          <a:extLst>
            <a:ext uri="{FF2B5EF4-FFF2-40B4-BE49-F238E27FC236}">
              <a16:creationId xmlns:a16="http://schemas.microsoft.com/office/drawing/2014/main" id="{0AACDE51-FA7C-4FF0-B566-0EC59874FA1E}"/>
            </a:ext>
          </a:extLst>
        </xdr:cNvPr>
        <xdr:cNvCxnSpPr/>
      </xdr:nvCxnSpPr>
      <xdr:spPr>
        <a:xfrm>
          <a:off x="31753885" y="389966"/>
          <a:ext cx="0" cy="98659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335614</xdr:colOff>
      <xdr:row>3</xdr:row>
      <xdr:rowOff>132385</xdr:rowOff>
    </xdr:from>
    <xdr:ext cx="2002984" cy="1976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4" name="CuadroTexto 1033">
              <a:extLst>
                <a:ext uri="{FF2B5EF4-FFF2-40B4-BE49-F238E27FC236}">
                  <a16:creationId xmlns:a16="http://schemas.microsoft.com/office/drawing/2014/main" id="{FE379DE7-2B91-4194-93ED-2EDDFEC36595}"/>
                </a:ext>
              </a:extLst>
            </xdr:cNvPr>
            <xdr:cNvSpPr txBox="1"/>
          </xdr:nvSpPr>
          <xdr:spPr>
            <a:xfrm>
              <a:off x="29916454" y="719125"/>
              <a:ext cx="2002984" cy="197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34" name="CuadroTexto 1033">
              <a:extLst>
                <a:ext uri="{FF2B5EF4-FFF2-40B4-BE49-F238E27FC236}">
                  <a16:creationId xmlns:a16="http://schemas.microsoft.com/office/drawing/2014/main" id="{FE379DE7-2B91-4194-93ED-2EDDFEC36595}"/>
                </a:ext>
              </a:extLst>
            </xdr:cNvPr>
            <xdr:cNvSpPr txBox="1"/>
          </xdr:nvSpPr>
          <xdr:spPr>
            <a:xfrm>
              <a:off x="29916454" y="719125"/>
              <a:ext cx="2002984" cy="197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𝐉_𝐚^𝐥=𝚪^(𝐥,𝐛) 𝛒^(𝐥,𝐛) 𝐤_𝐛𝐦^𝐥 𝐚_𝐞𝐟 𝐀_𝐭𝐫 𝐙(𝐱_𝐚^𝐈−𝐱_𝐚^𝐛 )]_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</a:p>
          </xdr:txBody>
        </xdr:sp>
      </mc:Fallback>
    </mc:AlternateContent>
    <xdr:clientData/>
  </xdr:oneCellAnchor>
  <xdr:oneCellAnchor>
    <xdr:from>
      <xdr:col>25</xdr:col>
      <xdr:colOff>456752</xdr:colOff>
      <xdr:row>4</xdr:row>
      <xdr:rowOff>165838</xdr:rowOff>
    </xdr:from>
    <xdr:ext cx="1673600" cy="1953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5" name="CuadroTexto 1034">
              <a:extLst>
                <a:ext uri="{FF2B5EF4-FFF2-40B4-BE49-F238E27FC236}">
                  <a16:creationId xmlns:a16="http://schemas.microsoft.com/office/drawing/2014/main" id="{E9A9201B-70C8-49BE-AD81-638A3F2A4078}"/>
                </a:ext>
              </a:extLst>
            </xdr:cNvPr>
            <xdr:cNvSpPr txBox="1"/>
          </xdr:nvSpPr>
          <xdr:spPr>
            <a:xfrm>
              <a:off x="30037592" y="958318"/>
              <a:ext cx="1673600" cy="195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𝐠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35" name="CuadroTexto 1034">
              <a:extLst>
                <a:ext uri="{FF2B5EF4-FFF2-40B4-BE49-F238E27FC236}">
                  <a16:creationId xmlns:a16="http://schemas.microsoft.com/office/drawing/2014/main" id="{E9A9201B-70C8-49BE-AD81-638A3F2A4078}"/>
                </a:ext>
              </a:extLst>
            </xdr:cNvPr>
            <xdr:cNvSpPr txBox="1"/>
          </xdr:nvSpPr>
          <xdr:spPr>
            <a:xfrm>
              <a:off x="30037592" y="958318"/>
              <a:ext cx="1673600" cy="195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𝐐^𝐠=𝐤_𝐡^𝐠 𝐚_𝐞𝐟 𝐀_𝐭𝐫 𝐙(𝐓^(𝐠,𝐛)−𝐓^𝐈 )]_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</a:p>
          </xdr:txBody>
        </xdr:sp>
      </mc:Fallback>
    </mc:AlternateContent>
    <xdr:clientData/>
  </xdr:oneCellAnchor>
  <xdr:oneCellAnchor>
    <xdr:from>
      <xdr:col>25</xdr:col>
      <xdr:colOff>479867</xdr:colOff>
      <xdr:row>5</xdr:row>
      <xdr:rowOff>182403</xdr:rowOff>
    </xdr:from>
    <xdr:ext cx="1632948" cy="1976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7" name="CuadroTexto 1036">
              <a:extLst>
                <a:ext uri="{FF2B5EF4-FFF2-40B4-BE49-F238E27FC236}">
                  <a16:creationId xmlns:a16="http://schemas.microsoft.com/office/drawing/2014/main" id="{388182F3-9D39-4ACE-9279-8F789E2D376F}"/>
                </a:ext>
              </a:extLst>
            </xdr:cNvPr>
            <xdr:cNvSpPr txBox="1"/>
          </xdr:nvSpPr>
          <xdr:spPr>
            <a:xfrm>
              <a:off x="30060707" y="1157763"/>
              <a:ext cx="1632948" cy="197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37" name="CuadroTexto 1036">
              <a:extLst>
                <a:ext uri="{FF2B5EF4-FFF2-40B4-BE49-F238E27FC236}">
                  <a16:creationId xmlns:a16="http://schemas.microsoft.com/office/drawing/2014/main" id="{388182F3-9D39-4ACE-9279-8F789E2D376F}"/>
                </a:ext>
              </a:extLst>
            </xdr:cNvPr>
            <xdr:cNvSpPr txBox="1"/>
          </xdr:nvSpPr>
          <xdr:spPr>
            <a:xfrm>
              <a:off x="30060707" y="1157763"/>
              <a:ext cx="1632948" cy="197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𝐐^𝐥=𝐤_𝐡^𝐥 𝐚_𝐞𝐟 𝐀_𝐭𝐫 𝐙(𝐓^𝐈−𝐓^(𝐥,𝐛) )]_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</a:p>
          </xdr:txBody>
        </xdr:sp>
      </mc:Fallback>
    </mc:AlternateContent>
    <xdr:clientData/>
  </xdr:oneCellAnchor>
  <xdr:oneCellAnchor>
    <xdr:from>
      <xdr:col>30</xdr:col>
      <xdr:colOff>7620</xdr:colOff>
      <xdr:row>2</xdr:row>
      <xdr:rowOff>202738</xdr:rowOff>
    </xdr:from>
    <xdr:ext cx="2071465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2" name="CuadroTexto 1041">
              <a:extLst>
                <a:ext uri="{FF2B5EF4-FFF2-40B4-BE49-F238E27FC236}">
                  <a16:creationId xmlns:a16="http://schemas.microsoft.com/office/drawing/2014/main" id="{C48BF788-EB62-4D80-A0E5-861A6C7D8479}"/>
                </a:ext>
              </a:extLst>
            </xdr:cNvPr>
            <xdr:cNvSpPr txBox="1"/>
          </xdr:nvSpPr>
          <xdr:spPr>
            <a:xfrm>
              <a:off x="35227260" y="583738"/>
              <a:ext cx="2071465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𝐋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𝐄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42" name="CuadroTexto 1041">
              <a:extLst>
                <a:ext uri="{FF2B5EF4-FFF2-40B4-BE49-F238E27FC236}">
                  <a16:creationId xmlns:a16="http://schemas.microsoft.com/office/drawing/2014/main" id="{C48BF788-EB62-4D80-A0E5-861A6C7D8479}"/>
                </a:ext>
              </a:extLst>
            </xdr:cNvPr>
            <xdr:cNvSpPr txBox="1"/>
          </xdr:nvSpPr>
          <xdr:spPr>
            <a:xfrm>
              <a:off x="35227260" y="583738"/>
              <a:ext cx="2071465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 )_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𝐕_𝟑−𝐕_𝟐=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𝐋_𝟐−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(𝐋_𝟏−𝐏^𝐥 )_(𝐄−𝟑)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29</xdr:col>
      <xdr:colOff>830580</xdr:colOff>
      <xdr:row>7</xdr:row>
      <xdr:rowOff>12237</xdr:rowOff>
    </xdr:from>
    <xdr:ext cx="3013646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5" name="CuadroTexto 1044">
              <a:extLst>
                <a:ext uri="{FF2B5EF4-FFF2-40B4-BE49-F238E27FC236}">
                  <a16:creationId xmlns:a16="http://schemas.microsoft.com/office/drawing/2014/main" id="{E6648CB0-F289-40E6-B254-1290DD7D4E29}"/>
                </a:ext>
              </a:extLst>
            </xdr:cNvPr>
            <xdr:cNvSpPr txBox="1"/>
          </xdr:nvSpPr>
          <xdr:spPr>
            <a:xfrm>
              <a:off x="35501580" y="1360977"/>
              <a:ext cx="3013646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𝐋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𝟏</m:t>
                                    </m:r>
                                  </m:sub>
                                </m:s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𝐄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45" name="CuadroTexto 1044">
              <a:extLst>
                <a:ext uri="{FF2B5EF4-FFF2-40B4-BE49-F238E27FC236}">
                  <a16:creationId xmlns:a16="http://schemas.microsoft.com/office/drawing/2014/main" id="{E6648CB0-F289-40E6-B254-1290DD7D4E29}"/>
                </a:ext>
              </a:extLst>
            </xdr:cNvPr>
            <xdr:cNvSpPr txBox="1"/>
          </xdr:nvSpPr>
          <xdr:spPr>
            <a:xfrm>
              <a:off x="35501580" y="1360977"/>
              <a:ext cx="3013646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=(𝐕𝐲_𝐚 )_𝟑−(𝐕𝐲_𝐚 )_𝟐=(𝐋𝐱_𝐚 )_𝟐−[(𝐋_𝟏−𝐏^𝐥 ) 𝐱_𝐚 ]_(𝐄−𝟑)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30</xdr:col>
      <xdr:colOff>30480</xdr:colOff>
      <xdr:row>13</xdr:row>
      <xdr:rowOff>19857</xdr:rowOff>
    </xdr:from>
    <xdr:ext cx="2653355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6" name="CuadroTexto 1045">
              <a:extLst>
                <a:ext uri="{FF2B5EF4-FFF2-40B4-BE49-F238E27FC236}">
                  <a16:creationId xmlns:a16="http://schemas.microsoft.com/office/drawing/2014/main" id="{1D34EBDE-1065-4607-A6AC-F361040B488F}"/>
                </a:ext>
              </a:extLst>
            </xdr:cNvPr>
            <xdr:cNvSpPr txBox="1"/>
          </xdr:nvSpPr>
          <xdr:spPr>
            <a:xfrm>
              <a:off x="35547300" y="2610657"/>
              <a:ext cx="2653355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𝐋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𝟏</m:t>
                                    </m:r>
                                  </m:sub>
                                </m:s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𝐄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46" name="CuadroTexto 1045">
              <a:extLst>
                <a:ext uri="{FF2B5EF4-FFF2-40B4-BE49-F238E27FC236}">
                  <a16:creationId xmlns:a16="http://schemas.microsoft.com/office/drawing/2014/main" id="{1D34EBDE-1065-4607-A6AC-F361040B488F}"/>
                </a:ext>
              </a:extLst>
            </xdr:cNvPr>
            <xdr:cNvSpPr txBox="1"/>
          </xdr:nvSpPr>
          <xdr:spPr>
            <a:xfrm>
              <a:off x="35547300" y="2610657"/>
              <a:ext cx="2653355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𝐄_𝟐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=(𝐕𝐡)_𝟑−(𝐕𝐡)_𝟐=(𝐋𝐡)_𝟐−[(𝐋_𝟏−𝐏^𝐥 )𝐡]_(𝐄−𝟑)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29</xdr:col>
      <xdr:colOff>815340</xdr:colOff>
      <xdr:row>8</xdr:row>
      <xdr:rowOff>27638</xdr:rowOff>
    </xdr:from>
    <xdr:ext cx="2425344" cy="194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7" name="CuadroTexto 1046">
              <a:extLst>
                <a:ext uri="{FF2B5EF4-FFF2-40B4-BE49-F238E27FC236}">
                  <a16:creationId xmlns:a16="http://schemas.microsoft.com/office/drawing/2014/main" id="{C8D4B78A-4A37-4FEC-B0B5-47FE116FB41A}"/>
                </a:ext>
              </a:extLst>
            </xdr:cNvPr>
            <xdr:cNvSpPr txBox="1"/>
          </xdr:nvSpPr>
          <xdr:spPr>
            <a:xfrm>
              <a:off x="35189160" y="1627838"/>
              <a:ext cx="2425344" cy="194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47" name="CuadroTexto 1046">
              <a:extLst>
                <a:ext uri="{FF2B5EF4-FFF2-40B4-BE49-F238E27FC236}">
                  <a16:creationId xmlns:a16="http://schemas.microsoft.com/office/drawing/2014/main" id="{C8D4B78A-4A37-4FEC-B0B5-47FE116FB41A}"/>
                </a:ext>
              </a:extLst>
            </xdr:cNvPr>
            <xdr:cNvSpPr txBox="1"/>
          </xdr:nvSpPr>
          <xdr:spPr>
            <a:xfrm>
              <a:off x="35189160" y="1627838"/>
              <a:ext cx="2425344" cy="194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=(𝐉_𝐚^𝐠 )_𝟐+(𝐍_𝐭 𝐲_𝐚^𝐛 )_𝟐=(𝐉_𝐚^𝐥 )_𝟐+(𝐍_𝐭 𝐱_𝐚^𝐛 )_𝟐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30</xdr:col>
      <xdr:colOff>29487</xdr:colOff>
      <xdr:row>14</xdr:row>
      <xdr:rowOff>3277</xdr:rowOff>
    </xdr:from>
    <xdr:ext cx="2579681" cy="250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409E1803-8FF0-48C2-B0BA-7870C1FC650E}"/>
                </a:ext>
              </a:extLst>
            </xdr:cNvPr>
            <xdr:cNvSpPr txBox="1"/>
          </xdr:nvSpPr>
          <xdr:spPr>
            <a:xfrm>
              <a:off x="35546307" y="2799817"/>
              <a:ext cx="2579681" cy="250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409E1803-8FF0-48C2-B0BA-7870C1FC650E}"/>
                </a:ext>
              </a:extLst>
            </xdr:cNvPr>
            <xdr:cNvSpPr txBox="1"/>
          </xdr:nvSpPr>
          <xdr:spPr>
            <a:xfrm>
              <a:off x="35546307" y="2799817"/>
              <a:ext cx="2579681" cy="250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𝐄_𝟐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=(𝐐^𝐠 )_𝟐+(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̂_𝐢^(𝐠,𝐛) )_𝟐=(𝐐^𝐥 )_𝟐+(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̂_𝐢^(𝐥,𝐛) )_𝟐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41</xdr:col>
      <xdr:colOff>8965</xdr:colOff>
      <xdr:row>2</xdr:row>
      <xdr:rowOff>13643</xdr:rowOff>
    </xdr:from>
    <xdr:to>
      <xdr:col>41</xdr:col>
      <xdr:colOff>8965</xdr:colOff>
      <xdr:row>7</xdr:row>
      <xdr:rowOff>24874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AEBADAD2-AF35-4DB9-A266-A25A9499DDE9}"/>
            </a:ext>
          </a:extLst>
        </xdr:cNvPr>
        <xdr:cNvCxnSpPr/>
      </xdr:nvCxnSpPr>
      <xdr:spPr>
        <a:xfrm rot="10800000" flipH="1">
          <a:off x="29886985" y="394643"/>
          <a:ext cx="0" cy="9789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17930</xdr:colOff>
      <xdr:row>14</xdr:row>
      <xdr:rowOff>1</xdr:rowOff>
    </xdr:from>
    <xdr:to>
      <xdr:col>41</xdr:col>
      <xdr:colOff>17930</xdr:colOff>
      <xdr:row>18</xdr:row>
      <xdr:rowOff>190525</xdr:rowOff>
    </xdr:to>
    <xdr:cxnSp macro="">
      <xdr:nvCxnSpPr>
        <xdr:cNvPr id="1027" name="Conector recto de flecha 1026">
          <a:extLst>
            <a:ext uri="{FF2B5EF4-FFF2-40B4-BE49-F238E27FC236}">
              <a16:creationId xmlns:a16="http://schemas.microsoft.com/office/drawing/2014/main" id="{528E0562-4C91-4C87-8A70-09E110AFD334}"/>
            </a:ext>
          </a:extLst>
        </xdr:cNvPr>
        <xdr:cNvCxnSpPr/>
      </xdr:nvCxnSpPr>
      <xdr:spPr>
        <a:xfrm rot="10800000" flipH="1">
          <a:off x="29895950" y="2796541"/>
          <a:ext cx="0" cy="99824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8965</xdr:colOff>
      <xdr:row>2</xdr:row>
      <xdr:rowOff>8966</xdr:rowOff>
    </xdr:from>
    <xdr:to>
      <xdr:col>43</xdr:col>
      <xdr:colOff>8965</xdr:colOff>
      <xdr:row>7</xdr:row>
      <xdr:rowOff>20197</xdr:rowOff>
    </xdr:to>
    <xdr:cxnSp macro="">
      <xdr:nvCxnSpPr>
        <xdr:cNvPr id="1029" name="Conector recto de flecha 1028">
          <a:extLst>
            <a:ext uri="{FF2B5EF4-FFF2-40B4-BE49-F238E27FC236}">
              <a16:creationId xmlns:a16="http://schemas.microsoft.com/office/drawing/2014/main" id="{7CEAB42D-CB4C-4D6A-AFCE-F34F7C8DE62C}"/>
            </a:ext>
          </a:extLst>
        </xdr:cNvPr>
        <xdr:cNvCxnSpPr/>
      </xdr:nvCxnSpPr>
      <xdr:spPr>
        <a:xfrm>
          <a:off x="32485405" y="389966"/>
          <a:ext cx="0" cy="97897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7813</xdr:colOff>
      <xdr:row>14</xdr:row>
      <xdr:rowOff>16522</xdr:rowOff>
    </xdr:from>
    <xdr:to>
      <xdr:col>43</xdr:col>
      <xdr:colOff>7813</xdr:colOff>
      <xdr:row>19</xdr:row>
      <xdr:rowOff>14834</xdr:rowOff>
    </xdr:to>
    <xdr:cxnSp macro="">
      <xdr:nvCxnSpPr>
        <xdr:cNvPr id="1030" name="Conector recto de flecha 1029">
          <a:extLst>
            <a:ext uri="{FF2B5EF4-FFF2-40B4-BE49-F238E27FC236}">
              <a16:creationId xmlns:a16="http://schemas.microsoft.com/office/drawing/2014/main" id="{F039F6A3-BE80-4266-B417-4173FDE6FA32}"/>
            </a:ext>
          </a:extLst>
        </xdr:cNvPr>
        <xdr:cNvCxnSpPr/>
      </xdr:nvCxnSpPr>
      <xdr:spPr>
        <a:xfrm>
          <a:off x="32484253" y="2813062"/>
          <a:ext cx="0" cy="99653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1051475</xdr:colOff>
      <xdr:row>12</xdr:row>
      <xdr:rowOff>15671</xdr:rowOff>
    </xdr:from>
    <xdr:to>
      <xdr:col>42</xdr:col>
      <xdr:colOff>339922</xdr:colOff>
      <xdr:row>12</xdr:row>
      <xdr:rowOff>15671</xdr:rowOff>
    </xdr:to>
    <xdr:cxnSp macro="">
      <xdr:nvCxnSpPr>
        <xdr:cNvPr id="1038" name="Conector recto de flecha 1037">
          <a:extLst>
            <a:ext uri="{FF2B5EF4-FFF2-40B4-BE49-F238E27FC236}">
              <a16:creationId xmlns:a16="http://schemas.microsoft.com/office/drawing/2014/main" id="{8A61032E-AA12-4A8B-A512-76A37AE87D09}"/>
            </a:ext>
          </a:extLst>
        </xdr:cNvPr>
        <xdr:cNvCxnSpPr/>
      </xdr:nvCxnSpPr>
      <xdr:spPr>
        <a:xfrm flipV="1">
          <a:off x="30929495" y="2408351"/>
          <a:ext cx="53812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1047218</xdr:colOff>
      <xdr:row>13</xdr:row>
      <xdr:rowOff>21285</xdr:rowOff>
    </xdr:from>
    <xdr:to>
      <xdr:col>42</xdr:col>
      <xdr:colOff>335665</xdr:colOff>
      <xdr:row>13</xdr:row>
      <xdr:rowOff>21285</xdr:rowOff>
    </xdr:to>
    <xdr:cxnSp macro="">
      <xdr:nvCxnSpPr>
        <xdr:cNvPr id="1040" name="Conector recto de flecha 1039">
          <a:extLst>
            <a:ext uri="{FF2B5EF4-FFF2-40B4-BE49-F238E27FC236}">
              <a16:creationId xmlns:a16="http://schemas.microsoft.com/office/drawing/2014/main" id="{9A8DBCC9-5DE1-40D5-95BF-AAACE13A99D8}"/>
            </a:ext>
          </a:extLst>
        </xdr:cNvPr>
        <xdr:cNvCxnSpPr/>
      </xdr:nvCxnSpPr>
      <xdr:spPr>
        <a:xfrm>
          <a:off x="30925238" y="2612085"/>
          <a:ext cx="53812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62513</xdr:colOff>
      <xdr:row>2</xdr:row>
      <xdr:rowOff>161895</xdr:rowOff>
    </xdr:from>
    <xdr:ext cx="2024785" cy="1967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4" name="CuadroTexto 1043">
              <a:extLst>
                <a:ext uri="{FF2B5EF4-FFF2-40B4-BE49-F238E27FC236}">
                  <a16:creationId xmlns:a16="http://schemas.microsoft.com/office/drawing/2014/main" id="{AEFD3682-853C-4528-B9BA-376D7B00893E}"/>
                </a:ext>
              </a:extLst>
            </xdr:cNvPr>
            <xdr:cNvSpPr txBox="1"/>
          </xdr:nvSpPr>
          <xdr:spPr>
            <a:xfrm>
              <a:off x="46651193" y="542895"/>
              <a:ext cx="2024785" cy="196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44" name="CuadroTexto 1043">
              <a:extLst>
                <a:ext uri="{FF2B5EF4-FFF2-40B4-BE49-F238E27FC236}">
                  <a16:creationId xmlns:a16="http://schemas.microsoft.com/office/drawing/2014/main" id="{AEFD3682-853C-4528-B9BA-376D7B00893E}"/>
                </a:ext>
              </a:extLst>
            </xdr:cNvPr>
            <xdr:cNvSpPr txBox="1"/>
          </xdr:nvSpPr>
          <xdr:spPr>
            <a:xfrm>
              <a:off x="46651193" y="542895"/>
              <a:ext cx="2024785" cy="196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𝐉_𝐚^𝐠=𝚪^(𝐠,𝐛) 𝛒^(𝐠,𝐛) 𝐤_𝐛𝐦^𝐠 𝐚_𝐞𝐟 𝐀_𝐭𝐫 𝐙(𝐲_𝐚^𝐛−𝐲_𝐚^𝐈 )]_𝐬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43</xdr:col>
      <xdr:colOff>8965</xdr:colOff>
      <xdr:row>14</xdr:row>
      <xdr:rowOff>8966</xdr:rowOff>
    </xdr:from>
    <xdr:to>
      <xdr:col>43</xdr:col>
      <xdr:colOff>8965</xdr:colOff>
      <xdr:row>19</xdr:row>
      <xdr:rowOff>20197</xdr:rowOff>
    </xdr:to>
    <xdr:cxnSp macro="">
      <xdr:nvCxnSpPr>
        <xdr:cNvPr id="1049" name="Conector recto de flecha 1048">
          <a:extLst>
            <a:ext uri="{FF2B5EF4-FFF2-40B4-BE49-F238E27FC236}">
              <a16:creationId xmlns:a16="http://schemas.microsoft.com/office/drawing/2014/main" id="{63E6075F-4D63-46F4-A9D5-E1D3D9CE653D}"/>
            </a:ext>
          </a:extLst>
        </xdr:cNvPr>
        <xdr:cNvCxnSpPr/>
      </xdr:nvCxnSpPr>
      <xdr:spPr>
        <a:xfrm>
          <a:off x="32485405" y="2805506"/>
          <a:ext cx="0" cy="100945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84154</xdr:colOff>
      <xdr:row>3</xdr:row>
      <xdr:rowOff>144259</xdr:rowOff>
    </xdr:from>
    <xdr:ext cx="2064411" cy="2044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0" name="CuadroTexto 1049">
              <a:extLst>
                <a:ext uri="{FF2B5EF4-FFF2-40B4-BE49-F238E27FC236}">
                  <a16:creationId xmlns:a16="http://schemas.microsoft.com/office/drawing/2014/main" id="{F86ACE6C-4338-4FAC-9DCA-E04A6D6684F8}"/>
                </a:ext>
              </a:extLst>
            </xdr:cNvPr>
            <xdr:cNvSpPr txBox="1"/>
          </xdr:nvSpPr>
          <xdr:spPr>
            <a:xfrm>
              <a:off x="46672834" y="730999"/>
              <a:ext cx="2064411" cy="204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50" name="CuadroTexto 1049">
              <a:extLst>
                <a:ext uri="{FF2B5EF4-FFF2-40B4-BE49-F238E27FC236}">
                  <a16:creationId xmlns:a16="http://schemas.microsoft.com/office/drawing/2014/main" id="{F86ACE6C-4338-4FAC-9DCA-E04A6D6684F8}"/>
                </a:ext>
              </a:extLst>
            </xdr:cNvPr>
            <xdr:cNvSpPr txBox="1"/>
          </xdr:nvSpPr>
          <xdr:spPr>
            <a:xfrm>
              <a:off x="46672834" y="730999"/>
              <a:ext cx="2064411" cy="204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𝐉_𝐚^𝐥=𝚪^(𝐥,𝐛) 𝛒^(𝐥,𝐛) 𝐤_𝐛𝐦^𝐥 𝐚_𝐞𝐟 𝐀_𝐭𝐫 𝐙(𝐱_𝐚^𝐈−𝐱_𝐚^𝐛 )]_𝐬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41</xdr:col>
      <xdr:colOff>205292</xdr:colOff>
      <xdr:row>4</xdr:row>
      <xdr:rowOff>178480</xdr:rowOff>
    </xdr:from>
    <xdr:ext cx="1712072" cy="2005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1" name="CuadroTexto 1050">
              <a:extLst>
                <a:ext uri="{FF2B5EF4-FFF2-40B4-BE49-F238E27FC236}">
                  <a16:creationId xmlns:a16="http://schemas.microsoft.com/office/drawing/2014/main" id="{3DEA17EA-E079-424D-8679-EF17F928F1A1}"/>
                </a:ext>
              </a:extLst>
            </xdr:cNvPr>
            <xdr:cNvSpPr txBox="1"/>
          </xdr:nvSpPr>
          <xdr:spPr>
            <a:xfrm>
              <a:off x="46793972" y="948100"/>
              <a:ext cx="1712072" cy="2005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𝐠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51" name="CuadroTexto 1050">
              <a:extLst>
                <a:ext uri="{FF2B5EF4-FFF2-40B4-BE49-F238E27FC236}">
                  <a16:creationId xmlns:a16="http://schemas.microsoft.com/office/drawing/2014/main" id="{3DEA17EA-E079-424D-8679-EF17F928F1A1}"/>
                </a:ext>
              </a:extLst>
            </xdr:cNvPr>
            <xdr:cNvSpPr txBox="1"/>
          </xdr:nvSpPr>
          <xdr:spPr>
            <a:xfrm>
              <a:off x="46793972" y="948100"/>
              <a:ext cx="1712072" cy="2005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𝐐^𝐠=𝐤_𝐡^𝐠 𝐚_𝐞𝐟 𝐀_𝐭𝐫 𝐙(𝐓^(𝐠,𝐛)−𝐓^𝐈 )]_𝐬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41</xdr:col>
      <xdr:colOff>228407</xdr:colOff>
      <xdr:row>5</xdr:row>
      <xdr:rowOff>194277</xdr:rowOff>
    </xdr:from>
    <xdr:ext cx="1650387" cy="2044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2" name="CuadroTexto 1051">
              <a:extLst>
                <a:ext uri="{FF2B5EF4-FFF2-40B4-BE49-F238E27FC236}">
                  <a16:creationId xmlns:a16="http://schemas.microsoft.com/office/drawing/2014/main" id="{C42EB817-C9ED-408E-8E9A-B91D9F5EF9A7}"/>
                </a:ext>
              </a:extLst>
            </xdr:cNvPr>
            <xdr:cNvSpPr txBox="1"/>
          </xdr:nvSpPr>
          <xdr:spPr>
            <a:xfrm>
              <a:off x="46817087" y="1146777"/>
              <a:ext cx="1650387" cy="204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52" name="CuadroTexto 1051">
              <a:extLst>
                <a:ext uri="{FF2B5EF4-FFF2-40B4-BE49-F238E27FC236}">
                  <a16:creationId xmlns:a16="http://schemas.microsoft.com/office/drawing/2014/main" id="{C42EB817-C9ED-408E-8E9A-B91D9F5EF9A7}"/>
                </a:ext>
              </a:extLst>
            </xdr:cNvPr>
            <xdr:cNvSpPr txBox="1"/>
          </xdr:nvSpPr>
          <xdr:spPr>
            <a:xfrm>
              <a:off x="46817087" y="1146777"/>
              <a:ext cx="1650387" cy="204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𝐐^𝐥=𝐤_𝐡^𝐥 𝐚_𝐞𝐟 𝐀_𝐭𝐫 𝐙(𝐓^𝐈−𝐓^(𝐥,𝐛) )]_𝐬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46</xdr:col>
      <xdr:colOff>15240</xdr:colOff>
      <xdr:row>3</xdr:row>
      <xdr:rowOff>14406</xdr:rowOff>
    </xdr:from>
    <xdr:ext cx="1954509" cy="159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3" name="CuadroTexto 1052">
              <a:extLst>
                <a:ext uri="{FF2B5EF4-FFF2-40B4-BE49-F238E27FC236}">
                  <a16:creationId xmlns:a16="http://schemas.microsoft.com/office/drawing/2014/main" id="{DA234799-56BC-49F1-8768-E3C1FFFA85E8}"/>
                </a:ext>
              </a:extLst>
            </xdr:cNvPr>
            <xdr:cNvSpPr txBox="1"/>
          </xdr:nvSpPr>
          <xdr:spPr>
            <a:xfrm>
              <a:off x="52324299" y="597112"/>
              <a:ext cx="1954509" cy="159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𝐥</m:t>
                        </m:r>
                      </m:sup>
                    </m:sSubSup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53" name="CuadroTexto 1052">
              <a:extLst>
                <a:ext uri="{FF2B5EF4-FFF2-40B4-BE49-F238E27FC236}">
                  <a16:creationId xmlns:a16="http://schemas.microsoft.com/office/drawing/2014/main" id="{DA234799-56BC-49F1-8768-E3C1FFFA85E8}"/>
                </a:ext>
              </a:extLst>
            </xdr:cNvPr>
            <xdr:cNvSpPr txBox="1"/>
          </xdr:nvSpPr>
          <xdr:spPr>
            <a:xfrm>
              <a:off x="52324299" y="597112"/>
              <a:ext cx="1954509" cy="159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 )_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𝐕_(𝐬+𝟏)−𝐕_𝐬=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𝐋_𝐬−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𝐋_(𝐬−𝟏)−𝐅_𝐬^𝐥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46</xdr:col>
      <xdr:colOff>30034</xdr:colOff>
      <xdr:row>7</xdr:row>
      <xdr:rowOff>19857</xdr:rowOff>
    </xdr:from>
    <xdr:ext cx="3209533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4" name="CuadroTexto 1053">
              <a:extLst>
                <a:ext uri="{FF2B5EF4-FFF2-40B4-BE49-F238E27FC236}">
                  <a16:creationId xmlns:a16="http://schemas.microsoft.com/office/drawing/2014/main" id="{98ECF3B7-D6B6-4CC2-8817-C69BC8830480}"/>
                </a:ext>
              </a:extLst>
            </xdr:cNvPr>
            <xdr:cNvSpPr txBox="1"/>
          </xdr:nvSpPr>
          <xdr:spPr>
            <a:xfrm>
              <a:off x="52339093" y="1391457"/>
              <a:ext cx="3209533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54" name="CuadroTexto 1053">
              <a:extLst>
                <a:ext uri="{FF2B5EF4-FFF2-40B4-BE49-F238E27FC236}">
                  <a16:creationId xmlns:a16="http://schemas.microsoft.com/office/drawing/2014/main" id="{98ECF3B7-D6B6-4CC2-8817-C69BC8830480}"/>
                </a:ext>
              </a:extLst>
            </xdr:cNvPr>
            <xdr:cNvSpPr txBox="1"/>
          </xdr:nvSpPr>
          <xdr:spPr>
            <a:xfrm>
              <a:off x="52339093" y="1391457"/>
              <a:ext cx="3209533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)_𝐬=(𝐕𝐲_𝐚 )_(𝐬+𝟏)−(𝐕𝐲_𝐚 )_𝐬=(𝐋𝐱_𝐚 )_𝐬−(𝐋𝐱_𝐚 )_(𝐬−𝟏)−(𝐅^𝐥 𝐱_𝐚 )_𝐬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46</xdr:col>
      <xdr:colOff>33170</xdr:colOff>
      <xdr:row>13</xdr:row>
      <xdr:rowOff>19857</xdr:rowOff>
    </xdr:from>
    <xdr:ext cx="2799421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5" name="CuadroTexto 1054">
              <a:extLst>
                <a:ext uri="{FF2B5EF4-FFF2-40B4-BE49-F238E27FC236}">
                  <a16:creationId xmlns:a16="http://schemas.microsoft.com/office/drawing/2014/main" id="{E9C49480-4C19-4292-9DE2-1A6FEE2F64A7}"/>
                </a:ext>
              </a:extLst>
            </xdr:cNvPr>
            <xdr:cNvSpPr txBox="1"/>
          </xdr:nvSpPr>
          <xdr:spPr>
            <a:xfrm>
              <a:off x="52342229" y="2646516"/>
              <a:ext cx="2799421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55" name="CuadroTexto 1054">
              <a:extLst>
                <a:ext uri="{FF2B5EF4-FFF2-40B4-BE49-F238E27FC236}">
                  <a16:creationId xmlns:a16="http://schemas.microsoft.com/office/drawing/2014/main" id="{E9C49480-4C19-4292-9DE2-1A6FEE2F64A7}"/>
                </a:ext>
              </a:extLst>
            </xdr:cNvPr>
            <xdr:cNvSpPr txBox="1"/>
          </xdr:nvSpPr>
          <xdr:spPr>
            <a:xfrm>
              <a:off x="52342229" y="2646516"/>
              <a:ext cx="2799421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𝐄_𝐬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=(𝐕𝐡)_(𝐬+𝟏)−(𝐕𝐡)_𝐬=(𝐋𝐡)_𝐬−(𝐋𝐡)_(𝐬−𝟏)−(𝐅^𝐥 𝐡)_𝐬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45</xdr:col>
      <xdr:colOff>1021080</xdr:colOff>
      <xdr:row>8</xdr:row>
      <xdr:rowOff>35450</xdr:rowOff>
    </xdr:from>
    <xdr:ext cx="2454775" cy="1937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6" name="CuadroTexto 1055">
              <a:extLst>
                <a:ext uri="{FF2B5EF4-FFF2-40B4-BE49-F238E27FC236}">
                  <a16:creationId xmlns:a16="http://schemas.microsoft.com/office/drawing/2014/main" id="{F5035579-68ED-47A1-AA05-91BC5129A985}"/>
                </a:ext>
              </a:extLst>
            </xdr:cNvPr>
            <xdr:cNvSpPr txBox="1"/>
          </xdr:nvSpPr>
          <xdr:spPr>
            <a:xfrm>
              <a:off x="52052220" y="1597550"/>
              <a:ext cx="2454775" cy="193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56" name="CuadroTexto 1055">
              <a:extLst>
                <a:ext uri="{FF2B5EF4-FFF2-40B4-BE49-F238E27FC236}">
                  <a16:creationId xmlns:a16="http://schemas.microsoft.com/office/drawing/2014/main" id="{F5035579-68ED-47A1-AA05-91BC5129A985}"/>
                </a:ext>
              </a:extLst>
            </xdr:cNvPr>
            <xdr:cNvSpPr txBox="1"/>
          </xdr:nvSpPr>
          <xdr:spPr>
            <a:xfrm>
              <a:off x="52052220" y="1597550"/>
              <a:ext cx="2454775" cy="193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)_𝐬=(𝐉_𝐚^𝐠 )_𝐬+(𝐍_𝐭 𝐲_𝐚^𝐛 )_𝐬=(𝐉_𝐚^𝐥 )_𝐬+(𝐍_𝐭 𝐱_𝐚^𝐛 )_𝐬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46</xdr:col>
      <xdr:colOff>37107</xdr:colOff>
      <xdr:row>14</xdr:row>
      <xdr:rowOff>2925</xdr:rowOff>
    </xdr:from>
    <xdr:ext cx="2521652" cy="2510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7" name="CuadroTexto 1056">
              <a:extLst>
                <a:ext uri="{FF2B5EF4-FFF2-40B4-BE49-F238E27FC236}">
                  <a16:creationId xmlns:a16="http://schemas.microsoft.com/office/drawing/2014/main" id="{654A5AE8-0E40-4039-8A65-04370C005492}"/>
                </a:ext>
              </a:extLst>
            </xdr:cNvPr>
            <xdr:cNvSpPr txBox="1"/>
          </xdr:nvSpPr>
          <xdr:spPr>
            <a:xfrm>
              <a:off x="52150287" y="2799465"/>
              <a:ext cx="2521652" cy="251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57" name="CuadroTexto 1056">
              <a:extLst>
                <a:ext uri="{FF2B5EF4-FFF2-40B4-BE49-F238E27FC236}">
                  <a16:creationId xmlns:a16="http://schemas.microsoft.com/office/drawing/2014/main" id="{654A5AE8-0E40-4039-8A65-04370C005492}"/>
                </a:ext>
              </a:extLst>
            </xdr:cNvPr>
            <xdr:cNvSpPr txBox="1"/>
          </xdr:nvSpPr>
          <xdr:spPr>
            <a:xfrm>
              <a:off x="52150287" y="2799465"/>
              <a:ext cx="2521652" cy="251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𝐄_𝐬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=(𝐐^𝐠 )_𝐬+(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̂_𝐢^(𝐠,𝐛) )_𝐬=(𝐐^𝐥 )_𝐬+(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̂_𝐢^(𝐥,𝐛) )_𝐬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41</xdr:col>
      <xdr:colOff>502920</xdr:colOff>
      <xdr:row>2</xdr:row>
      <xdr:rowOff>3815</xdr:rowOff>
    </xdr:from>
    <xdr:ext cx="960519" cy="150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8" name="CuadroTexto 1057">
              <a:extLst>
                <a:ext uri="{FF2B5EF4-FFF2-40B4-BE49-F238E27FC236}">
                  <a16:creationId xmlns:a16="http://schemas.microsoft.com/office/drawing/2014/main" id="{F16F74BF-34A8-4693-B120-1DC187B1FACE}"/>
                </a:ext>
              </a:extLst>
            </xdr:cNvPr>
            <xdr:cNvSpPr txBox="1"/>
          </xdr:nvSpPr>
          <xdr:spPr>
            <a:xfrm>
              <a:off x="46901100" y="384815"/>
              <a:ext cx="960519" cy="150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𝐰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es-MX" sz="1000" b="1" i="0"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58" name="CuadroTexto 1057">
              <a:extLst>
                <a:ext uri="{FF2B5EF4-FFF2-40B4-BE49-F238E27FC236}">
                  <a16:creationId xmlns:a16="http://schemas.microsoft.com/office/drawing/2014/main" id="{F16F74BF-34A8-4693-B120-1DC187B1FACE}"/>
                </a:ext>
              </a:extLst>
            </xdr:cNvPr>
            <xdr:cNvSpPr txBox="1"/>
          </xdr:nvSpPr>
          <xdr:spPr>
            <a:xfrm>
              <a:off x="46901100" y="384815"/>
              <a:ext cx="960519" cy="150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𝐍_𝐭=𝐍_𝐚+𝐍_𝐰 "</a:t>
              </a:r>
              <a:r>
                <a:rPr lang="es-MX" sz="1000" b="1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" 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</a:t>
              </a:r>
            </a:p>
          </xdr:txBody>
        </xdr:sp>
      </mc:Fallback>
    </mc:AlternateContent>
    <xdr:clientData/>
  </xdr:oneCellAnchor>
  <xdr:twoCellAnchor>
    <xdr:from>
      <xdr:col>56</xdr:col>
      <xdr:colOff>854785</xdr:colOff>
      <xdr:row>2</xdr:row>
      <xdr:rowOff>13643</xdr:rowOff>
    </xdr:from>
    <xdr:to>
      <xdr:col>56</xdr:col>
      <xdr:colOff>854785</xdr:colOff>
      <xdr:row>7</xdr:row>
      <xdr:rowOff>24874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548D8A68-845C-4E60-A9DB-C6FAE4CC8C29}"/>
            </a:ext>
          </a:extLst>
        </xdr:cNvPr>
        <xdr:cNvCxnSpPr/>
      </xdr:nvCxnSpPr>
      <xdr:spPr>
        <a:xfrm rot="10800000" flipH="1">
          <a:off x="61068025" y="394643"/>
          <a:ext cx="0" cy="9789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848510</xdr:colOff>
      <xdr:row>14</xdr:row>
      <xdr:rowOff>1</xdr:rowOff>
    </xdr:from>
    <xdr:to>
      <xdr:col>56</xdr:col>
      <xdr:colOff>848510</xdr:colOff>
      <xdr:row>19</xdr:row>
      <xdr:rowOff>25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A96FAF79-8566-46DB-AD8E-C6048B634D89}"/>
            </a:ext>
          </a:extLst>
        </xdr:cNvPr>
        <xdr:cNvCxnSpPr/>
      </xdr:nvCxnSpPr>
      <xdr:spPr>
        <a:xfrm rot="10800000" flipH="1">
          <a:off x="61061750" y="2796541"/>
          <a:ext cx="0" cy="99824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8965</xdr:colOff>
      <xdr:row>2</xdr:row>
      <xdr:rowOff>8966</xdr:rowOff>
    </xdr:from>
    <xdr:to>
      <xdr:col>59</xdr:col>
      <xdr:colOff>8965</xdr:colOff>
      <xdr:row>7</xdr:row>
      <xdr:rowOff>20197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BC5D54D4-61AF-40E1-97EE-F9C955A77CE0}"/>
            </a:ext>
          </a:extLst>
        </xdr:cNvPr>
        <xdr:cNvCxnSpPr/>
      </xdr:nvCxnSpPr>
      <xdr:spPr>
        <a:xfrm>
          <a:off x="32505090" y="389966"/>
          <a:ext cx="0" cy="99548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7813</xdr:colOff>
      <xdr:row>14</xdr:row>
      <xdr:rowOff>16522</xdr:rowOff>
    </xdr:from>
    <xdr:to>
      <xdr:col>59</xdr:col>
      <xdr:colOff>7813</xdr:colOff>
      <xdr:row>19</xdr:row>
      <xdr:rowOff>14834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299E3D55-2911-487C-BAAE-C2917682D0CD}"/>
            </a:ext>
          </a:extLst>
        </xdr:cNvPr>
        <xdr:cNvCxnSpPr/>
      </xdr:nvCxnSpPr>
      <xdr:spPr>
        <a:xfrm>
          <a:off x="32503938" y="2794647"/>
          <a:ext cx="0" cy="966687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1051475</xdr:colOff>
      <xdr:row>12</xdr:row>
      <xdr:rowOff>15671</xdr:rowOff>
    </xdr:from>
    <xdr:to>
      <xdr:col>58</xdr:col>
      <xdr:colOff>339922</xdr:colOff>
      <xdr:row>12</xdr:row>
      <xdr:rowOff>15671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92ACE36A-F3D1-4449-95F7-C4B3CFE16408}"/>
            </a:ext>
          </a:extLst>
        </xdr:cNvPr>
        <xdr:cNvCxnSpPr/>
      </xdr:nvCxnSpPr>
      <xdr:spPr>
        <a:xfrm flipV="1">
          <a:off x="30944100" y="2396921"/>
          <a:ext cx="5425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1047218</xdr:colOff>
      <xdr:row>13</xdr:row>
      <xdr:rowOff>21285</xdr:rowOff>
    </xdr:from>
    <xdr:to>
      <xdr:col>58</xdr:col>
      <xdr:colOff>335665</xdr:colOff>
      <xdr:row>13</xdr:row>
      <xdr:rowOff>21285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0D85E8D8-B206-4E3A-9994-B8C84A1EC836}"/>
            </a:ext>
          </a:extLst>
        </xdr:cNvPr>
        <xdr:cNvCxnSpPr/>
      </xdr:nvCxnSpPr>
      <xdr:spPr>
        <a:xfrm>
          <a:off x="30939843" y="2593035"/>
          <a:ext cx="54257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32033</xdr:colOff>
      <xdr:row>2</xdr:row>
      <xdr:rowOff>137198</xdr:rowOff>
    </xdr:from>
    <xdr:ext cx="2487796" cy="2156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537D900D-5B78-4105-88F3-9D39548E5FDC}"/>
                </a:ext>
              </a:extLst>
            </xdr:cNvPr>
            <xdr:cNvSpPr txBox="1"/>
          </xdr:nvSpPr>
          <xdr:spPr>
            <a:xfrm>
              <a:off x="61516160" y="516182"/>
              <a:ext cx="2487796" cy="2156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537D900D-5B78-4105-88F3-9D39548E5FDC}"/>
                </a:ext>
              </a:extLst>
            </xdr:cNvPr>
            <xdr:cNvSpPr txBox="1"/>
          </xdr:nvSpPr>
          <xdr:spPr>
            <a:xfrm>
              <a:off x="61516160" y="516182"/>
              <a:ext cx="2487796" cy="2156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𝐉_𝐚^𝐠=𝚪^(𝐠,𝐛) 𝛒^(𝐠,𝐛) 𝐤_𝐛𝐦^𝐠 𝐚_𝐞𝐟 𝐀_𝐭𝐫 𝐙(𝐲_𝐚^𝐛−𝐲_𝐚^𝐈 )]_(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𝐩𝐬𝟏+𝐩𝐬𝟐−𝟑)</a:t>
              </a:r>
            </a:p>
          </xdr:txBody>
        </xdr:sp>
      </mc:Fallback>
    </mc:AlternateContent>
    <xdr:clientData/>
  </xdr:oneCellAnchor>
  <xdr:oneCellAnchor>
    <xdr:from>
      <xdr:col>57</xdr:col>
      <xdr:colOff>482848</xdr:colOff>
      <xdr:row>1</xdr:row>
      <xdr:rowOff>174675</xdr:rowOff>
    </xdr:from>
    <xdr:ext cx="1418915" cy="16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E8E8D302-B6F1-43F9-A784-7BE92BBA0321}"/>
                </a:ext>
              </a:extLst>
            </xdr:cNvPr>
            <xdr:cNvSpPr txBox="1"/>
          </xdr:nvSpPr>
          <xdr:spPr>
            <a:xfrm>
              <a:off x="61983868" y="365175"/>
              <a:ext cx="1418915" cy="16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𝐰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es-MX" sz="1000" b="1" i="0"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E8E8D302-B6F1-43F9-A784-7BE92BBA0321}"/>
                </a:ext>
              </a:extLst>
            </xdr:cNvPr>
            <xdr:cNvSpPr txBox="1"/>
          </xdr:nvSpPr>
          <xdr:spPr>
            <a:xfrm>
              <a:off x="61983868" y="365175"/>
              <a:ext cx="1418915" cy="16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𝐍_𝐭=𝐍_𝐚+𝐍_𝐰 "</a:t>
              </a:r>
              <a:r>
                <a:rPr lang="es-MX" sz="1000" b="1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" 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𝐩𝐬𝟏+𝐩𝐬𝟐−𝟑)</a:t>
              </a:r>
            </a:p>
          </xdr:txBody>
        </xdr:sp>
      </mc:Fallback>
    </mc:AlternateContent>
    <xdr:clientData/>
  </xdr:oneCellAnchor>
  <xdr:twoCellAnchor>
    <xdr:from>
      <xdr:col>59</xdr:col>
      <xdr:colOff>8965</xdr:colOff>
      <xdr:row>14</xdr:row>
      <xdr:rowOff>8966</xdr:rowOff>
    </xdr:from>
    <xdr:to>
      <xdr:col>59</xdr:col>
      <xdr:colOff>8965</xdr:colOff>
      <xdr:row>19</xdr:row>
      <xdr:rowOff>20197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2B56357D-6DAF-40D4-9A4E-082133B448D3}"/>
            </a:ext>
          </a:extLst>
        </xdr:cNvPr>
        <xdr:cNvCxnSpPr/>
      </xdr:nvCxnSpPr>
      <xdr:spPr>
        <a:xfrm>
          <a:off x="32505090" y="2787091"/>
          <a:ext cx="0" cy="979606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53674</xdr:colOff>
      <xdr:row>3</xdr:row>
      <xdr:rowOff>122574</xdr:rowOff>
    </xdr:from>
    <xdr:ext cx="2454390" cy="217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C0836EAC-7BA2-4CF5-963D-D4F4E02C34CD}"/>
                </a:ext>
              </a:extLst>
            </xdr:cNvPr>
            <xdr:cNvSpPr txBox="1"/>
          </xdr:nvSpPr>
          <xdr:spPr>
            <a:xfrm>
              <a:off x="61668994" y="709314"/>
              <a:ext cx="2454390" cy="217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C0836EAC-7BA2-4CF5-963D-D4F4E02C34CD}"/>
                </a:ext>
              </a:extLst>
            </xdr:cNvPr>
            <xdr:cNvSpPr txBox="1"/>
          </xdr:nvSpPr>
          <xdr:spPr>
            <a:xfrm>
              <a:off x="61668994" y="709314"/>
              <a:ext cx="2454390" cy="217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𝐉_𝐚^𝐥=𝚪^(𝐥,𝐛) 𝛒^(𝐥,𝐛) 𝐤_𝐛𝐦^𝐥 𝐚_𝐞𝐟 𝐀_𝐭𝐫 𝐙(𝐱_𝐚^𝐈−𝐱_𝐚^𝐛 )]_(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𝐩𝐬𝟏+𝐩𝐬𝟐−𝟑)</a:t>
              </a:r>
            </a:p>
          </xdr:txBody>
        </xdr:sp>
      </mc:Fallback>
    </mc:AlternateContent>
    <xdr:clientData/>
  </xdr:oneCellAnchor>
  <xdr:oneCellAnchor>
    <xdr:from>
      <xdr:col>57</xdr:col>
      <xdr:colOff>174812</xdr:colOff>
      <xdr:row>4</xdr:row>
      <xdr:rowOff>153784</xdr:rowOff>
    </xdr:from>
    <xdr:ext cx="2142381" cy="219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8" name="CuadroTexto 1047">
              <a:extLst>
                <a:ext uri="{FF2B5EF4-FFF2-40B4-BE49-F238E27FC236}">
                  <a16:creationId xmlns:a16="http://schemas.microsoft.com/office/drawing/2014/main" id="{97A1FB72-C5B4-4574-B06D-F3FB4D27D6F6}"/>
                </a:ext>
              </a:extLst>
            </xdr:cNvPr>
            <xdr:cNvSpPr txBox="1"/>
          </xdr:nvSpPr>
          <xdr:spPr>
            <a:xfrm>
              <a:off x="61675832" y="923404"/>
              <a:ext cx="2142381" cy="219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𝐠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48" name="CuadroTexto 1047">
              <a:extLst>
                <a:ext uri="{FF2B5EF4-FFF2-40B4-BE49-F238E27FC236}">
                  <a16:creationId xmlns:a16="http://schemas.microsoft.com/office/drawing/2014/main" id="{97A1FB72-C5B4-4574-B06D-F3FB4D27D6F6}"/>
                </a:ext>
              </a:extLst>
            </xdr:cNvPr>
            <xdr:cNvSpPr txBox="1"/>
          </xdr:nvSpPr>
          <xdr:spPr>
            <a:xfrm>
              <a:off x="61675832" y="923404"/>
              <a:ext cx="2142381" cy="219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𝐐^𝐠=𝐤_𝐡^𝐠 𝐚_𝐞𝐟 𝐀_𝐭𝐫 𝐙(𝐓^(𝐠,𝐛)−𝐓^𝐈 )]_(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𝐩𝐬𝟏+𝐩𝐬𝟐−𝟑)</a:t>
              </a:r>
            </a:p>
          </xdr:txBody>
        </xdr:sp>
      </mc:Fallback>
    </mc:AlternateContent>
    <xdr:clientData/>
  </xdr:oneCellAnchor>
  <xdr:oneCellAnchor>
    <xdr:from>
      <xdr:col>57</xdr:col>
      <xdr:colOff>197927</xdr:colOff>
      <xdr:row>5</xdr:row>
      <xdr:rowOff>169579</xdr:rowOff>
    </xdr:from>
    <xdr:ext cx="2080698" cy="2233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9" name="CuadroTexto 1058">
              <a:extLst>
                <a:ext uri="{FF2B5EF4-FFF2-40B4-BE49-F238E27FC236}">
                  <a16:creationId xmlns:a16="http://schemas.microsoft.com/office/drawing/2014/main" id="{063D3F0D-650B-4ED0-AB04-2AB556B74C77}"/>
                </a:ext>
              </a:extLst>
            </xdr:cNvPr>
            <xdr:cNvSpPr txBox="1"/>
          </xdr:nvSpPr>
          <xdr:spPr>
            <a:xfrm>
              <a:off x="61698947" y="1122079"/>
              <a:ext cx="2080698" cy="2233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59" name="CuadroTexto 1058">
              <a:extLst>
                <a:ext uri="{FF2B5EF4-FFF2-40B4-BE49-F238E27FC236}">
                  <a16:creationId xmlns:a16="http://schemas.microsoft.com/office/drawing/2014/main" id="{063D3F0D-650B-4ED0-AB04-2AB556B74C77}"/>
                </a:ext>
              </a:extLst>
            </xdr:cNvPr>
            <xdr:cNvSpPr txBox="1"/>
          </xdr:nvSpPr>
          <xdr:spPr>
            <a:xfrm>
              <a:off x="61698947" y="1122079"/>
              <a:ext cx="2080698" cy="2233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𝐐^𝐥=𝐤_𝐡^𝐥 𝐚_𝐞𝐟 𝐀_𝐭𝐫 𝐙(𝐓^𝐈−𝐓^(𝐥,𝐛) )]_(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𝐩𝐬𝟏+𝐩𝐬𝟐−𝟑)</a:t>
              </a:r>
            </a:p>
          </xdr:txBody>
        </xdr:sp>
      </mc:Fallback>
    </mc:AlternateContent>
    <xdr:clientData/>
  </xdr:oneCellAnchor>
  <xdr:oneCellAnchor>
    <xdr:from>
      <xdr:col>61</xdr:col>
      <xdr:colOff>1125966</xdr:colOff>
      <xdr:row>3</xdr:row>
      <xdr:rowOff>719</xdr:rowOff>
    </xdr:from>
    <xdr:ext cx="5337872" cy="1963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5" name="CuadroTexto 1064">
              <a:extLst>
                <a:ext uri="{FF2B5EF4-FFF2-40B4-BE49-F238E27FC236}">
                  <a16:creationId xmlns:a16="http://schemas.microsoft.com/office/drawing/2014/main" id="{BFAADE9A-BD4F-4EA1-8A61-80A61692A1B8}"/>
                </a:ext>
              </a:extLst>
            </xdr:cNvPr>
            <xdr:cNvSpPr txBox="1"/>
          </xdr:nvSpPr>
          <xdr:spPr>
            <a:xfrm>
              <a:off x="69888846" y="587459"/>
              <a:ext cx="5337872" cy="196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𝐠</m:t>
                        </m:r>
                      </m:sup>
                    </m:sSubSup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𝟒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65" name="CuadroTexto 1064">
              <a:extLst>
                <a:ext uri="{FF2B5EF4-FFF2-40B4-BE49-F238E27FC236}">
                  <a16:creationId xmlns:a16="http://schemas.microsoft.com/office/drawing/2014/main" id="{BFAADE9A-BD4F-4EA1-8A61-80A61692A1B8}"/>
                </a:ext>
              </a:extLst>
            </xdr:cNvPr>
            <xdr:cNvSpPr txBox="1"/>
          </xdr:nvSpPr>
          <xdr:spPr>
            <a:xfrm>
              <a:off x="69888846" y="587459"/>
              <a:ext cx="5337872" cy="196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 )_(𝐩𝐬𝟏+𝐩𝐬𝟐−𝟑)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𝐕_(𝐩𝐬𝟏+𝐩𝐬𝟐−𝟐)−𝐕_(𝐩𝐬𝟏+𝐩𝐬𝟐−𝟑)+𝐅_(𝐩𝐬𝟏+𝐩𝐬𝟐−𝟑)^𝐠=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𝐋_(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𝐩𝐬𝟏+𝐩𝐬𝟐−𝟑)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𝐋_(𝐩𝐬𝟏+𝐩𝐬𝟐−𝟒)−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𝐅_(𝐩𝐬𝟏+𝐩𝐬𝟐−𝟑)^𝐥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61</xdr:col>
      <xdr:colOff>1080246</xdr:colOff>
      <xdr:row>6</xdr:row>
      <xdr:rowOff>203903</xdr:rowOff>
    </xdr:from>
    <xdr:ext cx="6945299" cy="2133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6" name="CuadroTexto 1065">
              <a:extLst>
                <a:ext uri="{FF2B5EF4-FFF2-40B4-BE49-F238E27FC236}">
                  <a16:creationId xmlns:a16="http://schemas.microsoft.com/office/drawing/2014/main" id="{EB549C0A-C419-43DA-87D8-7BEEAC13314B}"/>
                </a:ext>
              </a:extLst>
            </xdr:cNvPr>
            <xdr:cNvSpPr txBox="1"/>
          </xdr:nvSpPr>
          <xdr:spPr>
            <a:xfrm>
              <a:off x="69843126" y="1377383"/>
              <a:ext cx="6945299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𝟒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66" name="CuadroTexto 1065">
              <a:extLst>
                <a:ext uri="{FF2B5EF4-FFF2-40B4-BE49-F238E27FC236}">
                  <a16:creationId xmlns:a16="http://schemas.microsoft.com/office/drawing/2014/main" id="{EB549C0A-C419-43DA-87D8-7BEEAC13314B}"/>
                </a:ext>
              </a:extLst>
            </xdr:cNvPr>
            <xdr:cNvSpPr txBox="1"/>
          </xdr:nvSpPr>
          <xdr:spPr>
            <a:xfrm>
              <a:off x="69843126" y="1377383"/>
              <a:ext cx="6945299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)_(𝐩𝐬𝟏+𝐩𝐬𝟐−𝟑)=(𝐕𝐲_𝐚 )_(𝐩𝐬𝟏+𝐩𝐬𝟐−𝟐)−(𝐕𝐲_𝐚 )_(𝐩𝐬𝟏+𝐩𝐬𝟐−𝟑)+(𝐅^𝐠 𝐲_𝐚 )_(𝐩𝐬𝟏+𝐩𝐬𝟐−𝟑)=(𝐋𝐱_𝐚 )_(𝐩𝐬𝟏+𝐩𝐬𝟐−𝟑)−(𝐋𝐱_𝐚 )_(𝐩𝐬𝟏+𝐩𝐬𝟐−𝟒)−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(𝐅^𝐥 𝐱_𝐚 )_(𝐩𝐬𝟏+𝐩𝐬𝟐−𝟑)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62</xdr:col>
      <xdr:colOff>13446</xdr:colOff>
      <xdr:row>8</xdr:row>
      <xdr:rowOff>13211</xdr:rowOff>
    </xdr:from>
    <xdr:ext cx="4696349" cy="2137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7" name="CuadroTexto 1066">
              <a:extLst>
                <a:ext uri="{FF2B5EF4-FFF2-40B4-BE49-F238E27FC236}">
                  <a16:creationId xmlns:a16="http://schemas.microsoft.com/office/drawing/2014/main" id="{701BE4BC-D5AD-4C51-9287-9A966370C4DF}"/>
                </a:ext>
              </a:extLst>
            </xdr:cNvPr>
            <xdr:cNvSpPr txBox="1"/>
          </xdr:nvSpPr>
          <xdr:spPr>
            <a:xfrm>
              <a:off x="69919326" y="1605791"/>
              <a:ext cx="4696349" cy="2137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67" name="CuadroTexto 1066">
              <a:extLst>
                <a:ext uri="{FF2B5EF4-FFF2-40B4-BE49-F238E27FC236}">
                  <a16:creationId xmlns:a16="http://schemas.microsoft.com/office/drawing/2014/main" id="{701BE4BC-D5AD-4C51-9287-9A966370C4DF}"/>
                </a:ext>
              </a:extLst>
            </xdr:cNvPr>
            <xdr:cNvSpPr txBox="1"/>
          </xdr:nvSpPr>
          <xdr:spPr>
            <a:xfrm>
              <a:off x="69919326" y="1605791"/>
              <a:ext cx="4696349" cy="2137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)_(𝐩𝐬𝟏+𝐩𝐬𝟐−𝟑)=(𝐉_𝐚^𝐠 )_(𝐩𝐬𝟏+𝐩𝐬𝟐−𝟑)+(𝐍_𝐭 𝐲_𝐚^𝐛 )_(𝐩𝐬𝟏+𝐩𝐬𝟐−𝟑)=(𝐉_𝐚^𝐥 )_(𝐩𝐬𝟏+𝐩𝐬𝟐−𝟑)+(𝐍_𝐭 𝐱_𝐚^𝐛 )_(𝐩𝐬𝟏+𝐩𝐬𝟐−𝟑)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62</xdr:col>
      <xdr:colOff>13446</xdr:colOff>
      <xdr:row>12</xdr:row>
      <xdr:rowOff>196283</xdr:rowOff>
    </xdr:from>
    <xdr:ext cx="6415795" cy="2133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8" name="CuadroTexto 1067">
              <a:extLst>
                <a:ext uri="{FF2B5EF4-FFF2-40B4-BE49-F238E27FC236}">
                  <a16:creationId xmlns:a16="http://schemas.microsoft.com/office/drawing/2014/main" id="{309F03BF-A1BF-4E57-8DB8-EFF2E54CD09C}"/>
                </a:ext>
              </a:extLst>
            </xdr:cNvPr>
            <xdr:cNvSpPr txBox="1"/>
          </xdr:nvSpPr>
          <xdr:spPr>
            <a:xfrm>
              <a:off x="69919326" y="2619443"/>
              <a:ext cx="6415795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𝟒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68" name="CuadroTexto 1067">
              <a:extLst>
                <a:ext uri="{FF2B5EF4-FFF2-40B4-BE49-F238E27FC236}">
                  <a16:creationId xmlns:a16="http://schemas.microsoft.com/office/drawing/2014/main" id="{309F03BF-A1BF-4E57-8DB8-EFF2E54CD09C}"/>
                </a:ext>
              </a:extLst>
            </xdr:cNvPr>
            <xdr:cNvSpPr txBox="1"/>
          </xdr:nvSpPr>
          <xdr:spPr>
            <a:xfrm>
              <a:off x="69919326" y="2619443"/>
              <a:ext cx="6415795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𝐩𝐬𝟏+𝐩𝐬𝟐−𝟑)=(𝐕𝐡)_(𝐩𝐬𝟏+𝐩𝐬𝟐−𝟐)−(𝐕𝐡)_(𝐩𝐬𝟏+𝐩𝐬𝟐−𝟑)+(𝐅^𝐠 𝐡)_(𝐩𝐬𝟏+𝐩𝐬𝟐−𝟑)=(𝐋𝐡)_(𝐩𝐬𝟏+𝐩𝐬𝟐−𝟑)−(𝐋𝐡)_(𝐩𝐬𝟏+𝐩𝐬𝟐−𝟒)−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(𝐅^𝐥 𝐡)_(𝐩𝐬𝟏+𝐩𝐬𝟐−𝟑)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62</xdr:col>
      <xdr:colOff>29487</xdr:colOff>
      <xdr:row>13</xdr:row>
      <xdr:rowOff>186970</xdr:rowOff>
    </xdr:from>
    <xdr:ext cx="4855304" cy="270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9" name="CuadroTexto 1068">
              <a:extLst>
                <a:ext uri="{FF2B5EF4-FFF2-40B4-BE49-F238E27FC236}">
                  <a16:creationId xmlns:a16="http://schemas.microsoft.com/office/drawing/2014/main" id="{32344953-74D1-4FB4-866B-0B5186D07674}"/>
                </a:ext>
              </a:extLst>
            </xdr:cNvPr>
            <xdr:cNvSpPr txBox="1"/>
          </xdr:nvSpPr>
          <xdr:spPr>
            <a:xfrm>
              <a:off x="67009287" y="2777770"/>
              <a:ext cx="4855304" cy="270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69" name="CuadroTexto 1068">
              <a:extLst>
                <a:ext uri="{FF2B5EF4-FFF2-40B4-BE49-F238E27FC236}">
                  <a16:creationId xmlns:a16="http://schemas.microsoft.com/office/drawing/2014/main" id="{32344953-74D1-4FB4-866B-0B5186D07674}"/>
                </a:ext>
              </a:extLst>
            </xdr:cNvPr>
            <xdr:cNvSpPr txBox="1"/>
          </xdr:nvSpPr>
          <xdr:spPr>
            <a:xfrm>
              <a:off x="67009287" y="2777770"/>
              <a:ext cx="4855304" cy="270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𝐩𝐬𝟏+𝐩𝐬𝟐−𝟑)=(𝐐^𝐠 )_(𝐩𝐬𝟏+𝐩𝐬𝟐−𝟑)+(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̂_𝐢^(𝐠,𝐛) )_(𝐩𝐬𝟏+𝐩𝐬𝟐−𝟑)=(𝐐^𝐥 )_(𝐩𝐬𝟏+𝐩𝐬𝟐−𝟑)+(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̂_𝐢^(𝐥,𝐛) )_(𝐩𝐬𝟏+𝐩𝐬𝟐−𝟑)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76</xdr:col>
      <xdr:colOff>15240</xdr:colOff>
      <xdr:row>3</xdr:row>
      <xdr:rowOff>0</xdr:rowOff>
    </xdr:from>
    <xdr:ext cx="2840585" cy="1960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6" name="CuadroTexto 1085">
              <a:extLst>
                <a:ext uri="{FF2B5EF4-FFF2-40B4-BE49-F238E27FC236}">
                  <a16:creationId xmlns:a16="http://schemas.microsoft.com/office/drawing/2014/main" id="{843E9109-3D80-4015-B7C8-86099B24823D}"/>
                </a:ext>
              </a:extLst>
            </xdr:cNvPr>
            <xdr:cNvSpPr txBox="1"/>
          </xdr:nvSpPr>
          <xdr:spPr>
            <a:xfrm>
              <a:off x="79449310" y="797442"/>
              <a:ext cx="2840585" cy="1960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𝐠</m:t>
                        </m:r>
                      </m:sup>
                    </m:sSubSup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  <m:r>
                      <a:rPr lang="es-MX" sz="1000" b="1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086" name="CuadroTexto 1085">
              <a:extLst>
                <a:ext uri="{FF2B5EF4-FFF2-40B4-BE49-F238E27FC236}">
                  <a16:creationId xmlns:a16="http://schemas.microsoft.com/office/drawing/2014/main" id="{843E9109-3D80-4015-B7C8-86099B24823D}"/>
                </a:ext>
              </a:extLst>
            </xdr:cNvPr>
            <xdr:cNvSpPr txBox="1"/>
          </xdr:nvSpPr>
          <xdr:spPr>
            <a:xfrm>
              <a:off x="79449310" y="797442"/>
              <a:ext cx="2840585" cy="1960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𝐋_(𝐩𝐬𝟏+𝐩𝐬𝟐−𝟑)=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𝐏_(𝐩𝐬𝟏+𝐩𝐬𝟐−𝟐)^𝐠+𝐏_(𝐩𝐬𝟏+𝐩𝐬𝟐−𝟐)^𝐥</a:t>
              </a:r>
              <a:r>
                <a:rPr lang="es-MX" sz="1000" b="1" i="0">
                  <a:latin typeface="Cambria Math" panose="02040503050406030204" pitchFamily="18" charset="0"/>
                </a:rPr>
                <a:t>+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𝐕_(𝐩𝐬𝟏+𝐩𝐬𝟐−𝟐)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76</xdr:col>
      <xdr:colOff>30480</xdr:colOff>
      <xdr:row>21</xdr:row>
      <xdr:rowOff>0</xdr:rowOff>
    </xdr:from>
    <xdr:ext cx="946861" cy="4024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9" name="CuadroTexto 1088">
              <a:extLst>
                <a:ext uri="{FF2B5EF4-FFF2-40B4-BE49-F238E27FC236}">
                  <a16:creationId xmlns:a16="http://schemas.microsoft.com/office/drawing/2014/main" id="{F1B01203-2440-4A12-A657-C411BA9F265A}"/>
                </a:ext>
              </a:extLst>
            </xdr:cNvPr>
            <xdr:cNvSpPr txBox="1"/>
          </xdr:nvSpPr>
          <xdr:spPr>
            <a:xfrm>
              <a:off x="80482440" y="4450080"/>
              <a:ext cx="946861" cy="4024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0">
                        <a:latin typeface="Cambria Math" panose="02040503050406030204" pitchFamily="18" charset="0"/>
                      </a:rPr>
                      <m:t>𝐁𝐑</m:t>
                    </m:r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𝐏</m:t>
                            </m:r>
                          </m:e>
                          <m: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𝐩𝐬𝟏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𝐩𝐬𝟐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  <m: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𝐠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𝐏</m:t>
                            </m:r>
                          </m:e>
                          <m: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𝐩𝐬𝟏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𝐩𝐬𝟐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  <m: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𝐥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089" name="CuadroTexto 1088">
              <a:extLst>
                <a:ext uri="{FF2B5EF4-FFF2-40B4-BE49-F238E27FC236}">
                  <a16:creationId xmlns:a16="http://schemas.microsoft.com/office/drawing/2014/main" id="{F1B01203-2440-4A12-A657-C411BA9F265A}"/>
                </a:ext>
              </a:extLst>
            </xdr:cNvPr>
            <xdr:cNvSpPr txBox="1"/>
          </xdr:nvSpPr>
          <xdr:spPr>
            <a:xfrm>
              <a:off x="80482440" y="4450080"/>
              <a:ext cx="946861" cy="4024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𝐁𝐑=(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𝐏_(𝐩𝐬𝟏+𝐩𝐬𝟐−𝟐)^𝐠)/(𝐏_(𝐩𝐬𝟏+𝐩𝐬𝟐−𝟐)^𝐥 )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76</xdr:col>
      <xdr:colOff>32958</xdr:colOff>
      <xdr:row>4</xdr:row>
      <xdr:rowOff>8860</xdr:rowOff>
    </xdr:from>
    <xdr:ext cx="1851854" cy="2137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0" name="CuadroTexto 1089">
              <a:extLst>
                <a:ext uri="{FF2B5EF4-FFF2-40B4-BE49-F238E27FC236}">
                  <a16:creationId xmlns:a16="http://schemas.microsoft.com/office/drawing/2014/main" id="{7B208D18-6D6B-4DF5-8318-6EBD223322B5}"/>
                </a:ext>
              </a:extLst>
            </xdr:cNvPr>
            <xdr:cNvSpPr txBox="1"/>
          </xdr:nvSpPr>
          <xdr:spPr>
            <a:xfrm>
              <a:off x="79467028" y="992372"/>
              <a:ext cx="1851854" cy="2137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𝐟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𝐯</m:t>
                            </m:r>
                          </m:sub>
                        </m:sSub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𝐋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𝐠</m:t>
                        </m:r>
                      </m:sup>
                    </m:sSubSup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090" name="CuadroTexto 1089">
              <a:extLst>
                <a:ext uri="{FF2B5EF4-FFF2-40B4-BE49-F238E27FC236}">
                  <a16:creationId xmlns:a16="http://schemas.microsoft.com/office/drawing/2014/main" id="{7B208D18-6D6B-4DF5-8318-6EBD223322B5}"/>
                </a:ext>
              </a:extLst>
            </xdr:cNvPr>
            <xdr:cNvSpPr txBox="1"/>
          </xdr:nvSpPr>
          <xdr:spPr>
            <a:xfrm>
              <a:off x="79467028" y="992372"/>
              <a:ext cx="1851854" cy="2137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〖𝐟_𝐯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(𝐋−𝐏^𝐥 )〗_(</a:t>
              </a:r>
              <a:r>
                <a:rPr lang="es-MX" sz="1000" b="1" i="0">
                  <a:latin typeface="Cambria Math" panose="02040503050406030204" pitchFamily="18" charset="0"/>
                </a:rPr>
                <a:t>𝐩𝐬𝟏+𝐩𝐬𝟐−𝟐)=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𝐏_(𝐩𝐬𝟏+𝐩𝐬𝟐−𝟐)^𝐠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76</xdr:col>
      <xdr:colOff>15240</xdr:colOff>
      <xdr:row>9</xdr:row>
      <xdr:rowOff>22860</xdr:rowOff>
    </xdr:from>
    <xdr:ext cx="4014497" cy="2133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3" name="CuadroTexto 1092">
              <a:extLst>
                <a:ext uri="{FF2B5EF4-FFF2-40B4-BE49-F238E27FC236}">
                  <a16:creationId xmlns:a16="http://schemas.microsoft.com/office/drawing/2014/main" id="{5B7897DA-D76B-445B-BEE4-556F125D7DC0}"/>
                </a:ext>
              </a:extLst>
            </xdr:cNvPr>
            <xdr:cNvSpPr txBox="1"/>
          </xdr:nvSpPr>
          <xdr:spPr>
            <a:xfrm>
              <a:off x="86868000" y="2034540"/>
              <a:ext cx="4014497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093" name="CuadroTexto 1092">
              <a:extLst>
                <a:ext uri="{FF2B5EF4-FFF2-40B4-BE49-F238E27FC236}">
                  <a16:creationId xmlns:a16="http://schemas.microsoft.com/office/drawing/2014/main" id="{5B7897DA-D76B-445B-BEE4-556F125D7DC0}"/>
                </a:ext>
              </a:extLst>
            </xdr:cNvPr>
            <xdr:cNvSpPr txBox="1"/>
          </xdr:nvSpPr>
          <xdr:spPr>
            <a:xfrm>
              <a:off x="86868000" y="2034540"/>
              <a:ext cx="4014497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(𝐋𝐱_𝐚 )_(𝐩𝐬𝟏+𝐩𝐬𝟐−𝟑)=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(𝐏^𝐠 𝐲_𝐚 )_(𝐩𝐬𝟏+𝐩𝐬𝟐−𝟐)+(𝐏^𝐥 𝐲_𝐚 )_(𝐩𝐬𝟏+𝐩𝐬𝟐−𝟐)</a:t>
              </a:r>
              <a:r>
                <a:rPr lang="es-MX" sz="1000" b="1" i="0">
                  <a:latin typeface="Cambria Math" panose="02040503050406030204" pitchFamily="18" charset="0"/>
                </a:rPr>
                <a:t>+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(𝐕𝐲_𝐚 )_(𝐩𝐬𝟏+𝐩𝐬𝟐−𝟐)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76</xdr:col>
      <xdr:colOff>30480</xdr:colOff>
      <xdr:row>15</xdr:row>
      <xdr:rowOff>22860</xdr:rowOff>
    </xdr:from>
    <xdr:ext cx="3965957" cy="2291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7" name="CuadroTexto 1096">
              <a:extLst>
                <a:ext uri="{FF2B5EF4-FFF2-40B4-BE49-F238E27FC236}">
                  <a16:creationId xmlns:a16="http://schemas.microsoft.com/office/drawing/2014/main" id="{69EE090A-1021-4B4C-B63B-29945B9D62F4}"/>
                </a:ext>
              </a:extLst>
            </xdr:cNvPr>
            <xdr:cNvSpPr txBox="1"/>
          </xdr:nvSpPr>
          <xdr:spPr>
            <a:xfrm>
              <a:off x="87241380" y="3276600"/>
              <a:ext cx="3965957" cy="22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acc>
                      <m:accPr>
                        <m:chr m:val="̇"/>
                        <m:ctrlPr>
                          <a:rPr lang="es-MX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MX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𝐐</m:t>
                        </m:r>
                      </m:e>
                    </m:acc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097" name="CuadroTexto 1096">
              <a:extLst>
                <a:ext uri="{FF2B5EF4-FFF2-40B4-BE49-F238E27FC236}">
                  <a16:creationId xmlns:a16="http://schemas.microsoft.com/office/drawing/2014/main" id="{69EE090A-1021-4B4C-B63B-29945B9D62F4}"/>
                </a:ext>
              </a:extLst>
            </xdr:cNvPr>
            <xdr:cNvSpPr txBox="1"/>
          </xdr:nvSpPr>
          <xdr:spPr>
            <a:xfrm>
              <a:off x="87241380" y="3276600"/>
              <a:ext cx="3965957" cy="22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(𝐋𝐡)_(𝐩𝐬𝟏+𝐩𝐬𝟐−𝟑)=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(𝐏^𝐠 𝐡)_(𝐩𝐬𝟏+𝐩𝐬𝟐−𝟐)+(𝐏^𝐥 𝐡)_(𝐩𝐬𝟏+𝐩𝐬𝟐−𝟐)</a:t>
              </a:r>
              <a:r>
                <a:rPr lang="es-MX" sz="1000" b="1" i="0">
                  <a:latin typeface="Cambria Math" panose="02040503050406030204" pitchFamily="18" charset="0"/>
                </a:rPr>
                <a:t>+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(𝐕𝐡)_(𝐩𝐬𝟏+𝐩𝐬𝟐−𝟐)−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𝐐 ̇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76</xdr:col>
      <xdr:colOff>73720</xdr:colOff>
      <xdr:row>10</xdr:row>
      <xdr:rowOff>22860</xdr:rowOff>
    </xdr:from>
    <xdr:ext cx="3905813" cy="2133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9" name="CuadroTexto 1098">
              <a:extLst>
                <a:ext uri="{FF2B5EF4-FFF2-40B4-BE49-F238E27FC236}">
                  <a16:creationId xmlns:a16="http://schemas.microsoft.com/office/drawing/2014/main" id="{BA55937F-ED31-483F-BEBE-62562CEC6DC6}"/>
                </a:ext>
              </a:extLst>
            </xdr:cNvPr>
            <xdr:cNvSpPr txBox="1"/>
          </xdr:nvSpPr>
          <xdr:spPr>
            <a:xfrm>
              <a:off x="86926480" y="2240280"/>
              <a:ext cx="3905813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𝐋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𝐋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𝐠</m:t>
                                    </m:r>
                                  </m:sup>
                                </m:sSup>
                              </m:e>
                            </m:d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99" name="CuadroTexto 1098">
              <a:extLst>
                <a:ext uri="{FF2B5EF4-FFF2-40B4-BE49-F238E27FC236}">
                  <a16:creationId xmlns:a16="http://schemas.microsoft.com/office/drawing/2014/main" id="{BA55937F-ED31-483F-BEBE-62562CEC6DC6}"/>
                </a:ext>
              </a:extLst>
            </xdr:cNvPr>
            <xdr:cNvSpPr txBox="1"/>
          </xdr:nvSpPr>
          <xdr:spPr>
            <a:xfrm>
              <a:off x="86926480" y="2240280"/>
              <a:ext cx="3905813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(𝐋−𝐏^𝐥 ) 𝐱_𝐚 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𝐩𝐬𝟏+𝐩𝐬𝟐−𝟐)=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(𝐏^𝐠 𝐲_𝐚 )_(𝐩𝐬𝟏+𝐩𝐬𝟐−𝟐)+[(𝐋−𝐏^𝐥−𝐏^𝐠 ) 𝐱_𝐚 ]_(𝐩𝐬𝟏+𝐩𝐬𝟐−𝟐)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77</xdr:col>
      <xdr:colOff>563880</xdr:colOff>
      <xdr:row>20</xdr:row>
      <xdr:rowOff>205740</xdr:rowOff>
    </xdr:from>
    <xdr:ext cx="1262910" cy="3844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1" name="CuadroTexto 1100">
              <a:extLst>
                <a:ext uri="{FF2B5EF4-FFF2-40B4-BE49-F238E27FC236}">
                  <a16:creationId xmlns:a16="http://schemas.microsoft.com/office/drawing/2014/main" id="{82DF506E-4717-4876-AA98-4708ECD2F682}"/>
                </a:ext>
              </a:extLst>
            </xdr:cNvPr>
            <xdr:cNvSpPr txBox="1"/>
          </xdr:nvSpPr>
          <xdr:spPr>
            <a:xfrm>
              <a:off x="80840580" y="4427220"/>
              <a:ext cx="1262910" cy="38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𝐯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𝐏</m:t>
                            </m:r>
                          </m:e>
                          <m: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𝐩𝐬𝟏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𝐩𝐬𝟐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  <m: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𝐠</m:t>
                            </m:r>
                          </m:sup>
                        </m:sSubSup>
                      </m:num>
                      <m:den>
                        <m:sSub>
                          <m:sSub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𝐋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</m:e>
                          <m: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𝐩𝐬𝟏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𝐩𝐬𝟐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101" name="CuadroTexto 1100">
              <a:extLst>
                <a:ext uri="{FF2B5EF4-FFF2-40B4-BE49-F238E27FC236}">
                  <a16:creationId xmlns:a16="http://schemas.microsoft.com/office/drawing/2014/main" id="{82DF506E-4717-4876-AA98-4708ECD2F682}"/>
                </a:ext>
              </a:extLst>
            </xdr:cNvPr>
            <xdr:cNvSpPr txBox="1"/>
          </xdr:nvSpPr>
          <xdr:spPr>
            <a:xfrm>
              <a:off x="80840580" y="4427220"/>
              <a:ext cx="1262910" cy="38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𝐟_𝐯=(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𝐏_(𝐩𝐬𝟏+𝐩𝐬𝟐−𝟐)^𝐠)/(𝐋−𝐏^𝐥 )_(𝐩𝐬𝟏+𝐩𝐬𝟐−𝟐) </a:t>
              </a:r>
              <a:endParaRPr lang="es-MX" sz="1000" b="1" i="0"/>
            </a:p>
          </xdr:txBody>
        </xdr:sp>
      </mc:Fallback>
    </mc:AlternateContent>
    <xdr:clientData/>
  </xdr:oneCellAnchor>
  <xdr:twoCellAnchor>
    <xdr:from>
      <xdr:col>72</xdr:col>
      <xdr:colOff>405457</xdr:colOff>
      <xdr:row>8</xdr:row>
      <xdr:rowOff>115412</xdr:rowOff>
    </xdr:from>
    <xdr:to>
      <xdr:col>72</xdr:col>
      <xdr:colOff>405457</xdr:colOff>
      <xdr:row>11</xdr:row>
      <xdr:rowOff>128192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C9BDE17A-9C0B-4049-8637-B142B09B708D}"/>
            </a:ext>
          </a:extLst>
        </xdr:cNvPr>
        <xdr:cNvCxnSpPr/>
      </xdr:nvCxnSpPr>
      <xdr:spPr>
        <a:xfrm>
          <a:off x="76293037" y="1715612"/>
          <a:ext cx="0" cy="630000"/>
        </a:xfrm>
        <a:prstGeom prst="straightConnector1">
          <a:avLst/>
        </a:prstGeom>
        <a:ln>
          <a:solidFill>
            <a:srgbClr val="156082"/>
          </a:solidFill>
          <a:prstDash val="sys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1421118</xdr:colOff>
      <xdr:row>13</xdr:row>
      <xdr:rowOff>57162</xdr:rowOff>
    </xdr:from>
    <xdr:to>
      <xdr:col>38</xdr:col>
      <xdr:colOff>902982</xdr:colOff>
      <xdr:row>13</xdr:row>
      <xdr:rowOff>57162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B709780E-19BF-473D-88DB-26FE035392FF}"/>
            </a:ext>
          </a:extLst>
        </xdr:cNvPr>
        <xdr:cNvCxnSpPr/>
      </xdr:nvCxnSpPr>
      <xdr:spPr>
        <a:xfrm rot="16200000" flipH="1">
          <a:off x="44119800" y="2186940"/>
          <a:ext cx="0" cy="1013484"/>
        </a:xfrm>
        <a:prstGeom prst="straightConnector1">
          <a:avLst/>
        </a:prstGeom>
        <a:ln>
          <a:solidFill>
            <a:srgbClr val="A02B9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1405878</xdr:colOff>
      <xdr:row>13</xdr:row>
      <xdr:rowOff>34302</xdr:rowOff>
    </xdr:from>
    <xdr:to>
      <xdr:col>54</xdr:col>
      <xdr:colOff>887742</xdr:colOff>
      <xdr:row>13</xdr:row>
      <xdr:rowOff>34302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7AB48FFC-276B-4168-86CD-1845C767A5B0}"/>
            </a:ext>
          </a:extLst>
        </xdr:cNvPr>
        <xdr:cNvCxnSpPr/>
      </xdr:nvCxnSpPr>
      <xdr:spPr>
        <a:xfrm rot="16200000" flipH="1">
          <a:off x="60601860" y="2164080"/>
          <a:ext cx="0" cy="1013484"/>
        </a:xfrm>
        <a:prstGeom prst="straightConnector1">
          <a:avLst/>
        </a:prstGeom>
        <a:ln>
          <a:solidFill>
            <a:srgbClr val="A02B9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75</xdr:col>
      <xdr:colOff>68580</xdr:colOff>
      <xdr:row>36</xdr:row>
      <xdr:rowOff>55406</xdr:rowOff>
    </xdr:from>
    <xdr:ext cx="657681" cy="314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468F7AFF-924B-410C-9A16-37631BFE18C2}"/>
                </a:ext>
              </a:extLst>
            </xdr:cNvPr>
            <xdr:cNvSpPr txBox="1"/>
          </xdr:nvSpPr>
          <xdr:spPr>
            <a:xfrm>
              <a:off x="85907880" y="7302026"/>
              <a:ext cx="657681" cy="314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𝐔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𝐬𝐩</m:t>
                        </m:r>
                      </m:sub>
                      <m:sup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𝐥</m:t>
                        </m:r>
                      </m:sup>
                    </m:sSubSup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𝐋</m:t>
                        </m:r>
                      </m:num>
                      <m:den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𝛒</m:t>
                        </m:r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𝐀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𝐭𝐫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468F7AFF-924B-410C-9A16-37631BFE18C2}"/>
                </a:ext>
              </a:extLst>
            </xdr:cNvPr>
            <xdr:cNvSpPr txBox="1"/>
          </xdr:nvSpPr>
          <xdr:spPr>
            <a:xfrm>
              <a:off x="85907880" y="7302026"/>
              <a:ext cx="657681" cy="314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𝐔_𝐬𝐩^𝐥=𝐋/(𝛒𝐀_𝐭𝐫 )</a:t>
              </a:r>
            </a:p>
          </xdr:txBody>
        </xdr:sp>
      </mc:Fallback>
    </mc:AlternateContent>
    <xdr:clientData/>
  </xdr:oneCellAnchor>
  <xdr:oneCellAnchor>
    <xdr:from>
      <xdr:col>74</xdr:col>
      <xdr:colOff>53340</xdr:colOff>
      <xdr:row>36</xdr:row>
      <xdr:rowOff>40199</xdr:rowOff>
    </xdr:from>
    <xdr:ext cx="642162" cy="3140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BA091625-A591-463E-B58B-0AB971BCD6E6}"/>
                </a:ext>
              </a:extLst>
            </xdr:cNvPr>
            <xdr:cNvSpPr txBox="1"/>
          </xdr:nvSpPr>
          <xdr:spPr>
            <a:xfrm>
              <a:off x="85130640" y="7286819"/>
              <a:ext cx="642162" cy="3140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𝐔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𝐬𝐩</m:t>
                        </m:r>
                      </m:sub>
                      <m:sup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𝐠</m:t>
                        </m:r>
                      </m:sup>
                    </m:sSubSup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𝐕</m:t>
                        </m:r>
                      </m:num>
                      <m:den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𝛒</m:t>
                        </m:r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𝐀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𝐭𝐫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BA091625-A591-463E-B58B-0AB971BCD6E6}"/>
                </a:ext>
              </a:extLst>
            </xdr:cNvPr>
            <xdr:cNvSpPr txBox="1"/>
          </xdr:nvSpPr>
          <xdr:spPr>
            <a:xfrm>
              <a:off x="85130640" y="7286819"/>
              <a:ext cx="642162" cy="3140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𝐔_𝐬𝐩^𝐠=𝐕/(𝛒𝐀_𝐭𝐫 )</a:t>
              </a:r>
            </a:p>
          </xdr:txBody>
        </xdr:sp>
      </mc:Fallback>
    </mc:AlternateContent>
    <xdr:clientData/>
  </xdr:oneCellAnchor>
  <xdr:oneCellAnchor>
    <xdr:from>
      <xdr:col>77</xdr:col>
      <xdr:colOff>1211580</xdr:colOff>
      <xdr:row>36</xdr:row>
      <xdr:rowOff>67076</xdr:rowOff>
    </xdr:from>
    <xdr:ext cx="657231" cy="290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2C9D8579-300E-4BC5-A895-C4DE9177A178}"/>
                </a:ext>
              </a:extLst>
            </xdr:cNvPr>
            <xdr:cNvSpPr txBox="1"/>
          </xdr:nvSpPr>
          <xdr:spPr>
            <a:xfrm>
              <a:off x="88856820" y="7313696"/>
              <a:ext cx="657231" cy="290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𝐒𝐜</m:t>
                    </m:r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𝛍</m:t>
                        </m:r>
                      </m:num>
                      <m:den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𝛒</m:t>
                        </m:r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𝐃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𝐛𝐦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2C9D8579-300E-4BC5-A895-C4DE9177A178}"/>
                </a:ext>
              </a:extLst>
            </xdr:cNvPr>
            <xdr:cNvSpPr txBox="1"/>
          </xdr:nvSpPr>
          <xdr:spPr>
            <a:xfrm>
              <a:off x="88856820" y="7313696"/>
              <a:ext cx="657231" cy="290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𝐒𝐜=𝛍/(𝛒𝐃_𝐛𝐦 )</a:t>
              </a:r>
            </a:p>
          </xdr:txBody>
        </xdr:sp>
      </mc:Fallback>
    </mc:AlternateContent>
    <xdr:clientData/>
  </xdr:oneCellAnchor>
  <xdr:oneCellAnchor>
    <xdr:from>
      <xdr:col>82</xdr:col>
      <xdr:colOff>342900</xdr:colOff>
      <xdr:row>36</xdr:row>
      <xdr:rowOff>36160</xdr:rowOff>
    </xdr:from>
    <xdr:ext cx="784894" cy="3221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87003215-D83F-4043-8918-3A5C08E30285}"/>
                </a:ext>
              </a:extLst>
            </xdr:cNvPr>
            <xdr:cNvSpPr txBox="1"/>
          </xdr:nvSpPr>
          <xdr:spPr>
            <a:xfrm>
              <a:off x="92781120" y="7282780"/>
              <a:ext cx="784894" cy="3221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𝐑𝐞</m:t>
                    </m:r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𝐝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𝐡</m:t>
                            </m:r>
                          </m:sub>
                        </m:s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𝛒</m:t>
                        </m:r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𝐔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𝐬𝐩</m:t>
                            </m:r>
                          </m:sub>
                        </m:sSub>
                      </m:num>
                      <m:den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𝛍</m:t>
                        </m:r>
                      </m:den>
                    </m:f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87003215-D83F-4043-8918-3A5C08E30285}"/>
                </a:ext>
              </a:extLst>
            </xdr:cNvPr>
            <xdr:cNvSpPr txBox="1"/>
          </xdr:nvSpPr>
          <xdr:spPr>
            <a:xfrm>
              <a:off x="92781120" y="7282780"/>
              <a:ext cx="784894" cy="3221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𝐑𝐞=(𝐝_𝐡 𝛒𝐔_𝐬𝐩)/𝛍</a:t>
              </a:r>
            </a:p>
          </xdr:txBody>
        </xdr:sp>
      </mc:Fallback>
    </mc:AlternateContent>
    <xdr:clientData/>
  </xdr:oneCellAnchor>
  <xdr:oneCellAnchor>
    <xdr:from>
      <xdr:col>85</xdr:col>
      <xdr:colOff>76200</xdr:colOff>
      <xdr:row>36</xdr:row>
      <xdr:rowOff>49059</xdr:rowOff>
    </xdr:from>
    <xdr:ext cx="820801" cy="326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D27F2559-EA10-4BCA-AF2E-9E311A30CB29}"/>
                </a:ext>
              </a:extLst>
            </xdr:cNvPr>
            <xdr:cNvSpPr txBox="1"/>
          </xdr:nvSpPr>
          <xdr:spPr>
            <a:xfrm>
              <a:off x="94891860" y="7295679"/>
              <a:ext cx="820801" cy="326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𝐖𝐞</m:t>
                    </m:r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𝐝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𝐡</m:t>
                            </m:r>
                          </m:sub>
                        </m:s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𝛒</m:t>
                        </m:r>
                        <m:sSubSup>
                          <m:sSubSup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b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𝐬𝐩</m:t>
                            </m:r>
                          </m:sub>
                          <m:sup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bSup>
                      </m:num>
                      <m:den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𝛔</m:t>
                        </m:r>
                      </m:den>
                    </m:f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D27F2559-EA10-4BCA-AF2E-9E311A30CB29}"/>
                </a:ext>
              </a:extLst>
            </xdr:cNvPr>
            <xdr:cNvSpPr txBox="1"/>
          </xdr:nvSpPr>
          <xdr:spPr>
            <a:xfrm>
              <a:off x="94891860" y="7295679"/>
              <a:ext cx="820801" cy="326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𝐖𝐞=(𝐝_𝐡 𝛒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𝐔_𝐬𝐩^𝟐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𝛔</a:t>
              </a:r>
            </a:p>
          </xdr:txBody>
        </xdr:sp>
      </mc:Fallback>
    </mc:AlternateContent>
    <xdr:clientData/>
  </xdr:oneCellAnchor>
  <xdr:oneCellAnchor>
    <xdr:from>
      <xdr:col>87</xdr:col>
      <xdr:colOff>91440</xdr:colOff>
      <xdr:row>36</xdr:row>
      <xdr:rowOff>9186</xdr:rowOff>
    </xdr:from>
    <xdr:ext cx="594330" cy="3456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FC40313B-0890-4F51-A880-4DC7D32F6175}"/>
                </a:ext>
              </a:extLst>
            </xdr:cNvPr>
            <xdr:cNvSpPr txBox="1"/>
          </xdr:nvSpPr>
          <xdr:spPr>
            <a:xfrm>
              <a:off x="96705420" y="7255806"/>
              <a:ext cx="594330" cy="3456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𝐅𝐫</m:t>
                    </m:r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𝐔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𝐬𝐩</m:t>
                            </m:r>
                          </m:sub>
                          <m:sup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</m:num>
                      <m:den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𝐠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𝐜</m:t>
                            </m:r>
                          </m:sub>
                        </m:sSub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𝐝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FC40313B-0890-4F51-A880-4DC7D32F6175}"/>
                </a:ext>
              </a:extLst>
            </xdr:cNvPr>
            <xdr:cNvSpPr txBox="1"/>
          </xdr:nvSpPr>
          <xdr:spPr>
            <a:xfrm>
              <a:off x="96705420" y="7255806"/>
              <a:ext cx="594330" cy="3456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𝐅𝐫=(𝐔_𝐬𝐩^𝟐)/(𝐠_𝐜 𝐝_𝐡 )</a:t>
              </a:r>
            </a:p>
          </xdr:txBody>
        </xdr:sp>
      </mc:Fallback>
    </mc:AlternateContent>
    <xdr:clientData/>
  </xdr:oneCellAnchor>
  <xdr:oneCellAnchor>
    <xdr:from>
      <xdr:col>71</xdr:col>
      <xdr:colOff>129540</xdr:colOff>
      <xdr:row>36</xdr:row>
      <xdr:rowOff>30549</xdr:rowOff>
    </xdr:from>
    <xdr:ext cx="484876" cy="333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8AF638A3-217D-4D88-8D37-00AECF34B72A}"/>
                </a:ext>
              </a:extLst>
            </xdr:cNvPr>
            <xdr:cNvSpPr txBox="1"/>
          </xdr:nvSpPr>
          <xdr:spPr>
            <a:xfrm>
              <a:off x="80924400" y="7277169"/>
              <a:ext cx="484876" cy="333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𝐝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𝐡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𝛜</m:t>
                        </m:r>
                      </m:num>
                      <m:den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𝐚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𝐩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8AF638A3-217D-4D88-8D37-00AECF34B72A}"/>
                </a:ext>
              </a:extLst>
            </xdr:cNvPr>
            <xdr:cNvSpPr txBox="1"/>
          </xdr:nvSpPr>
          <xdr:spPr>
            <a:xfrm>
              <a:off x="80924400" y="7277169"/>
              <a:ext cx="484876" cy="333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𝐝_𝐡=𝟒𝛜/𝐚_𝐩 </a:t>
              </a:r>
            </a:p>
          </xdr:txBody>
        </xdr:sp>
      </mc:Fallback>
    </mc:AlternateContent>
    <xdr:clientData/>
  </xdr:oneCellAnchor>
  <xdr:oneCellAnchor>
    <xdr:from>
      <xdr:col>80</xdr:col>
      <xdr:colOff>350520</xdr:colOff>
      <xdr:row>36</xdr:row>
      <xdr:rowOff>5029</xdr:rowOff>
    </xdr:from>
    <xdr:ext cx="637932" cy="3386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F6C04639-A7E3-40FC-B6E4-63303F56FF8D}"/>
                </a:ext>
              </a:extLst>
            </xdr:cNvPr>
            <xdr:cNvSpPr txBox="1"/>
          </xdr:nvSpPr>
          <xdr:spPr>
            <a:xfrm>
              <a:off x="91203780" y="7251649"/>
              <a:ext cx="637932" cy="338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𝐑𝐞</m:t>
                    </m:r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𝛒</m:t>
                        </m:r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𝐔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𝐬𝐩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𝐚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𝐩</m:t>
                            </m:r>
                          </m:sub>
                        </m:s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𝛍</m:t>
                        </m:r>
                      </m:den>
                    </m:f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F6C04639-A7E3-40FC-B6E4-63303F56FF8D}"/>
                </a:ext>
              </a:extLst>
            </xdr:cNvPr>
            <xdr:cNvSpPr txBox="1"/>
          </xdr:nvSpPr>
          <xdr:spPr>
            <a:xfrm>
              <a:off x="91203780" y="7251649"/>
              <a:ext cx="637932" cy="338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𝐑𝐞=(𝛒𝐔_𝐬𝐩)/(𝐚_𝐩 𝛍)</a:t>
              </a:r>
            </a:p>
          </xdr:txBody>
        </xdr:sp>
      </mc:Fallback>
    </mc:AlternateContent>
    <xdr:clientData/>
  </xdr:oneCellAnchor>
  <xdr:oneCellAnchor>
    <xdr:from>
      <xdr:col>84</xdr:col>
      <xdr:colOff>76200</xdr:colOff>
      <xdr:row>35</xdr:row>
      <xdr:rowOff>162784</xdr:rowOff>
    </xdr:from>
    <xdr:ext cx="694484" cy="373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E54870AC-A63F-42C5-8677-195BE0F0CBF1}"/>
                </a:ext>
              </a:extLst>
            </xdr:cNvPr>
            <xdr:cNvSpPr txBox="1"/>
          </xdr:nvSpPr>
          <xdr:spPr>
            <a:xfrm>
              <a:off x="94099380" y="7226524"/>
              <a:ext cx="694484" cy="373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𝐖𝐞</m:t>
                    </m:r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𝛒</m:t>
                        </m:r>
                        <m:sSubSup>
                          <m:sSubSup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b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𝐬𝐩</m:t>
                            </m:r>
                          </m:sub>
                          <m:sup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bSup>
                      </m:num>
                      <m:den>
                        <m:sSub>
                          <m:sSub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𝐚</m:t>
                            </m:r>
                          </m:e>
                          <m:sub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sub>
                        </m:s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𝛔</m:t>
                        </m:r>
                      </m:den>
                    </m:f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E54870AC-A63F-42C5-8677-195BE0F0CBF1}"/>
                </a:ext>
              </a:extLst>
            </xdr:cNvPr>
            <xdr:cNvSpPr txBox="1"/>
          </xdr:nvSpPr>
          <xdr:spPr>
            <a:xfrm>
              <a:off x="94099380" y="7226524"/>
              <a:ext cx="694484" cy="373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𝐖𝐞=(𝛒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𝐔_𝐬𝐩^𝟐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𝐚_𝐩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𝛔)</a:t>
              </a:r>
            </a:p>
          </xdr:txBody>
        </xdr:sp>
      </mc:Fallback>
    </mc:AlternateContent>
    <xdr:clientData/>
  </xdr:oneCellAnchor>
  <xdr:oneCellAnchor>
    <xdr:from>
      <xdr:col>86</xdr:col>
      <xdr:colOff>60960</xdr:colOff>
      <xdr:row>36</xdr:row>
      <xdr:rowOff>16806</xdr:rowOff>
    </xdr:from>
    <xdr:ext cx="657168" cy="3456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D78EF921-4DE3-4ED6-A68F-6B6344FA073B}"/>
                </a:ext>
              </a:extLst>
            </xdr:cNvPr>
            <xdr:cNvSpPr txBox="1"/>
          </xdr:nvSpPr>
          <xdr:spPr>
            <a:xfrm>
              <a:off x="95973900" y="7263426"/>
              <a:ext cx="657168" cy="3456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𝐅𝐫</m:t>
                    </m:r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𝐚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𝐩</m:t>
                            </m:r>
                          </m:sub>
                        </m:sSub>
                        <m:sSubSup>
                          <m:sSubSup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𝐔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𝐬𝐩</m:t>
                            </m:r>
                          </m:sub>
                          <m:sup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𝟐</m:t>
                            </m:r>
                          </m:sup>
                        </m:sSubSup>
                      </m:num>
                      <m:den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𝐠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𝐜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D78EF921-4DE3-4ED6-A68F-6B6344FA073B}"/>
                </a:ext>
              </a:extLst>
            </xdr:cNvPr>
            <xdr:cNvSpPr txBox="1"/>
          </xdr:nvSpPr>
          <xdr:spPr>
            <a:xfrm>
              <a:off x="95973900" y="7263426"/>
              <a:ext cx="657168" cy="3456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𝐅𝐫=(𝐚_𝐩 𝐔_𝐬𝐩^𝟐)/𝐠_𝐜 </a:t>
              </a:r>
            </a:p>
          </xdr:txBody>
        </xdr:sp>
      </mc:Fallback>
    </mc:AlternateContent>
    <xdr:clientData/>
  </xdr:oneCellAnchor>
  <xdr:oneCellAnchor>
    <xdr:from>
      <xdr:col>76</xdr:col>
      <xdr:colOff>45720</xdr:colOff>
      <xdr:row>16</xdr:row>
      <xdr:rowOff>15240</xdr:rowOff>
    </xdr:from>
    <xdr:ext cx="4008661" cy="2133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F11C7B8-F679-43E2-AA27-B606E60E0CBA}"/>
                </a:ext>
              </a:extLst>
            </xdr:cNvPr>
            <xdr:cNvSpPr txBox="1"/>
          </xdr:nvSpPr>
          <xdr:spPr>
            <a:xfrm>
              <a:off x="87256620" y="3467100"/>
              <a:ext cx="4008661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𝐐</m:t>
                        </m:r>
                      </m:e>
                    </m:acc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𝐋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𝐋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𝐠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F11C7B8-F679-43E2-AA27-B606E60E0CBA}"/>
                </a:ext>
              </a:extLst>
            </xdr:cNvPr>
            <xdr:cNvSpPr txBox="1"/>
          </xdr:nvSpPr>
          <xdr:spPr>
            <a:xfrm>
              <a:off x="87256620" y="3467100"/>
              <a:ext cx="4008661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 ̇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(𝐏^𝐠 𝐡)_(𝐩𝐬𝟏+𝐩𝐬𝟐−𝟐)−[(𝐋−𝐏^𝐥 )𝐡]_(𝐩𝐬𝟏+𝐩𝐬𝟐−𝟐)+[(𝐋−𝐏^𝐥−𝐏^𝐠 )𝐡]_(𝐩𝐬𝟏+𝐩𝐬𝟐−𝟐)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72</xdr:col>
      <xdr:colOff>1668780</xdr:colOff>
      <xdr:row>25</xdr:row>
      <xdr:rowOff>0</xdr:rowOff>
    </xdr:from>
    <xdr:ext cx="2446888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ABC711E3-F76A-499C-BF23-A4BECD82D0FB}"/>
                </a:ext>
              </a:extLst>
            </xdr:cNvPr>
            <xdr:cNvSpPr txBox="1"/>
          </xdr:nvSpPr>
          <xdr:spPr>
            <a:xfrm>
              <a:off x="83858100" y="5090160"/>
              <a:ext cx="2446888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MX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𝐐</m:t>
                        </m:r>
                      </m:e>
                    </m:acc>
                    <m:r>
                      <a:rPr lang="es-MX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𝐋</m:t>
                            </m:r>
                          </m:e>
                        </m:acc>
                      </m:e>
                      <m:sub>
                        <m:r>
                          <a:rPr lang="es-MX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𝐭𝟔𝟔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s-MX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s-MX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MX" sz="11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acc>
                          </m:e>
                          <m:sub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𝐭𝟔𝟔</m:t>
                            </m:r>
                          </m:sub>
                        </m:sSub>
                        <m:d>
                          <m:d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𝐓𝐓</m:t>
                            </m:r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𝟔</m:t>
                            </m:r>
                          </m:e>
                        </m:d>
                        <m:r>
                          <a:rPr lang="es-MX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s-MX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MX" sz="11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acc>
                          </m:e>
                          <m:sub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𝐭𝟔𝟔</m:t>
                            </m:r>
                          </m:sub>
                        </m:sSub>
                        <m:d>
                          <m:d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𝐓𝐓</m:t>
                            </m:r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𝟕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ABC711E3-F76A-499C-BF23-A4BECD82D0FB}"/>
                </a:ext>
              </a:extLst>
            </xdr:cNvPr>
            <xdr:cNvSpPr txBox="1"/>
          </xdr:nvSpPr>
          <xdr:spPr>
            <a:xfrm>
              <a:off x="83858100" y="5090160"/>
              <a:ext cx="2446888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𝐐 ̇=𝐋 ̅_𝐭𝟔𝟔 [𝐡 ̅_𝐭𝟔𝟔 (𝐓𝐓−𝟔)−𝐡 ̅_𝐭𝟔𝟔 (𝐓𝐓−𝟕)]</a:t>
              </a:r>
              <a:endParaRPr lang="es-MX" sz="1000" b="1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420063</xdr:colOff>
      <xdr:row>7</xdr:row>
      <xdr:rowOff>78760</xdr:rowOff>
    </xdr:from>
    <xdr:to>
      <xdr:col>16</xdr:col>
      <xdr:colOff>2370</xdr:colOff>
      <xdr:row>12</xdr:row>
      <xdr:rowOff>129540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5CF969F-0591-400D-A872-64E51178870F}"/>
            </a:ext>
          </a:extLst>
        </xdr:cNvPr>
        <xdr:cNvGrpSpPr/>
      </xdr:nvGrpSpPr>
      <xdr:grpSpPr>
        <a:xfrm>
          <a:off x="16886883" y="1457980"/>
          <a:ext cx="2157867" cy="1094720"/>
          <a:chOff x="4607856" y="1308846"/>
          <a:chExt cx="2321859" cy="1039907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5CFB4B87-2D62-9303-BC81-98174C9DF50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0983"/>
          <a:stretch/>
        </xdr:blipFill>
        <xdr:spPr bwMode="auto">
          <a:xfrm>
            <a:off x="4607856" y="1308846"/>
            <a:ext cx="2321859" cy="103990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6DFF0EE1-6241-1FDE-FCDC-6340285D359E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9317" t="66038" r="36155" b="11321"/>
          <a:stretch/>
        </xdr:blipFill>
        <xdr:spPr bwMode="auto">
          <a:xfrm>
            <a:off x="5396751" y="1630222"/>
            <a:ext cx="457201" cy="3227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42904</xdr:colOff>
      <xdr:row>7</xdr:row>
      <xdr:rowOff>63776</xdr:rowOff>
    </xdr:from>
    <xdr:to>
      <xdr:col>6</xdr:col>
      <xdr:colOff>1183342</xdr:colOff>
      <xdr:row>12</xdr:row>
      <xdr:rowOff>157975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A0C5F7FD-D52E-4B6C-A71D-340874D8469D}"/>
            </a:ext>
          </a:extLst>
        </xdr:cNvPr>
        <xdr:cNvGrpSpPr/>
      </xdr:nvGrpSpPr>
      <xdr:grpSpPr>
        <a:xfrm>
          <a:off x="5445484" y="1442996"/>
          <a:ext cx="2496798" cy="1138139"/>
          <a:chOff x="5398299" y="1217963"/>
          <a:chExt cx="2227884" cy="1049551"/>
        </a:xfrm>
      </xdr:grpSpPr>
      <xdr:pic>
        <xdr:nvPicPr>
          <xdr:cNvPr id="6" name="Imagen 5">
            <a:extLst>
              <a:ext uri="{FF2B5EF4-FFF2-40B4-BE49-F238E27FC236}">
                <a16:creationId xmlns:a16="http://schemas.microsoft.com/office/drawing/2014/main" id="{7D797716-19BE-3EBF-5EE3-2083290A09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8299" y="1217963"/>
            <a:ext cx="2227884" cy="10495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913CF4E5-84C5-293D-2604-7BA9353ACA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10047" y="1280716"/>
            <a:ext cx="646416" cy="5728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1272319</xdr:colOff>
      <xdr:row>11</xdr:row>
      <xdr:rowOff>63817</xdr:rowOff>
    </xdr:from>
    <xdr:to>
      <xdr:col>5</xdr:col>
      <xdr:colOff>1272319</xdr:colOff>
      <xdr:row>16</xdr:row>
      <xdr:rowOff>79901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C8BF6825-CA7E-4868-A780-BFEC5EAB3DB3}"/>
            </a:ext>
          </a:extLst>
        </xdr:cNvPr>
        <xdr:cNvCxnSpPr/>
      </xdr:nvCxnSpPr>
      <xdr:spPr>
        <a:xfrm flipV="1">
          <a:off x="6674899" y="2273617"/>
          <a:ext cx="0" cy="105240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1279939</xdr:colOff>
      <xdr:row>3</xdr:row>
      <xdr:rowOff>118897</xdr:rowOff>
    </xdr:from>
    <xdr:to>
      <xdr:col>5</xdr:col>
      <xdr:colOff>1279939</xdr:colOff>
      <xdr:row>8</xdr:row>
      <xdr:rowOff>165986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19A6A08-1966-4FCC-B1E7-458C4046D01F}"/>
            </a:ext>
          </a:extLst>
        </xdr:cNvPr>
        <xdr:cNvCxnSpPr/>
      </xdr:nvCxnSpPr>
      <xdr:spPr>
        <a:xfrm flipV="1">
          <a:off x="6682519" y="705637"/>
          <a:ext cx="0" cy="10529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1344635</xdr:colOff>
      <xdr:row>3</xdr:row>
      <xdr:rowOff>118897</xdr:rowOff>
    </xdr:from>
    <xdr:to>
      <xdr:col>5</xdr:col>
      <xdr:colOff>1344635</xdr:colOff>
      <xdr:row>8</xdr:row>
      <xdr:rowOff>165986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9EED56D9-54E9-4122-8F5B-52EA7B14EE94}"/>
            </a:ext>
          </a:extLst>
        </xdr:cNvPr>
        <xdr:cNvCxnSpPr/>
      </xdr:nvCxnSpPr>
      <xdr:spPr>
        <a:xfrm>
          <a:off x="6747215" y="705637"/>
          <a:ext cx="0" cy="1052929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1332911</xdr:colOff>
      <xdr:row>11</xdr:row>
      <xdr:rowOff>63817</xdr:rowOff>
    </xdr:from>
    <xdr:to>
      <xdr:col>5</xdr:col>
      <xdr:colOff>1332911</xdr:colOff>
      <xdr:row>16</xdr:row>
      <xdr:rowOff>79901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1EFAB527-DFBE-4FB4-BA29-D1885B5D6343}"/>
            </a:ext>
          </a:extLst>
        </xdr:cNvPr>
        <xdr:cNvCxnSpPr/>
      </xdr:nvCxnSpPr>
      <xdr:spPr>
        <a:xfrm>
          <a:off x="6735491" y="2273617"/>
          <a:ext cx="0" cy="1052404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9625</xdr:colOff>
      <xdr:row>3</xdr:row>
      <xdr:rowOff>113684</xdr:rowOff>
    </xdr:from>
    <xdr:to>
      <xdr:col>15</xdr:col>
      <xdr:colOff>9625</xdr:colOff>
      <xdr:row>8</xdr:row>
      <xdr:rowOff>160773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BA5432E-A79D-46FD-8358-247E10A828EB}"/>
            </a:ext>
          </a:extLst>
        </xdr:cNvPr>
        <xdr:cNvCxnSpPr/>
      </xdr:nvCxnSpPr>
      <xdr:spPr>
        <a:xfrm>
          <a:off x="17497525" y="700424"/>
          <a:ext cx="0" cy="10529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48577</xdr:rowOff>
    </xdr:from>
    <xdr:to>
      <xdr:col>15</xdr:col>
      <xdr:colOff>0</xdr:colOff>
      <xdr:row>17</xdr:row>
      <xdr:rowOff>110359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38C70790-F1A6-4A2D-B1D2-92A6EF0E2569}"/>
            </a:ext>
          </a:extLst>
        </xdr:cNvPr>
        <xdr:cNvCxnSpPr/>
      </xdr:nvCxnSpPr>
      <xdr:spPr>
        <a:xfrm flipH="1">
          <a:off x="17487900" y="2265997"/>
          <a:ext cx="0" cy="1296222"/>
        </a:xfrm>
        <a:prstGeom prst="straightConnector1">
          <a:avLst/>
        </a:prstGeom>
        <a:ln>
          <a:solidFill>
            <a:srgbClr val="C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17585</xdr:colOff>
      <xdr:row>17</xdr:row>
      <xdr:rowOff>117230</xdr:rowOff>
    </xdr:from>
    <xdr:to>
      <xdr:col>15</xdr:col>
      <xdr:colOff>1241474</xdr:colOff>
      <xdr:row>17</xdr:row>
      <xdr:rowOff>121920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4B478150-B2CA-44E7-9EDC-F9B79B63735D}"/>
            </a:ext>
          </a:extLst>
        </xdr:cNvPr>
        <xdr:cNvCxnSpPr/>
      </xdr:nvCxnSpPr>
      <xdr:spPr>
        <a:xfrm flipH="1">
          <a:off x="16210085" y="3569090"/>
          <a:ext cx="2519289" cy="4690"/>
        </a:xfrm>
        <a:prstGeom prst="straightConnector1">
          <a:avLst/>
        </a:prstGeom>
        <a:ln>
          <a:solidFill>
            <a:srgbClr val="C0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8965</xdr:colOff>
      <xdr:row>2</xdr:row>
      <xdr:rowOff>13643</xdr:rowOff>
    </xdr:from>
    <xdr:to>
      <xdr:col>25</xdr:col>
      <xdr:colOff>8965</xdr:colOff>
      <xdr:row>7</xdr:row>
      <xdr:rowOff>24874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2D50B9C-E01C-4FB0-85DD-39E65E845F3B}"/>
            </a:ext>
          </a:extLst>
        </xdr:cNvPr>
        <xdr:cNvCxnSpPr/>
      </xdr:nvCxnSpPr>
      <xdr:spPr>
        <a:xfrm rot="10800000" flipH="1">
          <a:off x="29589805" y="394643"/>
          <a:ext cx="0" cy="100945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17930</xdr:colOff>
      <xdr:row>14</xdr:row>
      <xdr:rowOff>1</xdr:rowOff>
    </xdr:from>
    <xdr:to>
      <xdr:col>25</xdr:col>
      <xdr:colOff>17930</xdr:colOff>
      <xdr:row>18</xdr:row>
      <xdr:rowOff>190525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81916C1C-97CA-4121-AE7F-CF9AD8A15CEA}"/>
            </a:ext>
          </a:extLst>
        </xdr:cNvPr>
        <xdr:cNvCxnSpPr/>
      </xdr:nvCxnSpPr>
      <xdr:spPr>
        <a:xfrm rot="10800000" flipH="1">
          <a:off x="29598770" y="2842261"/>
          <a:ext cx="0" cy="99824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8965</xdr:colOff>
      <xdr:row>2</xdr:row>
      <xdr:rowOff>8966</xdr:rowOff>
    </xdr:from>
    <xdr:to>
      <xdr:col>27</xdr:col>
      <xdr:colOff>8965</xdr:colOff>
      <xdr:row>7</xdr:row>
      <xdr:rowOff>20197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901F933D-FE05-4BBA-AA12-5FFC743441F6}"/>
            </a:ext>
          </a:extLst>
        </xdr:cNvPr>
        <xdr:cNvCxnSpPr/>
      </xdr:nvCxnSpPr>
      <xdr:spPr>
        <a:xfrm>
          <a:off x="32188225" y="389966"/>
          <a:ext cx="0" cy="100945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7813</xdr:colOff>
      <xdr:row>14</xdr:row>
      <xdr:rowOff>16522</xdr:rowOff>
    </xdr:from>
    <xdr:to>
      <xdr:col>27</xdr:col>
      <xdr:colOff>7813</xdr:colOff>
      <xdr:row>19</xdr:row>
      <xdr:rowOff>14834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84BF2298-1A81-4989-9463-711D283D337B}"/>
            </a:ext>
          </a:extLst>
        </xdr:cNvPr>
        <xdr:cNvCxnSpPr/>
      </xdr:nvCxnSpPr>
      <xdr:spPr>
        <a:xfrm>
          <a:off x="32187073" y="2858782"/>
          <a:ext cx="0" cy="101177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4522</xdr:colOff>
      <xdr:row>14</xdr:row>
      <xdr:rowOff>3810</xdr:rowOff>
    </xdr:from>
    <xdr:to>
      <xdr:col>57</xdr:col>
      <xdr:colOff>4522</xdr:colOff>
      <xdr:row>19</xdr:row>
      <xdr:rowOff>3834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550197E9-2183-4B59-ADC6-184807DD9C12}"/>
            </a:ext>
          </a:extLst>
        </xdr:cNvPr>
        <xdr:cNvCxnSpPr/>
      </xdr:nvCxnSpPr>
      <xdr:spPr>
        <a:xfrm rot="10800000" flipH="1">
          <a:off x="63943942" y="2846070"/>
          <a:ext cx="0" cy="1013484"/>
        </a:xfrm>
        <a:prstGeom prst="straightConnector1">
          <a:avLst/>
        </a:prstGeom>
        <a:ln>
          <a:solidFill>
            <a:srgbClr val="A02B9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60906</xdr:colOff>
      <xdr:row>10</xdr:row>
      <xdr:rowOff>59097</xdr:rowOff>
    </xdr:from>
    <xdr:to>
      <xdr:col>74</xdr:col>
      <xdr:colOff>744279</xdr:colOff>
      <xdr:row>21</xdr:row>
      <xdr:rowOff>73567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95CD722-CA2F-42FD-8776-374EE9F74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96346" y="2070777"/>
          <a:ext cx="683373" cy="2231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74</xdr:col>
      <xdr:colOff>175064</xdr:colOff>
      <xdr:row>10</xdr:row>
      <xdr:rowOff>100870</xdr:rowOff>
    </xdr:from>
    <xdr:to>
      <xdr:col>74</xdr:col>
      <xdr:colOff>662088</xdr:colOff>
      <xdr:row>12</xdr:row>
      <xdr:rowOff>152046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FC9FBAE8-CBA1-4D78-9A27-EB3D9A775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10504" y="2112550"/>
          <a:ext cx="487024" cy="4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99215</xdr:colOff>
      <xdr:row>8</xdr:row>
      <xdr:rowOff>29309</xdr:rowOff>
    </xdr:from>
    <xdr:to>
      <xdr:col>72</xdr:col>
      <xdr:colOff>715765</xdr:colOff>
      <xdr:row>17</xdr:row>
      <xdr:rowOff>130803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57566DF6-66D0-4801-A82E-4737B7C53D8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967"/>
        <a:stretch/>
      </xdr:blipFill>
      <xdr:spPr bwMode="auto">
        <a:xfrm>
          <a:off x="81252215" y="1621889"/>
          <a:ext cx="1652870" cy="1960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597559</xdr:colOff>
      <xdr:row>13</xdr:row>
      <xdr:rowOff>41409</xdr:rowOff>
    </xdr:from>
    <xdr:to>
      <xdr:col>72</xdr:col>
      <xdr:colOff>160020</xdr:colOff>
      <xdr:row>15</xdr:row>
      <xdr:rowOff>157961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F8AB523F-822B-4CC9-AC2F-99F774CCF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50559" y="2670309"/>
          <a:ext cx="598781" cy="543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944880</xdr:colOff>
      <xdr:row>17</xdr:row>
      <xdr:rowOff>89683</xdr:rowOff>
    </xdr:from>
    <xdr:to>
      <xdr:col>74</xdr:col>
      <xdr:colOff>446214</xdr:colOff>
      <xdr:row>23</xdr:row>
      <xdr:rowOff>4903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E90D37CB-40F1-4827-8BEE-4C0D6D35680C}"/>
            </a:ext>
          </a:extLst>
        </xdr:cNvPr>
        <xdr:cNvGrpSpPr/>
      </xdr:nvGrpSpPr>
      <xdr:grpSpPr>
        <a:xfrm>
          <a:off x="83667600" y="3533923"/>
          <a:ext cx="3783774" cy="1164900"/>
          <a:chOff x="76321920" y="3472962"/>
          <a:chExt cx="2076918" cy="1244707"/>
        </a:xfrm>
      </xdr:grpSpPr>
      <xdr:cxnSp macro="">
        <xdr:nvCxnSpPr>
          <xdr:cNvPr id="25" name="Conector recto de flecha 24">
            <a:extLst>
              <a:ext uri="{FF2B5EF4-FFF2-40B4-BE49-F238E27FC236}">
                <a16:creationId xmlns:a16="http://schemas.microsoft.com/office/drawing/2014/main" id="{92FE63A8-2209-CF60-60F7-043AE85C6EE6}"/>
              </a:ext>
            </a:extLst>
          </xdr:cNvPr>
          <xdr:cNvCxnSpPr/>
        </xdr:nvCxnSpPr>
        <xdr:spPr>
          <a:xfrm>
            <a:off x="76321920" y="3472962"/>
            <a:ext cx="0" cy="1240018"/>
          </a:xfrm>
          <a:prstGeom prst="straightConnector1">
            <a:avLst/>
          </a:prstGeom>
          <a:ln>
            <a:solidFill>
              <a:srgbClr val="156082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185AE4DD-F214-4C72-445E-3A2695BA1295}"/>
              </a:ext>
            </a:extLst>
          </xdr:cNvPr>
          <xdr:cNvCxnSpPr/>
        </xdr:nvCxnSpPr>
        <xdr:spPr>
          <a:xfrm flipH="1">
            <a:off x="76380305" y="4712150"/>
            <a:ext cx="2018533" cy="25"/>
          </a:xfrm>
          <a:prstGeom prst="straightConnector1">
            <a:avLst/>
          </a:prstGeom>
          <a:ln>
            <a:solidFill>
              <a:srgbClr val="156082"/>
            </a:solidFill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cto de flecha 26">
            <a:extLst>
              <a:ext uri="{FF2B5EF4-FFF2-40B4-BE49-F238E27FC236}">
                <a16:creationId xmlns:a16="http://schemas.microsoft.com/office/drawing/2014/main" id="{F9B59501-D536-F9A4-0763-E8146BF50544}"/>
              </a:ext>
            </a:extLst>
          </xdr:cNvPr>
          <xdr:cNvCxnSpPr/>
        </xdr:nvCxnSpPr>
        <xdr:spPr>
          <a:xfrm flipH="1" flipV="1">
            <a:off x="78391932" y="4282757"/>
            <a:ext cx="0" cy="430918"/>
          </a:xfrm>
          <a:prstGeom prst="straightConnector1">
            <a:avLst/>
          </a:prstGeom>
          <a:ln>
            <a:solidFill>
              <a:srgbClr val="156082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ector recto de flecha 27">
            <a:extLst>
              <a:ext uri="{FF2B5EF4-FFF2-40B4-BE49-F238E27FC236}">
                <a16:creationId xmlns:a16="http://schemas.microsoft.com/office/drawing/2014/main" id="{85CCF322-9ABA-D6F9-7E08-E53A7C245C2C}"/>
              </a:ext>
            </a:extLst>
          </xdr:cNvPr>
          <xdr:cNvCxnSpPr/>
        </xdr:nvCxnSpPr>
        <xdr:spPr>
          <a:xfrm>
            <a:off x="76376432" y="3477651"/>
            <a:ext cx="0" cy="1240018"/>
          </a:xfrm>
          <a:prstGeom prst="straightConnector1">
            <a:avLst/>
          </a:prstGeom>
          <a:ln>
            <a:solidFill>
              <a:srgbClr val="156082"/>
            </a:solidFill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74</xdr:col>
      <xdr:colOff>396362</xdr:colOff>
      <xdr:row>8</xdr:row>
      <xdr:rowOff>117231</xdr:rowOff>
    </xdr:from>
    <xdr:to>
      <xdr:col>74</xdr:col>
      <xdr:colOff>396362</xdr:colOff>
      <xdr:row>10</xdr:row>
      <xdr:rowOff>86166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3D04D2FF-1B20-40C7-9A1E-7FF7139ABA9B}"/>
            </a:ext>
          </a:extLst>
        </xdr:cNvPr>
        <xdr:cNvCxnSpPr/>
      </xdr:nvCxnSpPr>
      <xdr:spPr>
        <a:xfrm flipH="1">
          <a:off x="85831802" y="1709811"/>
          <a:ext cx="0" cy="388035"/>
        </a:xfrm>
        <a:prstGeom prst="straightConnector1">
          <a:avLst/>
        </a:prstGeom>
        <a:ln>
          <a:solidFill>
            <a:srgbClr val="C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404446</xdr:colOff>
      <xdr:row>8</xdr:row>
      <xdr:rowOff>115614</xdr:rowOff>
    </xdr:from>
    <xdr:to>
      <xdr:col>74</xdr:col>
      <xdr:colOff>394138</xdr:colOff>
      <xdr:row>8</xdr:row>
      <xdr:rowOff>117230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5914F830-8F9B-4086-A0BD-AB956FAA2D81}"/>
            </a:ext>
          </a:extLst>
        </xdr:cNvPr>
        <xdr:cNvCxnSpPr/>
      </xdr:nvCxnSpPr>
      <xdr:spPr>
        <a:xfrm flipH="1">
          <a:off x="82593766" y="1708194"/>
          <a:ext cx="3235812" cy="1616"/>
        </a:xfrm>
        <a:prstGeom prst="straightConnector1">
          <a:avLst/>
        </a:prstGeom>
        <a:ln>
          <a:solidFill>
            <a:srgbClr val="C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403860</xdr:colOff>
      <xdr:row>7</xdr:row>
      <xdr:rowOff>68580</xdr:rowOff>
    </xdr:from>
    <xdr:to>
      <xdr:col>72</xdr:col>
      <xdr:colOff>404445</xdr:colOff>
      <xdr:row>8</xdr:row>
      <xdr:rowOff>122640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ED6F5593-07EC-42CB-ABD5-68963937072F}"/>
            </a:ext>
          </a:extLst>
        </xdr:cNvPr>
        <xdr:cNvCxnSpPr/>
      </xdr:nvCxnSpPr>
      <xdr:spPr>
        <a:xfrm flipH="1" flipV="1">
          <a:off x="82593180" y="1447800"/>
          <a:ext cx="585" cy="26742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7033</xdr:colOff>
      <xdr:row>2</xdr:row>
      <xdr:rowOff>192844</xdr:rowOff>
    </xdr:from>
    <xdr:to>
      <xdr:col>72</xdr:col>
      <xdr:colOff>12895</xdr:colOff>
      <xdr:row>8</xdr:row>
      <xdr:rowOff>56855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768F9069-477F-4DA3-BFD2-ABFC678EFC91}"/>
            </a:ext>
          </a:extLst>
        </xdr:cNvPr>
        <xdr:cNvCxnSpPr/>
      </xdr:nvCxnSpPr>
      <xdr:spPr>
        <a:xfrm flipH="1">
          <a:off x="83766073" y="573844"/>
          <a:ext cx="5862" cy="107559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30480</xdr:colOff>
      <xdr:row>2</xdr:row>
      <xdr:rowOff>201930</xdr:rowOff>
    </xdr:from>
    <xdr:ext cx="1812997" cy="173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2170657F-0239-425B-BAD0-0B64F3D0AB0B}"/>
                </a:ext>
              </a:extLst>
            </xdr:cNvPr>
            <xdr:cNvSpPr txBox="1"/>
          </xdr:nvSpPr>
          <xdr:spPr>
            <a:xfrm>
              <a:off x="9509760" y="582930"/>
              <a:ext cx="1812997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𝐟𝐫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𝐚</m:t>
                        </m:r>
                      </m:sub>
                      <m:sup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𝐥</m:t>
                        </m:r>
                      </m:sup>
                    </m:sSubSup>
                    <m:r>
                      <a:rPr lang="es-MX" sz="1000" b="1" i="0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𝐟𝐫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í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𝐚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2170657F-0239-425B-BAD0-0B64F3D0AB0B}"/>
                </a:ext>
              </a:extLst>
            </xdr:cNvPr>
            <xdr:cNvSpPr txBox="1"/>
          </xdr:nvSpPr>
          <xdr:spPr>
            <a:xfrm>
              <a:off x="9509760" y="582930"/>
              <a:ext cx="1812997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𝐅_𝐟𝐫í𝐚^𝐥+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𝐅_𝐜𝐚𝐥𝐢𝐞𝐧𝐭𝐞^𝐥</a:t>
              </a:r>
              <a:r>
                <a:rPr lang="es-MX" sz="1000" b="1" i="0">
                  <a:latin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𝐏_𝐟𝐫í𝐚^𝐥+𝐏_𝐜𝐚𝐥𝐢𝐞𝐧𝐭𝐞^𝐥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8</xdr:col>
      <xdr:colOff>0</xdr:colOff>
      <xdr:row>7</xdr:row>
      <xdr:rowOff>11430</xdr:rowOff>
    </xdr:from>
    <xdr:ext cx="3299460" cy="2019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8197926-FB6F-47BB-8690-67487BCA7EBB}"/>
                </a:ext>
              </a:extLst>
            </xdr:cNvPr>
            <xdr:cNvSpPr txBox="1"/>
          </xdr:nvSpPr>
          <xdr:spPr>
            <a:xfrm>
              <a:off x="9479280" y="1390650"/>
              <a:ext cx="3299460" cy="2019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𝐟𝐫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𝐚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𝐟𝐫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í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𝐚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8197926-FB6F-47BB-8690-67487BCA7EBB}"/>
                </a:ext>
              </a:extLst>
            </xdr:cNvPr>
            <xdr:cNvSpPr txBox="1"/>
          </xdr:nvSpPr>
          <xdr:spPr>
            <a:xfrm>
              <a:off x="9479280" y="1390650"/>
              <a:ext cx="3299460" cy="2019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𝐅^𝐥 𝐱_(𝐚,𝐅) )_</a:t>
              </a:r>
              <a:r>
                <a:rPr lang="es-MX" sz="1000" b="1" i="0">
                  <a:latin typeface="Cambria Math" panose="02040503050406030204" pitchFamily="18" charset="0"/>
                </a:rPr>
                <a:t>𝐟𝐫í𝐚+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(𝐅^𝐥 𝐱_(𝐚,𝐅) )_𝐜𝐚𝐥𝐢𝐞𝐧𝐭𝐞</a:t>
              </a:r>
              <a:r>
                <a:rPr lang="es-MX" sz="1000" b="1" i="0">
                  <a:latin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(𝐏^𝐥 𝐱_(𝐚,𝐏) )_𝐟𝐫í𝐚+(𝐏^𝐥 𝐱_(𝐚,𝐏) )_𝐜𝐚𝐥𝐢𝐞𝐧𝐭𝐞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8</xdr:col>
      <xdr:colOff>30480</xdr:colOff>
      <xdr:row>10</xdr:row>
      <xdr:rowOff>194310</xdr:rowOff>
    </xdr:from>
    <xdr:ext cx="1509772" cy="2152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DD19B2A1-AB51-4CB0-9421-1DF861F2F777}"/>
                </a:ext>
              </a:extLst>
            </xdr:cNvPr>
            <xdr:cNvSpPr txBox="1"/>
          </xdr:nvSpPr>
          <xdr:spPr>
            <a:xfrm>
              <a:off x="9509760" y="2205990"/>
              <a:ext cx="1509772" cy="2152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𝐐</m:t>
                        </m:r>
                      </m:e>
                    </m:acc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𝐟𝐫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í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𝐚</m:t>
                            </m:r>
                          </m:sub>
                        </m:s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𝐟𝐫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𝐚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DD19B2A1-AB51-4CB0-9421-1DF861F2F777}"/>
                </a:ext>
              </a:extLst>
            </xdr:cNvPr>
            <xdr:cNvSpPr txBox="1"/>
          </xdr:nvSpPr>
          <xdr:spPr>
            <a:xfrm>
              <a:off x="9509760" y="2205990"/>
              <a:ext cx="1509772" cy="2152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𝐐 ̇=〖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(𝐏^𝐥 𝐡_𝐏 )_𝐟𝐫í𝐚−(𝐅^𝐥 𝐡_𝐅 )〗_</a:t>
              </a:r>
              <a:r>
                <a:rPr lang="es-MX" sz="1000" b="1" i="0">
                  <a:latin typeface="Cambria Math" panose="02040503050406030204" pitchFamily="18" charset="0"/>
                </a:rPr>
                <a:t>𝐟𝐫í𝐚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8</xdr:col>
      <xdr:colOff>38100</xdr:colOff>
      <xdr:row>12</xdr:row>
      <xdr:rowOff>19050</xdr:rowOff>
    </xdr:from>
    <xdr:ext cx="1894108" cy="1945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68F057C8-7754-4B7C-8AA3-008E7D244B26}"/>
                </a:ext>
              </a:extLst>
            </xdr:cNvPr>
            <xdr:cNvSpPr txBox="1"/>
          </xdr:nvSpPr>
          <xdr:spPr>
            <a:xfrm>
              <a:off x="9517380" y="2442210"/>
              <a:ext cx="1894108" cy="194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𝐐</m:t>
                        </m:r>
                      </m:e>
                    </m:acc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𝐜𝐚𝐥𝐢𝐞𝐧𝐭𝐞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68F057C8-7754-4B7C-8AA3-008E7D244B26}"/>
                </a:ext>
              </a:extLst>
            </xdr:cNvPr>
            <xdr:cNvSpPr txBox="1"/>
          </xdr:nvSpPr>
          <xdr:spPr>
            <a:xfrm>
              <a:off x="9517380" y="2442210"/>
              <a:ext cx="1894108" cy="194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𝐐 ̇</a:t>
              </a:r>
              <a:r>
                <a:rPr lang="es-MX" sz="1000" b="1" i="0">
                  <a:latin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(𝐅^𝐥 𝐡_𝐅 )_𝐜𝐚𝐥𝐢𝐞𝐧𝐭𝐞−(𝐏^𝐥 𝐡_𝐏 )_𝐜𝐚𝐥𝐢𝐞𝐧𝐭𝐞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15240</xdr:colOff>
      <xdr:row>3</xdr:row>
      <xdr:rowOff>7620</xdr:rowOff>
    </xdr:from>
    <xdr:ext cx="456984" cy="1579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465B3DC2-1BD2-4D40-BC93-9BE99DF33F9C}"/>
                </a:ext>
              </a:extLst>
            </xdr:cNvPr>
            <xdr:cNvSpPr txBox="1"/>
          </xdr:nvSpPr>
          <xdr:spPr>
            <a:xfrm>
              <a:off x="20246340" y="594360"/>
              <a:ext cx="456984" cy="157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465B3DC2-1BD2-4D40-BC93-9BE99DF33F9C}"/>
                </a:ext>
              </a:extLst>
            </xdr:cNvPr>
            <xdr:cNvSpPr txBox="1"/>
          </xdr:nvSpPr>
          <xdr:spPr>
            <a:xfrm>
              <a:off x="20246340" y="594360"/>
              <a:ext cx="456984" cy="157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𝐕_𝟐=𝐋_𝟏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15240</xdr:colOff>
      <xdr:row>9</xdr:row>
      <xdr:rowOff>22860</xdr:rowOff>
    </xdr:from>
    <xdr:ext cx="929998" cy="1579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527CDD7-D754-44FF-B0C7-CD1688E03E76}"/>
                </a:ext>
              </a:extLst>
            </xdr:cNvPr>
            <xdr:cNvSpPr txBox="1"/>
          </xdr:nvSpPr>
          <xdr:spPr>
            <a:xfrm>
              <a:off x="20246340" y="1402080"/>
              <a:ext cx="929998" cy="157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527CDD7-D754-44FF-B0C7-CD1688E03E76}"/>
                </a:ext>
              </a:extLst>
            </xdr:cNvPr>
            <xdr:cNvSpPr txBox="1"/>
          </xdr:nvSpPr>
          <xdr:spPr>
            <a:xfrm>
              <a:off x="20246340" y="1402080"/>
              <a:ext cx="929998" cy="157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(𝐕𝐲_𝐚 )_𝟐=(𝐋𝐱_𝐚 )_𝟏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22860</xdr:colOff>
      <xdr:row>15</xdr:row>
      <xdr:rowOff>22860</xdr:rowOff>
    </xdr:from>
    <xdr:ext cx="1081770" cy="1673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49597C5A-95F5-4578-BFF1-CE6CAA4DCDD2}"/>
                </a:ext>
              </a:extLst>
            </xdr:cNvPr>
            <xdr:cNvSpPr txBox="1"/>
          </xdr:nvSpPr>
          <xdr:spPr>
            <a:xfrm>
              <a:off x="20253960" y="2240280"/>
              <a:ext cx="1081770" cy="167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𝐐</m:t>
                        </m:r>
                      </m:e>
                    </m:acc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49597C5A-95F5-4578-BFF1-CE6CAA4DCDD2}"/>
                </a:ext>
              </a:extLst>
            </xdr:cNvPr>
            <xdr:cNvSpPr txBox="1"/>
          </xdr:nvSpPr>
          <xdr:spPr>
            <a:xfrm>
              <a:off x="20253960" y="2240280"/>
              <a:ext cx="1081770" cy="167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𝐐 ̇</a:t>
              </a:r>
              <a:r>
                <a:rPr lang="es-MX" sz="1000" b="1" i="0">
                  <a:latin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(𝐕𝐡)_𝟐−</a:t>
              </a:r>
              <a:r>
                <a:rPr lang="es-MX" sz="1000" b="1" i="0">
                  <a:latin typeface="Cambria Math" panose="02040503050406030204" pitchFamily="18" charset="0"/>
                </a:rPr>
                <a:t>(𝐋𝐡)_𝟏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30480</xdr:colOff>
      <xdr:row>21</xdr:row>
      <xdr:rowOff>38100</xdr:rowOff>
    </xdr:from>
    <xdr:ext cx="947952" cy="3648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C4D29833-58E6-41AE-8EDA-6B3CD0B0A9C9}"/>
                </a:ext>
              </a:extLst>
            </xdr:cNvPr>
            <xdr:cNvSpPr txBox="1"/>
          </xdr:nvSpPr>
          <xdr:spPr>
            <a:xfrm>
              <a:off x="20261580" y="3093720"/>
              <a:ext cx="947952" cy="364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000" b="1" i="0">
                        <a:latin typeface="Cambria Math" panose="02040503050406030204" pitchFamily="18" charset="0"/>
                      </a:rPr>
                      <m:t>𝐑𝐑</m:t>
                    </m:r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𝐋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s-MX" sz="1000" b="1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</m:e>
                          <m:sub>
                            <m: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</m:e>
                          <m:sub>
                            <m: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C4D29833-58E6-41AE-8EDA-6B3CD0B0A9C9}"/>
                </a:ext>
              </a:extLst>
            </xdr:cNvPr>
            <xdr:cNvSpPr txBox="1"/>
          </xdr:nvSpPr>
          <xdr:spPr>
            <a:xfrm>
              <a:off x="20261580" y="3093720"/>
              <a:ext cx="947952" cy="3648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𝐑𝐑=(𝐋_𝟏−(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𝐏^𝐥 )_𝟏)/(𝐏^𝐥 )_𝟏 </a:t>
              </a:r>
              <a:endParaRPr lang="es-MX" sz="1000" b="1" i="0"/>
            </a:p>
          </xdr:txBody>
        </xdr:sp>
      </mc:Fallback>
    </mc:AlternateContent>
    <xdr:clientData/>
  </xdr:oneCellAnchor>
  <xdr:twoCellAnchor>
    <xdr:from>
      <xdr:col>25</xdr:col>
      <xdr:colOff>1051475</xdr:colOff>
      <xdr:row>12</xdr:row>
      <xdr:rowOff>15671</xdr:rowOff>
    </xdr:from>
    <xdr:to>
      <xdr:col>26</xdr:col>
      <xdr:colOff>339922</xdr:colOff>
      <xdr:row>12</xdr:row>
      <xdr:rowOff>15671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1FDA4C1-BD91-4478-A2A9-92165DA3E864}"/>
            </a:ext>
          </a:extLst>
        </xdr:cNvPr>
        <xdr:cNvCxnSpPr/>
      </xdr:nvCxnSpPr>
      <xdr:spPr>
        <a:xfrm flipV="1">
          <a:off x="30632315" y="2438831"/>
          <a:ext cx="53812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1047218</xdr:colOff>
      <xdr:row>13</xdr:row>
      <xdr:rowOff>21285</xdr:rowOff>
    </xdr:from>
    <xdr:to>
      <xdr:col>26</xdr:col>
      <xdr:colOff>335665</xdr:colOff>
      <xdr:row>13</xdr:row>
      <xdr:rowOff>21285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70DF0E51-5FB4-4297-98D8-0A7EDA31AFD5}"/>
            </a:ext>
          </a:extLst>
        </xdr:cNvPr>
        <xdr:cNvCxnSpPr/>
      </xdr:nvCxnSpPr>
      <xdr:spPr>
        <a:xfrm>
          <a:off x="30628058" y="2650185"/>
          <a:ext cx="53812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313973</xdr:colOff>
      <xdr:row>2</xdr:row>
      <xdr:rowOff>147008</xdr:rowOff>
    </xdr:from>
    <xdr:ext cx="2036391" cy="1960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EE03A182-77A4-43E5-87A5-EB21C4F914E0}"/>
                </a:ext>
              </a:extLst>
            </xdr:cNvPr>
            <xdr:cNvSpPr txBox="1"/>
          </xdr:nvSpPr>
          <xdr:spPr>
            <a:xfrm>
              <a:off x="29894813" y="528008"/>
              <a:ext cx="2036391" cy="196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EE03A182-77A4-43E5-87A5-EB21C4F914E0}"/>
                </a:ext>
              </a:extLst>
            </xdr:cNvPr>
            <xdr:cNvSpPr txBox="1"/>
          </xdr:nvSpPr>
          <xdr:spPr>
            <a:xfrm>
              <a:off x="29894813" y="528008"/>
              <a:ext cx="2036391" cy="196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𝐉_𝐚^𝐠=𝚪^(𝐠,𝐛) 𝛒^(𝐠,𝐛) 𝐤_𝐛𝐦^𝐠 𝐚_𝐞𝐟 𝐀_𝐭𝐫 𝐙(𝐲_𝐚^𝐛−𝐲_𝐚^𝐈 )]_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</a:p>
          </xdr:txBody>
        </xdr:sp>
      </mc:Fallback>
    </mc:AlternateContent>
    <xdr:clientData/>
  </xdr:oneCellAnchor>
  <xdr:oneCellAnchor>
    <xdr:from>
      <xdr:col>25</xdr:col>
      <xdr:colOff>764788</xdr:colOff>
      <xdr:row>1</xdr:row>
      <xdr:rowOff>183331</xdr:rowOff>
    </xdr:from>
    <xdr:ext cx="972574" cy="150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7B827D55-9968-49D6-9968-7BCCC1B9DECC}"/>
                </a:ext>
              </a:extLst>
            </xdr:cNvPr>
            <xdr:cNvSpPr txBox="1"/>
          </xdr:nvSpPr>
          <xdr:spPr>
            <a:xfrm>
              <a:off x="30345628" y="373831"/>
              <a:ext cx="972574" cy="150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𝐰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es-MX" sz="1000" b="1" i="0"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7B827D55-9968-49D6-9968-7BCCC1B9DECC}"/>
                </a:ext>
              </a:extLst>
            </xdr:cNvPr>
            <xdr:cNvSpPr txBox="1"/>
          </xdr:nvSpPr>
          <xdr:spPr>
            <a:xfrm>
              <a:off x="30345628" y="373831"/>
              <a:ext cx="972574" cy="150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𝐍_𝐭=𝐍_𝐚+𝐍_𝐰 "</a:t>
              </a:r>
              <a:r>
                <a:rPr lang="es-MX" sz="1000" b="1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" 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</a:p>
          </xdr:txBody>
        </xdr:sp>
      </mc:Fallback>
    </mc:AlternateContent>
    <xdr:clientData/>
  </xdr:oneCellAnchor>
  <xdr:twoCellAnchor>
    <xdr:from>
      <xdr:col>27</xdr:col>
      <xdr:colOff>8965</xdr:colOff>
      <xdr:row>14</xdr:row>
      <xdr:rowOff>8966</xdr:rowOff>
    </xdr:from>
    <xdr:to>
      <xdr:col>27</xdr:col>
      <xdr:colOff>8965</xdr:colOff>
      <xdr:row>19</xdr:row>
      <xdr:rowOff>20197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6DCC94CE-AD63-4384-B5BA-D830A9A9D12C}"/>
            </a:ext>
          </a:extLst>
        </xdr:cNvPr>
        <xdr:cNvCxnSpPr/>
      </xdr:nvCxnSpPr>
      <xdr:spPr>
        <a:xfrm>
          <a:off x="32188225" y="2851226"/>
          <a:ext cx="0" cy="102469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335614</xdr:colOff>
      <xdr:row>3</xdr:row>
      <xdr:rowOff>132385</xdr:rowOff>
    </xdr:from>
    <xdr:ext cx="2002984" cy="1976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4EFB308A-2E5C-4FB4-A5AC-FD1AE14065FA}"/>
                </a:ext>
              </a:extLst>
            </xdr:cNvPr>
            <xdr:cNvSpPr txBox="1"/>
          </xdr:nvSpPr>
          <xdr:spPr>
            <a:xfrm>
              <a:off x="29916454" y="719125"/>
              <a:ext cx="2002984" cy="197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4EFB308A-2E5C-4FB4-A5AC-FD1AE14065FA}"/>
                </a:ext>
              </a:extLst>
            </xdr:cNvPr>
            <xdr:cNvSpPr txBox="1"/>
          </xdr:nvSpPr>
          <xdr:spPr>
            <a:xfrm>
              <a:off x="29916454" y="719125"/>
              <a:ext cx="2002984" cy="197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𝐉_𝐚^𝐥=𝚪^(𝐥,𝐛) 𝛒^(𝐥,𝐛) 𝐤_𝐛𝐦^𝐥 𝐚_𝐞𝐟 𝐀_𝐭𝐫 𝐙(𝐱_𝐚^𝐈−𝐱_𝐚^𝐛 )]_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</a:p>
          </xdr:txBody>
        </xdr:sp>
      </mc:Fallback>
    </mc:AlternateContent>
    <xdr:clientData/>
  </xdr:oneCellAnchor>
  <xdr:oneCellAnchor>
    <xdr:from>
      <xdr:col>25</xdr:col>
      <xdr:colOff>456752</xdr:colOff>
      <xdr:row>4</xdr:row>
      <xdr:rowOff>165838</xdr:rowOff>
    </xdr:from>
    <xdr:ext cx="1673600" cy="1953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0E1EF1FB-A789-45A6-9E67-9F14DA61DCBC}"/>
                </a:ext>
              </a:extLst>
            </xdr:cNvPr>
            <xdr:cNvSpPr txBox="1"/>
          </xdr:nvSpPr>
          <xdr:spPr>
            <a:xfrm>
              <a:off x="30037592" y="958318"/>
              <a:ext cx="1673600" cy="195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𝐠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0E1EF1FB-A789-45A6-9E67-9F14DA61DCBC}"/>
                </a:ext>
              </a:extLst>
            </xdr:cNvPr>
            <xdr:cNvSpPr txBox="1"/>
          </xdr:nvSpPr>
          <xdr:spPr>
            <a:xfrm>
              <a:off x="30037592" y="958318"/>
              <a:ext cx="1673600" cy="195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𝐐^𝐠=𝐤_𝐡^𝐠 𝐚_𝐞𝐟 𝐀_𝐭𝐫 𝐙(𝐓^(𝐠,𝐛)−𝐓^𝐈 )]_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</a:p>
          </xdr:txBody>
        </xdr:sp>
      </mc:Fallback>
    </mc:AlternateContent>
    <xdr:clientData/>
  </xdr:oneCellAnchor>
  <xdr:oneCellAnchor>
    <xdr:from>
      <xdr:col>25</xdr:col>
      <xdr:colOff>479867</xdr:colOff>
      <xdr:row>5</xdr:row>
      <xdr:rowOff>182403</xdr:rowOff>
    </xdr:from>
    <xdr:ext cx="1632948" cy="1976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FD699B6B-95BC-4C79-956B-3BEA74F900F7}"/>
                </a:ext>
              </a:extLst>
            </xdr:cNvPr>
            <xdr:cNvSpPr txBox="1"/>
          </xdr:nvSpPr>
          <xdr:spPr>
            <a:xfrm>
              <a:off x="30060707" y="1157763"/>
              <a:ext cx="1632948" cy="197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FD699B6B-95BC-4C79-956B-3BEA74F900F7}"/>
                </a:ext>
              </a:extLst>
            </xdr:cNvPr>
            <xdr:cNvSpPr txBox="1"/>
          </xdr:nvSpPr>
          <xdr:spPr>
            <a:xfrm>
              <a:off x="30060707" y="1157763"/>
              <a:ext cx="1632948" cy="197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𝐐^𝐥=𝐤_𝐡^𝐥 𝐚_𝐞𝐟 𝐀_𝐭𝐫 𝐙(𝐓^𝐈−𝐓^(𝐥,𝐛) )]_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</a:p>
          </xdr:txBody>
        </xdr:sp>
      </mc:Fallback>
    </mc:AlternateContent>
    <xdr:clientData/>
  </xdr:oneCellAnchor>
  <xdr:oneCellAnchor>
    <xdr:from>
      <xdr:col>30</xdr:col>
      <xdr:colOff>7620</xdr:colOff>
      <xdr:row>2</xdr:row>
      <xdr:rowOff>202738</xdr:rowOff>
    </xdr:from>
    <xdr:ext cx="2071465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6B81B990-25D5-4AE1-891C-28D239BBE4A3}"/>
                </a:ext>
              </a:extLst>
            </xdr:cNvPr>
            <xdr:cNvSpPr txBox="1"/>
          </xdr:nvSpPr>
          <xdr:spPr>
            <a:xfrm>
              <a:off x="35227260" y="583738"/>
              <a:ext cx="2071465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𝐋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𝐄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6B81B990-25D5-4AE1-891C-28D239BBE4A3}"/>
                </a:ext>
              </a:extLst>
            </xdr:cNvPr>
            <xdr:cNvSpPr txBox="1"/>
          </xdr:nvSpPr>
          <xdr:spPr>
            <a:xfrm>
              <a:off x="35227260" y="583738"/>
              <a:ext cx="2071465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 )_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𝐕_𝟑−𝐕_𝟐=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𝐋_𝟐−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(𝐋_𝟏−𝐏^𝐥 )_(𝐄−𝟑)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30</xdr:col>
      <xdr:colOff>30480</xdr:colOff>
      <xdr:row>7</xdr:row>
      <xdr:rowOff>27477</xdr:rowOff>
    </xdr:from>
    <xdr:ext cx="3013646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55521C54-0032-413E-8A26-23A1754DF101}"/>
                </a:ext>
              </a:extLst>
            </xdr:cNvPr>
            <xdr:cNvSpPr txBox="1"/>
          </xdr:nvSpPr>
          <xdr:spPr>
            <a:xfrm>
              <a:off x="35753040" y="1406697"/>
              <a:ext cx="3013646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𝐋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𝟏</m:t>
                                    </m:r>
                                  </m:sub>
                                </m:s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𝐄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55521C54-0032-413E-8A26-23A1754DF101}"/>
                </a:ext>
              </a:extLst>
            </xdr:cNvPr>
            <xdr:cNvSpPr txBox="1"/>
          </xdr:nvSpPr>
          <xdr:spPr>
            <a:xfrm>
              <a:off x="35753040" y="1406697"/>
              <a:ext cx="3013646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=(𝐕𝐲_𝐚 )_𝟑−(𝐕𝐲_𝐚 )_𝟐=(𝐋𝐱_𝐚 )_𝟐−[(𝐋_𝟏−𝐏^𝐥 ) 𝐱_𝐚 ]_(𝐄−𝟑)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30</xdr:col>
      <xdr:colOff>30480</xdr:colOff>
      <xdr:row>13</xdr:row>
      <xdr:rowOff>19857</xdr:rowOff>
    </xdr:from>
    <xdr:ext cx="2653355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7066FDF6-349A-407C-AB0C-FB7285F1E820}"/>
                </a:ext>
              </a:extLst>
            </xdr:cNvPr>
            <xdr:cNvSpPr txBox="1"/>
          </xdr:nvSpPr>
          <xdr:spPr>
            <a:xfrm>
              <a:off x="35250120" y="2648757"/>
              <a:ext cx="2653355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𝐋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𝟏</m:t>
                                    </m:r>
                                  </m:sub>
                                </m:s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𝐄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7066FDF6-349A-407C-AB0C-FB7285F1E820}"/>
                </a:ext>
              </a:extLst>
            </xdr:cNvPr>
            <xdr:cNvSpPr txBox="1"/>
          </xdr:nvSpPr>
          <xdr:spPr>
            <a:xfrm>
              <a:off x="35250120" y="2648757"/>
              <a:ext cx="2653355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𝐄_𝟐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=(𝐕𝐡)_𝟑−(𝐕𝐡)_𝟐=(𝐋𝐡)_𝟐−[(𝐋_𝟏−𝐏^𝐥 )𝐡]_(𝐄−𝟑)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30</xdr:col>
      <xdr:colOff>38100</xdr:colOff>
      <xdr:row>8</xdr:row>
      <xdr:rowOff>27638</xdr:rowOff>
    </xdr:from>
    <xdr:ext cx="2425344" cy="194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E20EB6BB-F77F-48F9-BE71-BE0956816C12}"/>
                </a:ext>
              </a:extLst>
            </xdr:cNvPr>
            <xdr:cNvSpPr txBox="1"/>
          </xdr:nvSpPr>
          <xdr:spPr>
            <a:xfrm>
              <a:off x="35760660" y="1620218"/>
              <a:ext cx="2425344" cy="194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E20EB6BB-F77F-48F9-BE71-BE0956816C12}"/>
                </a:ext>
              </a:extLst>
            </xdr:cNvPr>
            <xdr:cNvSpPr txBox="1"/>
          </xdr:nvSpPr>
          <xdr:spPr>
            <a:xfrm>
              <a:off x="35760660" y="1620218"/>
              <a:ext cx="2425344" cy="194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𝟐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=(𝐉_𝐚^𝐠 )_𝟐+(𝐍_𝐭 𝐲_𝐚^𝐛 )_𝟐=(𝐉_𝐚^𝐥 )_𝟐+(𝐍_𝐭 𝐱_𝐚^𝐛 )_𝟐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30</xdr:col>
      <xdr:colOff>29487</xdr:colOff>
      <xdr:row>14</xdr:row>
      <xdr:rowOff>3277</xdr:rowOff>
    </xdr:from>
    <xdr:ext cx="2579681" cy="250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FC003FCF-74E8-4D35-813D-B5C8DBEDDFAE}"/>
                </a:ext>
              </a:extLst>
            </xdr:cNvPr>
            <xdr:cNvSpPr txBox="1"/>
          </xdr:nvSpPr>
          <xdr:spPr>
            <a:xfrm>
              <a:off x="35249127" y="2845537"/>
              <a:ext cx="2579681" cy="250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FC003FCF-74E8-4D35-813D-B5C8DBEDDFAE}"/>
                </a:ext>
              </a:extLst>
            </xdr:cNvPr>
            <xdr:cNvSpPr txBox="1"/>
          </xdr:nvSpPr>
          <xdr:spPr>
            <a:xfrm>
              <a:off x="35249127" y="2845537"/>
              <a:ext cx="2579681" cy="250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𝐄_𝟐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=(𝐐^𝐠 )_𝟐+(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̂_𝐢^(𝐠,𝐛) )_𝟐=(𝐐^𝐥 )_𝟐+(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̂_𝐢^(𝐥,𝐛) )_𝟐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41</xdr:col>
      <xdr:colOff>8965</xdr:colOff>
      <xdr:row>2</xdr:row>
      <xdr:rowOff>13643</xdr:rowOff>
    </xdr:from>
    <xdr:to>
      <xdr:col>41</xdr:col>
      <xdr:colOff>8965</xdr:colOff>
      <xdr:row>7</xdr:row>
      <xdr:rowOff>24874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356913AC-00BC-48AE-9AEE-302335550498}"/>
            </a:ext>
          </a:extLst>
        </xdr:cNvPr>
        <xdr:cNvCxnSpPr/>
      </xdr:nvCxnSpPr>
      <xdr:spPr>
        <a:xfrm rot="10800000" flipH="1">
          <a:off x="47153905" y="394643"/>
          <a:ext cx="0" cy="100945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17930</xdr:colOff>
      <xdr:row>14</xdr:row>
      <xdr:rowOff>1</xdr:rowOff>
    </xdr:from>
    <xdr:to>
      <xdr:col>41</xdr:col>
      <xdr:colOff>17930</xdr:colOff>
      <xdr:row>18</xdr:row>
      <xdr:rowOff>190525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B780CC7B-9381-40CF-8095-DABDB1CE3272}"/>
            </a:ext>
          </a:extLst>
        </xdr:cNvPr>
        <xdr:cNvCxnSpPr/>
      </xdr:nvCxnSpPr>
      <xdr:spPr>
        <a:xfrm rot="10800000" flipH="1">
          <a:off x="47162870" y="2842261"/>
          <a:ext cx="0" cy="99824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8965</xdr:colOff>
      <xdr:row>2</xdr:row>
      <xdr:rowOff>8966</xdr:rowOff>
    </xdr:from>
    <xdr:to>
      <xdr:col>43</xdr:col>
      <xdr:colOff>8965</xdr:colOff>
      <xdr:row>7</xdr:row>
      <xdr:rowOff>20197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3FC959B7-D943-4EDB-A058-F2B8A81AA990}"/>
            </a:ext>
          </a:extLst>
        </xdr:cNvPr>
        <xdr:cNvCxnSpPr/>
      </xdr:nvCxnSpPr>
      <xdr:spPr>
        <a:xfrm>
          <a:off x="49302745" y="389966"/>
          <a:ext cx="0" cy="100945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7813</xdr:colOff>
      <xdr:row>14</xdr:row>
      <xdr:rowOff>16522</xdr:rowOff>
    </xdr:from>
    <xdr:to>
      <xdr:col>43</xdr:col>
      <xdr:colOff>7813</xdr:colOff>
      <xdr:row>19</xdr:row>
      <xdr:rowOff>14834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ED9614CD-2974-4B36-9EF5-325ACE597BB6}"/>
            </a:ext>
          </a:extLst>
        </xdr:cNvPr>
        <xdr:cNvCxnSpPr/>
      </xdr:nvCxnSpPr>
      <xdr:spPr>
        <a:xfrm>
          <a:off x="49301593" y="2858782"/>
          <a:ext cx="0" cy="101177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1051475</xdr:colOff>
      <xdr:row>12</xdr:row>
      <xdr:rowOff>15671</xdr:rowOff>
    </xdr:from>
    <xdr:to>
      <xdr:col>42</xdr:col>
      <xdr:colOff>339922</xdr:colOff>
      <xdr:row>12</xdr:row>
      <xdr:rowOff>15671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E3170052-8100-456D-A950-703C74D41C8F}"/>
            </a:ext>
          </a:extLst>
        </xdr:cNvPr>
        <xdr:cNvCxnSpPr/>
      </xdr:nvCxnSpPr>
      <xdr:spPr>
        <a:xfrm flipV="1">
          <a:off x="48196415" y="2438831"/>
          <a:ext cx="3552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1047218</xdr:colOff>
      <xdr:row>13</xdr:row>
      <xdr:rowOff>21285</xdr:rowOff>
    </xdr:from>
    <xdr:to>
      <xdr:col>42</xdr:col>
      <xdr:colOff>335665</xdr:colOff>
      <xdr:row>13</xdr:row>
      <xdr:rowOff>21285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527D7B9D-7C49-4D1D-802F-33248A116A26}"/>
            </a:ext>
          </a:extLst>
        </xdr:cNvPr>
        <xdr:cNvCxnSpPr/>
      </xdr:nvCxnSpPr>
      <xdr:spPr>
        <a:xfrm>
          <a:off x="48192158" y="2650185"/>
          <a:ext cx="35524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62513</xdr:colOff>
      <xdr:row>2</xdr:row>
      <xdr:rowOff>161895</xdr:rowOff>
    </xdr:from>
    <xdr:ext cx="2024785" cy="1967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08C901A0-E8B2-4035-BCB5-7D4BD92F312E}"/>
                </a:ext>
              </a:extLst>
            </xdr:cNvPr>
            <xdr:cNvSpPr txBox="1"/>
          </xdr:nvSpPr>
          <xdr:spPr>
            <a:xfrm>
              <a:off x="47207453" y="542895"/>
              <a:ext cx="2024785" cy="196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08C901A0-E8B2-4035-BCB5-7D4BD92F312E}"/>
                </a:ext>
              </a:extLst>
            </xdr:cNvPr>
            <xdr:cNvSpPr txBox="1"/>
          </xdr:nvSpPr>
          <xdr:spPr>
            <a:xfrm>
              <a:off x="47207453" y="542895"/>
              <a:ext cx="2024785" cy="196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𝐉_𝐚^𝐠=𝚪^(𝐠,𝐛) 𝛒^(𝐠,𝐛) 𝐤_𝐛𝐦^𝐠 𝐚_𝐞𝐟 𝐀_𝐭𝐫 𝐙(𝐲_𝐚^𝐛−𝐲_𝐚^𝐈 )]_𝐬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43</xdr:col>
      <xdr:colOff>8965</xdr:colOff>
      <xdr:row>14</xdr:row>
      <xdr:rowOff>8966</xdr:rowOff>
    </xdr:from>
    <xdr:to>
      <xdr:col>43</xdr:col>
      <xdr:colOff>8965</xdr:colOff>
      <xdr:row>19</xdr:row>
      <xdr:rowOff>20197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8302D0BF-B978-43AE-AE1C-E09357752F69}"/>
            </a:ext>
          </a:extLst>
        </xdr:cNvPr>
        <xdr:cNvCxnSpPr/>
      </xdr:nvCxnSpPr>
      <xdr:spPr>
        <a:xfrm>
          <a:off x="49302745" y="2851226"/>
          <a:ext cx="0" cy="102469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84154</xdr:colOff>
      <xdr:row>3</xdr:row>
      <xdr:rowOff>144259</xdr:rowOff>
    </xdr:from>
    <xdr:ext cx="2064411" cy="2044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68695DE5-40A4-4FE6-837B-68B286901BD3}"/>
                </a:ext>
              </a:extLst>
            </xdr:cNvPr>
            <xdr:cNvSpPr txBox="1"/>
          </xdr:nvSpPr>
          <xdr:spPr>
            <a:xfrm>
              <a:off x="47229094" y="730999"/>
              <a:ext cx="2064411" cy="204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68695DE5-40A4-4FE6-837B-68B286901BD3}"/>
                </a:ext>
              </a:extLst>
            </xdr:cNvPr>
            <xdr:cNvSpPr txBox="1"/>
          </xdr:nvSpPr>
          <xdr:spPr>
            <a:xfrm>
              <a:off x="47229094" y="730999"/>
              <a:ext cx="2064411" cy="204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𝐉_𝐚^𝐥=𝚪^(𝐥,𝐛) 𝛒^(𝐥,𝐛) 𝐤_𝐛𝐦^𝐥 𝐚_𝐞𝐟 𝐀_𝐭𝐫 𝐙(𝐱_𝐚^𝐈−𝐱_𝐚^𝐛 )]_𝐬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41</xdr:col>
      <xdr:colOff>205292</xdr:colOff>
      <xdr:row>4</xdr:row>
      <xdr:rowOff>178480</xdr:rowOff>
    </xdr:from>
    <xdr:ext cx="1712072" cy="2005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225CAC19-C638-4C24-967D-442DF91768EA}"/>
                </a:ext>
              </a:extLst>
            </xdr:cNvPr>
            <xdr:cNvSpPr txBox="1"/>
          </xdr:nvSpPr>
          <xdr:spPr>
            <a:xfrm>
              <a:off x="47350232" y="970960"/>
              <a:ext cx="1712072" cy="2005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𝐠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225CAC19-C638-4C24-967D-442DF91768EA}"/>
                </a:ext>
              </a:extLst>
            </xdr:cNvPr>
            <xdr:cNvSpPr txBox="1"/>
          </xdr:nvSpPr>
          <xdr:spPr>
            <a:xfrm>
              <a:off x="47350232" y="970960"/>
              <a:ext cx="1712072" cy="2005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𝐐^𝐠=𝐤_𝐡^𝐠 𝐚_𝐞𝐟 𝐀_𝐭𝐫 𝐙(𝐓^(𝐠,𝐛)−𝐓^𝐈 )]_𝐬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41</xdr:col>
      <xdr:colOff>228407</xdr:colOff>
      <xdr:row>5</xdr:row>
      <xdr:rowOff>194277</xdr:rowOff>
    </xdr:from>
    <xdr:ext cx="1650387" cy="2044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8E6A7746-2E26-41D5-B992-D3DE4F6595B2}"/>
                </a:ext>
              </a:extLst>
            </xdr:cNvPr>
            <xdr:cNvSpPr txBox="1"/>
          </xdr:nvSpPr>
          <xdr:spPr>
            <a:xfrm>
              <a:off x="47373347" y="1169637"/>
              <a:ext cx="1650387" cy="204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8E6A7746-2E26-41D5-B992-D3DE4F6595B2}"/>
                </a:ext>
              </a:extLst>
            </xdr:cNvPr>
            <xdr:cNvSpPr txBox="1"/>
          </xdr:nvSpPr>
          <xdr:spPr>
            <a:xfrm>
              <a:off x="47373347" y="1169637"/>
              <a:ext cx="1650387" cy="204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𝐐^𝐥=𝐤_𝐡^𝐥 𝐚_𝐞𝐟 𝐀_𝐭𝐫 𝐙(𝐓^𝐈−𝐓^(𝐥,𝐛) )]_𝐬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46</xdr:col>
      <xdr:colOff>15240</xdr:colOff>
      <xdr:row>3</xdr:row>
      <xdr:rowOff>14406</xdr:rowOff>
    </xdr:from>
    <xdr:ext cx="1954509" cy="159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F74F2755-6904-4085-A698-A9713266A5B2}"/>
                </a:ext>
              </a:extLst>
            </xdr:cNvPr>
            <xdr:cNvSpPr txBox="1"/>
          </xdr:nvSpPr>
          <xdr:spPr>
            <a:xfrm>
              <a:off x="52684680" y="601146"/>
              <a:ext cx="1954509" cy="159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𝐥</m:t>
                        </m:r>
                      </m:sup>
                    </m:sSubSup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F74F2755-6904-4085-A698-A9713266A5B2}"/>
                </a:ext>
              </a:extLst>
            </xdr:cNvPr>
            <xdr:cNvSpPr txBox="1"/>
          </xdr:nvSpPr>
          <xdr:spPr>
            <a:xfrm>
              <a:off x="52684680" y="601146"/>
              <a:ext cx="1954509" cy="159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 )_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𝐕_(𝐬+𝟏)−𝐕_𝐬=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𝐋_𝐬−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𝐋_(𝐬−𝟏)−𝐅_𝐬^𝐥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46</xdr:col>
      <xdr:colOff>30034</xdr:colOff>
      <xdr:row>7</xdr:row>
      <xdr:rowOff>19857</xdr:rowOff>
    </xdr:from>
    <xdr:ext cx="3209533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18C564D9-36EC-424B-B0BB-88D22496D90C}"/>
                </a:ext>
              </a:extLst>
            </xdr:cNvPr>
            <xdr:cNvSpPr txBox="1"/>
          </xdr:nvSpPr>
          <xdr:spPr>
            <a:xfrm>
              <a:off x="52699474" y="1399077"/>
              <a:ext cx="3209533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18C564D9-36EC-424B-B0BB-88D22496D90C}"/>
                </a:ext>
              </a:extLst>
            </xdr:cNvPr>
            <xdr:cNvSpPr txBox="1"/>
          </xdr:nvSpPr>
          <xdr:spPr>
            <a:xfrm>
              <a:off x="52699474" y="1399077"/>
              <a:ext cx="3209533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)_𝐬=(𝐕𝐲_𝐚 )_(𝐬+𝟏)−(𝐕𝐲_𝐚 )_𝐬=(𝐋𝐱_𝐚 )_𝐬−(𝐋𝐱_𝐚 )_(𝐬−𝟏)−(𝐅^𝐥 𝐱_𝐚 )_𝐬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46</xdr:col>
      <xdr:colOff>33170</xdr:colOff>
      <xdr:row>13</xdr:row>
      <xdr:rowOff>19857</xdr:rowOff>
    </xdr:from>
    <xdr:ext cx="2799421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9984819F-11A1-40C4-9E9B-6304A694FCA0}"/>
                </a:ext>
              </a:extLst>
            </xdr:cNvPr>
            <xdr:cNvSpPr txBox="1"/>
          </xdr:nvSpPr>
          <xdr:spPr>
            <a:xfrm>
              <a:off x="52702610" y="2648757"/>
              <a:ext cx="2799421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  <m: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9984819F-11A1-40C4-9E9B-6304A694FCA0}"/>
                </a:ext>
              </a:extLst>
            </xdr:cNvPr>
            <xdr:cNvSpPr txBox="1"/>
          </xdr:nvSpPr>
          <xdr:spPr>
            <a:xfrm>
              <a:off x="52702610" y="2648757"/>
              <a:ext cx="2799421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𝐄_𝐬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=(𝐕𝐡)_(𝐬+𝟏)−(𝐕𝐡)_𝐬=(𝐋𝐡)_𝐬−(𝐋𝐡)_(𝐬−𝟏)−(𝐅^𝐥 𝐡)_𝐬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45</xdr:col>
      <xdr:colOff>1021080</xdr:colOff>
      <xdr:row>8</xdr:row>
      <xdr:rowOff>35450</xdr:rowOff>
    </xdr:from>
    <xdr:ext cx="2454775" cy="1937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51459836-3B9D-4D45-991E-859F2782E5B0}"/>
                </a:ext>
              </a:extLst>
            </xdr:cNvPr>
            <xdr:cNvSpPr txBox="1"/>
          </xdr:nvSpPr>
          <xdr:spPr>
            <a:xfrm>
              <a:off x="52654200" y="1628030"/>
              <a:ext cx="2454775" cy="193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51459836-3B9D-4D45-991E-859F2782E5B0}"/>
                </a:ext>
              </a:extLst>
            </xdr:cNvPr>
            <xdr:cNvSpPr txBox="1"/>
          </xdr:nvSpPr>
          <xdr:spPr>
            <a:xfrm>
              <a:off x="52654200" y="1628030"/>
              <a:ext cx="2454775" cy="193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)_𝐬=(𝐉_𝐚^𝐠 )_𝐬+(𝐍_𝐭 𝐲_𝐚^𝐛 )_𝐬=(𝐉_𝐚^𝐥 )_𝐬+(𝐍_𝐭 𝐱_𝐚^𝐛 )_𝐬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46</xdr:col>
      <xdr:colOff>37107</xdr:colOff>
      <xdr:row>14</xdr:row>
      <xdr:rowOff>2925</xdr:rowOff>
    </xdr:from>
    <xdr:ext cx="2521652" cy="2510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1673BF59-4721-4C9C-AA4E-E28B7DDD5148}"/>
                </a:ext>
              </a:extLst>
            </xdr:cNvPr>
            <xdr:cNvSpPr txBox="1"/>
          </xdr:nvSpPr>
          <xdr:spPr>
            <a:xfrm>
              <a:off x="52706547" y="2845185"/>
              <a:ext cx="2521652" cy="251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1673BF59-4721-4C9C-AA4E-E28B7DDD5148}"/>
                </a:ext>
              </a:extLst>
            </xdr:cNvPr>
            <xdr:cNvSpPr txBox="1"/>
          </xdr:nvSpPr>
          <xdr:spPr>
            <a:xfrm>
              <a:off x="52706547" y="2845185"/>
              <a:ext cx="2521652" cy="251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𝐄_𝐬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=(𝐐^𝐠 )_𝐬+(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̂_𝐢^(𝐠,𝐛) )_𝐬=(𝐐^𝐥 )_𝐬+(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̂_𝐢^(𝐥,𝐛) )_𝐬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41</xdr:col>
      <xdr:colOff>502920</xdr:colOff>
      <xdr:row>2</xdr:row>
      <xdr:rowOff>3815</xdr:rowOff>
    </xdr:from>
    <xdr:ext cx="960519" cy="150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ABFD9FFB-25DB-40BE-BDC0-5E0D18EAB2D4}"/>
                </a:ext>
              </a:extLst>
            </xdr:cNvPr>
            <xdr:cNvSpPr txBox="1"/>
          </xdr:nvSpPr>
          <xdr:spPr>
            <a:xfrm>
              <a:off x="47647860" y="384815"/>
              <a:ext cx="960519" cy="150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𝐰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es-MX" sz="1000" b="1" i="0"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𝐬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ABFD9FFB-25DB-40BE-BDC0-5E0D18EAB2D4}"/>
                </a:ext>
              </a:extLst>
            </xdr:cNvPr>
            <xdr:cNvSpPr txBox="1"/>
          </xdr:nvSpPr>
          <xdr:spPr>
            <a:xfrm>
              <a:off x="47647860" y="384815"/>
              <a:ext cx="960519" cy="150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𝐍_𝐭=𝐍_𝐚+𝐍_𝐰 "</a:t>
              </a:r>
              <a:r>
                <a:rPr lang="es-MX" sz="1000" b="1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" ]_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</a:t>
              </a:r>
            </a:p>
          </xdr:txBody>
        </xdr:sp>
      </mc:Fallback>
    </mc:AlternateContent>
    <xdr:clientData/>
  </xdr:oneCellAnchor>
  <xdr:twoCellAnchor>
    <xdr:from>
      <xdr:col>56</xdr:col>
      <xdr:colOff>854785</xdr:colOff>
      <xdr:row>2</xdr:row>
      <xdr:rowOff>13643</xdr:rowOff>
    </xdr:from>
    <xdr:to>
      <xdr:col>56</xdr:col>
      <xdr:colOff>854785</xdr:colOff>
      <xdr:row>7</xdr:row>
      <xdr:rowOff>24874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CB50C0AA-8081-4FAE-B176-A5ADEC16AEE5}"/>
            </a:ext>
          </a:extLst>
        </xdr:cNvPr>
        <xdr:cNvCxnSpPr/>
      </xdr:nvCxnSpPr>
      <xdr:spPr>
        <a:xfrm rot="10800000" flipH="1">
          <a:off x="63879805" y="394643"/>
          <a:ext cx="0" cy="100945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8965</xdr:colOff>
      <xdr:row>2</xdr:row>
      <xdr:rowOff>8966</xdr:rowOff>
    </xdr:from>
    <xdr:to>
      <xdr:col>59</xdr:col>
      <xdr:colOff>8965</xdr:colOff>
      <xdr:row>7</xdr:row>
      <xdr:rowOff>20197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0AE8DBD2-DA95-4840-9FAE-48FD1E8DC40F}"/>
            </a:ext>
          </a:extLst>
        </xdr:cNvPr>
        <xdr:cNvCxnSpPr/>
      </xdr:nvCxnSpPr>
      <xdr:spPr>
        <a:xfrm>
          <a:off x="66973525" y="389966"/>
          <a:ext cx="0" cy="100945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7813</xdr:colOff>
      <xdr:row>14</xdr:row>
      <xdr:rowOff>16522</xdr:rowOff>
    </xdr:from>
    <xdr:to>
      <xdr:col>59</xdr:col>
      <xdr:colOff>7813</xdr:colOff>
      <xdr:row>19</xdr:row>
      <xdr:rowOff>14834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4EC86A10-6BC7-49F8-BDE8-F2D01D91BA62}"/>
            </a:ext>
          </a:extLst>
        </xdr:cNvPr>
        <xdr:cNvCxnSpPr/>
      </xdr:nvCxnSpPr>
      <xdr:spPr>
        <a:xfrm>
          <a:off x="66972373" y="2858782"/>
          <a:ext cx="0" cy="101177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1051475</xdr:colOff>
      <xdr:row>12</xdr:row>
      <xdr:rowOff>15671</xdr:rowOff>
    </xdr:from>
    <xdr:to>
      <xdr:col>58</xdr:col>
      <xdr:colOff>339922</xdr:colOff>
      <xdr:row>12</xdr:row>
      <xdr:rowOff>15671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2CA04DDC-E3C5-430E-B144-85692C4615C7}"/>
            </a:ext>
          </a:extLst>
        </xdr:cNvPr>
        <xdr:cNvCxnSpPr/>
      </xdr:nvCxnSpPr>
      <xdr:spPr>
        <a:xfrm flipV="1">
          <a:off x="64990895" y="2438831"/>
          <a:ext cx="10258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1047218</xdr:colOff>
      <xdr:row>13</xdr:row>
      <xdr:rowOff>21285</xdr:rowOff>
    </xdr:from>
    <xdr:to>
      <xdr:col>58</xdr:col>
      <xdr:colOff>335665</xdr:colOff>
      <xdr:row>13</xdr:row>
      <xdr:rowOff>21285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CFC3F288-1B6C-4045-9E85-D82A5DFCD18D}"/>
            </a:ext>
          </a:extLst>
        </xdr:cNvPr>
        <xdr:cNvCxnSpPr/>
      </xdr:nvCxnSpPr>
      <xdr:spPr>
        <a:xfrm>
          <a:off x="64986638" y="2650185"/>
          <a:ext cx="102580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32033</xdr:colOff>
      <xdr:row>2</xdr:row>
      <xdr:rowOff>137198</xdr:rowOff>
    </xdr:from>
    <xdr:ext cx="2487796" cy="2156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D44B0A11-1B42-40F6-812A-3C408331EC29}"/>
                </a:ext>
              </a:extLst>
            </xdr:cNvPr>
            <xdr:cNvSpPr txBox="1"/>
          </xdr:nvSpPr>
          <xdr:spPr>
            <a:xfrm>
              <a:off x="63971453" y="518198"/>
              <a:ext cx="2487796" cy="2156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𝐲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D44B0A11-1B42-40F6-812A-3C408331EC29}"/>
                </a:ext>
              </a:extLst>
            </xdr:cNvPr>
            <xdr:cNvSpPr txBox="1"/>
          </xdr:nvSpPr>
          <xdr:spPr>
            <a:xfrm>
              <a:off x="63971453" y="518198"/>
              <a:ext cx="2487796" cy="2156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𝐉_𝐚^𝐠=𝚪^(𝐠,𝐛) 𝛒^(𝐠,𝐛) 𝐤_𝐛𝐦^𝐠 𝐚_𝐞𝐟 𝐀_𝐭𝐫 𝐙(𝐲_𝐚^𝐛−𝐲_𝐚^𝐈 )]_(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𝐩𝐬𝟏+𝐩𝐬𝟐−𝟑)</a:t>
              </a:r>
            </a:p>
          </xdr:txBody>
        </xdr:sp>
      </mc:Fallback>
    </mc:AlternateContent>
    <xdr:clientData/>
  </xdr:oneCellAnchor>
  <xdr:oneCellAnchor>
    <xdr:from>
      <xdr:col>57</xdr:col>
      <xdr:colOff>482848</xdr:colOff>
      <xdr:row>1</xdr:row>
      <xdr:rowOff>174675</xdr:rowOff>
    </xdr:from>
    <xdr:ext cx="1418915" cy="16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86534503-B07A-4A91-8D8C-27901A5A3CBD}"/>
                </a:ext>
              </a:extLst>
            </xdr:cNvPr>
            <xdr:cNvSpPr txBox="1"/>
          </xdr:nvSpPr>
          <xdr:spPr>
            <a:xfrm>
              <a:off x="64422268" y="365175"/>
              <a:ext cx="1418915" cy="16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𝐰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es-MX" sz="1000" b="1" i="0"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86534503-B07A-4A91-8D8C-27901A5A3CBD}"/>
                </a:ext>
              </a:extLst>
            </xdr:cNvPr>
            <xdr:cNvSpPr txBox="1"/>
          </xdr:nvSpPr>
          <xdr:spPr>
            <a:xfrm>
              <a:off x="64422268" y="365175"/>
              <a:ext cx="1418915" cy="16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𝐍_𝐭=𝐍_𝐚+𝐍_𝐰 "</a:t>
              </a:r>
              <a:r>
                <a:rPr lang="es-MX" sz="1000" b="1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" 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𝐩𝐬𝟏+𝐩𝐬𝟐−𝟑)</a:t>
              </a:r>
            </a:p>
          </xdr:txBody>
        </xdr:sp>
      </mc:Fallback>
    </mc:AlternateContent>
    <xdr:clientData/>
  </xdr:oneCellAnchor>
  <xdr:twoCellAnchor>
    <xdr:from>
      <xdr:col>59</xdr:col>
      <xdr:colOff>8965</xdr:colOff>
      <xdr:row>14</xdr:row>
      <xdr:rowOff>8966</xdr:rowOff>
    </xdr:from>
    <xdr:to>
      <xdr:col>59</xdr:col>
      <xdr:colOff>8965</xdr:colOff>
      <xdr:row>19</xdr:row>
      <xdr:rowOff>20197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93DE07C1-08EF-4420-8F7E-4855ED63BB05}"/>
            </a:ext>
          </a:extLst>
        </xdr:cNvPr>
        <xdr:cNvCxnSpPr/>
      </xdr:nvCxnSpPr>
      <xdr:spPr>
        <a:xfrm>
          <a:off x="66973525" y="2851226"/>
          <a:ext cx="0" cy="1024691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53674</xdr:colOff>
      <xdr:row>3</xdr:row>
      <xdr:rowOff>122574</xdr:rowOff>
    </xdr:from>
    <xdr:ext cx="2454390" cy="217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C7E9CDA0-5FCE-40AC-A202-D019231FDB40}"/>
                </a:ext>
              </a:extLst>
            </xdr:cNvPr>
            <xdr:cNvSpPr txBox="1"/>
          </xdr:nvSpPr>
          <xdr:spPr>
            <a:xfrm>
              <a:off x="63993094" y="709314"/>
              <a:ext cx="2454390" cy="217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𝚪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𝛒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p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𝐛𝐦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b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𝐱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𝐚</m:t>
                                    </m:r>
                                  </m:sub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b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C7E9CDA0-5FCE-40AC-A202-D019231FDB40}"/>
                </a:ext>
              </a:extLst>
            </xdr:cNvPr>
            <xdr:cNvSpPr txBox="1"/>
          </xdr:nvSpPr>
          <xdr:spPr>
            <a:xfrm>
              <a:off x="63993094" y="709314"/>
              <a:ext cx="2454390" cy="217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𝐉_𝐚^𝐥=𝚪^(𝐥,𝐛) 𝛒^(𝐥,𝐛) 𝐤_𝐛𝐦^𝐥 𝐚_𝐞𝐟 𝐀_𝐭𝐫 𝐙(𝐱_𝐚^𝐈−𝐱_𝐚^𝐛 )]_(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𝐩𝐬𝟏+𝐩𝐬𝟐−𝟑)</a:t>
              </a:r>
            </a:p>
          </xdr:txBody>
        </xdr:sp>
      </mc:Fallback>
    </mc:AlternateContent>
    <xdr:clientData/>
  </xdr:oneCellAnchor>
  <xdr:oneCellAnchor>
    <xdr:from>
      <xdr:col>57</xdr:col>
      <xdr:colOff>174812</xdr:colOff>
      <xdr:row>4</xdr:row>
      <xdr:rowOff>153784</xdr:rowOff>
    </xdr:from>
    <xdr:ext cx="2142381" cy="219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2A5542A2-3E39-448E-9377-9B6E8466FA0B}"/>
                </a:ext>
              </a:extLst>
            </xdr:cNvPr>
            <xdr:cNvSpPr txBox="1"/>
          </xdr:nvSpPr>
          <xdr:spPr>
            <a:xfrm>
              <a:off x="64114232" y="946264"/>
              <a:ext cx="2142381" cy="219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𝐠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2A5542A2-3E39-448E-9377-9B6E8466FA0B}"/>
                </a:ext>
              </a:extLst>
            </xdr:cNvPr>
            <xdr:cNvSpPr txBox="1"/>
          </xdr:nvSpPr>
          <xdr:spPr>
            <a:xfrm>
              <a:off x="64114232" y="946264"/>
              <a:ext cx="2142381" cy="219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𝐐^𝐠=𝐤_𝐡^𝐠 𝐚_𝐞𝐟 𝐀_𝐭𝐫 𝐙(𝐓^(𝐠,𝐛)−𝐓^𝐈 )]_(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𝐩𝐬𝟏+𝐩𝐬𝟐−𝟑)</a:t>
              </a:r>
            </a:p>
          </xdr:txBody>
        </xdr:sp>
      </mc:Fallback>
    </mc:AlternateContent>
    <xdr:clientData/>
  </xdr:oneCellAnchor>
  <xdr:oneCellAnchor>
    <xdr:from>
      <xdr:col>57</xdr:col>
      <xdr:colOff>197927</xdr:colOff>
      <xdr:row>5</xdr:row>
      <xdr:rowOff>169579</xdr:rowOff>
    </xdr:from>
    <xdr:ext cx="2080698" cy="2233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62EBB4AC-6226-46B5-8A3A-D569F01AE7DB}"/>
                </a:ext>
              </a:extLst>
            </xdr:cNvPr>
            <xdr:cNvSpPr txBox="1"/>
          </xdr:nvSpPr>
          <xdr:spPr>
            <a:xfrm>
              <a:off x="64137347" y="1144939"/>
              <a:ext cx="2080698" cy="2233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𝐤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𝐡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𝐞𝐟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𝐀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𝐭𝐫</m:t>
                                </m:r>
                              </m:sub>
                            </m:s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𝐙</m:t>
                            </m:r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𝐈</m:t>
                                    </m:r>
                                  </m:sup>
                                </m:s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𝐓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,</m:t>
                                    </m:r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𝐛</m:t>
                                    </m:r>
                                  </m:sup>
                                </m:sSup>
                              </m:e>
                            </m:d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62EBB4AC-6226-46B5-8A3A-D569F01AE7DB}"/>
                </a:ext>
              </a:extLst>
            </xdr:cNvPr>
            <xdr:cNvSpPr txBox="1"/>
          </xdr:nvSpPr>
          <xdr:spPr>
            <a:xfrm>
              <a:off x="64137347" y="1144939"/>
              <a:ext cx="2080698" cy="2233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𝐐^𝐥=𝐤_𝐡^𝐥 𝐚_𝐞𝐟 𝐀_𝐭𝐫 𝐙(𝐓^𝐈−𝐓^(𝐥,𝐛) )]_(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𝐩𝐬𝟏+𝐩𝐬𝟐−𝟑)</a:t>
              </a:r>
            </a:p>
          </xdr:txBody>
        </xdr:sp>
      </mc:Fallback>
    </mc:AlternateContent>
    <xdr:clientData/>
  </xdr:oneCellAnchor>
  <xdr:oneCellAnchor>
    <xdr:from>
      <xdr:col>61</xdr:col>
      <xdr:colOff>1125966</xdr:colOff>
      <xdr:row>3</xdr:row>
      <xdr:rowOff>847</xdr:rowOff>
    </xdr:from>
    <xdr:ext cx="4569841" cy="1960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CuadroTexto 83">
              <a:extLst>
                <a:ext uri="{FF2B5EF4-FFF2-40B4-BE49-F238E27FC236}">
                  <a16:creationId xmlns:a16="http://schemas.microsoft.com/office/drawing/2014/main" id="{BF64D4BA-B46B-449A-8C15-DBC331B3EDEF}"/>
                </a:ext>
              </a:extLst>
            </xdr:cNvPr>
            <xdr:cNvSpPr txBox="1"/>
          </xdr:nvSpPr>
          <xdr:spPr>
            <a:xfrm>
              <a:off x="71816706" y="587587"/>
              <a:ext cx="4569841" cy="1960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𝐕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𝐠</m:t>
                        </m:r>
                      </m:sup>
                    </m:sSubSup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𝟒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4" name="CuadroTexto 83">
              <a:extLst>
                <a:ext uri="{FF2B5EF4-FFF2-40B4-BE49-F238E27FC236}">
                  <a16:creationId xmlns:a16="http://schemas.microsoft.com/office/drawing/2014/main" id="{BF64D4BA-B46B-449A-8C15-DBC331B3EDEF}"/>
                </a:ext>
              </a:extLst>
            </xdr:cNvPr>
            <xdr:cNvSpPr txBox="1"/>
          </xdr:nvSpPr>
          <xdr:spPr>
            <a:xfrm>
              <a:off x="71816706" y="587587"/>
              <a:ext cx="4569841" cy="1960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𝐍_𝐭 )_(𝐩𝐬𝟏+𝐩𝐬𝟐−𝟑)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−𝐕_(𝐩𝐬𝟏+𝐩𝐬𝟐−𝟑)+𝐅_(𝐩𝐬𝟏+𝐩𝐬𝟐−𝟑)^𝐠=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𝐋_(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𝐩𝐬𝟏+𝐩𝐬𝟐−𝟑)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𝐋_(𝐩𝐬𝟏+𝐩𝐬𝟐−𝟒)−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𝐅_(𝐩𝐬𝟏+𝐩𝐬𝟐−𝟑)^𝐥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61</xdr:col>
      <xdr:colOff>1080246</xdr:colOff>
      <xdr:row>6</xdr:row>
      <xdr:rowOff>203903</xdr:rowOff>
    </xdr:from>
    <xdr:ext cx="5885777" cy="2133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1EAA9438-7402-4DBA-B387-345EC9C1832D}"/>
                </a:ext>
              </a:extLst>
            </xdr:cNvPr>
            <xdr:cNvSpPr txBox="1"/>
          </xdr:nvSpPr>
          <xdr:spPr>
            <a:xfrm>
              <a:off x="71770986" y="1377383"/>
              <a:ext cx="5885777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𝟒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1EAA9438-7402-4DBA-B387-345EC9C1832D}"/>
                </a:ext>
              </a:extLst>
            </xdr:cNvPr>
            <xdr:cNvSpPr txBox="1"/>
          </xdr:nvSpPr>
          <xdr:spPr>
            <a:xfrm>
              <a:off x="71770986" y="1377383"/>
              <a:ext cx="5885777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)_(𝐩𝐬𝟏+𝐩𝐬𝟐−𝟑)=−(𝐕𝐲_𝐚 )_(𝐩𝐬𝟏+𝐩𝐬𝟐−𝟑)+(𝐅^𝐠 𝐲_𝐚 )_(𝐩𝐬𝟏+𝐩𝐬𝟐−𝟑)=(𝐋𝐱_𝐚 )_(𝐩𝐬𝟏+𝐩𝐬𝟐−𝟑)−(𝐋𝐱_𝐚 )_(𝐩𝐬𝟏+𝐩𝐬𝟐−𝟒)−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(𝐅^𝐥 𝐱_𝐚 )_(𝐩𝐬𝟏+𝐩𝐬𝟐−𝟑)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62</xdr:col>
      <xdr:colOff>13446</xdr:colOff>
      <xdr:row>8</xdr:row>
      <xdr:rowOff>13211</xdr:rowOff>
    </xdr:from>
    <xdr:ext cx="4696349" cy="2137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4D6928F8-C803-4B31-864B-176265D83565}"/>
                </a:ext>
              </a:extLst>
            </xdr:cNvPr>
            <xdr:cNvSpPr txBox="1"/>
          </xdr:nvSpPr>
          <xdr:spPr>
            <a:xfrm>
              <a:off x="70277466" y="1605791"/>
              <a:ext cx="4696349" cy="2137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𝐉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𝐭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4D6928F8-C803-4B31-864B-176265D83565}"/>
                </a:ext>
              </a:extLst>
            </xdr:cNvPr>
            <xdr:cNvSpPr txBox="1"/>
          </xdr:nvSpPr>
          <xdr:spPr>
            <a:xfrm>
              <a:off x="70277466" y="1605791"/>
              <a:ext cx="4696349" cy="2137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𝐍_𝐚 )_(𝐩𝐬𝟏+𝐩𝐬𝟐−𝟑)=(𝐉_𝐚^𝐠 )_(𝐩𝐬𝟏+𝐩𝐬𝟐−𝟑)+(𝐍_𝐭 𝐲_𝐚^𝐛 )_(𝐩𝐬𝟏+𝐩𝐬𝟐−𝟑)=(𝐉_𝐚^𝐥 )_(𝐩𝐬𝟏+𝐩𝐬𝟐−𝟑)+(𝐍_𝐭 𝐱_𝐚^𝐛 )_(𝐩𝐬𝟏+𝐩𝐬𝟐−𝟑)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62</xdr:col>
      <xdr:colOff>13446</xdr:colOff>
      <xdr:row>12</xdr:row>
      <xdr:rowOff>196283</xdr:rowOff>
    </xdr:from>
    <xdr:ext cx="5475666" cy="2133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63E67C19-D6BE-4372-B3EF-00ECEDDF611C}"/>
                </a:ext>
              </a:extLst>
            </xdr:cNvPr>
            <xdr:cNvSpPr txBox="1"/>
          </xdr:nvSpPr>
          <xdr:spPr>
            <a:xfrm>
              <a:off x="71847186" y="2619443"/>
              <a:ext cx="5475666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𝐕𝐡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𝟒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63E67C19-D6BE-4372-B3EF-00ECEDDF611C}"/>
                </a:ext>
              </a:extLst>
            </xdr:cNvPr>
            <xdr:cNvSpPr txBox="1"/>
          </xdr:nvSpPr>
          <xdr:spPr>
            <a:xfrm>
              <a:off x="71847186" y="2619443"/>
              <a:ext cx="5475666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𝐩𝐬𝟏+𝐩𝐬𝟐−𝟑)=−(𝐕𝐡)_(𝐩𝐬𝟏+𝐩𝐬𝟐−𝟑)+(𝐅^𝐠 𝐡)_(𝐩𝐬𝟏+𝐩𝐬𝟐−𝟑)=(𝐋𝐡)_(𝐩𝐬𝟏+𝐩𝐬𝟐−𝟑)−(𝐋𝐡)_(𝐩𝐬𝟏+𝐩𝐬𝟐−𝟒)−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(𝐅^𝐥 𝐡)_(𝐩𝐬𝟏+𝐩𝐬𝟐−𝟑)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62</xdr:col>
      <xdr:colOff>29487</xdr:colOff>
      <xdr:row>13</xdr:row>
      <xdr:rowOff>186970</xdr:rowOff>
    </xdr:from>
    <xdr:ext cx="4855304" cy="2700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5118C238-F131-4AED-8C0B-801CA42F4901}"/>
                </a:ext>
              </a:extLst>
            </xdr:cNvPr>
            <xdr:cNvSpPr txBox="1"/>
          </xdr:nvSpPr>
          <xdr:spPr>
            <a:xfrm>
              <a:off x="70293507" y="2815870"/>
              <a:ext cx="4855304" cy="270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𝐄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𝐐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l-GR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𝚺</m:t>
                            </m:r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𝐍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acc>
                                  <m:accPr>
                                    <m:chr m:val="̂"/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𝐢</m:t>
                                </m:r>
                              </m:sub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𝐥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𝐛</m:t>
                                </m:r>
                              </m:sup>
                            </m:sSubSup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𝟑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5118C238-F131-4AED-8C0B-801CA42F4901}"/>
                </a:ext>
              </a:extLst>
            </xdr:cNvPr>
            <xdr:cNvSpPr txBox="1"/>
          </xdr:nvSpPr>
          <xdr:spPr>
            <a:xfrm>
              <a:off x="70293507" y="2815870"/>
              <a:ext cx="4855304" cy="270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𝐄_(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𝐩𝐬𝟏+𝐩𝐬𝟐−𝟑)=(𝐐^𝐠 )_(𝐩𝐬𝟏+𝐩𝐬𝟐−𝟑)+(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̂_𝐢^(𝐠,𝐛) )_(𝐩𝐬𝟏+𝐩𝐬𝟐−𝟑)=(𝐐^𝐥 )_(𝐩𝐬𝟏+𝐩𝐬𝟐−𝟑)+(</a:t>
              </a:r>
              <a:r>
                <a:rPr lang="el-GR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𝚺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𝐍_𝐢 𝐡 ̂_𝐢^(𝐥,𝐛) )_(𝐩𝐬𝟏+𝐩𝐬𝟐−𝟑)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76</xdr:col>
      <xdr:colOff>15240</xdr:colOff>
      <xdr:row>3</xdr:row>
      <xdr:rowOff>0</xdr:rowOff>
    </xdr:from>
    <xdr:ext cx="2096087" cy="1960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FAB14B83-FB4E-4013-B138-3A42A037959C}"/>
                </a:ext>
              </a:extLst>
            </xdr:cNvPr>
            <xdr:cNvSpPr txBox="1"/>
          </xdr:nvSpPr>
          <xdr:spPr>
            <a:xfrm>
              <a:off x="87226140" y="792480"/>
              <a:ext cx="2096087" cy="1960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𝐋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𝐠</m:t>
                        </m:r>
                      </m:sup>
                    </m:sSubSup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FAB14B83-FB4E-4013-B138-3A42A037959C}"/>
                </a:ext>
              </a:extLst>
            </xdr:cNvPr>
            <xdr:cNvSpPr txBox="1"/>
          </xdr:nvSpPr>
          <xdr:spPr>
            <a:xfrm>
              <a:off x="87226140" y="792480"/>
              <a:ext cx="2096087" cy="1960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𝐋_(𝐩𝐬𝟏+𝐩𝐬𝟐−𝟑)=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𝐏_(𝐩𝐬𝟏+𝐩𝐬𝟐−𝟐)^𝐠+𝐏_(𝐩𝐬𝟏+𝐩𝐬𝟐−𝟐)^𝐥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76</xdr:col>
      <xdr:colOff>32958</xdr:colOff>
      <xdr:row>4</xdr:row>
      <xdr:rowOff>8860</xdr:rowOff>
    </xdr:from>
    <xdr:ext cx="1851854" cy="2137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D7F2DF9C-DDCA-43E6-B565-536B10373D24}"/>
                </a:ext>
              </a:extLst>
            </xdr:cNvPr>
            <xdr:cNvSpPr txBox="1"/>
          </xdr:nvSpPr>
          <xdr:spPr>
            <a:xfrm>
              <a:off x="87243858" y="984220"/>
              <a:ext cx="1851854" cy="2137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𝐟</m:t>
                            </m:r>
                          </m:e>
                          <m:sub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𝐯</m:t>
                            </m:r>
                          </m:sub>
                        </m:sSub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𝐋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𝐠</m:t>
                        </m:r>
                      </m:sup>
                    </m:sSubSup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D7F2DF9C-DDCA-43E6-B565-536B10373D24}"/>
                </a:ext>
              </a:extLst>
            </xdr:cNvPr>
            <xdr:cNvSpPr txBox="1"/>
          </xdr:nvSpPr>
          <xdr:spPr>
            <a:xfrm>
              <a:off x="87243858" y="984220"/>
              <a:ext cx="1851854" cy="2137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〖𝐟_𝐯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(𝐋−𝐏^𝐥 )〗_(</a:t>
              </a:r>
              <a:r>
                <a:rPr lang="es-MX" sz="1000" b="1" i="0">
                  <a:latin typeface="Cambria Math" panose="02040503050406030204" pitchFamily="18" charset="0"/>
                </a:rPr>
                <a:t>𝐩𝐬𝟏+𝐩𝐬𝟐−𝟐)=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𝐏_(𝐩𝐬𝟏+𝐩𝐬𝟐−𝟐)^𝐠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76</xdr:col>
      <xdr:colOff>15240</xdr:colOff>
      <xdr:row>9</xdr:row>
      <xdr:rowOff>22860</xdr:rowOff>
    </xdr:from>
    <xdr:ext cx="2911759" cy="2133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91B974CE-1CE5-402C-8233-C8D1A6D65A29}"/>
                </a:ext>
              </a:extLst>
            </xdr:cNvPr>
            <xdr:cNvSpPr txBox="1"/>
          </xdr:nvSpPr>
          <xdr:spPr>
            <a:xfrm>
              <a:off x="87226140" y="2034540"/>
              <a:ext cx="2911759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𝐋</m:t>
                            </m:r>
                            <m:sSub>
                              <m:sSubPr>
                                <m:ctrlPr>
                                  <a:rPr lang="es-MX" sz="10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latin typeface="Cambria Math" panose="02040503050406030204" pitchFamily="18" charset="0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91B974CE-1CE5-402C-8233-C8D1A6D65A29}"/>
                </a:ext>
              </a:extLst>
            </xdr:cNvPr>
            <xdr:cNvSpPr txBox="1"/>
          </xdr:nvSpPr>
          <xdr:spPr>
            <a:xfrm>
              <a:off x="87226140" y="2034540"/>
              <a:ext cx="2911759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(𝐋𝐱_𝐚 )_(𝐩𝐬𝟏+𝐩𝐬𝟐−𝟑)=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(𝐏^𝐠 𝐲_𝐚 )_(𝐩𝐬𝟏+𝐩𝐬𝟐−𝟐)+(𝐏^𝐥 𝐲_𝐚 )_(𝐩𝐬𝟏+𝐩𝐬𝟐−𝟐)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76</xdr:col>
      <xdr:colOff>30480</xdr:colOff>
      <xdr:row>15</xdr:row>
      <xdr:rowOff>22860</xdr:rowOff>
    </xdr:from>
    <xdr:ext cx="3128549" cy="2291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0E680C65-2DAB-44AD-B001-5B3A23DE01FF}"/>
                </a:ext>
              </a:extLst>
            </xdr:cNvPr>
            <xdr:cNvSpPr txBox="1"/>
          </xdr:nvSpPr>
          <xdr:spPr>
            <a:xfrm>
              <a:off x="87241380" y="3261360"/>
              <a:ext cx="3128549" cy="22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000" b="1" i="0">
                                <a:latin typeface="Cambria Math" panose="02040503050406030204" pitchFamily="18" charset="0"/>
                              </a:rPr>
                              <m:t>𝐋𝐡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acc>
                      <m:accPr>
                        <m:chr m:val="̇"/>
                        <m:ctrlPr>
                          <a:rPr lang="es-MX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MX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𝐐</m:t>
                        </m:r>
                      </m:e>
                    </m:acc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0E680C65-2DAB-44AD-B001-5B3A23DE01FF}"/>
                </a:ext>
              </a:extLst>
            </xdr:cNvPr>
            <xdr:cNvSpPr txBox="1"/>
          </xdr:nvSpPr>
          <xdr:spPr>
            <a:xfrm>
              <a:off x="87241380" y="3261360"/>
              <a:ext cx="3128549" cy="229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(𝐋𝐡)_(𝐩𝐬𝟏+𝐩𝐬𝟐−𝟑)=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(𝐏^𝐠 𝐡)_(𝐩𝐬𝟏+𝐩𝐬𝟐−𝟐)+(𝐏^𝐥 𝐡)_(𝐩𝐬𝟏+𝐩𝐬𝟐−𝟐)−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𝐐 ̇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76</xdr:col>
      <xdr:colOff>73720</xdr:colOff>
      <xdr:row>10</xdr:row>
      <xdr:rowOff>22860</xdr:rowOff>
    </xdr:from>
    <xdr:ext cx="2267929" cy="2133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CuadroTexto 93">
              <a:extLst>
                <a:ext uri="{FF2B5EF4-FFF2-40B4-BE49-F238E27FC236}">
                  <a16:creationId xmlns:a16="http://schemas.microsoft.com/office/drawing/2014/main" id="{1C588316-1BAD-4942-B6F8-CB9AB7A6DBB1}"/>
                </a:ext>
              </a:extLst>
            </xdr:cNvPr>
            <xdr:cNvSpPr txBox="1"/>
          </xdr:nvSpPr>
          <xdr:spPr>
            <a:xfrm>
              <a:off x="87284620" y="2232660"/>
              <a:ext cx="2267929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𝐋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𝐩𝐬𝟏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𝐩𝐬𝟐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𝐲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𝐚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4" name="CuadroTexto 93">
              <a:extLst>
                <a:ext uri="{FF2B5EF4-FFF2-40B4-BE49-F238E27FC236}">
                  <a16:creationId xmlns:a16="http://schemas.microsoft.com/office/drawing/2014/main" id="{1C588316-1BAD-4942-B6F8-CB9AB7A6DBB1}"/>
                </a:ext>
              </a:extLst>
            </xdr:cNvPr>
            <xdr:cNvSpPr txBox="1"/>
          </xdr:nvSpPr>
          <xdr:spPr>
            <a:xfrm>
              <a:off x="87284620" y="2232660"/>
              <a:ext cx="2267929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(𝐋−𝐏^𝐥 ) 𝐱_𝐚 ]_(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𝐩𝐬𝟏+𝐩𝐬𝟐−𝟐)=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(𝐏^𝐠 𝐲_𝐚 )_(𝐩𝐬𝟏+𝐩𝐬𝟐−𝟐)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76</xdr:col>
      <xdr:colOff>68580</xdr:colOff>
      <xdr:row>21</xdr:row>
      <xdr:rowOff>30480</xdr:rowOff>
    </xdr:from>
    <xdr:ext cx="1262910" cy="3844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CuadroTexto 94">
              <a:extLst>
                <a:ext uri="{FF2B5EF4-FFF2-40B4-BE49-F238E27FC236}">
                  <a16:creationId xmlns:a16="http://schemas.microsoft.com/office/drawing/2014/main" id="{6E06FF6C-9BAA-409A-A33E-DFEFDE76DDE9}"/>
                </a:ext>
              </a:extLst>
            </xdr:cNvPr>
            <xdr:cNvSpPr txBox="1"/>
          </xdr:nvSpPr>
          <xdr:spPr>
            <a:xfrm>
              <a:off x="87279480" y="4457700"/>
              <a:ext cx="1262910" cy="38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𝐯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𝐏</m:t>
                            </m:r>
                          </m:e>
                          <m: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𝐩𝐬𝟏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𝐩𝐬𝟐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  <m: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𝐠</m:t>
                            </m:r>
                          </m:sup>
                        </m:sSubSup>
                      </m:num>
                      <m:den>
                        <m:sSub>
                          <m:sSub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𝐋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</m:e>
                          <m: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𝐩𝐬𝟏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𝐩𝐬𝟐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95" name="CuadroTexto 94">
              <a:extLst>
                <a:ext uri="{FF2B5EF4-FFF2-40B4-BE49-F238E27FC236}">
                  <a16:creationId xmlns:a16="http://schemas.microsoft.com/office/drawing/2014/main" id="{6E06FF6C-9BAA-409A-A33E-DFEFDE76DDE9}"/>
                </a:ext>
              </a:extLst>
            </xdr:cNvPr>
            <xdr:cNvSpPr txBox="1"/>
          </xdr:nvSpPr>
          <xdr:spPr>
            <a:xfrm>
              <a:off x="87279480" y="4457700"/>
              <a:ext cx="1262910" cy="38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𝐟_𝐯=(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𝐏_(𝐩𝐬𝟏+𝐩𝐬𝟐−𝟐)^𝐠)/(𝐋−𝐏^𝐥 )_(𝐩𝐬𝟏+𝐩𝐬𝟐−𝟐) </a:t>
              </a:r>
              <a:endParaRPr lang="es-MX" sz="1000" b="1" i="0"/>
            </a:p>
          </xdr:txBody>
        </xdr:sp>
      </mc:Fallback>
    </mc:AlternateContent>
    <xdr:clientData/>
  </xdr:oneCellAnchor>
  <xdr:twoCellAnchor>
    <xdr:from>
      <xdr:col>37</xdr:col>
      <xdr:colOff>1421118</xdr:colOff>
      <xdr:row>13</xdr:row>
      <xdr:rowOff>57162</xdr:rowOff>
    </xdr:from>
    <xdr:to>
      <xdr:col>38</xdr:col>
      <xdr:colOff>902982</xdr:colOff>
      <xdr:row>13</xdr:row>
      <xdr:rowOff>57162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23A7DBC2-1684-4BDC-BDE7-20D493DF6796}"/>
            </a:ext>
          </a:extLst>
        </xdr:cNvPr>
        <xdr:cNvCxnSpPr/>
      </xdr:nvCxnSpPr>
      <xdr:spPr>
        <a:xfrm rot="16200000" flipH="1">
          <a:off x="44477940" y="2179320"/>
          <a:ext cx="0" cy="1013484"/>
        </a:xfrm>
        <a:prstGeom prst="straightConnector1">
          <a:avLst/>
        </a:prstGeom>
        <a:ln>
          <a:solidFill>
            <a:srgbClr val="A02B9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1405878</xdr:colOff>
      <xdr:row>13</xdr:row>
      <xdr:rowOff>34302</xdr:rowOff>
    </xdr:from>
    <xdr:to>
      <xdr:col>54</xdr:col>
      <xdr:colOff>887742</xdr:colOff>
      <xdr:row>13</xdr:row>
      <xdr:rowOff>34302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5D088161-6C0B-49A6-A438-1D6F823AB7D4}"/>
            </a:ext>
          </a:extLst>
        </xdr:cNvPr>
        <xdr:cNvCxnSpPr/>
      </xdr:nvCxnSpPr>
      <xdr:spPr>
        <a:xfrm rot="16200000" flipH="1">
          <a:off x="61348620" y="2156460"/>
          <a:ext cx="0" cy="1013484"/>
        </a:xfrm>
        <a:prstGeom prst="straightConnector1">
          <a:avLst/>
        </a:prstGeom>
        <a:ln>
          <a:solidFill>
            <a:srgbClr val="A02B9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76</xdr:col>
      <xdr:colOff>45720</xdr:colOff>
      <xdr:row>16</xdr:row>
      <xdr:rowOff>15240</xdr:rowOff>
    </xdr:from>
    <xdr:ext cx="2419700" cy="2133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CuadroTexto 108">
              <a:extLst>
                <a:ext uri="{FF2B5EF4-FFF2-40B4-BE49-F238E27FC236}">
                  <a16:creationId xmlns:a16="http://schemas.microsoft.com/office/drawing/2014/main" id="{CDC4967B-E884-45CE-985C-BE784D1AABAE}"/>
                </a:ext>
              </a:extLst>
            </xdr:cNvPr>
            <xdr:cNvSpPr txBox="1"/>
          </xdr:nvSpPr>
          <xdr:spPr>
            <a:xfrm>
              <a:off x="87256620" y="3451860"/>
              <a:ext cx="2419700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𝐐</m:t>
                        </m:r>
                      </m:e>
                    </m:acc>
                    <m:r>
                      <a:rPr lang="es-MX" sz="10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𝐠</m:t>
                                </m:r>
                              </m:sup>
                            </m:sSup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𝐋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𝐡</m:t>
                            </m:r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𝐩𝐬𝟏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𝐩𝐬𝟐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9" name="CuadroTexto 108">
              <a:extLst>
                <a:ext uri="{FF2B5EF4-FFF2-40B4-BE49-F238E27FC236}">
                  <a16:creationId xmlns:a16="http://schemas.microsoft.com/office/drawing/2014/main" id="{CDC4967B-E884-45CE-985C-BE784D1AABAE}"/>
                </a:ext>
              </a:extLst>
            </xdr:cNvPr>
            <xdr:cNvSpPr txBox="1"/>
          </xdr:nvSpPr>
          <xdr:spPr>
            <a:xfrm>
              <a:off x="87256620" y="3451860"/>
              <a:ext cx="2419700" cy="213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 ̇</a:t>
              </a:r>
              <a:r>
                <a:rPr lang="es-MX" sz="10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(𝐏^𝐠 𝐡)_(𝐩𝐬𝟏+𝐩𝐬𝟐−𝟐)−[(𝐋−𝐏^𝐥 )𝐡]_(𝐩𝐬𝟏+𝐩𝐬𝟐−𝟐)</a:t>
              </a:r>
              <a:endParaRPr lang="es-MX" sz="1000" b="1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72</xdr:col>
      <xdr:colOff>1668780</xdr:colOff>
      <xdr:row>25</xdr:row>
      <xdr:rowOff>0</xdr:rowOff>
    </xdr:from>
    <xdr:ext cx="2446888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F3B2D875-CE70-4E47-846B-9A6CA0876FB1}"/>
                </a:ext>
              </a:extLst>
            </xdr:cNvPr>
            <xdr:cNvSpPr txBox="1"/>
          </xdr:nvSpPr>
          <xdr:spPr>
            <a:xfrm>
              <a:off x="83858100" y="5082540"/>
              <a:ext cx="2446888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MX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𝐐</m:t>
                        </m:r>
                      </m:e>
                    </m:acc>
                    <m:r>
                      <a:rPr lang="es-MX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MX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𝐋</m:t>
                            </m:r>
                          </m:e>
                        </m:acc>
                      </m:e>
                      <m:sub>
                        <m:r>
                          <a:rPr lang="es-MX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𝐭𝟔𝟔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s-MX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s-MX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MX" sz="11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acc>
                          </m:e>
                          <m:sub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𝐭𝟔𝟔</m:t>
                            </m:r>
                          </m:sub>
                        </m:sSub>
                        <m:d>
                          <m:d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𝐓𝐓</m:t>
                            </m:r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𝟔</m:t>
                            </m:r>
                          </m:e>
                        </m:d>
                        <m:r>
                          <a:rPr lang="es-MX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s-MX" sz="11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MX" sz="11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acc>
                          </m:e>
                          <m:sub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𝐭𝟔𝟔</m:t>
                            </m:r>
                          </m:sub>
                        </m:sSub>
                        <m:d>
                          <m:d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𝐓𝐓</m:t>
                            </m:r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MX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𝟕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F3B2D875-CE70-4E47-846B-9A6CA0876FB1}"/>
                </a:ext>
              </a:extLst>
            </xdr:cNvPr>
            <xdr:cNvSpPr txBox="1"/>
          </xdr:nvSpPr>
          <xdr:spPr>
            <a:xfrm>
              <a:off x="83858100" y="5082540"/>
              <a:ext cx="2446888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𝐐 ̇=𝐋 ̅_𝐭𝟔𝟔 [𝐡 ̅_𝐭𝟔𝟔 (𝐓𝐓−𝟔)−𝐡 ̅_𝐭𝟔𝟔 (𝐓𝐓−𝟕)]</a:t>
              </a:r>
              <a:endParaRPr lang="es-MX" sz="1000" b="1" i="0"/>
            </a:p>
          </xdr:txBody>
        </xdr:sp>
      </mc:Fallback>
    </mc:AlternateContent>
    <xdr:clientData/>
  </xdr:oneCellAnchor>
  <xdr:twoCellAnchor>
    <xdr:from>
      <xdr:col>15</xdr:col>
      <xdr:colOff>1130592</xdr:colOff>
      <xdr:row>11</xdr:row>
      <xdr:rowOff>96722</xdr:rowOff>
    </xdr:from>
    <xdr:to>
      <xdr:col>16</xdr:col>
      <xdr:colOff>941461</xdr:colOff>
      <xdr:row>11</xdr:row>
      <xdr:rowOff>96722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9A5B8C3A-AE0C-4DFD-A8FC-16EF7FC327CC}"/>
            </a:ext>
          </a:extLst>
        </xdr:cNvPr>
        <xdr:cNvCxnSpPr/>
      </xdr:nvCxnSpPr>
      <xdr:spPr>
        <a:xfrm rot="5400000">
          <a:off x="19457377" y="1780057"/>
          <a:ext cx="0" cy="1052929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1153453</xdr:colOff>
      <xdr:row>8</xdr:row>
      <xdr:rowOff>111964</xdr:rowOff>
    </xdr:from>
    <xdr:to>
      <xdr:col>16</xdr:col>
      <xdr:colOff>964322</xdr:colOff>
      <xdr:row>8</xdr:row>
      <xdr:rowOff>111964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E150D777-926B-4016-B921-F9923FA34C93}"/>
            </a:ext>
          </a:extLst>
        </xdr:cNvPr>
        <xdr:cNvCxnSpPr/>
      </xdr:nvCxnSpPr>
      <xdr:spPr>
        <a:xfrm rot="16200000" flipH="1">
          <a:off x="19167818" y="1178079"/>
          <a:ext cx="0" cy="1052929"/>
        </a:xfrm>
        <a:prstGeom prst="straightConnector1">
          <a:avLst/>
        </a:prstGeom>
        <a:ln>
          <a:solidFill>
            <a:srgbClr val="156082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45720</xdr:colOff>
      <xdr:row>13</xdr:row>
      <xdr:rowOff>26670</xdr:rowOff>
    </xdr:from>
    <xdr:ext cx="1042593" cy="1673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CuadroTexto 95">
              <a:extLst>
                <a:ext uri="{FF2B5EF4-FFF2-40B4-BE49-F238E27FC236}">
                  <a16:creationId xmlns:a16="http://schemas.microsoft.com/office/drawing/2014/main" id="{BD777408-E226-461F-AD8B-5B14AF4BA257}"/>
                </a:ext>
              </a:extLst>
            </xdr:cNvPr>
            <xdr:cNvSpPr txBox="1"/>
          </xdr:nvSpPr>
          <xdr:spPr>
            <a:xfrm>
              <a:off x="9799320" y="2647950"/>
              <a:ext cx="1042593" cy="167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𝐐</m:t>
                        </m:r>
                      </m:e>
                    </m:acc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𝐧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𝐭𝐛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𝐔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𝐀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𝐞𝐱𝐭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𝚫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𝐓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𝐥𝐧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96" name="CuadroTexto 95">
              <a:extLst>
                <a:ext uri="{FF2B5EF4-FFF2-40B4-BE49-F238E27FC236}">
                  <a16:creationId xmlns:a16="http://schemas.microsoft.com/office/drawing/2014/main" id="{BD777408-E226-461F-AD8B-5B14AF4BA257}"/>
                </a:ext>
              </a:extLst>
            </xdr:cNvPr>
            <xdr:cNvSpPr txBox="1"/>
          </xdr:nvSpPr>
          <xdr:spPr>
            <a:xfrm>
              <a:off x="9799320" y="2647950"/>
              <a:ext cx="1042593" cy="1673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𝐐 ̇</a:t>
              </a:r>
              <a:r>
                <a:rPr lang="es-MX" sz="1000" b="1" i="0">
                  <a:latin typeface="Cambria Math" panose="02040503050406030204" pitchFamily="18" charset="0"/>
                </a:rPr>
                <a:t>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𝐧_𝐭𝐛 𝐔𝐀_𝐞𝐱𝐭 𝚫𝐓_𝐥𝐧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9</xdr:col>
      <xdr:colOff>91440</xdr:colOff>
      <xdr:row>16</xdr:row>
      <xdr:rowOff>19050</xdr:rowOff>
    </xdr:from>
    <xdr:ext cx="769570" cy="1579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DEEA52FA-880A-41DD-9555-10BB60C2CB11}"/>
                </a:ext>
              </a:extLst>
            </xdr:cNvPr>
            <xdr:cNvSpPr txBox="1"/>
          </xdr:nvSpPr>
          <xdr:spPr>
            <a:xfrm>
              <a:off x="11170920" y="3257550"/>
              <a:ext cx="769570" cy="157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𝐧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𝐭𝐛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𝐔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𝐀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𝐞𝐱𝐭</m:t>
                        </m:r>
                      </m:sub>
                    </m:sSub>
                    <m:r>
                      <a:rPr lang="es-MX" sz="10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𝚫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𝐓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𝐥𝐧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DEEA52FA-880A-41DD-9555-10BB60C2CB11}"/>
                </a:ext>
              </a:extLst>
            </xdr:cNvPr>
            <xdr:cNvSpPr txBox="1"/>
          </xdr:nvSpPr>
          <xdr:spPr>
            <a:xfrm>
              <a:off x="11170920" y="3257550"/>
              <a:ext cx="769570" cy="1579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𝐧_𝐭𝐛 𝐔𝐀_𝐞𝐱𝐭 𝚫𝐓_𝐥𝐧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15240</xdr:colOff>
      <xdr:row>4</xdr:row>
      <xdr:rowOff>7620</xdr:rowOff>
    </xdr:from>
    <xdr:ext cx="656718" cy="173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46CACB42-43A4-4635-8EF0-04FC733C48F6}"/>
                </a:ext>
              </a:extLst>
            </xdr:cNvPr>
            <xdr:cNvSpPr txBox="1"/>
          </xdr:nvSpPr>
          <xdr:spPr>
            <a:xfrm>
              <a:off x="20558760" y="800100"/>
              <a:ext cx="656718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𝐅</m:t>
                        </m:r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𝐟𝐫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𝐚</m:t>
                        </m:r>
                      </m:sub>
                      <m:sup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𝐥</m:t>
                        </m:r>
                      </m:sup>
                    </m:sSubSup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𝐏</m:t>
                        </m:r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𝐟𝐫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í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𝐚</m:t>
                        </m:r>
                      </m:sub>
                      <m:sup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</m:t>
                        </m:r>
                      </m:sup>
                    </m:sSubSup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46CACB42-43A4-4635-8EF0-04FC733C48F6}"/>
                </a:ext>
              </a:extLst>
            </xdr:cNvPr>
            <xdr:cNvSpPr txBox="1"/>
          </xdr:nvSpPr>
          <xdr:spPr>
            <a:xfrm>
              <a:off x="20558760" y="800100"/>
              <a:ext cx="656718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𝐅_𝐟𝐫í𝐚^𝐥=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𝐏_𝐟𝐫í𝐚^𝐥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0</xdr:colOff>
      <xdr:row>10</xdr:row>
      <xdr:rowOff>15240</xdr:rowOff>
    </xdr:from>
    <xdr:ext cx="1424940" cy="1944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56C68632-2220-4938-A937-7ADB0B578FD3}"/>
                </a:ext>
              </a:extLst>
            </xdr:cNvPr>
            <xdr:cNvSpPr txBox="1"/>
          </xdr:nvSpPr>
          <xdr:spPr>
            <a:xfrm>
              <a:off x="20543520" y="2026920"/>
              <a:ext cx="1424940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𝐟𝐫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𝐚</m:t>
                        </m:r>
                      </m:sub>
                    </m:sSub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d>
                          <m:d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𝐱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𝐚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𝐏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𝐟𝐫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í</m:t>
                        </m:r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𝐚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56C68632-2220-4938-A937-7ADB0B578FD3}"/>
                </a:ext>
              </a:extLst>
            </xdr:cNvPr>
            <xdr:cNvSpPr txBox="1"/>
          </xdr:nvSpPr>
          <xdr:spPr>
            <a:xfrm>
              <a:off x="20543520" y="2026920"/>
              <a:ext cx="1424940" cy="1944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(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𝐅^𝐥 𝐱_(𝐚,𝐅) )_</a:t>
              </a:r>
              <a:r>
                <a:rPr lang="es-MX" sz="1000" b="1" i="0">
                  <a:latin typeface="Cambria Math" panose="02040503050406030204" pitchFamily="18" charset="0"/>
                </a:rPr>
                <a:t>𝐟𝐫í𝐚=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(𝐏^𝐥 𝐱_(𝐚,𝐏) )_𝐟𝐫í𝐚</a:t>
              </a:r>
              <a:endParaRPr lang="es-MX" sz="1000" b="1" i="0"/>
            </a:p>
          </xdr:txBody>
        </xdr:sp>
      </mc:Fallback>
    </mc:AlternateContent>
    <xdr:clientData/>
  </xdr:oneCellAnchor>
  <xdr:oneCellAnchor>
    <xdr:from>
      <xdr:col>17</xdr:col>
      <xdr:colOff>30480</xdr:colOff>
      <xdr:row>16</xdr:row>
      <xdr:rowOff>38100</xdr:rowOff>
    </xdr:from>
    <xdr:ext cx="1509772" cy="2152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CuadroTexto 104">
              <a:extLst>
                <a:ext uri="{FF2B5EF4-FFF2-40B4-BE49-F238E27FC236}">
                  <a16:creationId xmlns:a16="http://schemas.microsoft.com/office/drawing/2014/main" id="{9EE676E4-FD8A-477C-AC44-3CBF2437D33D}"/>
                </a:ext>
              </a:extLst>
            </xdr:cNvPr>
            <xdr:cNvSpPr txBox="1"/>
          </xdr:nvSpPr>
          <xdr:spPr>
            <a:xfrm>
              <a:off x="20574000" y="3284220"/>
              <a:ext cx="1509772" cy="2152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̇"/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𝐐</m:t>
                        </m:r>
                      </m:e>
                    </m:acc>
                    <m:r>
                      <a:rPr lang="es-MX" sz="1000" b="1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0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s-MX" sz="10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e>
                                  <m:sup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𝐥</m:t>
                                    </m:r>
                                  </m:sup>
                                </m:sSup>
                                <m:sSub>
                                  <m:sSubPr>
                                    <m:ctrlPr>
                                      <a:rPr lang="es-MX" sz="1000" b="1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𝐡</m:t>
                                    </m:r>
                                  </m:e>
                                  <m:sub>
                                    <m:r>
                                      <a:rPr lang="es-MX" sz="1000" b="1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𝐏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𝐟𝐫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í</m:t>
                            </m:r>
                            <m:r>
                              <a:rPr lang="es-MX" sz="10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𝐚</m:t>
                            </m:r>
                          </m:sub>
                        </m:sSub>
                        <m:r>
                          <a:rPr lang="es-MX" sz="10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s-MX" sz="1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e>
                              <m:sup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𝐥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MX" sz="10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  <m:sub>
                                <m:r>
                                  <a:rPr lang="es-MX" sz="1000" b="1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𝐅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𝐟𝐫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MX" sz="1000" b="1" i="0">
                            <a:latin typeface="Cambria Math" panose="02040503050406030204" pitchFamily="18" charset="0"/>
                          </a:rPr>
                          <m:t>𝐚</m:t>
                        </m:r>
                      </m:sub>
                    </m:sSub>
                  </m:oMath>
                </m:oMathPara>
              </a14:m>
              <a:endParaRPr lang="es-MX" sz="1000" b="1" i="0"/>
            </a:p>
          </xdr:txBody>
        </xdr:sp>
      </mc:Choice>
      <mc:Fallback xmlns="">
        <xdr:sp macro="" textlink="">
          <xdr:nvSpPr>
            <xdr:cNvPr id="105" name="CuadroTexto 104">
              <a:extLst>
                <a:ext uri="{FF2B5EF4-FFF2-40B4-BE49-F238E27FC236}">
                  <a16:creationId xmlns:a16="http://schemas.microsoft.com/office/drawing/2014/main" id="{9EE676E4-FD8A-477C-AC44-3CBF2437D33D}"/>
                </a:ext>
              </a:extLst>
            </xdr:cNvPr>
            <xdr:cNvSpPr txBox="1"/>
          </xdr:nvSpPr>
          <xdr:spPr>
            <a:xfrm>
              <a:off x="20574000" y="3284220"/>
              <a:ext cx="1509772" cy="2152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000" b="1" i="0">
                  <a:latin typeface="Cambria Math" panose="02040503050406030204" pitchFamily="18" charset="0"/>
                </a:rPr>
                <a:t>𝐐 ̇=〖</a:t>
              </a:r>
              <a:r>
                <a:rPr lang="es-MX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(𝐏^𝐥 𝐡_𝐏 )_𝐟𝐫í𝐚−(𝐅^𝐥 𝐡_𝐅 )〗_</a:t>
              </a:r>
              <a:r>
                <a:rPr lang="es-MX" sz="1000" b="1" i="0">
                  <a:latin typeface="Cambria Math" panose="02040503050406030204" pitchFamily="18" charset="0"/>
                </a:rPr>
                <a:t>𝐟𝐫í𝐚</a:t>
              </a:r>
              <a:endParaRPr lang="es-MX" sz="1000" b="1" i="0"/>
            </a:p>
          </xdr:txBody>
        </xdr:sp>
      </mc:Fallback>
    </mc:AlternateContent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0</v>
    <v>8</v>
    <v>258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FF16-B352-446B-AA20-AE9A8924A190}">
  <dimension ref="A1:T38"/>
  <sheetViews>
    <sheetView workbookViewId="0"/>
  </sheetViews>
  <sheetFormatPr baseColWidth="10" defaultRowHeight="14.4" x14ac:dyDescent="0.3"/>
  <cols>
    <col min="1" max="1" width="5.109375" bestFit="1" customWidth="1"/>
    <col min="2" max="2" width="31.109375" bestFit="1" customWidth="1"/>
    <col min="3" max="3" width="14.77734375" bestFit="1" customWidth="1"/>
    <col min="4" max="4" width="13.77734375" bestFit="1" customWidth="1"/>
    <col min="5" max="5" width="17" bestFit="1" customWidth="1"/>
    <col min="6" max="6" width="14.77734375" bestFit="1" customWidth="1"/>
    <col min="7" max="7" width="18.5546875" bestFit="1" customWidth="1"/>
    <col min="8" max="8" width="13" bestFit="1" customWidth="1"/>
    <col min="15" max="20" width="11.5546875" style="9"/>
  </cols>
  <sheetData>
    <row r="1" spans="1:20" ht="15.6" x14ac:dyDescent="0.3">
      <c r="A1" s="4" t="s">
        <v>0</v>
      </c>
      <c r="B1" s="4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2</v>
      </c>
      <c r="O1" s="2" t="s">
        <v>351</v>
      </c>
      <c r="P1" s="2" t="s">
        <v>352</v>
      </c>
      <c r="Q1" s="2" t="s">
        <v>353</v>
      </c>
      <c r="R1" s="2" t="s">
        <v>354</v>
      </c>
      <c r="S1" s="2" t="s">
        <v>3</v>
      </c>
      <c r="T1" s="2" t="s">
        <v>355</v>
      </c>
    </row>
    <row r="2" spans="1:20" x14ac:dyDescent="0.3">
      <c r="A2" s="96">
        <v>1</v>
      </c>
      <c r="B2" s="97" t="s">
        <v>4</v>
      </c>
      <c r="C2" s="98">
        <v>22</v>
      </c>
      <c r="D2" s="98">
        <v>567.53800000000001</v>
      </c>
      <c r="E2" s="98">
        <v>119.8112</v>
      </c>
      <c r="F2" s="99">
        <v>692.76179999999999</v>
      </c>
      <c r="G2" s="99">
        <v>14.9992</v>
      </c>
      <c r="H2" s="99">
        <v>65.722899999999996</v>
      </c>
      <c r="I2" s="98">
        <v>199.01079999999999</v>
      </c>
      <c r="J2" s="98">
        <v>197.202</v>
      </c>
      <c r="K2" s="98">
        <v>188.3716</v>
      </c>
      <c r="L2" s="98">
        <v>47.721899999999998</v>
      </c>
      <c r="M2" s="98">
        <v>93.362700000000004</v>
      </c>
      <c r="N2" s="98">
        <v>14.2857</v>
      </c>
      <c r="O2" s="98">
        <v>84.447900000000004</v>
      </c>
      <c r="P2" s="98">
        <v>224.80019999999999</v>
      </c>
      <c r="Q2" s="98">
        <v>219.4579</v>
      </c>
      <c r="R2" s="100">
        <v>32.204799999999999</v>
      </c>
      <c r="S2" s="98">
        <v>80.340100000000007</v>
      </c>
      <c r="T2" s="100">
        <v>41.581600000000002</v>
      </c>
    </row>
    <row r="3" spans="1:20" x14ac:dyDescent="0.3">
      <c r="A3" s="4">
        <v>2</v>
      </c>
      <c r="B3" s="4" t="s">
        <v>16</v>
      </c>
      <c r="C3" s="2">
        <v>22</v>
      </c>
      <c r="D3" s="2">
        <v>998.93230000000005</v>
      </c>
      <c r="E3" s="2">
        <v>193.01310000000001</v>
      </c>
      <c r="F3" s="3">
        <v>514.23019999999997</v>
      </c>
      <c r="G3" s="3">
        <v>15.0044</v>
      </c>
      <c r="H3" s="3">
        <v>63.627299999999998</v>
      </c>
      <c r="I3" s="2">
        <v>199.0703</v>
      </c>
      <c r="J3" s="2">
        <v>197.5147</v>
      </c>
      <c r="K3" s="2">
        <v>193.6208</v>
      </c>
      <c r="L3" s="2">
        <v>41.287399999999998</v>
      </c>
      <c r="M3" s="2">
        <v>78.574799999999996</v>
      </c>
      <c r="N3" s="2">
        <v>24.026</v>
      </c>
      <c r="O3" s="2">
        <v>84.600899999999996</v>
      </c>
      <c r="P3" s="2">
        <v>228.7216</v>
      </c>
      <c r="Q3" s="2">
        <v>222.58850000000001</v>
      </c>
      <c r="R3" s="9">
        <v>36.419600000000003</v>
      </c>
      <c r="S3" s="2">
        <v>76.613399999999999</v>
      </c>
      <c r="T3" s="9">
        <v>34.850999999999999</v>
      </c>
    </row>
    <row r="4" spans="1:20" x14ac:dyDescent="0.3">
      <c r="A4" s="4">
        <v>3</v>
      </c>
      <c r="B4" s="5" t="s">
        <v>17</v>
      </c>
      <c r="C4" s="2">
        <v>22</v>
      </c>
      <c r="D4" s="2">
        <v>603.62840000000006</v>
      </c>
      <c r="E4" s="2">
        <v>85.420400000000001</v>
      </c>
      <c r="F4" s="3">
        <v>1825.2275999999999</v>
      </c>
      <c r="G4" s="3">
        <v>15.0025</v>
      </c>
      <c r="H4" s="3">
        <v>65.856700000000004</v>
      </c>
      <c r="I4" s="2">
        <v>199.0284</v>
      </c>
      <c r="J4" s="2">
        <v>196.8323</v>
      </c>
      <c r="K4" s="2">
        <v>178.08670000000001</v>
      </c>
      <c r="L4" s="2">
        <v>49.146900000000002</v>
      </c>
      <c r="M4" s="2">
        <v>47.530700000000003</v>
      </c>
      <c r="N4" s="2">
        <v>13.461499999999999</v>
      </c>
      <c r="O4" s="2">
        <v>83.852500000000006</v>
      </c>
      <c r="P4" s="2">
        <v>239.9881</v>
      </c>
      <c r="Q4" s="2">
        <v>231.05690000000001</v>
      </c>
      <c r="R4" s="9">
        <v>45.420699999999997</v>
      </c>
      <c r="S4" s="2">
        <v>41.355699999999999</v>
      </c>
      <c r="T4" s="9">
        <v>30</v>
      </c>
    </row>
    <row r="5" spans="1:20" x14ac:dyDescent="0.3">
      <c r="A5" s="4">
        <v>4</v>
      </c>
      <c r="B5" s="5" t="s">
        <v>18</v>
      </c>
      <c r="C5" s="2">
        <v>22</v>
      </c>
      <c r="D5" s="2">
        <v>516.36260000000004</v>
      </c>
      <c r="E5" s="2">
        <v>88.424000000000007</v>
      </c>
      <c r="F5" s="3">
        <v>1535.9351999999999</v>
      </c>
      <c r="G5" s="6">
        <v>14.993</v>
      </c>
      <c r="H5" s="3">
        <v>66.209400000000002</v>
      </c>
      <c r="I5" s="2">
        <v>199.18469999999999</v>
      </c>
      <c r="J5" s="2">
        <v>197.68190000000001</v>
      </c>
      <c r="K5" s="2">
        <v>191.72790000000001</v>
      </c>
      <c r="L5" s="2">
        <v>54.221200000000003</v>
      </c>
      <c r="M5" s="2">
        <v>61.587299999999999</v>
      </c>
      <c r="N5" s="2">
        <v>12</v>
      </c>
      <c r="O5" s="2">
        <v>83.910600000000002</v>
      </c>
      <c r="P5" s="2">
        <v>232.97559999999999</v>
      </c>
      <c r="Q5" s="2">
        <v>225.2184</v>
      </c>
      <c r="R5" s="9">
        <v>40.835700000000003</v>
      </c>
      <c r="S5" s="2">
        <v>47.496200000000002</v>
      </c>
      <c r="T5" s="9">
        <v>30</v>
      </c>
    </row>
    <row r="6" spans="1:20" x14ac:dyDescent="0.3">
      <c r="A6" s="4">
        <v>5</v>
      </c>
      <c r="B6" s="4" t="s">
        <v>19</v>
      </c>
      <c r="C6" s="2">
        <v>22</v>
      </c>
      <c r="D6" s="2">
        <v>473.2432</v>
      </c>
      <c r="E6" s="2">
        <v>48.998100000000001</v>
      </c>
      <c r="F6" s="3">
        <v>1240.7434000000001</v>
      </c>
      <c r="G6" s="3">
        <v>15.0016</v>
      </c>
      <c r="H6" s="3">
        <v>65.626499999999993</v>
      </c>
      <c r="I6" s="2">
        <v>199.25229999999999</v>
      </c>
      <c r="J6" s="2">
        <v>197.30279999999999</v>
      </c>
      <c r="K6" s="2">
        <v>191.87430000000001</v>
      </c>
      <c r="L6" s="2">
        <v>48.930799999999998</v>
      </c>
      <c r="M6" s="2">
        <v>85.979799999999997</v>
      </c>
      <c r="N6" s="2">
        <v>11.594200000000001</v>
      </c>
      <c r="O6" s="2">
        <v>84.197699999999998</v>
      </c>
      <c r="P6" s="2">
        <v>230.05770000000001</v>
      </c>
      <c r="Q6" s="2">
        <v>223.447</v>
      </c>
      <c r="R6" s="9">
        <v>39.5931</v>
      </c>
      <c r="S6" s="2">
        <v>61.6374</v>
      </c>
      <c r="T6" s="9">
        <v>35</v>
      </c>
    </row>
    <row r="7" spans="1:20" x14ac:dyDescent="0.3">
      <c r="A7" s="4">
        <v>6</v>
      </c>
      <c r="B7" s="4" t="s">
        <v>20</v>
      </c>
      <c r="C7" s="2">
        <v>22</v>
      </c>
      <c r="D7" s="2">
        <v>591.4366</v>
      </c>
      <c r="E7" s="2">
        <v>98.032399999999996</v>
      </c>
      <c r="F7" s="3">
        <v>1082.3136999999999</v>
      </c>
      <c r="G7" s="3">
        <v>15.0016</v>
      </c>
      <c r="H7" s="3">
        <v>65.456500000000005</v>
      </c>
      <c r="I7" s="2">
        <v>198.60159999999999</v>
      </c>
      <c r="J7" s="2">
        <v>195.852</v>
      </c>
      <c r="K7" s="2">
        <v>184.18299999999999</v>
      </c>
      <c r="L7" s="2">
        <v>56.842799999999997</v>
      </c>
      <c r="M7" s="2">
        <v>81.202399999999997</v>
      </c>
      <c r="N7" s="2">
        <v>15.254200000000001</v>
      </c>
      <c r="O7" s="2">
        <v>84.325500000000005</v>
      </c>
      <c r="P7" s="2">
        <v>229.01689999999999</v>
      </c>
      <c r="Q7" s="2">
        <v>222.6052</v>
      </c>
      <c r="R7" s="9">
        <v>34.566600000000001</v>
      </c>
      <c r="S7" s="2">
        <v>55.784500000000001</v>
      </c>
      <c r="T7" s="9">
        <v>40</v>
      </c>
    </row>
    <row r="8" spans="1:20" x14ac:dyDescent="0.3">
      <c r="A8" s="4">
        <v>7</v>
      </c>
      <c r="B8" s="4" t="s">
        <v>21</v>
      </c>
      <c r="C8" s="2">
        <v>22</v>
      </c>
      <c r="D8" s="2">
        <v>1028.6167</v>
      </c>
      <c r="E8" s="2">
        <v>125.93429999999999</v>
      </c>
      <c r="F8" s="3">
        <v>1444.5436</v>
      </c>
      <c r="G8" s="3">
        <v>15.0023</v>
      </c>
      <c r="H8" s="3">
        <v>62.183700000000002</v>
      </c>
      <c r="I8" s="2">
        <v>199.51060000000001</v>
      </c>
      <c r="J8" s="2">
        <v>198.0898</v>
      </c>
      <c r="K8" s="2">
        <v>192.45920000000001</v>
      </c>
      <c r="L8" s="2">
        <v>46.085700000000003</v>
      </c>
      <c r="M8" s="2">
        <v>86.959199999999996</v>
      </c>
      <c r="N8" s="2">
        <v>25.666699999999999</v>
      </c>
      <c r="O8" s="2">
        <v>84.040800000000004</v>
      </c>
      <c r="P8" s="2">
        <v>244.74430000000001</v>
      </c>
      <c r="Q8" s="2">
        <v>234.6447</v>
      </c>
      <c r="R8" s="9">
        <v>49.336599999999997</v>
      </c>
      <c r="S8" s="2">
        <v>54.683799999999998</v>
      </c>
      <c r="T8" s="9">
        <v>33.730800000000002</v>
      </c>
    </row>
    <row r="9" spans="1:20" x14ac:dyDescent="0.3">
      <c r="A9" s="4">
        <v>8</v>
      </c>
      <c r="B9" s="4" t="s">
        <v>22</v>
      </c>
      <c r="C9" s="2">
        <v>22</v>
      </c>
      <c r="D9" s="2">
        <v>541.91930000000002</v>
      </c>
      <c r="E9" s="2">
        <v>64.162700000000001</v>
      </c>
      <c r="F9" s="3">
        <v>1081.6778999999999</v>
      </c>
      <c r="G9" s="8">
        <v>15</v>
      </c>
      <c r="H9" s="3">
        <v>65.857900000000001</v>
      </c>
      <c r="I9" s="2">
        <v>198.85509999999999</v>
      </c>
      <c r="J9" s="2">
        <v>195.79329999999999</v>
      </c>
      <c r="K9" s="2">
        <v>191.6644</v>
      </c>
      <c r="L9" s="2">
        <v>54.686599999999999</v>
      </c>
      <c r="M9" s="2">
        <v>76.404399999999995</v>
      </c>
      <c r="N9" s="2">
        <v>15.5556</v>
      </c>
      <c r="O9" s="2">
        <v>84.069400000000002</v>
      </c>
      <c r="P9" s="2">
        <v>237.93600000000001</v>
      </c>
      <c r="Q9" s="2">
        <v>229.77359999999999</v>
      </c>
      <c r="R9" s="9">
        <v>42.610199999999999</v>
      </c>
      <c r="S9" s="2">
        <v>55.1068</v>
      </c>
      <c r="T9" s="9">
        <v>30</v>
      </c>
    </row>
    <row r="10" spans="1:20" x14ac:dyDescent="0.3">
      <c r="A10" s="4">
        <v>9</v>
      </c>
      <c r="B10" s="4" t="s">
        <v>23</v>
      </c>
      <c r="C10" s="2">
        <v>22</v>
      </c>
      <c r="D10" s="2">
        <v>879.327</v>
      </c>
      <c r="E10" s="2">
        <v>174.0258</v>
      </c>
      <c r="F10" s="3">
        <v>484.76299999999998</v>
      </c>
      <c r="G10" s="3">
        <v>15.0136</v>
      </c>
      <c r="H10" s="3">
        <v>63.164400000000001</v>
      </c>
      <c r="I10" s="2">
        <v>198.88820000000001</v>
      </c>
      <c r="J10" s="2">
        <v>196.9084</v>
      </c>
      <c r="K10" s="2">
        <v>188.80940000000001</v>
      </c>
      <c r="L10" s="2">
        <v>46.250999999999998</v>
      </c>
      <c r="M10" s="2">
        <v>79.324200000000005</v>
      </c>
      <c r="N10" s="2">
        <v>13.4444</v>
      </c>
      <c r="O10" s="2">
        <v>83.377099999999999</v>
      </c>
      <c r="P10" s="2">
        <v>226.00319999999999</v>
      </c>
      <c r="Q10" s="2">
        <v>220.14189999999999</v>
      </c>
      <c r="R10" s="9">
        <v>32.7849</v>
      </c>
      <c r="S10" s="2">
        <v>82.9876</v>
      </c>
      <c r="T10" s="9">
        <v>30</v>
      </c>
    </row>
    <row r="11" spans="1:20" x14ac:dyDescent="0.3">
      <c r="A11" s="4">
        <v>10</v>
      </c>
      <c r="B11" s="4" t="s">
        <v>24</v>
      </c>
      <c r="C11" s="2">
        <v>22</v>
      </c>
      <c r="D11" s="2">
        <v>895.16639999999995</v>
      </c>
      <c r="E11" s="2">
        <v>151.0736</v>
      </c>
      <c r="F11" s="3">
        <v>614.03409999999997</v>
      </c>
      <c r="G11" s="3">
        <v>15.0023</v>
      </c>
      <c r="H11" s="3">
        <v>63.478499999999997</v>
      </c>
      <c r="I11" s="2">
        <v>198.94579999999999</v>
      </c>
      <c r="J11" s="2">
        <v>196.86600000000001</v>
      </c>
      <c r="K11" s="2">
        <v>188.53489999999999</v>
      </c>
      <c r="L11" s="2">
        <v>46.870399999999997</v>
      </c>
      <c r="M11" s="2">
        <v>74.672399999999996</v>
      </c>
      <c r="N11" s="2">
        <v>13.655200000000001</v>
      </c>
      <c r="O11" s="2">
        <v>83.4298</v>
      </c>
      <c r="P11" s="2">
        <v>226.17949999999999</v>
      </c>
      <c r="Q11" s="2">
        <v>220.39590000000001</v>
      </c>
      <c r="R11" s="9">
        <v>32.652500000000003</v>
      </c>
      <c r="S11" s="2">
        <v>80.3001</v>
      </c>
      <c r="T11" s="9">
        <v>30</v>
      </c>
    </row>
    <row r="12" spans="1:20" x14ac:dyDescent="0.3">
      <c r="A12" s="4">
        <v>11</v>
      </c>
      <c r="B12" s="4" t="s">
        <v>25</v>
      </c>
      <c r="C12" s="2">
        <v>22</v>
      </c>
      <c r="D12" s="2">
        <v>512.69650000000001</v>
      </c>
      <c r="E12" s="2">
        <v>62.9497</v>
      </c>
      <c r="F12" s="3">
        <v>766.15769999999998</v>
      </c>
      <c r="G12" s="3">
        <v>14.989599999999999</v>
      </c>
      <c r="H12" s="3">
        <v>65.250900000000001</v>
      </c>
      <c r="I12" s="2">
        <v>198.70320000000001</v>
      </c>
      <c r="J12" s="2">
        <v>196.03620000000001</v>
      </c>
      <c r="K12" s="2">
        <v>190.36609999999999</v>
      </c>
      <c r="L12" s="2">
        <v>43.876800000000003</v>
      </c>
      <c r="M12" s="2">
        <v>90.893000000000001</v>
      </c>
      <c r="N12" s="2">
        <v>8.1356000000000002</v>
      </c>
      <c r="O12" s="2">
        <v>83.242099999999994</v>
      </c>
      <c r="P12" s="2">
        <v>222.9478</v>
      </c>
      <c r="Q12" s="2">
        <v>217.82079999999999</v>
      </c>
      <c r="R12" s="9">
        <v>29.961300000000001</v>
      </c>
      <c r="S12" s="2">
        <v>73.927199999999999</v>
      </c>
      <c r="T12" s="9">
        <v>52.676600000000001</v>
      </c>
    </row>
    <row r="13" spans="1:20" x14ac:dyDescent="0.3">
      <c r="A13" s="4">
        <v>12</v>
      </c>
      <c r="B13" s="4" t="s">
        <v>26</v>
      </c>
      <c r="C13" s="2">
        <v>22</v>
      </c>
      <c r="D13" s="2">
        <v>785.41859999999997</v>
      </c>
      <c r="E13" s="2">
        <v>133.7407</v>
      </c>
      <c r="F13" s="3">
        <v>1004.1275000000001</v>
      </c>
      <c r="G13" s="3">
        <v>14.9991</v>
      </c>
      <c r="H13" s="3">
        <v>64.533799999999999</v>
      </c>
      <c r="I13" s="2">
        <v>198.67099999999999</v>
      </c>
      <c r="J13" s="2">
        <v>196.0787</v>
      </c>
      <c r="K13" s="2">
        <v>179.54310000000001</v>
      </c>
      <c r="L13" s="2">
        <v>44.225999999999999</v>
      </c>
      <c r="M13" s="2">
        <v>81.010400000000004</v>
      </c>
      <c r="N13" s="2">
        <v>11.6159</v>
      </c>
      <c r="O13" s="2">
        <v>83.210800000000006</v>
      </c>
      <c r="P13" s="2">
        <v>231.10640000000001</v>
      </c>
      <c r="Q13" s="2">
        <v>223.92490000000001</v>
      </c>
      <c r="R13" s="9">
        <v>41.417700000000004</v>
      </c>
      <c r="S13" s="2">
        <v>45.985799999999998</v>
      </c>
      <c r="T13" s="9">
        <v>18.040800000000001</v>
      </c>
    </row>
    <row r="14" spans="1:20" x14ac:dyDescent="0.3">
      <c r="A14" s="4">
        <v>13</v>
      </c>
      <c r="B14" s="4" t="s">
        <v>27</v>
      </c>
      <c r="C14" s="2">
        <v>22</v>
      </c>
      <c r="D14" s="2">
        <v>838.46270000000004</v>
      </c>
      <c r="E14" s="2">
        <v>131.0094</v>
      </c>
      <c r="F14" s="3">
        <v>742.39170000000001</v>
      </c>
      <c r="G14" s="3">
        <v>14.9877</v>
      </c>
      <c r="H14" s="3">
        <v>62.884099999999997</v>
      </c>
      <c r="I14" s="2">
        <v>198.33690000000001</v>
      </c>
      <c r="J14" s="2">
        <v>195.8459</v>
      </c>
      <c r="K14" s="2">
        <v>178.184</v>
      </c>
      <c r="L14" s="2">
        <v>45.155200000000001</v>
      </c>
      <c r="M14" s="2">
        <v>87.915300000000002</v>
      </c>
      <c r="N14" s="2">
        <v>15.517200000000001</v>
      </c>
      <c r="O14" s="2">
        <v>83.346100000000007</v>
      </c>
      <c r="P14" s="2">
        <v>225.7619</v>
      </c>
      <c r="Q14" s="2">
        <v>219.53870000000001</v>
      </c>
      <c r="R14" s="9">
        <v>34.433399999999999</v>
      </c>
      <c r="S14" s="2">
        <v>21.7075</v>
      </c>
      <c r="T14" s="9">
        <v>15.0024</v>
      </c>
    </row>
    <row r="15" spans="1:20" x14ac:dyDescent="0.3">
      <c r="A15" s="4">
        <v>14</v>
      </c>
      <c r="B15" s="4" t="s">
        <v>28</v>
      </c>
      <c r="C15" s="2">
        <v>22</v>
      </c>
      <c r="D15" s="2">
        <v>487.16539999999998</v>
      </c>
      <c r="E15" s="2">
        <v>75.696100000000001</v>
      </c>
      <c r="F15" s="3">
        <v>640.51859999999999</v>
      </c>
      <c r="G15" s="3">
        <v>14.996499999999999</v>
      </c>
      <c r="H15" s="3">
        <v>66.002700000000004</v>
      </c>
      <c r="I15" s="2">
        <v>198.0197</v>
      </c>
      <c r="J15" s="2">
        <v>194.84479999999999</v>
      </c>
      <c r="K15" s="2">
        <v>186.84819999999999</v>
      </c>
      <c r="L15" s="2">
        <v>52.304200000000002</v>
      </c>
      <c r="M15" s="2">
        <v>91.638300000000001</v>
      </c>
      <c r="N15" s="2">
        <v>7.84</v>
      </c>
      <c r="O15" s="2">
        <v>83.390199999999993</v>
      </c>
      <c r="P15" s="2">
        <v>219.69820000000001</v>
      </c>
      <c r="Q15" s="2">
        <v>215.16380000000001</v>
      </c>
      <c r="R15" s="9">
        <v>28.8764</v>
      </c>
      <c r="S15" s="2">
        <v>83.128699999999995</v>
      </c>
      <c r="T15" s="9">
        <v>30</v>
      </c>
    </row>
    <row r="16" spans="1:20" x14ac:dyDescent="0.3">
      <c r="A16" s="4">
        <v>15</v>
      </c>
      <c r="B16" s="4" t="s">
        <v>29</v>
      </c>
      <c r="C16" s="2">
        <v>22</v>
      </c>
      <c r="D16" s="2">
        <v>725.10699999999997</v>
      </c>
      <c r="E16" s="2">
        <v>101.18989999999999</v>
      </c>
      <c r="F16" s="3">
        <v>793.29660000000001</v>
      </c>
      <c r="G16" s="3">
        <v>15.005699999999999</v>
      </c>
      <c r="H16" s="3">
        <v>64.813900000000004</v>
      </c>
      <c r="I16" s="2">
        <v>198.7782</v>
      </c>
      <c r="J16" s="2">
        <v>196.7415</v>
      </c>
      <c r="K16" s="2">
        <v>187.67949999999999</v>
      </c>
      <c r="L16" s="2">
        <v>52.358499999999999</v>
      </c>
      <c r="M16" s="2">
        <v>88.888099999999994</v>
      </c>
      <c r="N16" s="2">
        <v>10.804600000000001</v>
      </c>
      <c r="O16" s="2">
        <v>83.133700000000005</v>
      </c>
      <c r="P16" s="2">
        <v>226.41480000000001</v>
      </c>
      <c r="Q16" s="2">
        <v>220.37200000000001</v>
      </c>
      <c r="R16" s="9">
        <v>33.856400000000001</v>
      </c>
      <c r="S16" s="2">
        <v>67.950800000000001</v>
      </c>
      <c r="T16" s="9">
        <v>30</v>
      </c>
    </row>
    <row r="17" spans="1:20" x14ac:dyDescent="0.3">
      <c r="A17" s="4">
        <v>16</v>
      </c>
      <c r="B17" s="4" t="s">
        <v>30</v>
      </c>
      <c r="C17" s="2">
        <v>22</v>
      </c>
      <c r="D17" s="2">
        <v>849.69860000000006</v>
      </c>
      <c r="E17" s="2">
        <v>141.9306</v>
      </c>
      <c r="F17" s="3">
        <v>956.97270000000003</v>
      </c>
      <c r="G17" s="6">
        <v>14.997</v>
      </c>
      <c r="H17" s="3">
        <v>63.906199999999998</v>
      </c>
      <c r="I17" s="2">
        <v>198.6874</v>
      </c>
      <c r="J17" s="2">
        <v>196.73179999999999</v>
      </c>
      <c r="K17" s="2">
        <v>186.35480000000001</v>
      </c>
      <c r="L17" s="2">
        <v>45.431399999999996</v>
      </c>
      <c r="M17" s="2">
        <v>78.937700000000007</v>
      </c>
      <c r="N17" s="2">
        <v>13.617000000000001</v>
      </c>
      <c r="O17" s="2">
        <v>83.257000000000005</v>
      </c>
      <c r="P17" s="2">
        <v>231.41309999999999</v>
      </c>
      <c r="Q17" s="2">
        <v>224.0838</v>
      </c>
      <c r="R17" s="9">
        <v>40</v>
      </c>
      <c r="S17" s="2">
        <v>61.468200000000003</v>
      </c>
      <c r="T17" s="9">
        <v>30</v>
      </c>
    </row>
    <row r="18" spans="1:20" x14ac:dyDescent="0.3">
      <c r="A18" s="4">
        <v>17</v>
      </c>
      <c r="B18" s="4" t="s">
        <v>31</v>
      </c>
      <c r="C18" s="2">
        <v>22</v>
      </c>
      <c r="D18" s="2">
        <v>369.57010000000002</v>
      </c>
      <c r="E18" s="2">
        <v>40.543900000000001</v>
      </c>
      <c r="F18" s="3">
        <v>725.14390000000003</v>
      </c>
      <c r="G18" s="3">
        <v>15.001899999999999</v>
      </c>
      <c r="H18" s="3">
        <v>66.8339</v>
      </c>
      <c r="I18" s="2">
        <v>198.9521</v>
      </c>
      <c r="J18" s="2">
        <v>197.10210000000001</v>
      </c>
      <c r="K18" s="2">
        <v>190.41419999999999</v>
      </c>
      <c r="L18" s="2">
        <v>47.782400000000003</v>
      </c>
      <c r="M18" s="2">
        <v>91.54</v>
      </c>
      <c r="N18" s="2">
        <v>5.2041000000000004</v>
      </c>
      <c r="O18" s="2">
        <v>83.207599999999999</v>
      </c>
      <c r="P18" s="2">
        <v>220.03370000000001</v>
      </c>
      <c r="Q18" s="2">
        <v>215.6514</v>
      </c>
      <c r="R18" s="9">
        <v>27.4268</v>
      </c>
      <c r="S18" s="2">
        <v>81.348399999999998</v>
      </c>
      <c r="T18" s="9">
        <v>30</v>
      </c>
    </row>
    <row r="19" spans="1:20" x14ac:dyDescent="0.3">
      <c r="A19" s="4">
        <v>18</v>
      </c>
      <c r="B19" s="5" t="s">
        <v>32</v>
      </c>
      <c r="C19" s="2">
        <v>22</v>
      </c>
      <c r="D19" s="2">
        <v>949.87289999999996</v>
      </c>
      <c r="E19" s="2">
        <v>111.7826</v>
      </c>
      <c r="F19" s="3">
        <v>1239.625</v>
      </c>
      <c r="G19" s="3">
        <v>14.9994</v>
      </c>
      <c r="H19" s="3">
        <v>63.6843</v>
      </c>
      <c r="I19" s="2">
        <v>198.7525</v>
      </c>
      <c r="J19" s="2">
        <v>196.70419999999999</v>
      </c>
      <c r="K19" s="2">
        <v>187.69909999999999</v>
      </c>
      <c r="L19" s="2">
        <v>44.4617</v>
      </c>
      <c r="M19" s="2">
        <v>67.184399999999997</v>
      </c>
      <c r="N19" s="2">
        <v>16.25</v>
      </c>
      <c r="O19" s="2">
        <v>82.8322</v>
      </c>
      <c r="P19" s="2">
        <v>234.07230000000001</v>
      </c>
      <c r="Q19" s="2">
        <v>225.97720000000001</v>
      </c>
      <c r="R19" s="9">
        <v>43.728499999999997</v>
      </c>
      <c r="S19" s="2">
        <v>50.741599999999998</v>
      </c>
      <c r="T19" s="9">
        <v>8.0078999999999994</v>
      </c>
    </row>
    <row r="20" spans="1:20" x14ac:dyDescent="0.3">
      <c r="A20" s="4">
        <v>19</v>
      </c>
      <c r="B20" s="4" t="s">
        <v>33</v>
      </c>
      <c r="C20" s="2">
        <v>22</v>
      </c>
      <c r="D20" s="2">
        <v>842.00990000000002</v>
      </c>
      <c r="E20" s="2">
        <v>120.6811</v>
      </c>
      <c r="F20" s="3">
        <v>1348.6307999999999</v>
      </c>
      <c r="G20" s="6">
        <v>14.981</v>
      </c>
      <c r="H20" s="3">
        <v>64.3399</v>
      </c>
      <c r="I20" s="2">
        <v>199.0127</v>
      </c>
      <c r="J20" s="2">
        <v>197.08709999999999</v>
      </c>
      <c r="K20" s="2">
        <v>188.9136</v>
      </c>
      <c r="L20" s="2">
        <v>46.8491</v>
      </c>
      <c r="M20" s="2">
        <v>74.575699999999998</v>
      </c>
      <c r="N20" s="2">
        <v>12.244400000000001</v>
      </c>
      <c r="O20" s="2">
        <v>82.878399999999999</v>
      </c>
      <c r="P20" s="2">
        <v>236.29079999999999</v>
      </c>
      <c r="Q20" s="2">
        <v>228.14619999999999</v>
      </c>
      <c r="R20" s="9">
        <v>41.416499999999999</v>
      </c>
      <c r="S20" s="2">
        <v>38.417099999999998</v>
      </c>
      <c r="T20" s="9">
        <v>30</v>
      </c>
    </row>
    <row r="21" spans="1:20" x14ac:dyDescent="0.3">
      <c r="A21" s="4">
        <v>20</v>
      </c>
      <c r="B21" s="4" t="s">
        <v>34</v>
      </c>
      <c r="C21" s="2">
        <v>22</v>
      </c>
      <c r="D21" s="2">
        <v>936.96979999999996</v>
      </c>
      <c r="E21" s="2">
        <v>153.31219999999999</v>
      </c>
      <c r="F21" s="3">
        <v>1130.7512999999999</v>
      </c>
      <c r="G21" s="3">
        <v>14.9975</v>
      </c>
      <c r="H21" s="3">
        <v>63.832599999999999</v>
      </c>
      <c r="I21" s="2">
        <v>199.2491</v>
      </c>
      <c r="J21" s="2">
        <v>197.64449999999999</v>
      </c>
      <c r="K21" s="2">
        <v>192.1353</v>
      </c>
      <c r="L21" s="2">
        <v>45.172199999999997</v>
      </c>
      <c r="M21" s="2">
        <v>82.967200000000005</v>
      </c>
      <c r="N21" s="2">
        <v>13.3</v>
      </c>
      <c r="O21" s="2">
        <v>83.046099999999996</v>
      </c>
      <c r="P21" s="2">
        <v>236.90020000000001</v>
      </c>
      <c r="Q21" s="2">
        <v>228.78100000000001</v>
      </c>
      <c r="R21" s="9">
        <v>41.287300000000002</v>
      </c>
      <c r="S21" s="2">
        <v>53.167099999999998</v>
      </c>
      <c r="T21" s="9">
        <v>30</v>
      </c>
    </row>
    <row r="22" spans="1:20" x14ac:dyDescent="0.3">
      <c r="A22" s="4">
        <v>21</v>
      </c>
      <c r="B22" s="4" t="s">
        <v>35</v>
      </c>
      <c r="C22" s="2">
        <v>22</v>
      </c>
      <c r="D22" s="2">
        <v>609.83180000000004</v>
      </c>
      <c r="E22" s="2">
        <v>104.70010000000001</v>
      </c>
      <c r="F22" s="3">
        <v>1449.1451</v>
      </c>
      <c r="G22" s="3">
        <v>15.006600000000001</v>
      </c>
      <c r="H22" s="3">
        <v>65.714500000000001</v>
      </c>
      <c r="I22" s="2">
        <v>198.88570000000001</v>
      </c>
      <c r="J22" s="2">
        <v>196.59360000000001</v>
      </c>
      <c r="K22" s="2">
        <v>186.77289999999999</v>
      </c>
      <c r="L22" s="2">
        <v>50.6404</v>
      </c>
      <c r="M22" s="2">
        <v>76.457499999999996</v>
      </c>
      <c r="N22" s="2">
        <v>9.5</v>
      </c>
      <c r="O22" s="2">
        <v>83.088499999999996</v>
      </c>
      <c r="P22" s="2">
        <v>235.76779999999999</v>
      </c>
      <c r="Q22" s="2">
        <v>227.62450000000001</v>
      </c>
      <c r="R22" s="9">
        <v>38.940300000000001</v>
      </c>
      <c r="S22" s="2">
        <v>36.884999999999998</v>
      </c>
      <c r="T22" s="9">
        <v>40</v>
      </c>
    </row>
    <row r="23" spans="1:20" x14ac:dyDescent="0.3">
      <c r="A23" s="4">
        <v>22</v>
      </c>
      <c r="B23" s="4" t="s">
        <v>36</v>
      </c>
      <c r="C23" s="2">
        <v>22</v>
      </c>
      <c r="D23" s="2">
        <v>590.32460000000003</v>
      </c>
      <c r="E23" s="2">
        <v>80.186400000000006</v>
      </c>
      <c r="F23" s="3">
        <v>1650.7017000000001</v>
      </c>
      <c r="G23" s="3">
        <v>14.992699999999999</v>
      </c>
      <c r="H23" s="3">
        <v>65.947999999999993</v>
      </c>
      <c r="I23" s="2">
        <v>198.82419999999999</v>
      </c>
      <c r="J23" s="2">
        <v>196.36619999999999</v>
      </c>
      <c r="K23" s="2">
        <v>185.60980000000001</v>
      </c>
      <c r="L23" s="2">
        <v>59.996400000000001</v>
      </c>
      <c r="M23" s="2">
        <v>73.977500000000006</v>
      </c>
      <c r="N23" s="2">
        <v>7.7027000000000001</v>
      </c>
      <c r="O23" s="2">
        <v>82.830500000000001</v>
      </c>
      <c r="P23" s="2">
        <v>237.60769999999999</v>
      </c>
      <c r="Q23" s="2">
        <v>229.1207</v>
      </c>
      <c r="R23" s="9">
        <v>41.106099999999998</v>
      </c>
      <c r="S23" s="2">
        <v>32.482399999999998</v>
      </c>
      <c r="T23" s="9">
        <v>40</v>
      </c>
    </row>
    <row r="24" spans="1:20" x14ac:dyDescent="0.3">
      <c r="A24" s="4">
        <v>23</v>
      </c>
      <c r="B24" s="4" t="s">
        <v>37</v>
      </c>
      <c r="C24" s="2">
        <v>22</v>
      </c>
      <c r="D24" s="2">
        <v>566.93320000000006</v>
      </c>
      <c r="E24" s="2">
        <v>73.851799999999997</v>
      </c>
      <c r="F24" s="3">
        <v>916.36329999999998</v>
      </c>
      <c r="G24" s="3">
        <v>15.0951</v>
      </c>
      <c r="H24" s="3">
        <v>66.010400000000004</v>
      </c>
      <c r="I24" s="2">
        <v>198.88030000000001</v>
      </c>
      <c r="J24" s="2">
        <v>195.89259999999999</v>
      </c>
      <c r="K24" s="2">
        <v>187.07220000000001</v>
      </c>
      <c r="L24" s="2">
        <v>47.548099999999998</v>
      </c>
      <c r="M24" s="2">
        <v>92.212100000000007</v>
      </c>
      <c r="N24" s="2">
        <v>8.25</v>
      </c>
      <c r="O24" s="2">
        <v>83.176199999999994</v>
      </c>
      <c r="P24" s="2">
        <v>226.08439999999999</v>
      </c>
      <c r="Q24" s="2">
        <v>220.26910000000001</v>
      </c>
      <c r="R24" s="9">
        <v>32.173900000000003</v>
      </c>
      <c r="S24" s="2">
        <v>0.77385000000000004</v>
      </c>
      <c r="T24" s="9">
        <v>35</v>
      </c>
    </row>
    <row r="25" spans="1:20" x14ac:dyDescent="0.3">
      <c r="A25" s="4">
        <v>24</v>
      </c>
      <c r="B25" s="4" t="s">
        <v>38</v>
      </c>
      <c r="C25" s="2">
        <v>22</v>
      </c>
      <c r="D25" s="2">
        <v>766.11519999999996</v>
      </c>
      <c r="E25" s="2">
        <v>104.643</v>
      </c>
      <c r="F25" s="3">
        <v>1160.1876</v>
      </c>
      <c r="G25" s="3">
        <v>14.998100000000001</v>
      </c>
      <c r="H25" s="3">
        <v>63.101199999999999</v>
      </c>
      <c r="I25" s="2">
        <v>198.85730000000001</v>
      </c>
      <c r="J25" s="2">
        <v>195.64259999999999</v>
      </c>
      <c r="K25" s="2">
        <v>183.63319999999999</v>
      </c>
      <c r="L25" s="2">
        <v>49.743099999999998</v>
      </c>
      <c r="M25" s="2">
        <v>82.527000000000001</v>
      </c>
      <c r="N25" s="2">
        <v>12</v>
      </c>
      <c r="O25" s="2">
        <v>83.192700000000002</v>
      </c>
      <c r="P25" s="2">
        <v>233.7724</v>
      </c>
      <c r="Q25" s="2">
        <v>226.41</v>
      </c>
      <c r="R25" s="9">
        <v>37.089399999999998</v>
      </c>
      <c r="S25" s="2">
        <v>63.290599999999998</v>
      </c>
      <c r="T25" s="9">
        <v>25</v>
      </c>
    </row>
    <row r="26" spans="1:20" x14ac:dyDescent="0.3">
      <c r="A26" s="4">
        <v>25</v>
      </c>
      <c r="B26" s="4" t="s">
        <v>39</v>
      </c>
      <c r="C26" s="2">
        <v>22</v>
      </c>
      <c r="D26" s="2">
        <v>815.77610000000004</v>
      </c>
      <c r="E26" s="2">
        <v>126.7779</v>
      </c>
      <c r="F26" s="6">
        <v>851.76499999999999</v>
      </c>
      <c r="G26" s="3">
        <v>15.0098</v>
      </c>
      <c r="H26" s="3">
        <v>63.075699999999998</v>
      </c>
      <c r="I26" s="2">
        <v>199.09200000000001</v>
      </c>
      <c r="J26" s="2">
        <v>196.66229999999999</v>
      </c>
      <c r="K26" s="2">
        <v>185.73400000000001</v>
      </c>
      <c r="L26" s="2">
        <v>47.480800000000002</v>
      </c>
      <c r="M26" s="2">
        <v>93.836500000000001</v>
      </c>
      <c r="N26" s="2">
        <v>13</v>
      </c>
      <c r="O26" s="2">
        <v>82.9358</v>
      </c>
      <c r="P26" s="2">
        <v>231.07169999999999</v>
      </c>
      <c r="Q26" s="2">
        <v>224.17580000000001</v>
      </c>
      <c r="R26" s="9">
        <v>36.653199999999998</v>
      </c>
      <c r="S26" s="2">
        <v>52.825400000000002</v>
      </c>
      <c r="T26" s="9">
        <v>35</v>
      </c>
    </row>
    <row r="27" spans="1:20" x14ac:dyDescent="0.3">
      <c r="A27" s="4">
        <v>26</v>
      </c>
      <c r="B27" s="5" t="s">
        <v>40</v>
      </c>
      <c r="C27" s="2">
        <v>22</v>
      </c>
      <c r="D27" s="2">
        <v>850.03679999999997</v>
      </c>
      <c r="E27" s="2">
        <v>114.32389999999999</v>
      </c>
      <c r="F27" s="3">
        <v>790.49350000000004</v>
      </c>
      <c r="G27" s="3">
        <v>14.977600000000001</v>
      </c>
      <c r="H27" s="3">
        <v>63.289200000000001</v>
      </c>
      <c r="I27" s="2">
        <v>198.99440000000001</v>
      </c>
      <c r="J27" s="2">
        <v>196.506</v>
      </c>
      <c r="K27" s="2">
        <v>186.73140000000001</v>
      </c>
      <c r="L27" s="2">
        <v>46.763399999999997</v>
      </c>
      <c r="M27" s="2">
        <v>91.649500000000003</v>
      </c>
      <c r="N27" s="2">
        <v>14</v>
      </c>
      <c r="O27" s="2">
        <v>83.147099999999995</v>
      </c>
      <c r="P27" s="2">
        <v>230.04599999999999</v>
      </c>
      <c r="Q27" s="2">
        <v>223.37960000000001</v>
      </c>
      <c r="R27" s="9">
        <v>34.089799999999997</v>
      </c>
      <c r="S27" s="2">
        <v>72.049000000000007</v>
      </c>
      <c r="T27" s="9">
        <v>40</v>
      </c>
    </row>
    <row r="28" spans="1:20" x14ac:dyDescent="0.3">
      <c r="A28" s="4">
        <v>27</v>
      </c>
      <c r="B28" s="4" t="s">
        <v>41</v>
      </c>
      <c r="C28" s="2">
        <v>22</v>
      </c>
      <c r="D28" s="2">
        <v>1010.8886</v>
      </c>
      <c r="E28" s="2">
        <v>154.31360000000001</v>
      </c>
      <c r="F28" s="3">
        <v>908.11220000000003</v>
      </c>
      <c r="G28" s="3">
        <v>14.9979</v>
      </c>
      <c r="H28" s="3">
        <v>59.849400000000003</v>
      </c>
      <c r="I28" s="2">
        <v>198.91</v>
      </c>
      <c r="J28" s="2">
        <v>196.6755</v>
      </c>
      <c r="K28" s="2">
        <v>187.17519999999999</v>
      </c>
      <c r="L28" s="2">
        <v>46.896500000000003</v>
      </c>
      <c r="M28" s="2">
        <v>89.049800000000005</v>
      </c>
      <c r="N28" s="2">
        <v>16.451599999999999</v>
      </c>
      <c r="O28" s="2">
        <v>83.134699999999995</v>
      </c>
      <c r="P28" s="2">
        <v>233.55359999999999</v>
      </c>
      <c r="Q28" s="2">
        <v>226.17429999999999</v>
      </c>
      <c r="R28" s="9">
        <v>36.3919</v>
      </c>
      <c r="S28" s="2">
        <v>66.554100000000005</v>
      </c>
      <c r="T28" s="9">
        <v>30</v>
      </c>
    </row>
    <row r="29" spans="1:20" x14ac:dyDescent="0.3">
      <c r="A29" s="4">
        <v>28</v>
      </c>
      <c r="B29" s="4" t="s">
        <v>42</v>
      </c>
      <c r="C29" s="2">
        <v>20</v>
      </c>
      <c r="D29" s="2">
        <v>468.56580000000002</v>
      </c>
      <c r="E29" s="2">
        <v>65.050899999999999</v>
      </c>
      <c r="F29" s="7">
        <v>903.24</v>
      </c>
      <c r="G29" s="3">
        <v>14.997400000000001</v>
      </c>
      <c r="H29" s="3">
        <v>65.380399999999995</v>
      </c>
      <c r="I29" s="2">
        <v>198.09780000000001</v>
      </c>
      <c r="J29" s="2">
        <v>194.13730000000001</v>
      </c>
      <c r="K29" s="2">
        <v>183.55959999999999</v>
      </c>
      <c r="L29" s="2">
        <v>55.395000000000003</v>
      </c>
      <c r="M29" s="2">
        <v>92.443799999999996</v>
      </c>
      <c r="N29" s="2">
        <v>6.2908999999999997</v>
      </c>
      <c r="O29" s="2">
        <v>82.69</v>
      </c>
      <c r="P29" s="2">
        <v>220.04560000000001</v>
      </c>
      <c r="Q29" s="2">
        <v>214.3785</v>
      </c>
      <c r="R29" s="9">
        <v>30.894400000000001</v>
      </c>
      <c r="S29" s="2">
        <v>60.127400000000002</v>
      </c>
      <c r="T29" s="9">
        <v>40</v>
      </c>
    </row>
    <row r="30" spans="1:20" x14ac:dyDescent="0.3">
      <c r="A30" s="4">
        <v>29</v>
      </c>
      <c r="B30" s="5" t="s">
        <v>43</v>
      </c>
      <c r="C30" s="2">
        <v>20</v>
      </c>
      <c r="D30" s="2">
        <v>576.48059999999998</v>
      </c>
      <c r="E30" s="2">
        <v>114.3424</v>
      </c>
      <c r="F30" s="3">
        <v>773.7989</v>
      </c>
      <c r="G30" s="3">
        <v>14.998200000000001</v>
      </c>
      <c r="H30" s="3">
        <v>64.163700000000006</v>
      </c>
      <c r="I30" s="2">
        <v>198.53440000000001</v>
      </c>
      <c r="J30" s="2">
        <v>195.70859999999999</v>
      </c>
      <c r="K30" s="2">
        <v>187.40309999999999</v>
      </c>
      <c r="L30" s="2">
        <v>47.988799999999998</v>
      </c>
      <c r="M30" s="2">
        <v>88.722200000000001</v>
      </c>
      <c r="N30" s="2">
        <v>8.3146000000000004</v>
      </c>
      <c r="O30" s="2">
        <v>82.607299999999995</v>
      </c>
      <c r="P30" s="2">
        <v>225.0316</v>
      </c>
      <c r="Q30" s="2">
        <v>219.30179999999999</v>
      </c>
      <c r="R30" s="9">
        <v>31.508800000000001</v>
      </c>
      <c r="S30" s="2">
        <v>62.3703</v>
      </c>
      <c r="T30" s="9">
        <v>40</v>
      </c>
    </row>
    <row r="31" spans="1:20" x14ac:dyDescent="0.3">
      <c r="A31" s="4">
        <v>30</v>
      </c>
      <c r="B31" s="4" t="s">
        <v>44</v>
      </c>
      <c r="C31" s="2">
        <v>20</v>
      </c>
      <c r="D31" s="2">
        <v>720.15589999999997</v>
      </c>
      <c r="E31" s="2">
        <v>110.49</v>
      </c>
      <c r="F31" s="3">
        <v>579.04669999999999</v>
      </c>
      <c r="G31" s="3">
        <v>15.0022</v>
      </c>
      <c r="H31" s="3">
        <v>64.477699999999999</v>
      </c>
      <c r="I31" s="2">
        <v>198.89330000000001</v>
      </c>
      <c r="J31" s="2">
        <v>197.1035</v>
      </c>
      <c r="K31" s="2">
        <v>190.85310000000001</v>
      </c>
      <c r="L31" s="2">
        <v>46.030500000000004</v>
      </c>
      <c r="M31" s="2">
        <v>96.386799999999994</v>
      </c>
      <c r="N31" s="2">
        <v>12.142899999999999</v>
      </c>
      <c r="O31" s="2">
        <v>84.433000000000007</v>
      </c>
      <c r="P31" s="2">
        <v>225.0138</v>
      </c>
      <c r="Q31" s="2">
        <v>219.8948</v>
      </c>
      <c r="R31" s="9">
        <v>31.0837</v>
      </c>
      <c r="S31" s="2">
        <v>89.621099999999998</v>
      </c>
      <c r="T31" s="9">
        <v>30</v>
      </c>
    </row>
    <row r="32" spans="1:20" x14ac:dyDescent="0.3">
      <c r="A32" s="4">
        <v>31</v>
      </c>
      <c r="B32" s="4" t="s">
        <v>45</v>
      </c>
      <c r="C32" s="2">
        <v>20</v>
      </c>
      <c r="D32" s="2">
        <v>1201.5183999999999</v>
      </c>
      <c r="E32" s="2">
        <v>166.50059999999999</v>
      </c>
      <c r="F32" s="3">
        <v>901.23099999999999</v>
      </c>
      <c r="G32" s="3">
        <v>15.009600000000001</v>
      </c>
      <c r="H32" s="3">
        <v>55.016599999999997</v>
      </c>
      <c r="I32" s="2">
        <v>199.4759</v>
      </c>
      <c r="J32" s="2">
        <v>198.44220000000001</v>
      </c>
      <c r="K32" s="2">
        <v>194.983</v>
      </c>
      <c r="L32" s="2">
        <v>43.811</v>
      </c>
      <c r="M32" s="2">
        <v>93.335300000000004</v>
      </c>
      <c r="N32" s="2">
        <v>20.0047</v>
      </c>
      <c r="O32" s="9">
        <v>84.073499999999996</v>
      </c>
      <c r="P32" s="2">
        <v>237.79939999999999</v>
      </c>
      <c r="Q32" s="2">
        <v>229.56190000000001</v>
      </c>
      <c r="R32" s="2">
        <v>42.030500000000004</v>
      </c>
      <c r="S32" s="2">
        <v>66.287499999999994</v>
      </c>
      <c r="T32" s="9">
        <v>31.287400000000002</v>
      </c>
    </row>
    <row r="33" spans="1:20" x14ac:dyDescent="0.3">
      <c r="A33" s="4">
        <v>32</v>
      </c>
      <c r="B33" s="4" t="s">
        <v>46</v>
      </c>
      <c r="C33" s="2">
        <v>20</v>
      </c>
      <c r="D33" s="2">
        <v>556.60170000000005</v>
      </c>
      <c r="E33" s="2">
        <v>93.715299999999999</v>
      </c>
      <c r="F33" s="3">
        <v>1096.5241000000001</v>
      </c>
      <c r="G33" s="3">
        <v>14.9979</v>
      </c>
      <c r="H33" s="3">
        <v>65.082899999999995</v>
      </c>
      <c r="I33" s="2">
        <v>198.7193</v>
      </c>
      <c r="J33" s="2">
        <v>195.72540000000001</v>
      </c>
      <c r="K33" s="2">
        <v>187.76910000000001</v>
      </c>
      <c r="L33" s="2">
        <v>51.261699999999998</v>
      </c>
      <c r="M33" s="2">
        <v>89.341300000000004</v>
      </c>
      <c r="N33" s="2">
        <v>9.5093999999999994</v>
      </c>
      <c r="O33" s="2">
        <v>84.531000000000006</v>
      </c>
      <c r="P33" s="2">
        <v>230.0043</v>
      </c>
      <c r="Q33" s="2">
        <v>223.43279999999999</v>
      </c>
      <c r="R33" s="9">
        <v>35.455399999999997</v>
      </c>
      <c r="S33" s="2">
        <v>68.048500000000004</v>
      </c>
      <c r="T33" s="9">
        <v>31.656400000000001</v>
      </c>
    </row>
    <row r="34" spans="1:20" x14ac:dyDescent="0.3">
      <c r="A34" s="96">
        <v>33</v>
      </c>
      <c r="B34" s="96" t="s">
        <v>47</v>
      </c>
      <c r="C34" s="98">
        <v>20</v>
      </c>
      <c r="D34" s="98">
        <v>855.96029999999996</v>
      </c>
      <c r="E34" s="98">
        <v>174.4041</v>
      </c>
      <c r="F34" s="101">
        <v>774.26</v>
      </c>
      <c r="G34" s="99">
        <v>14.983499999999999</v>
      </c>
      <c r="H34" s="99">
        <v>64.197699999999998</v>
      </c>
      <c r="I34" s="98">
        <v>199.1919</v>
      </c>
      <c r="J34" s="98">
        <v>197.46530000000001</v>
      </c>
      <c r="K34" s="98">
        <v>191.57380000000001</v>
      </c>
      <c r="L34" s="98">
        <v>46.583300000000001</v>
      </c>
      <c r="M34" s="98">
        <v>94.2881</v>
      </c>
      <c r="N34" s="98">
        <v>14.8148</v>
      </c>
      <c r="O34" s="98">
        <v>84.199700000000007</v>
      </c>
      <c r="P34" s="98">
        <v>230.02809999999999</v>
      </c>
      <c r="Q34" s="98">
        <v>223.48259999999999</v>
      </c>
      <c r="R34" s="100">
        <v>40.212299999999999</v>
      </c>
      <c r="S34" s="98">
        <v>75.922600000000003</v>
      </c>
      <c r="T34" s="100">
        <v>30</v>
      </c>
    </row>
    <row r="35" spans="1:20" x14ac:dyDescent="0.3">
      <c r="A35" s="4">
        <v>34</v>
      </c>
      <c r="B35" s="4" t="s">
        <v>48</v>
      </c>
      <c r="C35" s="2">
        <v>20</v>
      </c>
      <c r="D35" s="2">
        <v>1028.6210000000001</v>
      </c>
      <c r="E35" s="2">
        <v>91.110799999999998</v>
      </c>
      <c r="F35" s="6">
        <v>1206.6790000000001</v>
      </c>
      <c r="G35" s="3">
        <v>15.0297</v>
      </c>
      <c r="H35" s="3">
        <v>63.999899999999997</v>
      </c>
      <c r="I35" s="2">
        <v>199.40600000000001</v>
      </c>
      <c r="J35" s="2">
        <v>197.8124</v>
      </c>
      <c r="K35" s="2">
        <v>192.11009999999999</v>
      </c>
      <c r="L35" s="2">
        <v>47.418100000000003</v>
      </c>
      <c r="M35" s="2">
        <v>81.153099999999995</v>
      </c>
      <c r="N35" s="2">
        <v>15</v>
      </c>
      <c r="O35" s="2">
        <v>84.136099999999999</v>
      </c>
      <c r="P35" s="2">
        <v>235.16810000000001</v>
      </c>
      <c r="Q35" s="2">
        <v>227.56909999999999</v>
      </c>
      <c r="R35" s="9">
        <v>39.651899999999998</v>
      </c>
      <c r="S35" s="2">
        <v>57.453200000000002</v>
      </c>
      <c r="T35" s="9">
        <v>30</v>
      </c>
    </row>
    <row r="36" spans="1:20" x14ac:dyDescent="0.3">
      <c r="A36" s="4">
        <v>35</v>
      </c>
      <c r="B36" s="5" t="s">
        <v>49</v>
      </c>
      <c r="C36" s="2">
        <v>20</v>
      </c>
      <c r="D36" s="2">
        <v>886.14359999999999</v>
      </c>
      <c r="E36" s="2">
        <v>119.6276</v>
      </c>
      <c r="F36" s="3">
        <v>1102.8686</v>
      </c>
      <c r="G36" s="3">
        <v>15.0009</v>
      </c>
      <c r="H36" s="3">
        <v>60.838900000000002</v>
      </c>
      <c r="I36" s="2">
        <v>199.20769999999999</v>
      </c>
      <c r="J36" s="2">
        <v>197.31970000000001</v>
      </c>
      <c r="K36" s="2">
        <v>192.70920000000001</v>
      </c>
      <c r="L36" s="2">
        <v>46.480899999999998</v>
      </c>
      <c r="M36" s="2">
        <v>81.523499999999999</v>
      </c>
      <c r="N36" s="2">
        <v>15.5649</v>
      </c>
      <c r="O36" s="2">
        <v>84.1965</v>
      </c>
      <c r="P36" s="2">
        <v>231.32919999999999</v>
      </c>
      <c r="Q36" s="2">
        <v>223.89510000000001</v>
      </c>
      <c r="R36" s="9">
        <v>38.533200000000001</v>
      </c>
      <c r="S36" s="2">
        <v>58.333799999999997</v>
      </c>
      <c r="T36" s="9">
        <v>35</v>
      </c>
    </row>
    <row r="37" spans="1:20" x14ac:dyDescent="0.3">
      <c r="A37" s="96">
        <v>36</v>
      </c>
      <c r="B37" s="96" t="s">
        <v>50</v>
      </c>
      <c r="C37" s="98">
        <v>20</v>
      </c>
      <c r="D37" s="98">
        <v>605.57479999999998</v>
      </c>
      <c r="E37" s="98">
        <v>126.2039</v>
      </c>
      <c r="F37" s="99">
        <v>869.95699999999999</v>
      </c>
      <c r="G37" s="99">
        <v>14.9938</v>
      </c>
      <c r="H37" s="99">
        <v>64.405199999999994</v>
      </c>
      <c r="I37" s="98">
        <v>199.03489999999999</v>
      </c>
      <c r="J37" s="98">
        <v>196.22389999999999</v>
      </c>
      <c r="K37" s="98">
        <v>186.85220000000001</v>
      </c>
      <c r="L37" s="98">
        <v>51.072600000000001</v>
      </c>
      <c r="M37" s="98">
        <v>90.971500000000006</v>
      </c>
      <c r="N37" s="98">
        <v>11.064500000000001</v>
      </c>
      <c r="O37" s="98">
        <v>84.431899999999999</v>
      </c>
      <c r="P37" s="98">
        <v>222.06829999999999</v>
      </c>
      <c r="Q37" s="98">
        <v>215.6764</v>
      </c>
      <c r="R37" s="100">
        <v>35.166699999999999</v>
      </c>
      <c r="S37" s="98">
        <v>69.122799999999998</v>
      </c>
      <c r="T37" s="100">
        <v>48.760800000000003</v>
      </c>
    </row>
    <row r="38" spans="1:20" x14ac:dyDescent="0.3">
      <c r="A38" s="2"/>
      <c r="B38" s="2"/>
      <c r="C38" s="9"/>
      <c r="D38" s="9"/>
      <c r="E38" s="9"/>
      <c r="F38" s="9"/>
      <c r="G38" s="9"/>
      <c r="H38" s="9"/>
      <c r="I38" s="2"/>
      <c r="J38" s="9"/>
      <c r="K38" s="9"/>
      <c r="L38" s="9"/>
      <c r="M38" s="9"/>
      <c r="N3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AEB9-A1F9-40F2-B0BE-6DF75AC1D427}">
  <dimension ref="A1:DF300"/>
  <sheetViews>
    <sheetView zoomScaleNormal="100" workbookViewId="0"/>
  </sheetViews>
  <sheetFormatPr baseColWidth="10" defaultRowHeight="14.4" x14ac:dyDescent="0.3"/>
  <cols>
    <col min="1" max="1" width="15.44140625" style="9" bestFit="1" customWidth="1"/>
    <col min="2" max="2" width="13.6640625" style="9" bestFit="1" customWidth="1"/>
    <col min="3" max="3" width="14" style="9" bestFit="1" customWidth="1"/>
    <col min="4" max="4" width="17.109375" style="9" bestFit="1" customWidth="1"/>
    <col min="5" max="5" width="18.5546875" style="9" bestFit="1" customWidth="1"/>
    <col min="6" max="6" width="15.77734375" style="9" bestFit="1" customWidth="1"/>
    <col min="7" max="7" width="24.44140625" style="9" bestFit="1" customWidth="1"/>
    <col min="8" max="8" width="19.21875" style="9" bestFit="1" customWidth="1"/>
    <col min="9" max="9" width="19.33203125" style="9" bestFit="1" customWidth="1"/>
    <col min="10" max="10" width="13.5546875" style="9" bestFit="1" customWidth="1"/>
    <col min="11" max="11" width="13.6640625" style="9" bestFit="1" customWidth="1"/>
    <col min="12" max="12" width="18.44140625" style="9" bestFit="1" customWidth="1"/>
    <col min="13" max="13" width="17.77734375" style="9" bestFit="1" customWidth="1"/>
    <col min="14" max="14" width="15.109375" style="9" bestFit="1" customWidth="1"/>
    <col min="15" max="15" width="18.88671875" style="9" bestFit="1" customWidth="1"/>
    <col min="16" max="16" width="18.109375" style="9" bestFit="1" customWidth="1"/>
    <col min="17" max="17" width="21.88671875" style="9" bestFit="1" customWidth="1"/>
    <col min="18" max="18" width="25.6640625" style="9" bestFit="1" customWidth="1"/>
    <col min="19" max="19" width="22.44140625" style="9" bestFit="1" customWidth="1"/>
    <col min="20" max="20" width="15.5546875" style="9" bestFit="1" customWidth="1"/>
    <col min="21" max="21" width="17.77734375" style="9" bestFit="1" customWidth="1"/>
    <col min="22" max="22" width="17.88671875" style="9" bestFit="1" customWidth="1"/>
    <col min="23" max="23" width="11.6640625" style="9" customWidth="1"/>
    <col min="24" max="24" width="12" style="9" bestFit="1" customWidth="1"/>
    <col min="25" max="25" width="13.33203125" style="9" bestFit="1" customWidth="1"/>
    <col min="26" max="26" width="18.21875" style="9" customWidth="1"/>
    <col min="27" max="27" width="19.6640625" style="9" customWidth="1"/>
    <col min="28" max="28" width="18.44140625" style="9" bestFit="1" customWidth="1"/>
    <col min="29" max="29" width="13.5546875" style="9" bestFit="1" customWidth="1"/>
    <col min="30" max="30" width="12.33203125" style="9" bestFit="1" customWidth="1"/>
    <col min="31" max="31" width="25.6640625" style="9" bestFit="1" customWidth="1"/>
    <col min="32" max="32" width="11.6640625" style="9" customWidth="1"/>
    <col min="33" max="33" width="10.88671875" style="9" customWidth="1"/>
    <col min="34" max="34" width="11.88671875" style="9" customWidth="1"/>
    <col min="35" max="35" width="16.109375" style="9" bestFit="1" customWidth="1"/>
    <col min="36" max="36" width="17.6640625" style="9" bestFit="1" customWidth="1"/>
    <col min="37" max="37" width="13" style="9" bestFit="1" customWidth="1"/>
    <col min="38" max="38" width="22.33203125" style="9" bestFit="1" customWidth="1"/>
    <col min="39" max="39" width="13.21875" style="9" bestFit="1" customWidth="1"/>
    <col min="40" max="40" width="12.44140625" style="9" bestFit="1" customWidth="1"/>
    <col min="41" max="41" width="19" style="9" bestFit="1" customWidth="1"/>
    <col min="42" max="42" width="15.5546875" style="9" customWidth="1"/>
    <col min="43" max="43" width="15.77734375" style="9" bestFit="1" customWidth="1"/>
    <col min="44" max="44" width="18.44140625" style="9" bestFit="1" customWidth="1"/>
    <col min="45" max="45" width="15.6640625" style="9" bestFit="1" customWidth="1"/>
    <col min="46" max="46" width="15.109375" style="9" bestFit="1" customWidth="1"/>
    <col min="47" max="47" width="25.6640625" bestFit="1" customWidth="1"/>
    <col min="48" max="48" width="13.88671875" bestFit="1" customWidth="1"/>
    <col min="53" max="53" width="12.88671875" customWidth="1"/>
    <col min="54" max="54" width="22.33203125" bestFit="1" customWidth="1"/>
    <col min="55" max="55" width="13" bestFit="1" customWidth="1"/>
    <col min="56" max="56" width="17" bestFit="1" customWidth="1"/>
    <col min="57" max="57" width="13.33203125" bestFit="1" customWidth="1"/>
    <col min="58" max="58" width="25.33203125" bestFit="1" customWidth="1"/>
    <col min="59" max="59" width="18.77734375" customWidth="1"/>
    <col min="60" max="60" width="16.77734375" bestFit="1" customWidth="1"/>
    <col min="61" max="61" width="14.6640625" bestFit="1" customWidth="1"/>
    <col min="62" max="62" width="16.6640625" bestFit="1" customWidth="1"/>
    <col min="63" max="63" width="25.6640625" bestFit="1" customWidth="1"/>
    <col min="64" max="64" width="17" bestFit="1" customWidth="1"/>
    <col min="65" max="65" width="16.6640625" bestFit="1" customWidth="1"/>
    <col min="66" max="66" width="15.21875" bestFit="1" customWidth="1"/>
    <col min="67" max="67" width="14.88671875" bestFit="1" customWidth="1"/>
    <col min="68" max="68" width="18.44140625" bestFit="1" customWidth="1"/>
    <col min="69" max="69" width="18.109375" bestFit="1" customWidth="1"/>
    <col min="70" max="70" width="16.5546875" bestFit="1" customWidth="1"/>
    <col min="71" max="71" width="16.21875" bestFit="1" customWidth="1"/>
    <col min="72" max="72" width="15.109375" bestFit="1" customWidth="1"/>
    <col min="73" max="73" width="30.88671875" customWidth="1"/>
    <col min="74" max="74" width="16.44140625" bestFit="1" customWidth="1"/>
    <col min="75" max="75" width="13.109375" bestFit="1" customWidth="1"/>
    <col min="76" max="76" width="12.77734375" bestFit="1" customWidth="1"/>
    <col min="78" max="78" width="23.6640625" bestFit="1" customWidth="1"/>
    <col min="85" max="85" width="12.88671875" customWidth="1"/>
    <col min="86" max="86" width="14.6640625" customWidth="1"/>
    <col min="89" max="89" width="13.33203125" bestFit="1" customWidth="1"/>
    <col min="90" max="90" width="13" bestFit="1" customWidth="1"/>
    <col min="91" max="91" width="17.77734375" bestFit="1" customWidth="1"/>
    <col min="92" max="92" width="17.44140625" bestFit="1" customWidth="1"/>
    <col min="93" max="93" width="12.44140625" bestFit="1" customWidth="1"/>
    <col min="94" max="94" width="14" bestFit="1" customWidth="1"/>
    <col min="95" max="95" width="11.6640625" bestFit="1" customWidth="1"/>
    <col min="96" max="96" width="11.33203125" bestFit="1" customWidth="1"/>
    <col min="98" max="98" width="12.33203125" bestFit="1" customWidth="1"/>
    <col min="99" max="99" width="12.5546875" bestFit="1" customWidth="1"/>
    <col min="100" max="100" width="12" bestFit="1" customWidth="1"/>
    <col min="101" max="101" width="12.21875" style="9" bestFit="1" customWidth="1"/>
    <col min="102" max="110" width="11.5546875" style="9"/>
  </cols>
  <sheetData>
    <row r="1" spans="1:88" ht="15" thickBot="1" x14ac:dyDescent="0.35">
      <c r="A1" s="11" t="s">
        <v>0</v>
      </c>
      <c r="E1" s="108" t="s">
        <v>103</v>
      </c>
      <c r="F1" s="109"/>
      <c r="G1" s="109"/>
      <c r="H1" s="109"/>
      <c r="I1" s="109"/>
      <c r="J1" s="109"/>
      <c r="K1" s="109"/>
      <c r="L1" s="110"/>
      <c r="N1" s="108" t="s">
        <v>105</v>
      </c>
      <c r="O1" s="109"/>
      <c r="P1" s="109"/>
      <c r="Q1" s="109"/>
      <c r="R1" s="109"/>
      <c r="S1" s="109"/>
      <c r="T1" s="109"/>
      <c r="U1" s="110"/>
      <c r="W1" s="108" t="s">
        <v>93</v>
      </c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10"/>
      <c r="AK1" s="28"/>
      <c r="AL1" s="108" t="s">
        <v>94</v>
      </c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10"/>
      <c r="BB1" s="108" t="s">
        <v>95</v>
      </c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10"/>
      <c r="BR1" s="28"/>
      <c r="BS1" s="108" t="s">
        <v>380</v>
      </c>
      <c r="BT1" s="109"/>
      <c r="BU1" s="109"/>
      <c r="BV1" s="109"/>
      <c r="BW1" s="109"/>
      <c r="BX1" s="109"/>
      <c r="BY1" s="109"/>
      <c r="BZ1" s="109"/>
      <c r="CA1" s="109"/>
      <c r="CB1" s="109"/>
      <c r="CC1" s="110"/>
    </row>
    <row r="2" spans="1:88" ht="15" customHeight="1" thickBot="1" x14ac:dyDescent="0.35">
      <c r="A2" s="12" t="s">
        <v>51</v>
      </c>
      <c r="D2" s="128" t="s">
        <v>96</v>
      </c>
      <c r="M2" s="10"/>
      <c r="W2" s="40" t="s">
        <v>131</v>
      </c>
      <c r="X2" s="9">
        <f>0.45^2*PI()/4</f>
        <v>0.15904312808798329</v>
      </c>
      <c r="AL2" s="41" t="s">
        <v>56</v>
      </c>
      <c r="AN2" s="14" t="s">
        <v>131</v>
      </c>
      <c r="AO2" s="9">
        <f>0.45^2*PI()/4</f>
        <v>0.15904312808798329</v>
      </c>
      <c r="AT2"/>
      <c r="BB2" s="40" t="s">
        <v>131</v>
      </c>
      <c r="BC2" s="9">
        <f>0.45^2*PI()/4</f>
        <v>0.15904312808798329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88" ht="16.2" x14ac:dyDescent="0.3">
      <c r="A3" s="12" t="s">
        <v>52</v>
      </c>
      <c r="D3" s="129"/>
      <c r="E3" s="20" t="s">
        <v>117</v>
      </c>
      <c r="F3" s="31">
        <f>E31</f>
        <v>0</v>
      </c>
      <c r="G3" s="47" t="s">
        <v>200</v>
      </c>
      <c r="H3" s="48">
        <f>B31</f>
        <v>0</v>
      </c>
      <c r="I3" s="107" t="s">
        <v>183</v>
      </c>
      <c r="J3" s="107"/>
      <c r="K3" s="107"/>
      <c r="L3" s="107"/>
      <c r="M3" s="13"/>
      <c r="N3" s="20" t="s">
        <v>123</v>
      </c>
      <c r="O3" s="31">
        <f>G42</f>
        <v>0</v>
      </c>
      <c r="P3" s="20"/>
      <c r="R3" s="107" t="s">
        <v>183</v>
      </c>
      <c r="S3" s="107"/>
      <c r="T3" s="107"/>
      <c r="U3" s="107"/>
      <c r="X3" s="20" t="s">
        <v>123</v>
      </c>
      <c r="Y3" s="31">
        <f>G42</f>
        <v>0</v>
      </c>
      <c r="AB3" s="47" t="s">
        <v>242</v>
      </c>
      <c r="AC3" s="48">
        <f>O19</f>
        <v>0</v>
      </c>
      <c r="AE3" s="107" t="s">
        <v>183</v>
      </c>
      <c r="AF3" s="107"/>
      <c r="AG3" s="107"/>
      <c r="AH3" s="107"/>
      <c r="AI3" s="107"/>
      <c r="AJ3" s="107"/>
      <c r="AN3" s="20" t="s">
        <v>167</v>
      </c>
      <c r="AO3" s="31" t="e" cm="1">
        <f t="array" ref="AO3">INDEX(G42:G300,AM2-1,1)</f>
        <v>#VALUE!</v>
      </c>
      <c r="AR3" s="47" t="s">
        <v>252</v>
      </c>
      <c r="AS3" s="48" t="e" cm="1">
        <f t="array" ref="AS3">INDEX(H42:H300,AM2-2,1)</f>
        <v>#VALUE!</v>
      </c>
      <c r="AU3" s="107" t="s">
        <v>183</v>
      </c>
      <c r="AV3" s="107"/>
      <c r="AW3" s="107"/>
      <c r="AX3" s="107"/>
      <c r="AY3" s="107"/>
      <c r="AZ3" s="107"/>
      <c r="BC3" s="9"/>
      <c r="BD3" s="20" t="s">
        <v>170</v>
      </c>
      <c r="BE3" s="31" t="e" cm="1">
        <f t="array" ref="BE3">INDEX(G42:G300,B2+B3-4,1)</f>
        <v>#VALUE!</v>
      </c>
      <c r="BF3" s="9"/>
      <c r="BG3" s="9"/>
      <c r="BH3" s="47" t="s">
        <v>257</v>
      </c>
      <c r="BI3" s="48" t="e" cm="1">
        <f t="array" ref="BI3">INDEX(H42:H300,B2+B3-5,1)</f>
        <v>#VALUE!</v>
      </c>
      <c r="BJ3" s="9"/>
      <c r="BK3" s="107" t="s">
        <v>183</v>
      </c>
      <c r="BL3" s="107"/>
      <c r="BM3" s="107"/>
      <c r="BN3" s="107"/>
      <c r="BO3" s="107"/>
      <c r="BP3" s="107"/>
      <c r="BQ3" s="107"/>
      <c r="BS3" s="47" t="s">
        <v>224</v>
      </c>
      <c r="BT3" s="48" t="e" cm="1">
        <f t="array" ref="BT3">INDEX(H42:H300,B2+B3-4,1)</f>
        <v>#VALUE!</v>
      </c>
      <c r="BU3" s="20" t="s">
        <v>172</v>
      </c>
      <c r="BV3" s="31">
        <f>D37</f>
        <v>0</v>
      </c>
      <c r="BW3" s="53"/>
      <c r="BX3" s="53"/>
      <c r="BY3" s="107" t="s">
        <v>183</v>
      </c>
      <c r="BZ3" s="107"/>
      <c r="CA3" s="107"/>
      <c r="CB3" s="107"/>
      <c r="CC3" s="107"/>
      <c r="CI3" s="9"/>
      <c r="CJ3" s="9"/>
    </row>
    <row r="4" spans="1:88" ht="16.2" x14ac:dyDescent="0.3">
      <c r="A4" s="12" t="s">
        <v>53</v>
      </c>
      <c r="D4" s="129"/>
      <c r="E4" s="20" t="s">
        <v>118</v>
      </c>
      <c r="F4" s="31">
        <f>M31</f>
        <v>0</v>
      </c>
      <c r="G4" s="47" t="s">
        <v>118</v>
      </c>
      <c r="H4" s="48">
        <f>J31</f>
        <v>0</v>
      </c>
      <c r="I4" s="19"/>
      <c r="N4" s="20" t="s">
        <v>118</v>
      </c>
      <c r="O4" s="31">
        <f>AG42</f>
        <v>0</v>
      </c>
      <c r="P4" s="20"/>
      <c r="R4" s="19"/>
      <c r="X4" s="20" t="s">
        <v>118</v>
      </c>
      <c r="Y4" s="31">
        <f>AG42</f>
        <v>0</v>
      </c>
      <c r="AB4" s="47" t="s">
        <v>118</v>
      </c>
      <c r="AC4" s="48">
        <f>O20</f>
        <v>0</v>
      </c>
      <c r="AE4" s="19"/>
      <c r="AN4" s="20" t="s">
        <v>118</v>
      </c>
      <c r="AO4" s="31" t="e" cm="1">
        <f t="array" ref="AO4">INDEX(AG42:AG300,AM2-1,1)</f>
        <v>#VALUE!</v>
      </c>
      <c r="AR4" s="47" t="s">
        <v>118</v>
      </c>
      <c r="AS4" s="48" t="e" cm="1">
        <f t="array" ref="AS4">INDEX(AK42:AK300,AM2-2,1)</f>
        <v>#VALUE!</v>
      </c>
      <c r="AU4" s="19"/>
      <c r="AV4" s="9"/>
      <c r="AW4" s="9"/>
      <c r="AX4" s="9"/>
      <c r="AY4" s="9"/>
      <c r="AZ4" s="9"/>
      <c r="BC4" s="9"/>
      <c r="BD4" s="20" t="s">
        <v>118</v>
      </c>
      <c r="BE4" s="31" t="e" cm="1">
        <f t="array" ref="BE4">INDEX(AG42:AG300,B2+B3-4,1)</f>
        <v>#VALUE!</v>
      </c>
      <c r="BF4" s="9"/>
      <c r="BG4" s="9"/>
      <c r="BH4" s="47" t="s">
        <v>118</v>
      </c>
      <c r="BI4" s="48" t="e" cm="1">
        <f t="array" ref="BI4">INDEX(AK42:AK300,B2+B3-5,1)</f>
        <v>#VALUE!</v>
      </c>
      <c r="BJ4" s="9"/>
      <c r="BK4" s="19"/>
      <c r="BL4" s="9"/>
      <c r="BM4" s="9"/>
      <c r="BN4" s="9"/>
      <c r="BO4" s="9"/>
      <c r="BP4" s="9"/>
      <c r="BS4" s="47" t="s">
        <v>118</v>
      </c>
      <c r="BT4" s="48" t="e" cm="1">
        <f t="array" ref="BT4">INDEX(AK42:AK300,B2+B3-4,1)</f>
        <v>#VALUE!</v>
      </c>
      <c r="BU4" s="20" t="s">
        <v>118</v>
      </c>
      <c r="BV4" s="31">
        <f>L37</f>
        <v>0</v>
      </c>
      <c r="BW4" s="20" t="s">
        <v>177</v>
      </c>
      <c r="BX4" s="31">
        <f>F37</f>
        <v>0</v>
      </c>
      <c r="BZ4" s="19"/>
      <c r="CI4" s="9"/>
      <c r="CJ4" s="9"/>
    </row>
    <row r="5" spans="1:88" x14ac:dyDescent="0.3">
      <c r="A5" s="12" t="s">
        <v>54</v>
      </c>
      <c r="D5" s="129"/>
      <c r="E5" s="20" t="s">
        <v>119</v>
      </c>
      <c r="F5" s="31">
        <f>V31</f>
        <v>0</v>
      </c>
      <c r="G5" s="47" t="s">
        <v>119</v>
      </c>
      <c r="H5" s="48">
        <f>S31</f>
        <v>0</v>
      </c>
      <c r="I5" s="19"/>
      <c r="J5" s="9">
        <f>H3+F14</f>
        <v>0</v>
      </c>
      <c r="K5" s="16" t="s">
        <v>122</v>
      </c>
      <c r="L5" s="9">
        <f>H14+F3</f>
        <v>0</v>
      </c>
      <c r="N5" s="20" t="s">
        <v>119</v>
      </c>
      <c r="O5" s="31">
        <f>AY42</f>
        <v>0</v>
      </c>
      <c r="P5" s="20"/>
      <c r="R5" s="19"/>
      <c r="S5" s="9">
        <f>O3</f>
        <v>0</v>
      </c>
      <c r="T5" s="16" t="s">
        <v>122</v>
      </c>
      <c r="U5" s="9">
        <f>O13</f>
        <v>0</v>
      </c>
      <c r="X5" s="20" t="s">
        <v>119</v>
      </c>
      <c r="Y5" s="31">
        <f>AY42</f>
        <v>0</v>
      </c>
      <c r="AB5" s="47" t="s">
        <v>119</v>
      </c>
      <c r="AC5" s="48">
        <f>O21</f>
        <v>0</v>
      </c>
      <c r="AE5" s="19"/>
      <c r="AF5" s="9">
        <f>AA13</f>
        <v>0</v>
      </c>
      <c r="AG5" s="16" t="s">
        <v>122</v>
      </c>
      <c r="AH5" s="9">
        <f>Y15-Y3</f>
        <v>0</v>
      </c>
      <c r="AI5" s="16" t="s">
        <v>122</v>
      </c>
      <c r="AJ5" s="9">
        <f>AC15-AC3</f>
        <v>0</v>
      </c>
      <c r="AN5" s="20" t="s">
        <v>119</v>
      </c>
      <c r="AO5" s="31" t="e" cm="1">
        <f t="array" ref="AO5">INDEX(AY42:AY300,AM2-1,1)</f>
        <v>#VALUE!</v>
      </c>
      <c r="AR5" s="47" t="s">
        <v>119</v>
      </c>
      <c r="AS5" s="48" t="e" cm="1">
        <f t="array" ref="AS5">INDEX(AY42:AY300,AM2-2,1)</f>
        <v>#VALUE!</v>
      </c>
      <c r="AU5" s="19"/>
      <c r="AV5" s="9" t="e">
        <f>AQ13</f>
        <v>#VALUE!</v>
      </c>
      <c r="AW5" s="16" t="s">
        <v>122</v>
      </c>
      <c r="AX5" s="9" t="e" vm="1">
        <f ca="1">AO15-AO3</f>
        <v>#VALUE!</v>
      </c>
      <c r="AY5" s="16" t="s">
        <v>122</v>
      </c>
      <c r="AZ5" s="9" t="e">
        <f>IF(AL8="NO APLICA",-AS3+AS15,-AS3+AS15-AM9)</f>
        <v>#VALUE!</v>
      </c>
      <c r="BC5" s="9"/>
      <c r="BD5" s="20" t="s">
        <v>119</v>
      </c>
      <c r="BE5" s="31" t="e" cm="1">
        <f t="array" ref="BE5">INDEX(AY42:AY300,B2+B3-4,1)</f>
        <v>#VALUE!</v>
      </c>
      <c r="BF5" s="9"/>
      <c r="BG5" s="9"/>
      <c r="BH5" s="47" t="s">
        <v>119</v>
      </c>
      <c r="BI5" s="48" t="e" cm="1">
        <f t="array" ref="BI5">INDEX(AY42:AY300,B2+B3-5,1)</f>
        <v>#VALUE!</v>
      </c>
      <c r="BJ5" s="9"/>
      <c r="BK5" s="19"/>
      <c r="BM5" s="9" t="e">
        <f>BG13</f>
        <v>#VALUE!</v>
      </c>
      <c r="BN5" s="16" t="s">
        <v>122</v>
      </c>
      <c r="BO5" s="9" t="e">
        <f>BE15-BE3+BG15</f>
        <v>#VALUE!</v>
      </c>
      <c r="BP5" s="16" t="s">
        <v>122</v>
      </c>
      <c r="BQ5" s="9" t="e">
        <f>IF(BB8="NO APLICA",BI15-BI3,-BC9+BI15-BI3)</f>
        <v>#VALUE!</v>
      </c>
      <c r="BS5" s="47" t="s">
        <v>119</v>
      </c>
      <c r="BT5" s="48" t="e" cm="1">
        <f t="array" ref="BT5">INDEX(AY42:AY300,B2+B3-4,1)</f>
        <v>#VALUE!</v>
      </c>
      <c r="BU5" s="20" t="s">
        <v>119</v>
      </c>
      <c r="BV5" s="31">
        <f>U37</f>
        <v>0</v>
      </c>
      <c r="BW5" s="20" t="s">
        <v>118</v>
      </c>
      <c r="BX5" s="31">
        <f>N37</f>
        <v>0</v>
      </c>
      <c r="CI5" s="9"/>
    </row>
    <row r="6" spans="1:88" ht="15.6" x14ac:dyDescent="0.3">
      <c r="A6" s="15" t="s">
        <v>55</v>
      </c>
      <c r="D6" s="129"/>
      <c r="E6" s="20" t="s">
        <v>120</v>
      </c>
      <c r="F6" s="31">
        <f>I31</f>
        <v>0</v>
      </c>
      <c r="G6" s="47" t="s">
        <v>201</v>
      </c>
      <c r="H6" s="48">
        <f>F31</f>
        <v>0</v>
      </c>
      <c r="I6" s="19"/>
      <c r="N6" s="20" t="s">
        <v>147</v>
      </c>
      <c r="O6" s="31">
        <f>N42</f>
        <v>0</v>
      </c>
      <c r="P6" s="20"/>
      <c r="R6" s="19"/>
      <c r="W6" s="51" t="s">
        <v>132</v>
      </c>
      <c r="X6" s="20" t="s">
        <v>147</v>
      </c>
      <c r="Y6" s="31">
        <f>N42</f>
        <v>0</v>
      </c>
      <c r="AB6" s="47" t="s">
        <v>201</v>
      </c>
      <c r="AC6" s="48">
        <f>O22</f>
        <v>0</v>
      </c>
      <c r="AM6" s="51" t="s">
        <v>132</v>
      </c>
      <c r="AN6" s="20" t="s">
        <v>147</v>
      </c>
      <c r="AO6" s="31" t="e" cm="1">
        <f t="array" ref="AO6">INDEX(N42:N300,AM2-1,1)</f>
        <v>#VALUE!</v>
      </c>
      <c r="AR6" s="47" t="s">
        <v>201</v>
      </c>
      <c r="AS6" s="48" t="e" cm="1">
        <f t="array" ref="AS6">INDEX(S42:S300,AM2-2,1)</f>
        <v>#VALUE!</v>
      </c>
      <c r="AU6" s="9"/>
      <c r="AV6" s="9"/>
      <c r="AW6" s="9"/>
      <c r="AX6" s="9"/>
      <c r="AY6" s="9"/>
      <c r="AZ6" s="9"/>
      <c r="BC6" s="51" t="s">
        <v>132</v>
      </c>
      <c r="BD6" s="20" t="s">
        <v>147</v>
      </c>
      <c r="BE6" s="31" t="e" cm="1">
        <f t="array" ref="BE6">INDEX(N42:N300,B2+B3-4,1)</f>
        <v>#VALUE!</v>
      </c>
      <c r="BF6" s="9"/>
      <c r="BG6" s="9"/>
      <c r="BH6" s="47" t="s">
        <v>201</v>
      </c>
      <c r="BI6" s="48" t="e" cm="1">
        <f t="array" ref="BI6">INDEX(S42:S300,B2+B3-5,1)</f>
        <v>#VALUE!</v>
      </c>
      <c r="BJ6" s="9"/>
      <c r="BK6" s="9"/>
      <c r="BL6" s="9"/>
      <c r="BM6" s="9"/>
      <c r="BN6" s="9"/>
      <c r="BO6" s="9"/>
      <c r="BP6" s="9"/>
      <c r="BS6" s="47" t="s">
        <v>201</v>
      </c>
      <c r="BT6" s="48" t="e" cm="1">
        <f t="array" ref="BT6">INDEX(S42:S300,B2+B3-4,1)</f>
        <v>#VALUE!</v>
      </c>
      <c r="BU6" s="20" t="s">
        <v>147</v>
      </c>
      <c r="BV6" s="31">
        <f>H37</f>
        <v>0</v>
      </c>
      <c r="BW6" s="20" t="s">
        <v>119</v>
      </c>
      <c r="BX6" s="31">
        <f>W37</f>
        <v>0</v>
      </c>
      <c r="CA6" s="9" t="e">
        <f>BT3</f>
        <v>#VALUE!</v>
      </c>
      <c r="CB6" s="16" t="s">
        <v>122</v>
      </c>
      <c r="CC6" s="9">
        <f>BX4+BT19+BV3</f>
        <v>0</v>
      </c>
      <c r="CI6" s="9"/>
    </row>
    <row r="7" spans="1:88" ht="16.2" thickBot="1" x14ac:dyDescent="0.35">
      <c r="A7" s="12" t="s">
        <v>290</v>
      </c>
      <c r="D7" s="129"/>
      <c r="E7" s="20" t="s">
        <v>121</v>
      </c>
      <c r="F7" s="31">
        <f>R31</f>
        <v>0</v>
      </c>
      <c r="G7" s="47" t="s">
        <v>121</v>
      </c>
      <c r="H7" s="48">
        <f>O31</f>
        <v>0</v>
      </c>
      <c r="I7" s="107" t="s">
        <v>184</v>
      </c>
      <c r="J7" s="107"/>
      <c r="K7" s="107"/>
      <c r="L7" s="107"/>
      <c r="N7" s="20" t="s">
        <v>121</v>
      </c>
      <c r="O7" s="31">
        <f>AU42</f>
        <v>0</v>
      </c>
      <c r="P7" s="20"/>
      <c r="R7" s="107" t="s">
        <v>184</v>
      </c>
      <c r="S7" s="107"/>
      <c r="T7" s="107"/>
      <c r="U7" s="107"/>
      <c r="W7" s="52">
        <f>C42</f>
        <v>0</v>
      </c>
      <c r="X7" s="20" t="s">
        <v>121</v>
      </c>
      <c r="Y7" s="31">
        <f>AU42</f>
        <v>0</v>
      </c>
      <c r="AB7" s="47" t="s">
        <v>121</v>
      </c>
      <c r="AC7" s="48">
        <f>O23</f>
        <v>0</v>
      </c>
      <c r="AE7" s="107" t="s">
        <v>184</v>
      </c>
      <c r="AF7" s="107"/>
      <c r="AG7" s="107"/>
      <c r="AH7" s="107"/>
      <c r="AI7" s="107"/>
      <c r="AJ7" s="107"/>
      <c r="AM7" s="52" t="e" cm="1">
        <f t="array" ref="AM7">INDEX(C42:C300,AM2-1,1)</f>
        <v>#VALUE!</v>
      </c>
      <c r="AN7" s="20" t="s">
        <v>121</v>
      </c>
      <c r="AO7" s="31" t="e" cm="1">
        <f t="array" ref="AO7">INDEX(AU42:AU300,AM2-1,1)</f>
        <v>#VALUE!</v>
      </c>
      <c r="AR7" s="47" t="s">
        <v>121</v>
      </c>
      <c r="AS7" s="48" t="e" cm="1">
        <f t="array" ref="AS7">INDEX(AV42:AV300,AM2-2,1)</f>
        <v>#VALUE!</v>
      </c>
      <c r="AU7" s="107" t="s">
        <v>184</v>
      </c>
      <c r="AV7" s="107"/>
      <c r="AW7" s="107"/>
      <c r="AX7" s="107"/>
      <c r="AY7" s="107"/>
      <c r="AZ7" s="107"/>
      <c r="BC7" s="52" t="e" cm="1">
        <f t="array" ref="BC7">INDEX(C42:C300,B2+B3-4,1)</f>
        <v>#VALUE!</v>
      </c>
      <c r="BD7" s="20" t="s">
        <v>121</v>
      </c>
      <c r="BE7" s="31" t="e" cm="1">
        <f t="array" ref="BE7">INDEX(AU42:AU300,B2+B3-4,1)</f>
        <v>#VALUE!</v>
      </c>
      <c r="BF7" s="9"/>
      <c r="BG7" s="9"/>
      <c r="BH7" s="47" t="s">
        <v>121</v>
      </c>
      <c r="BI7" s="48" t="e" cm="1">
        <f t="array" ref="BI7">INDEX(AV42:AV300,B2+B3-5,1)</f>
        <v>#VALUE!</v>
      </c>
      <c r="BJ7" s="9"/>
      <c r="BK7" s="107" t="s">
        <v>184</v>
      </c>
      <c r="BL7" s="107"/>
      <c r="BM7" s="107"/>
      <c r="BN7" s="107"/>
      <c r="BO7" s="107"/>
      <c r="BP7" s="107"/>
      <c r="BQ7" s="107"/>
      <c r="BS7" s="47" t="s">
        <v>121</v>
      </c>
      <c r="BT7" s="48" t="e" cm="1">
        <f t="array" ref="BT7">INDEX(AV42:AV300,B2+B3-4,1)</f>
        <v>#VALUE!</v>
      </c>
      <c r="BU7" s="20" t="s">
        <v>121</v>
      </c>
      <c r="BV7" s="31">
        <f>Q37</f>
        <v>0</v>
      </c>
      <c r="BW7" s="20" t="s">
        <v>147</v>
      </c>
      <c r="BX7" s="31">
        <f>J37</f>
        <v>0</v>
      </c>
      <c r="BZ7" s="19"/>
      <c r="CA7" s="9">
        <f>BV19*B13</f>
        <v>0</v>
      </c>
      <c r="CB7" s="16" t="s">
        <v>122</v>
      </c>
      <c r="CC7" s="9">
        <f>BX4</f>
        <v>0</v>
      </c>
      <c r="CI7" s="9"/>
    </row>
    <row r="8" spans="1:88" ht="16.8" thickBot="1" x14ac:dyDescent="0.35">
      <c r="A8" s="15" t="s">
        <v>291</v>
      </c>
      <c r="D8" s="129"/>
      <c r="F8" s="17"/>
      <c r="G8" s="18"/>
      <c r="I8" s="19"/>
      <c r="R8" s="19"/>
      <c r="W8" s="52"/>
      <c r="X8" s="62"/>
      <c r="Y8" s="63"/>
      <c r="Z8" s="64" t="s">
        <v>149</v>
      </c>
      <c r="AA8" s="74">
        <f>AI42</f>
        <v>0</v>
      </c>
      <c r="AB8" s="75"/>
      <c r="AC8" s="76"/>
      <c r="AE8" s="19"/>
      <c r="AL8" s="42" t="str">
        <f>IF(AM2=B2,"APLICA","NO APLICA")</f>
        <v>APLICA</v>
      </c>
      <c r="AM8" s="52"/>
      <c r="AN8" s="62"/>
      <c r="AO8" s="63"/>
      <c r="AP8" s="64" t="s">
        <v>149</v>
      </c>
      <c r="AQ8" s="74" t="e" cm="1">
        <f t="array" ref="AQ8">INDEX(AI42:AI300,AM2-1,1)</f>
        <v>#VALUE!</v>
      </c>
      <c r="AR8" s="75"/>
      <c r="AS8" s="76"/>
      <c r="AU8" s="19"/>
      <c r="AV8" s="9"/>
      <c r="AW8" s="9"/>
      <c r="AX8" s="9"/>
      <c r="AY8" s="9"/>
      <c r="AZ8" s="9"/>
      <c r="BB8" s="42" t="str">
        <f>IF(B3=3,"APLICA","NO APLICA")</f>
        <v>NO APLICA</v>
      </c>
      <c r="BC8" s="52"/>
      <c r="BD8" s="62"/>
      <c r="BE8" s="63"/>
      <c r="BF8" s="64" t="s">
        <v>149</v>
      </c>
      <c r="BG8" s="74" t="e" cm="1">
        <f t="array" ref="BG8">INDEX(AI42:AI300,B2+B3-4,1)</f>
        <v>#VALUE!</v>
      </c>
      <c r="BH8" s="75"/>
      <c r="BI8" s="76"/>
      <c r="BJ8" s="9"/>
      <c r="BK8" s="19"/>
      <c r="BL8" s="9"/>
      <c r="BM8" s="9"/>
      <c r="BN8" s="9"/>
      <c r="BO8" s="9"/>
      <c r="BP8" s="9"/>
      <c r="BW8" s="20" t="s">
        <v>121</v>
      </c>
      <c r="BX8" s="31">
        <f>S37</f>
        <v>0</v>
      </c>
      <c r="BZ8" s="19"/>
      <c r="CB8" s="9"/>
      <c r="CI8" s="9"/>
    </row>
    <row r="9" spans="1:88" ht="16.2" x14ac:dyDescent="0.3">
      <c r="A9" s="12" t="s">
        <v>292</v>
      </c>
      <c r="D9" s="129"/>
      <c r="F9" s="17"/>
      <c r="G9" s="18"/>
      <c r="I9" s="19"/>
      <c r="J9" s="9">
        <f>H3*H6+F14*F17</f>
        <v>0</v>
      </c>
      <c r="K9" s="16" t="s">
        <v>122</v>
      </c>
      <c r="L9" s="9">
        <f>H14*H17+F3*F6</f>
        <v>0</v>
      </c>
      <c r="R9" s="19"/>
      <c r="S9" s="9">
        <f>O3*O6</f>
        <v>0</v>
      </c>
      <c r="T9" s="16" t="s">
        <v>122</v>
      </c>
      <c r="U9" s="9">
        <f>O13*O16</f>
        <v>0</v>
      </c>
      <c r="W9" s="52"/>
      <c r="X9" s="65" t="s">
        <v>153</v>
      </c>
      <c r="Y9" s="66">
        <f>I42</f>
        <v>0</v>
      </c>
      <c r="Z9" s="67" t="s">
        <v>150</v>
      </c>
      <c r="AA9" s="77">
        <f>P42</f>
        <v>0</v>
      </c>
      <c r="AB9" s="78" t="s">
        <v>243</v>
      </c>
      <c r="AC9" s="79">
        <f>J42</f>
        <v>0</v>
      </c>
      <c r="AE9" s="19"/>
      <c r="AL9" s="56" t="s">
        <v>246</v>
      </c>
      <c r="AM9" s="61" t="e" cm="1">
        <f t="array" ref="AM9">INDEX(F42:F300,AM2-1,1)</f>
        <v>#VALUE!</v>
      </c>
      <c r="AN9" s="65" t="s">
        <v>169</v>
      </c>
      <c r="AO9" s="66" t="e" cm="1">
        <f t="array" ref="AO9">INDEX(I42:I300,AM2-1,1)</f>
        <v>#VALUE!</v>
      </c>
      <c r="AP9" s="67" t="s">
        <v>150</v>
      </c>
      <c r="AQ9" s="77" t="e" cm="1">
        <f t="array" ref="AQ9">INDEX(P42:P300,AM2-1,1)</f>
        <v>#VALUE!</v>
      </c>
      <c r="AR9" s="78" t="s">
        <v>253</v>
      </c>
      <c r="AS9" s="79" t="e" cm="1">
        <f t="array" ref="AS9">INDEX(J42:J300,AM2-1,1)</f>
        <v>#VALUE!</v>
      </c>
      <c r="AU9" s="19"/>
      <c r="AV9" s="9"/>
      <c r="AW9" s="9"/>
      <c r="AX9" s="9"/>
      <c r="AY9" s="9"/>
      <c r="AZ9" s="9"/>
      <c r="BB9" s="56" t="s">
        <v>246</v>
      </c>
      <c r="BC9" s="61" t="str" cm="1">
        <f t="array" ref="BC9">IF(B3=3,INDEX(F42:F300,B2-1,1),"-")</f>
        <v>-</v>
      </c>
      <c r="BD9" s="65" t="s">
        <v>171</v>
      </c>
      <c r="BE9" s="66" t="e" cm="1">
        <f t="array" ref="BE9">INDEX(I42:I300,B2+B3-4,1)</f>
        <v>#VALUE!</v>
      </c>
      <c r="BF9" s="67" t="s">
        <v>150</v>
      </c>
      <c r="BG9" s="77" t="e" cm="1">
        <f t="array" ref="BG9">INDEX(P42:P300,B2+B3-4,1)</f>
        <v>#VALUE!</v>
      </c>
      <c r="BH9" s="78" t="s">
        <v>258</v>
      </c>
      <c r="BI9" s="79" t="e" cm="1">
        <f t="array" ref="BI9">INDEX(J42:J300,B2+B3-4,1)</f>
        <v>#VALUE!</v>
      </c>
      <c r="BJ9" s="9"/>
      <c r="BK9" s="19"/>
      <c r="BL9" s="9"/>
      <c r="BM9" s="9"/>
      <c r="BN9" s="9"/>
      <c r="BO9" s="9"/>
      <c r="BP9" s="9"/>
      <c r="BY9" s="107" t="s">
        <v>184</v>
      </c>
      <c r="BZ9" s="107"/>
      <c r="CA9" s="107"/>
      <c r="CB9" s="107"/>
      <c r="CC9" s="107"/>
      <c r="CI9" s="9"/>
    </row>
    <row r="10" spans="1:88" ht="16.8" thickBot="1" x14ac:dyDescent="0.35">
      <c r="A10" s="14" t="s">
        <v>293</v>
      </c>
      <c r="D10" s="129"/>
      <c r="E10" s="51" t="s">
        <v>154</v>
      </c>
      <c r="F10" s="17"/>
      <c r="G10" s="18"/>
      <c r="I10" s="19"/>
      <c r="N10" s="51" t="s">
        <v>154</v>
      </c>
      <c r="R10" s="19"/>
      <c r="W10" s="52"/>
      <c r="X10" s="65" t="s">
        <v>152</v>
      </c>
      <c r="Y10" s="66">
        <f>AH42</f>
        <v>0</v>
      </c>
      <c r="Z10" s="67" t="s">
        <v>151</v>
      </c>
      <c r="AA10" s="77">
        <f>Q42</f>
        <v>0</v>
      </c>
      <c r="AB10" s="78" t="s">
        <v>244</v>
      </c>
      <c r="AC10" s="79">
        <f>AJ42</f>
        <v>0</v>
      </c>
      <c r="AF10" s="9">
        <f>AA11</f>
        <v>0</v>
      </c>
      <c r="AG10" s="16" t="s">
        <v>122</v>
      </c>
      <c r="AH10" s="9">
        <f>Y15*Y18-Y3*Y6</f>
        <v>0</v>
      </c>
      <c r="AI10" s="16" t="s">
        <v>122</v>
      </c>
      <c r="AJ10" s="9">
        <f>AC15*AC18-AC3*AC6</f>
        <v>0</v>
      </c>
      <c r="AL10" s="56" t="s">
        <v>118</v>
      </c>
      <c r="AM10" s="61" t="e" cm="1">
        <f t="array" ref="AM10">INDEX(AF42:AF300,AM2-1,1)</f>
        <v>#VALUE!</v>
      </c>
      <c r="AN10" s="65" t="s">
        <v>152</v>
      </c>
      <c r="AO10" s="66" t="e" cm="1">
        <f t="array" ref="AO10">INDEX(AH42:AH300,AM2-1,1)</f>
        <v>#VALUE!</v>
      </c>
      <c r="AP10" s="67" t="s">
        <v>151</v>
      </c>
      <c r="AQ10" s="77" t="e" cm="1">
        <f t="array" ref="AQ10">INDEX(Q42:Q300,AM2-1,1)</f>
        <v>#VALUE!</v>
      </c>
      <c r="AR10" s="78" t="s">
        <v>244</v>
      </c>
      <c r="AS10" s="79" t="e" cm="1">
        <f t="array" ref="AS10">INDEX(AJ42:AJ300,AM2-1,1)</f>
        <v>#VALUE!</v>
      </c>
      <c r="AU10" s="9"/>
      <c r="AV10" s="9" t="e">
        <f>AQ11</f>
        <v>#VALUE!</v>
      </c>
      <c r="AW10" s="16" t="s">
        <v>122</v>
      </c>
      <c r="AX10" s="9" t="e" vm="1">
        <f ca="1">AO15*AO18-AO3*AO6</f>
        <v>#VALUE!</v>
      </c>
      <c r="AY10" s="16" t="s">
        <v>122</v>
      </c>
      <c r="AZ10" s="9" t="e">
        <f>IF(AL8="NO APLICA",-AS3*AS6+AS15*AS18,-AS3*AS6+AS15*AS18-AM9*AM12)</f>
        <v>#VALUE!</v>
      </c>
      <c r="BB10" s="56" t="s">
        <v>118</v>
      </c>
      <c r="BC10" s="61" t="str" cm="1">
        <f t="array" ref="BC10">IF(B3=3,INDEX(AF42:AF300,B2-1,1),"-")</f>
        <v>-</v>
      </c>
      <c r="BD10" s="65" t="s">
        <v>152</v>
      </c>
      <c r="BE10" s="66" t="e" cm="1">
        <f t="array" ref="BE10">INDEX(AH42:AH300,B2+B3-4,1)</f>
        <v>#VALUE!</v>
      </c>
      <c r="BF10" s="67" t="s">
        <v>151</v>
      </c>
      <c r="BG10" s="77" t="e" cm="1">
        <f t="array" ref="BG10">INDEX(Q42:Q300,B2+B3-4,1)</f>
        <v>#VALUE!</v>
      </c>
      <c r="BH10" s="78" t="s">
        <v>244</v>
      </c>
      <c r="BI10" s="79" t="e" cm="1">
        <f t="array" ref="BI10">INDEX(AJ42:AJ300,B2+B3-4,1)</f>
        <v>#VALUE!</v>
      </c>
      <c r="BJ10" s="9"/>
      <c r="BK10" s="9"/>
      <c r="BM10" s="9" t="e">
        <f>BG11</f>
        <v>#VALUE!</v>
      </c>
      <c r="BN10" s="16" t="s">
        <v>122</v>
      </c>
      <c r="BO10" s="9" t="e">
        <f>BE15*BE18-BE3*BE6+BG15*BG18</f>
        <v>#VALUE!</v>
      </c>
      <c r="BP10" s="16" t="s">
        <v>122</v>
      </c>
      <c r="BQ10" s="9" t="e">
        <f>IF(BB8="NO APLICA",BI15*BI18-BI3*BI6,-BC9*BC12+BI15*BI18-BI3*BI6)</f>
        <v>#VALUE!</v>
      </c>
      <c r="BZ10" s="19"/>
      <c r="CB10" s="9"/>
      <c r="CI10" s="9"/>
    </row>
    <row r="11" spans="1:88" ht="16.2" x14ac:dyDescent="0.3">
      <c r="A11" s="11" t="s">
        <v>99</v>
      </c>
      <c r="D11" s="129"/>
      <c r="E11" s="52">
        <f>N31</f>
        <v>0</v>
      </c>
      <c r="F11" s="17"/>
      <c r="G11" s="18"/>
      <c r="I11" s="107" t="s">
        <v>185</v>
      </c>
      <c r="J11" s="107"/>
      <c r="K11" s="107"/>
      <c r="L11" s="107"/>
      <c r="N11" s="52">
        <f>-P36</f>
        <v>0</v>
      </c>
      <c r="R11" s="107" t="s">
        <v>185</v>
      </c>
      <c r="S11" s="107"/>
      <c r="T11" s="107"/>
      <c r="U11" s="107"/>
      <c r="W11" s="52"/>
      <c r="X11" s="65" t="s">
        <v>119</v>
      </c>
      <c r="Y11" s="66">
        <f>AY42</f>
        <v>0</v>
      </c>
      <c r="Z11" s="68" t="s">
        <v>139</v>
      </c>
      <c r="AA11" s="77">
        <f>V42</f>
        <v>0</v>
      </c>
      <c r="AB11" s="78" t="s">
        <v>119</v>
      </c>
      <c r="AC11" s="79">
        <f>AY42</f>
        <v>0</v>
      </c>
      <c r="AF11" s="9">
        <f>AA11</f>
        <v>0</v>
      </c>
      <c r="AG11" s="16" t="s">
        <v>122</v>
      </c>
      <c r="AH11" s="9">
        <f>X23+Z23</f>
        <v>0</v>
      </c>
      <c r="AI11" s="16" t="s">
        <v>122</v>
      </c>
      <c r="AJ11" s="9">
        <f>X24+Z24</f>
        <v>0</v>
      </c>
      <c r="AL11" s="56" t="s">
        <v>119</v>
      </c>
      <c r="AM11" s="61" t="e" cm="1">
        <f t="array" ref="AM11">INDEX(AX42:AX300,AM2-1,1)</f>
        <v>#VALUE!</v>
      </c>
      <c r="AN11" s="65" t="s">
        <v>119</v>
      </c>
      <c r="AO11" s="66" t="e" cm="1">
        <f t="array" ref="AO11">INDEX(AY42:AY300,AM2-1,1)</f>
        <v>#VALUE!</v>
      </c>
      <c r="AP11" s="68" t="s">
        <v>139</v>
      </c>
      <c r="AQ11" s="77" t="e" cm="1">
        <f t="array" ref="AQ11">INDEX(V42:V300,AM2-1,1)</f>
        <v>#VALUE!</v>
      </c>
      <c r="AR11" s="78" t="s">
        <v>119</v>
      </c>
      <c r="AS11" s="79" t="e" cm="1">
        <f t="array" ref="AS11">INDEX(AY42:AY300,AM2-1,1)</f>
        <v>#VALUE!</v>
      </c>
      <c r="AU11" s="9"/>
      <c r="AV11" s="9" t="e">
        <f>AQ11</f>
        <v>#VALUE!</v>
      </c>
      <c r="AW11" s="16" t="s">
        <v>122</v>
      </c>
      <c r="AX11" s="9" t="e">
        <f>AN23+AP23</f>
        <v>#VALUE!</v>
      </c>
      <c r="AY11" s="16" t="s">
        <v>122</v>
      </c>
      <c r="AZ11" s="9" t="e">
        <f>AN24+AP24</f>
        <v>#VALUE!</v>
      </c>
      <c r="BB11" s="56" t="s">
        <v>119</v>
      </c>
      <c r="BC11" s="61" t="str" cm="1">
        <f t="array" ref="BC11">IF(B3=3,INDEX(AX42:AX300,B2-1,1),"-")</f>
        <v>-</v>
      </c>
      <c r="BD11" s="65" t="s">
        <v>119</v>
      </c>
      <c r="BE11" s="66" t="e" cm="1">
        <f t="array" ref="BE11">INDEX(AY42:AY300,B2+B3-4,1)</f>
        <v>#VALUE!</v>
      </c>
      <c r="BF11" s="68" t="s">
        <v>139</v>
      </c>
      <c r="BG11" s="77" t="e" cm="1">
        <f t="array" ref="BG11">INDEX(V42:V300,B2+B3-4,1)</f>
        <v>#VALUE!</v>
      </c>
      <c r="BH11" s="78" t="s">
        <v>119</v>
      </c>
      <c r="BI11" s="79" t="e" cm="1">
        <f t="array" ref="BI11">INDEX(AY42:AY300,B2+B3-4,1)</f>
        <v>#VALUE!</v>
      </c>
      <c r="BJ11" s="9"/>
      <c r="BK11" s="9"/>
      <c r="BM11" s="9" t="e">
        <f>BG11</f>
        <v>#VALUE!</v>
      </c>
      <c r="BN11" s="16" t="s">
        <v>122</v>
      </c>
      <c r="BO11" s="9" t="e">
        <f>BD23+BF23</f>
        <v>#VALUE!</v>
      </c>
      <c r="BP11" s="16" t="s">
        <v>122</v>
      </c>
      <c r="BQ11" s="9" t="e">
        <f>BD24+BF24</f>
        <v>#VALUE!</v>
      </c>
      <c r="BU11" s="47" t="s">
        <v>262</v>
      </c>
      <c r="BV11" s="48">
        <f>Z36</f>
        <v>0</v>
      </c>
      <c r="BZ11" s="19"/>
      <c r="CI11" s="9"/>
    </row>
    <row r="12" spans="1:88" ht="16.2" x14ac:dyDescent="0.3">
      <c r="A12" s="12" t="s">
        <v>98</v>
      </c>
      <c r="D12" s="129"/>
      <c r="F12" s="17"/>
      <c r="G12" s="18"/>
      <c r="W12" s="52"/>
      <c r="X12" s="65" t="s">
        <v>283</v>
      </c>
      <c r="Y12" s="66">
        <f>O42</f>
        <v>0</v>
      </c>
      <c r="Z12" s="68" t="s">
        <v>140</v>
      </c>
      <c r="AA12" s="77">
        <f>W42</f>
        <v>0</v>
      </c>
      <c r="AB12" s="78" t="s">
        <v>284</v>
      </c>
      <c r="AC12" s="79">
        <f>R42</f>
        <v>0</v>
      </c>
      <c r="AL12" s="56" t="s">
        <v>247</v>
      </c>
      <c r="AM12" s="61" t="e" cm="1">
        <f t="array" ref="AM12">INDEX(M42:M300,AM2-1,1)</f>
        <v>#VALUE!</v>
      </c>
      <c r="AN12" s="65" t="s">
        <v>283</v>
      </c>
      <c r="AO12" s="66" t="e" cm="1">
        <f t="array" ref="AO12">INDEX(O42:O300,AM2-1,1)</f>
        <v>#VALUE!</v>
      </c>
      <c r="AP12" s="68" t="s">
        <v>140</v>
      </c>
      <c r="AQ12" s="77" t="e" cm="1">
        <f t="array" ref="AQ12">INDEX(W42:W300,AM2-1,1)</f>
        <v>#VALUE!</v>
      </c>
      <c r="AR12" s="78" t="s">
        <v>284</v>
      </c>
      <c r="AS12" s="79" t="e" cm="1">
        <f t="array" ref="AS12">INDEX(R42:R300,AM2-1,1)</f>
        <v>#VALUE!</v>
      </c>
      <c r="AU12" s="9"/>
      <c r="AV12" s="9"/>
      <c r="AW12" s="9"/>
      <c r="AX12" s="9"/>
      <c r="AY12" s="9"/>
      <c r="AZ12" s="9"/>
      <c r="BB12" s="56" t="s">
        <v>247</v>
      </c>
      <c r="BC12" s="61" t="str" cm="1">
        <f t="array" ref="BC12">IF(B3=3,INDEX(M42:M300,B2-1,1),"-")</f>
        <v>-</v>
      </c>
      <c r="BD12" s="65" t="s">
        <v>283</v>
      </c>
      <c r="BE12" s="66" t="e" cm="1">
        <f t="array" ref="BE12">INDEX(O42:O300,B2+B3-4,1)</f>
        <v>#VALUE!</v>
      </c>
      <c r="BF12" s="68" t="s">
        <v>140</v>
      </c>
      <c r="BG12" s="77" t="e" cm="1">
        <f t="array" ref="BG12">INDEX(W42:W300,B2+B3-4,1)</f>
        <v>#VALUE!</v>
      </c>
      <c r="BH12" s="78" t="s">
        <v>284</v>
      </c>
      <c r="BI12" s="79" t="e" cm="1">
        <f t="array" ref="BI12">INDEX(R42:R300,B2+B3-4,1)</f>
        <v>#VALUE!</v>
      </c>
      <c r="BJ12" s="9"/>
      <c r="BK12" s="9"/>
      <c r="BL12" s="9"/>
      <c r="BM12" s="9"/>
      <c r="BN12" s="9"/>
      <c r="BO12" s="9"/>
      <c r="BP12" s="9"/>
      <c r="BU12" s="47" t="s">
        <v>118</v>
      </c>
      <c r="BV12" s="48">
        <f>AB36</f>
        <v>0</v>
      </c>
      <c r="BZ12" s="19"/>
      <c r="CA12" s="9" t="e">
        <f>BT3*BT6</f>
        <v>#VALUE!</v>
      </c>
      <c r="CB12" s="16" t="s">
        <v>122</v>
      </c>
      <c r="CC12" s="9">
        <f>BT19*BT22+BV3*BV6+BX4*BX7</f>
        <v>0</v>
      </c>
      <c r="CH12" s="9"/>
      <c r="CI12" s="9"/>
    </row>
    <row r="13" spans="1:88" ht="16.2" thickBot="1" x14ac:dyDescent="0.35">
      <c r="A13" s="14" t="s">
        <v>102</v>
      </c>
      <c r="D13" s="129"/>
      <c r="F13" s="17"/>
      <c r="G13" s="18"/>
      <c r="N13" s="47" t="s">
        <v>213</v>
      </c>
      <c r="O13" s="48">
        <f>E36</f>
        <v>0</v>
      </c>
      <c r="S13" s="9">
        <f>N11</f>
        <v>0</v>
      </c>
      <c r="T13" s="16" t="s">
        <v>122</v>
      </c>
      <c r="U13" s="9">
        <f>O3*O7-O13*O17</f>
        <v>0</v>
      </c>
      <c r="W13" s="52"/>
      <c r="X13" s="69"/>
      <c r="Y13" s="70"/>
      <c r="Z13" s="68" t="s">
        <v>141</v>
      </c>
      <c r="AA13" s="77">
        <f>X42</f>
        <v>0</v>
      </c>
      <c r="AB13" s="80"/>
      <c r="AC13" s="81"/>
      <c r="AE13" s="107" t="s">
        <v>185</v>
      </c>
      <c r="AF13" s="107"/>
      <c r="AG13" s="107"/>
      <c r="AH13" s="107"/>
      <c r="AI13" s="107"/>
      <c r="AJ13" s="107"/>
      <c r="AL13" s="56" t="s">
        <v>121</v>
      </c>
      <c r="AM13" s="61" t="e" cm="1">
        <f t="array" ref="AM13">INDEX(AT42:AT300,AM2-1,1)</f>
        <v>#VALUE!</v>
      </c>
      <c r="AN13" s="69"/>
      <c r="AO13" s="70"/>
      <c r="AP13" s="68" t="s">
        <v>141</v>
      </c>
      <c r="AQ13" s="77" t="e" cm="1">
        <f t="array" ref="AQ13">INDEX(X42:X300,AM2-1,1)</f>
        <v>#VALUE!</v>
      </c>
      <c r="AR13" s="80"/>
      <c r="AS13" s="81"/>
      <c r="AU13" s="107" t="s">
        <v>185</v>
      </c>
      <c r="AV13" s="107"/>
      <c r="AW13" s="107"/>
      <c r="AX13" s="107"/>
      <c r="AY13" s="107"/>
      <c r="AZ13" s="107"/>
      <c r="BB13" s="56" t="s">
        <v>121</v>
      </c>
      <c r="BC13" s="61" t="str" cm="1">
        <f t="array" ref="BC13">IF(B3=3,INDEX(AT42:AT300,B2-1,1),"-")</f>
        <v>-</v>
      </c>
      <c r="BD13" s="69"/>
      <c r="BE13" s="70"/>
      <c r="BF13" s="68" t="s">
        <v>141</v>
      </c>
      <c r="BG13" s="77" t="e" cm="1">
        <f t="array" ref="BG13">INDEX(X42:X300,B2+B3-4,1)</f>
        <v>#VALUE!</v>
      </c>
      <c r="BH13" s="80"/>
      <c r="BI13" s="81"/>
      <c r="BJ13" s="9"/>
      <c r="BK13" s="107" t="s">
        <v>185</v>
      </c>
      <c r="BL13" s="107"/>
      <c r="BM13" s="107"/>
      <c r="BN13" s="107"/>
      <c r="BO13" s="107"/>
      <c r="BP13" s="107"/>
      <c r="BQ13" s="107"/>
      <c r="BU13" s="47" t="s">
        <v>119</v>
      </c>
      <c r="BV13" s="48">
        <f>AD36</f>
        <v>0</v>
      </c>
      <c r="CA13" s="9">
        <f>BV19*BV22</f>
        <v>0</v>
      </c>
      <c r="CB13" s="16" t="s">
        <v>122</v>
      </c>
      <c r="CC13" s="9">
        <f>BX4*BX7+BV11*BV14</f>
        <v>0</v>
      </c>
      <c r="CH13" s="9"/>
      <c r="CI13" s="9"/>
    </row>
    <row r="14" spans="1:88" ht="16.8" thickBot="1" x14ac:dyDescent="0.35">
      <c r="A14" s="12" t="s">
        <v>100</v>
      </c>
      <c r="D14" s="129"/>
      <c r="E14" s="20" t="s">
        <v>134</v>
      </c>
      <c r="F14" s="31">
        <f>D31</f>
        <v>0</v>
      </c>
      <c r="G14" s="47" t="s">
        <v>202</v>
      </c>
      <c r="H14" s="48">
        <f>C31</f>
        <v>0</v>
      </c>
      <c r="J14" s="9">
        <f>E11</f>
        <v>0</v>
      </c>
      <c r="K14" s="16" t="s">
        <v>122</v>
      </c>
      <c r="L14" s="9">
        <f>H14*H18-H3*H7</f>
        <v>0</v>
      </c>
      <c r="N14" s="47" t="s">
        <v>118</v>
      </c>
      <c r="O14" s="48">
        <f>M36</f>
        <v>0</v>
      </c>
      <c r="W14" s="52"/>
      <c r="X14" s="71"/>
      <c r="Y14" s="72"/>
      <c r="Z14" s="73" t="s">
        <v>138</v>
      </c>
      <c r="AA14" s="82">
        <f>AN42</f>
        <v>0</v>
      </c>
      <c r="AB14" s="83"/>
      <c r="AC14" s="84"/>
      <c r="AM14" s="52"/>
      <c r="AN14" s="71"/>
      <c r="AO14" s="72"/>
      <c r="AP14" s="73" t="s">
        <v>138</v>
      </c>
      <c r="AQ14" s="82" t="e" cm="1">
        <f t="array" ref="AQ14">INDEX(AN42:AN300,AM2-1,1)</f>
        <v>#VALUE!</v>
      </c>
      <c r="AR14" s="83"/>
      <c r="AS14" s="84"/>
      <c r="AU14" s="9"/>
      <c r="AV14" s="9"/>
      <c r="AW14" s="9"/>
      <c r="AX14" s="9"/>
      <c r="AY14" s="9"/>
      <c r="AZ14" s="9"/>
      <c r="BC14" s="52"/>
      <c r="BD14" s="71"/>
      <c r="BE14" s="72"/>
      <c r="BF14" s="73" t="s">
        <v>138</v>
      </c>
      <c r="BG14" s="82" t="e" cm="1">
        <f t="array" ref="BG14">INDEX(AN42:AN300,B2+B3-4,1)</f>
        <v>#VALUE!</v>
      </c>
      <c r="BH14" s="83"/>
      <c r="BI14" s="84"/>
      <c r="BJ14" s="9"/>
      <c r="BK14" s="9"/>
      <c r="BL14" s="9"/>
      <c r="BM14" s="9"/>
      <c r="BN14" s="9"/>
      <c r="BO14" s="9"/>
      <c r="BP14" s="9"/>
      <c r="BU14" s="47" t="s">
        <v>201</v>
      </c>
      <c r="BV14" s="48">
        <f>AA36</f>
        <v>0</v>
      </c>
      <c r="CB14" s="9"/>
    </row>
    <row r="15" spans="1:88" ht="16.8" thickBot="1" x14ac:dyDescent="0.35">
      <c r="A15" s="14" t="s">
        <v>101</v>
      </c>
      <c r="D15" s="129"/>
      <c r="E15" s="20" t="s">
        <v>118</v>
      </c>
      <c r="F15" s="31">
        <f>L31</f>
        <v>0</v>
      </c>
      <c r="G15" s="47" t="s">
        <v>118</v>
      </c>
      <c r="H15" s="48">
        <f>K31</f>
        <v>0</v>
      </c>
      <c r="J15" s="9">
        <f>E11</f>
        <v>0</v>
      </c>
      <c r="K15" s="9" t="s">
        <v>122</v>
      </c>
      <c r="L15" s="9">
        <f>F14*F18-F3*F7</f>
        <v>0</v>
      </c>
      <c r="N15" s="47" t="s">
        <v>119</v>
      </c>
      <c r="O15" s="48">
        <f>V36</f>
        <v>0</v>
      </c>
      <c r="R15" s="107" t="s">
        <v>135</v>
      </c>
      <c r="S15" s="107"/>
      <c r="T15" s="107"/>
      <c r="U15" s="107"/>
      <c r="W15" s="51" t="s">
        <v>133</v>
      </c>
      <c r="X15" s="20" t="s">
        <v>148</v>
      </c>
      <c r="Y15" s="31">
        <f>G43</f>
        <v>0</v>
      </c>
      <c r="AB15" s="47" t="s">
        <v>245</v>
      </c>
      <c r="AC15" s="48">
        <f>H42</f>
        <v>0</v>
      </c>
      <c r="AK15" s="16"/>
      <c r="AM15" s="51" t="s">
        <v>133</v>
      </c>
      <c r="AN15" s="20" t="s">
        <v>168</v>
      </c>
      <c r="AO15" s="31" t="e" cm="1" vm="2">
        <f t="array" aca="1" ref="AO15" ca="1">INDEX(G42:G300,AM2,1)</f>
        <v>#VALUE!</v>
      </c>
      <c r="AR15" s="47" t="s">
        <v>254</v>
      </c>
      <c r="AS15" s="48" t="e" cm="1">
        <f t="array" ref="AS15">INDEX(H42:H300,AM2-1,1)</f>
        <v>#VALUE!</v>
      </c>
      <c r="AU15" s="9"/>
      <c r="AV15" s="9"/>
      <c r="AW15" s="9"/>
      <c r="AX15" s="9"/>
      <c r="AY15" s="9"/>
      <c r="AZ15" s="9"/>
      <c r="BC15" s="51" t="s">
        <v>133</v>
      </c>
      <c r="BD15" s="20" t="s">
        <v>172</v>
      </c>
      <c r="BE15" s="31">
        <f>BV3</f>
        <v>0</v>
      </c>
      <c r="BF15" s="56" t="s">
        <v>255</v>
      </c>
      <c r="BG15" s="61">
        <f>BX4</f>
        <v>0</v>
      </c>
      <c r="BH15" s="47" t="s">
        <v>224</v>
      </c>
      <c r="BI15" s="48" t="e" cm="1">
        <f t="array" ref="BI15">INDEX(H42:H300,B2+B3-4,1)</f>
        <v>#VALUE!</v>
      </c>
      <c r="BJ15" s="9"/>
      <c r="BK15" s="9"/>
      <c r="BL15" s="9"/>
      <c r="BM15" s="9"/>
      <c r="BN15" s="9"/>
      <c r="BO15" s="9"/>
      <c r="BP15" s="9"/>
      <c r="BU15" s="47" t="s">
        <v>121</v>
      </c>
      <c r="BV15" s="48">
        <f>AC36</f>
        <v>0</v>
      </c>
      <c r="BX15" s="51" t="s">
        <v>154</v>
      </c>
      <c r="BY15" s="107" t="s">
        <v>185</v>
      </c>
      <c r="BZ15" s="107"/>
      <c r="CA15" s="107"/>
      <c r="CB15" s="107"/>
      <c r="CC15" s="107"/>
    </row>
    <row r="16" spans="1:88" ht="15.6" x14ac:dyDescent="0.3">
      <c r="D16" s="129"/>
      <c r="E16" s="20" t="s">
        <v>119</v>
      </c>
      <c r="F16" s="31">
        <f>U31</f>
        <v>0</v>
      </c>
      <c r="G16" s="47" t="s">
        <v>119</v>
      </c>
      <c r="H16" s="48">
        <f>T31</f>
        <v>0</v>
      </c>
      <c r="N16" s="47" t="s">
        <v>201</v>
      </c>
      <c r="O16" s="48">
        <f>I36</f>
        <v>0</v>
      </c>
      <c r="W16" s="52">
        <f>D42</f>
        <v>0</v>
      </c>
      <c r="X16" s="20" t="s">
        <v>118</v>
      </c>
      <c r="Y16" s="31">
        <f>AG43</f>
        <v>0</v>
      </c>
      <c r="AB16" s="47" t="s">
        <v>118</v>
      </c>
      <c r="AC16" s="48">
        <f>AK42</f>
        <v>0</v>
      </c>
      <c r="AF16" s="9">
        <f>AA14</f>
        <v>0</v>
      </c>
      <c r="AG16" s="16" t="s">
        <v>122</v>
      </c>
      <c r="AH16" s="9">
        <f>Y15*Y19-Y3*Y7</f>
        <v>0</v>
      </c>
      <c r="AI16" s="16" t="s">
        <v>122</v>
      </c>
      <c r="AJ16" s="9">
        <f>AC15*AC19-AC3*AC7</f>
        <v>0</v>
      </c>
      <c r="AM16" s="52" t="e" cm="1">
        <f t="array" ref="AM16">INDEX(D42:D300,AM2-1,1)</f>
        <v>#VALUE!</v>
      </c>
      <c r="AN16" s="20" t="s">
        <v>118</v>
      </c>
      <c r="AO16" s="31" t="e" cm="1" vm="2">
        <f t="array" aca="1" ref="AO16" ca="1">INDEX(AG42:AG300,AM2,1)</f>
        <v>#VALUE!</v>
      </c>
      <c r="AR16" s="47" t="s">
        <v>118</v>
      </c>
      <c r="AS16" s="48" t="e" cm="1">
        <f t="array" ref="AS16">INDEX(AK42:AK300,AM2-1,1)</f>
        <v>#VALUE!</v>
      </c>
      <c r="AU16" s="9"/>
      <c r="AV16" s="9" t="e">
        <f>AQ14</f>
        <v>#VALUE!</v>
      </c>
      <c r="AW16" s="16" t="s">
        <v>122</v>
      </c>
      <c r="AX16" s="9" t="e" vm="1">
        <f ca="1">AO15*AO19-AO3*AO7</f>
        <v>#VALUE!</v>
      </c>
      <c r="AY16" s="16" t="s">
        <v>122</v>
      </c>
      <c r="AZ16" s="9" t="e">
        <f>IF(AL8="NO APLICA",-AS3*AS7+AS15*AS19,-AS3*AS7+AS15*AS19-AM9*AM13)</f>
        <v>#VALUE!</v>
      </c>
      <c r="BC16" s="52" t="e" cm="1">
        <f t="array" ref="BC16">INDEX(D42:D300,B2+B3-4,1)</f>
        <v>#VALUE!</v>
      </c>
      <c r="BD16" s="20" t="s">
        <v>118</v>
      </c>
      <c r="BE16" s="31">
        <f t="shared" ref="BE16:BE19" si="0">BV4</f>
        <v>0</v>
      </c>
      <c r="BF16" s="56" t="s">
        <v>118</v>
      </c>
      <c r="BG16" s="61">
        <f>BX5</f>
        <v>0</v>
      </c>
      <c r="BH16" s="47" t="s">
        <v>118</v>
      </c>
      <c r="BI16" s="48" t="e" cm="1">
        <f t="array" ref="BI16">INDEX(AK42:AK300,B2+B3-4,1)</f>
        <v>#VALUE!</v>
      </c>
      <c r="BJ16" s="9"/>
      <c r="BK16" s="9"/>
      <c r="BM16" s="9" t="e">
        <f>BG14</f>
        <v>#VALUE!</v>
      </c>
      <c r="BN16" s="16" t="s">
        <v>122</v>
      </c>
      <c r="BO16" s="9" t="e">
        <f>BE15*BE19-BE3*BE7+BG15*BG19</f>
        <v>#VALUE!</v>
      </c>
      <c r="BP16" s="16" t="s">
        <v>122</v>
      </c>
      <c r="BQ16" s="9" t="e">
        <f>IF(BB8="NO APLICA",BI15*BI19-BI3*BI7,-BC9*BC13+BI15*BI19-BI3*BI7)</f>
        <v>#VALUE!</v>
      </c>
      <c r="BX16" s="52">
        <f>P37</f>
        <v>0</v>
      </c>
    </row>
    <row r="17" spans="1:82" ht="15.6" x14ac:dyDescent="0.3">
      <c r="D17" s="129"/>
      <c r="E17" s="20" t="s">
        <v>120</v>
      </c>
      <c r="F17" s="31">
        <f>H31</f>
        <v>0</v>
      </c>
      <c r="G17" s="47" t="s">
        <v>201</v>
      </c>
      <c r="H17" s="48">
        <f>G31</f>
        <v>0</v>
      </c>
      <c r="N17" s="47" t="s">
        <v>121</v>
      </c>
      <c r="O17" s="48">
        <f>R36</f>
        <v>0</v>
      </c>
      <c r="S17" s="9">
        <f>B11</f>
        <v>0</v>
      </c>
      <c r="T17" s="16" t="s">
        <v>122</v>
      </c>
      <c r="U17" s="9" t="e">
        <f>O19/Q19</f>
        <v>#DIV/0!</v>
      </c>
      <c r="W17" s="52"/>
      <c r="X17" s="20" t="s">
        <v>119</v>
      </c>
      <c r="Y17" s="31">
        <f>AY43</f>
        <v>0</v>
      </c>
      <c r="AB17" s="47" t="s">
        <v>119</v>
      </c>
      <c r="AC17" s="48">
        <f>AY42</f>
        <v>0</v>
      </c>
      <c r="AF17" s="9">
        <f>AA14</f>
        <v>0</v>
      </c>
      <c r="AG17" s="16" t="s">
        <v>122</v>
      </c>
      <c r="AH17" s="9">
        <f>X25+Z25</f>
        <v>0</v>
      </c>
      <c r="AI17" s="16" t="s">
        <v>122</v>
      </c>
      <c r="AJ17" s="9">
        <f>X26+Z26</f>
        <v>0</v>
      </c>
      <c r="AM17" s="52"/>
      <c r="AN17" s="20" t="s">
        <v>119</v>
      </c>
      <c r="AO17" s="31" t="e" cm="1" vm="2">
        <f t="array" aca="1" ref="AO17" ca="1">INDEX(AY42:AY300,AM2,1)</f>
        <v>#VALUE!</v>
      </c>
      <c r="AR17" s="47" t="s">
        <v>119</v>
      </c>
      <c r="AS17" s="48" t="e" cm="1">
        <f t="array" ref="AS17">INDEX(AY42:AY300,AM2-1,1)</f>
        <v>#VALUE!</v>
      </c>
      <c r="AU17" s="9"/>
      <c r="AV17" s="9" t="e">
        <f>AQ14</f>
        <v>#VALUE!</v>
      </c>
      <c r="AW17" s="16" t="s">
        <v>122</v>
      </c>
      <c r="AX17" s="9" t="e">
        <f>AN25+AP25</f>
        <v>#VALUE!</v>
      </c>
      <c r="AY17" s="16" t="s">
        <v>122</v>
      </c>
      <c r="AZ17" s="9" t="e">
        <f>AN26+AP26</f>
        <v>#VALUE!</v>
      </c>
      <c r="BC17" s="52"/>
      <c r="BD17" s="20" t="s">
        <v>119</v>
      </c>
      <c r="BE17" s="31">
        <f t="shared" si="0"/>
        <v>0</v>
      </c>
      <c r="BF17" s="56" t="s">
        <v>119</v>
      </c>
      <c r="BG17" s="61">
        <f>BX6</f>
        <v>0</v>
      </c>
      <c r="BH17" s="47" t="s">
        <v>119</v>
      </c>
      <c r="BI17" s="48" t="e" cm="1">
        <f t="array" ref="BI17">INDEX(AY42:AY300,B2+B3-4,1)</f>
        <v>#VALUE!</v>
      </c>
      <c r="BJ17" s="9"/>
      <c r="BK17" s="9"/>
      <c r="BM17" s="9" t="e">
        <f>BG14</f>
        <v>#VALUE!</v>
      </c>
      <c r="BN17" s="16" t="s">
        <v>122</v>
      </c>
      <c r="BO17" s="9" t="e">
        <f>BD25+BF25</f>
        <v>#VALUE!</v>
      </c>
      <c r="BP17" s="16" t="s">
        <v>122</v>
      </c>
      <c r="BQ17" s="9" t="e">
        <f>BD26+BF26</f>
        <v>#VALUE!</v>
      </c>
    </row>
    <row r="18" spans="1:82" ht="15.6" x14ac:dyDescent="0.3">
      <c r="D18" s="129"/>
      <c r="E18" s="20" t="s">
        <v>121</v>
      </c>
      <c r="F18" s="31">
        <f>Q31</f>
        <v>0</v>
      </c>
      <c r="G18" s="47" t="s">
        <v>121</v>
      </c>
      <c r="H18" s="48">
        <f>P31</f>
        <v>0</v>
      </c>
      <c r="W18" s="51" t="s">
        <v>143</v>
      </c>
      <c r="X18" s="20" t="s">
        <v>147</v>
      </c>
      <c r="Y18" s="31">
        <f>N43</f>
        <v>0</v>
      </c>
      <c r="AB18" s="47" t="s">
        <v>201</v>
      </c>
      <c r="AC18" s="48">
        <f>S42</f>
        <v>0</v>
      </c>
      <c r="AM18" s="51" t="s">
        <v>143</v>
      </c>
      <c r="AN18" s="20" t="s">
        <v>147</v>
      </c>
      <c r="AO18" s="31" t="e" cm="1" vm="2">
        <f t="array" aca="1" ref="AO18" ca="1">INDEX(N42:N300,AM2,1)</f>
        <v>#VALUE!</v>
      </c>
      <c r="AR18" s="47" t="s">
        <v>201</v>
      </c>
      <c r="AS18" s="48" t="e" cm="1">
        <f t="array" ref="AS18">INDEX(S42:S300,AM2-1,1)</f>
        <v>#VALUE!</v>
      </c>
      <c r="AU18" s="9"/>
      <c r="AV18" s="9"/>
      <c r="AW18" s="9"/>
      <c r="AX18" s="9"/>
      <c r="AY18" s="9"/>
      <c r="AZ18" s="9"/>
      <c r="BC18" s="51" t="s">
        <v>143</v>
      </c>
      <c r="BD18" s="20" t="s">
        <v>147</v>
      </c>
      <c r="BE18" s="31">
        <f t="shared" si="0"/>
        <v>0</v>
      </c>
      <c r="BF18" s="56" t="s">
        <v>256</v>
      </c>
      <c r="BG18" s="61">
        <f>BX7</f>
        <v>0</v>
      </c>
      <c r="BH18" s="47" t="s">
        <v>201</v>
      </c>
      <c r="BI18" s="48" t="e" cm="1">
        <f t="array" ref="BI18">INDEX(S42:S300,B2+B3-4,1)</f>
        <v>#VALUE!</v>
      </c>
      <c r="BJ18" s="9"/>
      <c r="BK18" s="9"/>
      <c r="BL18" s="9"/>
      <c r="BM18" s="9"/>
      <c r="BN18" s="9"/>
      <c r="BO18" s="9"/>
      <c r="BP18" s="9"/>
      <c r="CA18" s="1" t="e">
        <f>BT3*BT7</f>
        <v>#VALUE!</v>
      </c>
      <c r="CB18" s="38" t="s">
        <v>122</v>
      </c>
      <c r="CC18" s="1">
        <f>BT19*BT23+BV3*BV7+BX4*BX8-BX16</f>
        <v>0</v>
      </c>
    </row>
    <row r="19" spans="1:82" ht="16.2" x14ac:dyDescent="0.3">
      <c r="D19" s="129"/>
      <c r="E19" s="46"/>
      <c r="F19" s="17" t="s">
        <v>107</v>
      </c>
      <c r="G19" s="49" t="s">
        <v>108</v>
      </c>
      <c r="H19" s="50"/>
      <c r="N19" s="47" t="s">
        <v>214</v>
      </c>
      <c r="O19" s="48">
        <f>O13-Q19</f>
        <v>0</v>
      </c>
      <c r="P19" s="47" t="s">
        <v>215</v>
      </c>
      <c r="Q19" s="48">
        <f>G36</f>
        <v>0</v>
      </c>
      <c r="W19" s="52">
        <f>W7-W16</f>
        <v>0</v>
      </c>
      <c r="X19" s="20" t="s">
        <v>121</v>
      </c>
      <c r="Y19" s="31">
        <f>AU43</f>
        <v>0</v>
      </c>
      <c r="AB19" s="47" t="s">
        <v>121</v>
      </c>
      <c r="AC19" s="48">
        <f>AV42</f>
        <v>0</v>
      </c>
      <c r="AM19" s="52" t="e">
        <f>AM7-AM16</f>
        <v>#VALUE!</v>
      </c>
      <c r="AN19" s="20" t="s">
        <v>121</v>
      </c>
      <c r="AO19" s="31" t="e" cm="1" vm="2">
        <f t="array" aca="1" ref="AO19" ca="1">INDEX(AU42:AU300,AM2,1)</f>
        <v>#VALUE!</v>
      </c>
      <c r="AR19" s="47" t="s">
        <v>121</v>
      </c>
      <c r="AS19" s="48" t="e" cm="1">
        <f t="array" ref="AS19">INDEX(AV42:AV300,AM2-1,1)</f>
        <v>#VALUE!</v>
      </c>
      <c r="AU19" s="9"/>
      <c r="AV19" s="9"/>
      <c r="AW19" s="9"/>
      <c r="AX19" s="9"/>
      <c r="AY19" s="9"/>
      <c r="AZ19" s="9"/>
      <c r="BC19" s="52" t="e">
        <f>BC7-BC16</f>
        <v>#VALUE!</v>
      </c>
      <c r="BD19" s="20" t="s">
        <v>121</v>
      </c>
      <c r="BE19" s="31">
        <f t="shared" si="0"/>
        <v>0</v>
      </c>
      <c r="BF19" s="56" t="s">
        <v>121</v>
      </c>
      <c r="BG19" s="61">
        <f>BX8</f>
        <v>0</v>
      </c>
      <c r="BH19" s="47" t="s">
        <v>121</v>
      </c>
      <c r="BI19" s="48" t="e" cm="1">
        <f t="array" ref="BI19">INDEX(AV42:AV300,B2+B3-4,1)</f>
        <v>#VALUE!</v>
      </c>
      <c r="BJ19" s="9"/>
      <c r="BK19" s="9"/>
      <c r="BL19" s="9"/>
      <c r="BM19" s="9"/>
      <c r="BN19" s="9"/>
      <c r="BO19" s="9"/>
      <c r="BP19" s="9"/>
      <c r="BQ19" s="9"/>
      <c r="BR19" s="9"/>
      <c r="BS19" s="47" t="s">
        <v>215</v>
      </c>
      <c r="BT19" s="48">
        <f>G37</f>
        <v>0</v>
      </c>
      <c r="BU19" s="47" t="s">
        <v>225</v>
      </c>
      <c r="BV19" s="48">
        <f>E37-G37</f>
        <v>0</v>
      </c>
      <c r="CA19" s="1">
        <f>BX16</f>
        <v>0</v>
      </c>
      <c r="CB19" s="38" t="s">
        <v>122</v>
      </c>
      <c r="CC19" s="1">
        <f>BX4*BX8-BV19*BV23+BV11*BV15</f>
        <v>0</v>
      </c>
    </row>
    <row r="20" spans="1:82" x14ac:dyDescent="0.3">
      <c r="A20" s="10"/>
      <c r="D20" s="129"/>
      <c r="F20" s="17"/>
      <c r="G20" s="18"/>
      <c r="N20" s="47" t="s">
        <v>118</v>
      </c>
      <c r="O20" s="48">
        <f>AVERAGE(O14,Q20)</f>
        <v>0</v>
      </c>
      <c r="P20" s="47" t="s">
        <v>118</v>
      </c>
      <c r="Q20" s="48">
        <f>O36</f>
        <v>0</v>
      </c>
      <c r="Y20" s="17" t="s">
        <v>129</v>
      </c>
      <c r="AB20" s="49" t="s">
        <v>130</v>
      </c>
      <c r="AO20" s="17" t="s">
        <v>129</v>
      </c>
      <c r="AR20" s="49" t="s">
        <v>130</v>
      </c>
      <c r="AU20" s="9"/>
      <c r="AV20" s="9"/>
      <c r="AW20" s="9"/>
      <c r="AX20" s="9"/>
      <c r="AY20" s="9"/>
      <c r="AZ20" s="9"/>
      <c r="BC20" s="9"/>
      <c r="BD20" s="9"/>
      <c r="BE20" s="17" t="s">
        <v>129</v>
      </c>
      <c r="BF20" s="9"/>
      <c r="BG20" s="9"/>
      <c r="BH20" s="49" t="s">
        <v>130</v>
      </c>
      <c r="BI20" s="9"/>
      <c r="BJ20" s="9"/>
      <c r="BK20" s="9"/>
      <c r="BL20" s="9"/>
      <c r="BM20" s="9"/>
      <c r="BN20" s="9"/>
      <c r="BO20" s="9"/>
      <c r="BP20" s="9"/>
      <c r="BQ20" s="18"/>
      <c r="BR20" s="18"/>
      <c r="BS20" s="47" t="s">
        <v>118</v>
      </c>
      <c r="BT20" s="48">
        <f>O37</f>
        <v>0</v>
      </c>
      <c r="BU20" s="47" t="s">
        <v>118</v>
      </c>
      <c r="BV20" s="48">
        <f>M37</f>
        <v>0</v>
      </c>
    </row>
    <row r="21" spans="1:82" ht="15" thickBot="1" x14ac:dyDescent="0.35">
      <c r="A21" s="10"/>
      <c r="D21" s="129"/>
      <c r="F21" s="17"/>
      <c r="G21" s="18"/>
      <c r="N21" s="47" t="s">
        <v>119</v>
      </c>
      <c r="O21" s="48">
        <f>AVERAGE(O15,Q21)</f>
        <v>0</v>
      </c>
      <c r="P21" s="47" t="s">
        <v>119</v>
      </c>
      <c r="Q21" s="48">
        <f>X36</f>
        <v>0</v>
      </c>
      <c r="W21" s="115" t="s">
        <v>136</v>
      </c>
      <c r="X21" s="115"/>
      <c r="Y21" s="115"/>
      <c r="Z21" s="115"/>
      <c r="AA21" s="115"/>
      <c r="AB21" s="115"/>
      <c r="AC21" s="115"/>
      <c r="AD21" s="115"/>
      <c r="AE21" s="19"/>
      <c r="AM21" s="115" t="s">
        <v>136</v>
      </c>
      <c r="AN21" s="115"/>
      <c r="AO21" s="115"/>
      <c r="AP21" s="115"/>
      <c r="AQ21" s="115"/>
      <c r="AR21" s="115"/>
      <c r="AS21" s="115"/>
      <c r="AT21" s="115"/>
      <c r="AU21" s="19"/>
      <c r="AV21" s="9"/>
      <c r="AW21" s="9"/>
      <c r="AX21" s="9"/>
      <c r="AY21" s="9"/>
      <c r="AZ21" s="9"/>
      <c r="BC21" s="115" t="s">
        <v>136</v>
      </c>
      <c r="BD21" s="115"/>
      <c r="BE21" s="115"/>
      <c r="BF21" s="115"/>
      <c r="BG21" s="115"/>
      <c r="BH21" s="115"/>
      <c r="BI21" s="115"/>
      <c r="BJ21" s="115"/>
      <c r="BK21" s="19"/>
      <c r="BL21" s="9"/>
      <c r="BM21" s="9"/>
      <c r="BN21" s="9"/>
      <c r="BO21" s="9"/>
      <c r="BP21" s="9"/>
      <c r="BS21" s="47" t="s">
        <v>119</v>
      </c>
      <c r="BT21" s="48">
        <f>X37</f>
        <v>0</v>
      </c>
      <c r="BU21" s="47" t="s">
        <v>119</v>
      </c>
      <c r="BV21" s="48">
        <f>V37</f>
        <v>0</v>
      </c>
      <c r="BY21" s="107" t="s">
        <v>135</v>
      </c>
      <c r="BZ21" s="107"/>
      <c r="CA21" s="107"/>
      <c r="CB21" s="107"/>
      <c r="CC21" s="107"/>
    </row>
    <row r="22" spans="1:82" ht="16.8" thickBot="1" x14ac:dyDescent="0.35">
      <c r="A22" s="10"/>
      <c r="D22" s="129"/>
      <c r="F22" s="17"/>
      <c r="G22" s="18"/>
      <c r="N22" s="47" t="s">
        <v>201</v>
      </c>
      <c r="O22" s="48">
        <f>AVERAGE(O16,Q22)</f>
        <v>0</v>
      </c>
      <c r="P22" s="47" t="s">
        <v>201</v>
      </c>
      <c r="Q22" s="48">
        <f>K36</f>
        <v>0</v>
      </c>
      <c r="W22" s="116" t="s">
        <v>158</v>
      </c>
      <c r="X22" s="117"/>
      <c r="Y22" s="118" t="s">
        <v>137</v>
      </c>
      <c r="Z22" s="119"/>
      <c r="AA22" s="40" t="s">
        <v>146</v>
      </c>
      <c r="AB22" s="24" t="e">
        <f>K42/W19/X2</f>
        <v>#DIV/0!</v>
      </c>
      <c r="AC22" s="40" t="s">
        <v>144</v>
      </c>
      <c r="AD22" s="25">
        <f>AL42</f>
        <v>0</v>
      </c>
      <c r="AM22" s="126" t="s">
        <v>158</v>
      </c>
      <c r="AN22" s="127"/>
      <c r="AO22" s="126" t="s">
        <v>137</v>
      </c>
      <c r="AP22" s="127"/>
      <c r="AQ22" s="40" t="s">
        <v>146</v>
      </c>
      <c r="AR22" s="24" t="e" cm="1">
        <f t="array" ref="AR22">INDEX(K42:K300,AM2-1,1)/AM19/AM2</f>
        <v>#VALUE!</v>
      </c>
      <c r="AS22" s="40" t="s">
        <v>144</v>
      </c>
      <c r="AT22" s="25" t="e" cm="1">
        <f t="array" ref="AT22">INDEX(AL42:AL300,AM2-1,1)</f>
        <v>#VALUE!</v>
      </c>
      <c r="AU22" s="9"/>
      <c r="AV22" s="9"/>
      <c r="AW22" s="9"/>
      <c r="AX22" s="9"/>
      <c r="AY22" s="9"/>
      <c r="AZ22" s="9"/>
      <c r="BC22" s="116" t="s">
        <v>158</v>
      </c>
      <c r="BD22" s="117"/>
      <c r="BE22" s="118" t="s">
        <v>137</v>
      </c>
      <c r="BF22" s="119"/>
      <c r="BG22" s="40" t="s">
        <v>146</v>
      </c>
      <c r="BH22" s="24" t="e" cm="1">
        <f t="array" ref="BH22">INDEX(K42:K300,B2+B3-4,1)/BC19/BC2</f>
        <v>#VALUE!</v>
      </c>
      <c r="BI22" s="40" t="s">
        <v>144</v>
      </c>
      <c r="BJ22" s="25" t="e" cm="1">
        <f t="array" ref="BJ22">INDEX(AL42:AL300,B2+B3-4,1)</f>
        <v>#VALUE!</v>
      </c>
      <c r="BK22" s="9"/>
      <c r="BL22" s="9"/>
      <c r="BM22" s="9"/>
      <c r="BN22" s="9"/>
      <c r="BO22" s="9"/>
      <c r="BP22" s="9"/>
      <c r="BS22" s="47" t="s">
        <v>201</v>
      </c>
      <c r="BT22" s="48">
        <f>K37</f>
        <v>0</v>
      </c>
      <c r="BU22" s="47" t="s">
        <v>201</v>
      </c>
      <c r="BV22" s="48">
        <f>I37</f>
        <v>0</v>
      </c>
    </row>
    <row r="23" spans="1:82" ht="16.8" thickBot="1" x14ac:dyDescent="0.35">
      <c r="A23" s="10"/>
      <c r="D23" s="129"/>
      <c r="F23" s="17"/>
      <c r="G23" s="18"/>
      <c r="N23" s="47" t="s">
        <v>121</v>
      </c>
      <c r="O23" s="48">
        <f>AVERAGE(O17,Q23)</f>
        <v>0</v>
      </c>
      <c r="P23" s="47" t="s">
        <v>121</v>
      </c>
      <c r="Q23" s="48">
        <f>T36</f>
        <v>0</v>
      </c>
      <c r="W23" s="26" t="s">
        <v>159</v>
      </c>
      <c r="X23" s="32">
        <f>Y42</f>
        <v>0</v>
      </c>
      <c r="Y23" s="26" t="s">
        <v>163</v>
      </c>
      <c r="Z23" s="32">
        <f>AA42</f>
        <v>0</v>
      </c>
      <c r="AA23" s="40" t="s">
        <v>70</v>
      </c>
      <c r="AB23" s="23">
        <f>T42</f>
        <v>0</v>
      </c>
      <c r="AC23" s="40" t="s">
        <v>145</v>
      </c>
      <c r="AD23" s="22">
        <f>AM42</f>
        <v>0</v>
      </c>
      <c r="AM23" s="26" t="s">
        <v>159</v>
      </c>
      <c r="AN23" s="32" t="e" cm="1">
        <f t="array" ref="AN23">INDEX(Y42:Y300,AM2-1,1)</f>
        <v>#VALUE!</v>
      </c>
      <c r="AO23" s="26" t="s">
        <v>163</v>
      </c>
      <c r="AP23" s="32" t="e" cm="1">
        <f t="array" ref="AP23">INDEX(AA42:AA300,AM2-1,1)</f>
        <v>#VALUE!</v>
      </c>
      <c r="AQ23" s="40" t="s">
        <v>70</v>
      </c>
      <c r="AR23" s="23" t="e" cm="1">
        <f t="array" ref="AR23">INDEX(T42:T300,AM2-1,1)</f>
        <v>#VALUE!</v>
      </c>
      <c r="AS23" s="40" t="s">
        <v>145</v>
      </c>
      <c r="AT23" s="22" t="e" cm="1">
        <f t="array" ref="AT23">INDEX(AM42:AM300,AM2-1,1)</f>
        <v>#VALUE!</v>
      </c>
      <c r="AU23" s="9"/>
      <c r="AV23" s="9"/>
      <c r="AW23" s="9"/>
      <c r="AX23" s="9"/>
      <c r="AY23" s="9"/>
      <c r="AZ23" s="9"/>
      <c r="BC23" s="26" t="s">
        <v>159</v>
      </c>
      <c r="BD23" s="32" t="e" cm="1">
        <f t="array" ref="BD23">INDEX(Y42:Y300,B2+B3-4,1)</f>
        <v>#VALUE!</v>
      </c>
      <c r="BE23" s="26" t="s">
        <v>163</v>
      </c>
      <c r="BF23" s="32" t="e" cm="1">
        <f t="array" ref="BF23">INDEX(AA42:AA300,B2+B3-4,1)</f>
        <v>#VALUE!</v>
      </c>
      <c r="BG23" s="40" t="s">
        <v>70</v>
      </c>
      <c r="BH23" s="23" t="e" cm="1">
        <f t="array" ref="BH23">INDEX(T42:T300,B2+B3-4,1)</f>
        <v>#VALUE!</v>
      </c>
      <c r="BI23" s="40" t="s">
        <v>145</v>
      </c>
      <c r="BJ23" s="22" t="e" cm="1">
        <f t="array" ref="BJ23">INDEX(AM42:AM300,B2+B3-4,1)</f>
        <v>#VALUE!</v>
      </c>
      <c r="BK23" s="9"/>
      <c r="BL23" s="9"/>
      <c r="BM23" s="9"/>
      <c r="BN23" s="9"/>
      <c r="BO23" s="9"/>
      <c r="BP23" s="9"/>
      <c r="BS23" s="47" t="s">
        <v>121</v>
      </c>
      <c r="BT23" s="48">
        <f>T37</f>
        <v>0</v>
      </c>
      <c r="BU23" s="47" t="s">
        <v>121</v>
      </c>
      <c r="BV23" s="48">
        <f>R37</f>
        <v>0</v>
      </c>
    </row>
    <row r="24" spans="1:82" ht="16.8" thickBot="1" x14ac:dyDescent="0.35">
      <c r="A24" s="10"/>
      <c r="D24" s="129"/>
      <c r="F24" s="17"/>
      <c r="G24" s="18"/>
      <c r="W24" s="57" t="s">
        <v>248</v>
      </c>
      <c r="X24" s="58">
        <f>AB42</f>
        <v>0</v>
      </c>
      <c r="Y24" s="57" t="s">
        <v>249</v>
      </c>
      <c r="Z24" s="58">
        <f>AD42</f>
        <v>0</v>
      </c>
      <c r="AA24" s="40" t="s">
        <v>71</v>
      </c>
      <c r="AB24" s="22">
        <f>U42</f>
        <v>0</v>
      </c>
      <c r="AM24" s="57" t="s">
        <v>248</v>
      </c>
      <c r="AN24" s="58" t="e" cm="1">
        <f t="array" ref="AN24">INDEX(AB42:AB300,AM2-1,1)</f>
        <v>#VALUE!</v>
      </c>
      <c r="AO24" s="57" t="s">
        <v>249</v>
      </c>
      <c r="AP24" s="58" t="e" cm="1">
        <f t="array" ref="AP24">INDEX(AD42:AD300,AM2-1,1)</f>
        <v>#VALUE!</v>
      </c>
      <c r="AQ24" s="40" t="s">
        <v>71</v>
      </c>
      <c r="AR24" s="22" t="e" cm="1">
        <f t="array" ref="AR24">INDEX(U42:U300,AM2-1,1)</f>
        <v>#VALUE!</v>
      </c>
      <c r="AU24" s="9"/>
      <c r="AV24" s="9"/>
      <c r="AW24" s="9"/>
      <c r="AX24" s="9"/>
      <c r="AY24" s="9"/>
      <c r="AZ24" s="9"/>
      <c r="BC24" s="29" t="s">
        <v>161</v>
      </c>
      <c r="BD24" s="33" t="e" cm="1">
        <f t="array" ref="BD24">INDEX(AB42:AB300,B2+B3-4,1)</f>
        <v>#VALUE!</v>
      </c>
      <c r="BE24" s="29" t="s">
        <v>165</v>
      </c>
      <c r="BF24" s="33" t="e" cm="1">
        <f t="array" ref="BF24">INDEX(AD42:AD300,B2+B3-4,1)</f>
        <v>#VALUE!</v>
      </c>
      <c r="BG24" s="40" t="s">
        <v>71</v>
      </c>
      <c r="BH24" s="22" t="e" cm="1">
        <f t="array" ref="BH24">INDEX(U42:U300,B2+B3-4,1)</f>
        <v>#VALUE!</v>
      </c>
      <c r="BI24" s="9"/>
      <c r="BJ24" s="9"/>
      <c r="BK24" s="9"/>
      <c r="BL24" s="9"/>
      <c r="BM24" s="9"/>
      <c r="BN24" s="9"/>
      <c r="BO24" s="9"/>
      <c r="BP24" s="9"/>
      <c r="CA24" s="9">
        <f>B12</f>
        <v>0</v>
      </c>
      <c r="CB24" s="16" t="s">
        <v>122</v>
      </c>
      <c r="CC24" s="9" t="e">
        <f>BX4/BT19</f>
        <v>#DIV/0!</v>
      </c>
    </row>
    <row r="25" spans="1:82" ht="16.8" customHeight="1" thickBot="1" x14ac:dyDescent="0.35">
      <c r="A25" s="10"/>
      <c r="D25" s="129"/>
      <c r="F25" s="17"/>
      <c r="G25" s="18"/>
      <c r="N25" s="131" t="s">
        <v>186</v>
      </c>
      <c r="O25" s="131"/>
      <c r="P25" s="131"/>
      <c r="Q25" s="131"/>
      <c r="R25" s="131"/>
      <c r="S25" s="131"/>
      <c r="T25" s="131"/>
      <c r="U25" s="131"/>
      <c r="W25" s="27" t="s">
        <v>160</v>
      </c>
      <c r="X25" s="34">
        <f>AO42</f>
        <v>0</v>
      </c>
      <c r="Y25" s="27" t="s">
        <v>164</v>
      </c>
      <c r="Z25" s="34">
        <f>AP42</f>
        <v>0</v>
      </c>
      <c r="AA25" s="40" t="s">
        <v>156</v>
      </c>
      <c r="AB25" s="22">
        <f>Z42</f>
        <v>0</v>
      </c>
      <c r="AM25" s="27" t="s">
        <v>160</v>
      </c>
      <c r="AN25" s="34" t="e" cm="1">
        <f t="array" ref="AN25">INDEX(AO42:AO300,AM2-1,1)</f>
        <v>#VALUE!</v>
      </c>
      <c r="AO25" s="27" t="s">
        <v>164</v>
      </c>
      <c r="AP25" s="34" t="e" cm="1">
        <f t="array" ref="AP25">INDEX(AP42:AP300,AM2-1,1)</f>
        <v>#VALUE!</v>
      </c>
      <c r="AQ25" s="40" t="s">
        <v>156</v>
      </c>
      <c r="AR25" s="22" t="e" cm="1">
        <f t="array" ref="AR25">INDEX(Z42:Z300,AM2-1,1)</f>
        <v>#VALUE!</v>
      </c>
      <c r="AU25" s="9"/>
      <c r="AV25" s="9"/>
      <c r="AW25" s="9"/>
      <c r="AX25" s="9"/>
      <c r="AY25" s="9"/>
      <c r="AZ25" s="9"/>
      <c r="BC25" s="27" t="s">
        <v>160</v>
      </c>
      <c r="BD25" s="34" t="e" cm="1">
        <f t="array" ref="BD25">INDEX(AO42:AO300,B2+B3-4,1)</f>
        <v>#VALUE!</v>
      </c>
      <c r="BE25" s="27" t="s">
        <v>164</v>
      </c>
      <c r="BF25" s="34" t="e" cm="1">
        <f t="array" ref="BF25">INDEX(AP42:AP300,B2+B3-4,1)</f>
        <v>#VALUE!</v>
      </c>
      <c r="BG25" s="40" t="s">
        <v>156</v>
      </c>
      <c r="BH25" s="22" t="e" cm="1">
        <f t="array" ref="BH25">INDEX(Z42:Z300,B2+B3-4,1)</f>
        <v>#VALUE!</v>
      </c>
      <c r="BI25" s="9"/>
      <c r="BJ25" s="9"/>
      <c r="BK25" s="9"/>
      <c r="BL25" s="9"/>
      <c r="BM25" s="9"/>
      <c r="BN25" s="9"/>
      <c r="BO25" s="9"/>
      <c r="BP25" s="9"/>
      <c r="BS25" s="114" t="s">
        <v>365</v>
      </c>
      <c r="BT25" s="114"/>
      <c r="BU25" s="114"/>
      <c r="BV25" s="114"/>
      <c r="BW25" s="114"/>
      <c r="BX25" s="61"/>
      <c r="CA25" s="9">
        <f>B13</f>
        <v>0</v>
      </c>
      <c r="CB25" s="16" t="s">
        <v>122</v>
      </c>
      <c r="CC25" s="9" t="e">
        <f>BX4/BV19</f>
        <v>#DIV/0!</v>
      </c>
    </row>
    <row r="26" spans="1:82" ht="16.8" thickBot="1" x14ac:dyDescent="0.35">
      <c r="A26" s="10"/>
      <c r="D26" s="130"/>
      <c r="F26" s="17"/>
      <c r="G26" s="18"/>
      <c r="M26" s="36"/>
      <c r="N26" s="131"/>
      <c r="O26" s="131"/>
      <c r="P26" s="131"/>
      <c r="Q26" s="131"/>
      <c r="R26" s="131"/>
      <c r="S26" s="131"/>
      <c r="T26" s="131"/>
      <c r="U26" s="131"/>
      <c r="W26" s="59" t="s">
        <v>250</v>
      </c>
      <c r="X26" s="60">
        <f>AQ42</f>
        <v>0</v>
      </c>
      <c r="Y26" s="59" t="s">
        <v>251</v>
      </c>
      <c r="Z26" s="60">
        <f>AR42</f>
        <v>0</v>
      </c>
      <c r="AA26" s="40" t="s">
        <v>157</v>
      </c>
      <c r="AB26" s="22">
        <f>AC42</f>
        <v>0</v>
      </c>
      <c r="AG26" s="16"/>
      <c r="AI26" s="16"/>
      <c r="AM26" s="59" t="s">
        <v>250</v>
      </c>
      <c r="AN26" s="60" t="e" cm="1">
        <f t="array" ref="AN26">INDEX(AQ42:AQ300,AM2-1,1)</f>
        <v>#VALUE!</v>
      </c>
      <c r="AO26" s="59" t="s">
        <v>251</v>
      </c>
      <c r="AP26" s="60" t="e" cm="1">
        <f t="array" ref="AP26">INDEX(AR42:AR300,AM2-1,1)</f>
        <v>#VALUE!</v>
      </c>
      <c r="AQ26" s="40" t="s">
        <v>157</v>
      </c>
      <c r="AR26" s="22" t="e" cm="1">
        <f t="array" ref="AR26">INDEX(AC42:AC300,AM2-1,1)</f>
        <v>#VALUE!</v>
      </c>
      <c r="AU26" s="9"/>
      <c r="AV26" s="9"/>
      <c r="AW26" s="16"/>
      <c r="AX26" s="9"/>
      <c r="AY26" s="16"/>
      <c r="AZ26" s="9"/>
      <c r="BC26" s="30" t="s">
        <v>162</v>
      </c>
      <c r="BD26" s="35" t="e" cm="1">
        <f t="array" ref="BD26">INDEX(AQ42:AQ300,B2+B3-4,1)</f>
        <v>#VALUE!</v>
      </c>
      <c r="BE26" s="30" t="s">
        <v>166</v>
      </c>
      <c r="BF26" s="35" t="e" cm="1">
        <f t="array" ref="BF26">INDEX(AR42:AR300,B2+B3-4,1)</f>
        <v>#VALUE!</v>
      </c>
      <c r="BG26" s="40" t="s">
        <v>157</v>
      </c>
      <c r="BH26" s="22" t="e" cm="1">
        <f t="array" ref="BH26">INDEX(AC42:AC300,B2+B3-4,1)</f>
        <v>#VALUE!</v>
      </c>
      <c r="BI26" s="9"/>
      <c r="BJ26" s="9"/>
      <c r="BK26" s="9"/>
      <c r="BL26" s="9"/>
      <c r="BM26" s="16"/>
      <c r="BN26" s="9"/>
      <c r="BO26" s="16"/>
      <c r="BP26" s="9"/>
      <c r="BS26" s="102"/>
      <c r="BT26" s="102"/>
      <c r="BU26" s="102"/>
      <c r="BV26" s="102"/>
      <c r="BW26" s="102"/>
    </row>
    <row r="27" spans="1:82" ht="16.8" thickBot="1" x14ac:dyDescent="0.35">
      <c r="A27" s="10"/>
      <c r="D27" s="21"/>
      <c r="F27" s="17"/>
      <c r="G27" s="18"/>
      <c r="X27" s="17"/>
      <c r="AA27" s="18"/>
      <c r="AU27" s="9"/>
      <c r="BS27" s="56" t="s">
        <v>363</v>
      </c>
      <c r="BT27" s="61"/>
      <c r="BU27" s="56" t="s">
        <v>366</v>
      </c>
      <c r="BV27" s="61"/>
      <c r="BY27" s="9"/>
      <c r="BZ27" s="9"/>
      <c r="CA27" s="9"/>
      <c r="CB27" s="9"/>
      <c r="CC27" s="9"/>
      <c r="CD27" s="9"/>
    </row>
    <row r="28" spans="1:82" ht="16.8" customHeight="1" thickBot="1" x14ac:dyDescent="0.35">
      <c r="A28" s="108" t="s">
        <v>104</v>
      </c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10"/>
      <c r="AU28" s="9"/>
      <c r="AV28" s="9"/>
      <c r="AW28" s="9"/>
      <c r="AX28" s="9"/>
      <c r="AY28" s="9"/>
      <c r="BS28" s="56" t="s">
        <v>364</v>
      </c>
      <c r="BT28" s="61"/>
      <c r="BU28" s="56" t="s">
        <v>379</v>
      </c>
      <c r="BV28" s="61"/>
      <c r="BY28" s="9"/>
      <c r="BZ28" s="9"/>
      <c r="CA28" s="9"/>
      <c r="CB28" s="9"/>
      <c r="CC28" s="9"/>
      <c r="CD28" s="9"/>
    </row>
    <row r="29" spans="1:82" ht="15" customHeight="1" thickBot="1" x14ac:dyDescent="0.35">
      <c r="A29" s="41" t="s">
        <v>106</v>
      </c>
      <c r="B29" s="108" t="s">
        <v>75</v>
      </c>
      <c r="C29" s="109"/>
      <c r="D29" s="109"/>
      <c r="E29" s="110"/>
      <c r="F29" s="108" t="s">
        <v>76</v>
      </c>
      <c r="G29" s="109"/>
      <c r="H29" s="109"/>
      <c r="I29" s="110"/>
      <c r="J29" s="108" t="s">
        <v>77</v>
      </c>
      <c r="K29" s="109"/>
      <c r="L29" s="109"/>
      <c r="M29" s="109"/>
      <c r="N29" s="109"/>
      <c r="O29" s="109"/>
      <c r="P29" s="109"/>
      <c r="Q29" s="109"/>
      <c r="R29" s="110"/>
      <c r="S29" s="108" t="s">
        <v>78</v>
      </c>
      <c r="T29" s="109"/>
      <c r="U29" s="109"/>
      <c r="V29" s="110"/>
      <c r="AU29" s="9"/>
      <c r="AV29" s="9"/>
      <c r="AW29" s="9"/>
      <c r="AX29" s="9"/>
      <c r="AY29" s="9"/>
    </row>
    <row r="30" spans="1:82" ht="16.2" customHeight="1" x14ac:dyDescent="0.3">
      <c r="A30" s="10" t="s">
        <v>79</v>
      </c>
      <c r="B30" s="49" t="s">
        <v>203</v>
      </c>
      <c r="C30" s="49" t="s">
        <v>204</v>
      </c>
      <c r="D30" s="17" t="s">
        <v>115</v>
      </c>
      <c r="E30" s="17" t="s">
        <v>116</v>
      </c>
      <c r="F30" s="49" t="s">
        <v>205</v>
      </c>
      <c r="G30" s="49" t="s">
        <v>206</v>
      </c>
      <c r="H30" s="17" t="s">
        <v>113</v>
      </c>
      <c r="I30" s="17" t="s">
        <v>114</v>
      </c>
      <c r="J30" s="49" t="s">
        <v>207</v>
      </c>
      <c r="K30" s="49" t="s">
        <v>208</v>
      </c>
      <c r="L30" s="17" t="s">
        <v>178</v>
      </c>
      <c r="M30" s="17" t="s">
        <v>179</v>
      </c>
      <c r="N30" s="51" t="s">
        <v>155</v>
      </c>
      <c r="O30" s="49" t="s">
        <v>209</v>
      </c>
      <c r="P30" s="49" t="s">
        <v>210</v>
      </c>
      <c r="Q30" s="17" t="s">
        <v>111</v>
      </c>
      <c r="R30" s="17" t="s">
        <v>112</v>
      </c>
      <c r="S30" s="49" t="s">
        <v>211</v>
      </c>
      <c r="T30" s="49" t="s">
        <v>212</v>
      </c>
      <c r="U30" s="17" t="s">
        <v>109</v>
      </c>
      <c r="V30" s="17" t="s">
        <v>110</v>
      </c>
      <c r="AU30" s="9"/>
      <c r="AV30" s="9"/>
      <c r="AW30" s="9"/>
      <c r="AX30" s="9"/>
      <c r="AY30" s="9"/>
      <c r="BS30" s="131" t="s">
        <v>381</v>
      </c>
      <c r="BT30" s="131"/>
      <c r="BU30" s="131"/>
      <c r="BV30" s="131"/>
      <c r="BW30" s="131"/>
      <c r="BX30" s="131"/>
      <c r="BY30" s="131"/>
      <c r="BZ30" s="131"/>
      <c r="CA30" s="131"/>
      <c r="CB30" s="131"/>
      <c r="CC30" s="131"/>
    </row>
    <row r="31" spans="1:82" x14ac:dyDescent="0.3">
      <c r="A31" s="9" t="s">
        <v>103</v>
      </c>
      <c r="AU31" s="9"/>
      <c r="AV31" s="9"/>
      <c r="AW31" s="9"/>
      <c r="AX31" s="9"/>
      <c r="AY31" s="9"/>
      <c r="BS31" s="131"/>
      <c r="BT31" s="131"/>
      <c r="BU31" s="131"/>
      <c r="BV31" s="131"/>
      <c r="BW31" s="131"/>
      <c r="BX31" s="131"/>
      <c r="BY31" s="131"/>
      <c r="BZ31" s="131"/>
      <c r="CA31" s="131"/>
      <c r="CB31" s="131"/>
      <c r="CC31" s="131"/>
    </row>
    <row r="32" spans="1:82" ht="15" thickBot="1" x14ac:dyDescent="0.35">
      <c r="A32" s="10"/>
      <c r="D32" s="10"/>
      <c r="AU32" s="9"/>
      <c r="AV32" s="9"/>
      <c r="AW32" s="9"/>
      <c r="AX32" s="9"/>
      <c r="AY32" s="9"/>
      <c r="BS32" s="131"/>
      <c r="BT32" s="131"/>
      <c r="BU32" s="131"/>
      <c r="BV32" s="131"/>
      <c r="BW32" s="131"/>
      <c r="BX32" s="131"/>
      <c r="BY32" s="131"/>
      <c r="BZ32" s="131"/>
      <c r="CA32" s="131"/>
      <c r="CB32" s="131"/>
      <c r="CC32" s="131"/>
    </row>
    <row r="33" spans="1:110" ht="15" thickBot="1" x14ac:dyDescent="0.35">
      <c r="A33" s="108" t="s">
        <v>382</v>
      </c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10"/>
      <c r="AU33" s="9"/>
      <c r="AV33" s="9"/>
      <c r="AW33" s="9"/>
      <c r="AX33" s="9"/>
      <c r="AY33" s="9"/>
    </row>
    <row r="34" spans="1:110" ht="15" customHeight="1" thickBot="1" x14ac:dyDescent="0.35">
      <c r="A34" s="123" t="s">
        <v>74</v>
      </c>
      <c r="B34" s="124"/>
      <c r="C34" s="124"/>
      <c r="D34" s="123" t="s">
        <v>75</v>
      </c>
      <c r="E34" s="124"/>
      <c r="F34" s="124"/>
      <c r="G34" s="125"/>
      <c r="H34" s="123" t="s">
        <v>76</v>
      </c>
      <c r="I34" s="124"/>
      <c r="J34" s="124"/>
      <c r="K34" s="125"/>
      <c r="L34" s="108" t="s">
        <v>77</v>
      </c>
      <c r="M34" s="109"/>
      <c r="N34" s="109"/>
      <c r="O34" s="109"/>
      <c r="P34" s="109"/>
      <c r="Q34" s="109"/>
      <c r="R34" s="109"/>
      <c r="S34" s="109"/>
      <c r="T34" s="110"/>
      <c r="U34" s="108" t="s">
        <v>78</v>
      </c>
      <c r="V34" s="109"/>
      <c r="W34" s="109"/>
      <c r="X34" s="110"/>
      <c r="Z34" s="108" t="s">
        <v>263</v>
      </c>
      <c r="AA34" s="109"/>
      <c r="AB34" s="109"/>
      <c r="AC34" s="109"/>
      <c r="AD34" s="110"/>
      <c r="AF34" s="126" t="s">
        <v>356</v>
      </c>
      <c r="AG34" s="132"/>
      <c r="AH34" s="132"/>
      <c r="AI34" s="132"/>
      <c r="AJ34" s="127"/>
      <c r="AL34" s="133" t="s">
        <v>359</v>
      </c>
      <c r="AM34" s="133"/>
      <c r="AN34" s="133"/>
      <c r="AO34" s="133"/>
      <c r="AP34" s="133"/>
      <c r="AQ34" s="133"/>
      <c r="AR34" s="133"/>
      <c r="AU34" s="9"/>
      <c r="AV34" s="9"/>
      <c r="AW34" s="9"/>
      <c r="AX34" s="9"/>
      <c r="AY34" s="9"/>
    </row>
    <row r="35" spans="1:110" ht="16.2" x14ac:dyDescent="0.3">
      <c r="A35" s="10" t="s">
        <v>79</v>
      </c>
      <c r="B35" s="10" t="s">
        <v>56</v>
      </c>
      <c r="C35" s="10" t="s">
        <v>89</v>
      </c>
      <c r="D35" s="17" t="s">
        <v>92</v>
      </c>
      <c r="E35" s="49" t="s">
        <v>91</v>
      </c>
      <c r="F35" s="17" t="s">
        <v>124</v>
      </c>
      <c r="G35" s="49" t="s">
        <v>216</v>
      </c>
      <c r="H35" s="17" t="s">
        <v>128</v>
      </c>
      <c r="I35" s="49" t="s">
        <v>217</v>
      </c>
      <c r="J35" s="17" t="s">
        <v>127</v>
      </c>
      <c r="K35" s="49" t="s">
        <v>218</v>
      </c>
      <c r="L35" s="17" t="s">
        <v>173</v>
      </c>
      <c r="M35" s="49" t="s">
        <v>219</v>
      </c>
      <c r="N35" s="17" t="s">
        <v>174</v>
      </c>
      <c r="O35" s="49" t="s">
        <v>220</v>
      </c>
      <c r="P35" s="51" t="s">
        <v>155</v>
      </c>
      <c r="Q35" s="17" t="s">
        <v>126</v>
      </c>
      <c r="R35" s="49" t="s">
        <v>221</v>
      </c>
      <c r="S35" s="17" t="s">
        <v>125</v>
      </c>
      <c r="T35" s="49" t="s">
        <v>222</v>
      </c>
      <c r="U35" s="17" t="s">
        <v>180</v>
      </c>
      <c r="V35" s="49" t="s">
        <v>181</v>
      </c>
      <c r="W35" s="17" t="s">
        <v>182</v>
      </c>
      <c r="X35" s="49" t="s">
        <v>223</v>
      </c>
      <c r="Z35" s="49" t="s">
        <v>264</v>
      </c>
      <c r="AA35" s="49" t="s">
        <v>265</v>
      </c>
      <c r="AB35" s="49" t="s">
        <v>236</v>
      </c>
      <c r="AC35" s="49" t="s">
        <v>266</v>
      </c>
      <c r="AD35" s="49" t="s">
        <v>59</v>
      </c>
      <c r="AF35" s="49" t="s">
        <v>89</v>
      </c>
      <c r="AG35" s="49" t="s">
        <v>341</v>
      </c>
      <c r="AH35" s="49" t="s">
        <v>346</v>
      </c>
      <c r="AI35" s="49" t="s">
        <v>358</v>
      </c>
      <c r="AJ35" s="49" t="s">
        <v>357</v>
      </c>
      <c r="AL35" s="133"/>
      <c r="AM35" s="133"/>
      <c r="AN35" s="133"/>
      <c r="AO35" s="133"/>
      <c r="AP35" s="133"/>
      <c r="AQ35" s="133"/>
      <c r="AR35" s="133"/>
      <c r="AU35" s="9"/>
      <c r="AV35" s="9"/>
      <c r="AW35" s="9"/>
      <c r="AX35" s="9"/>
      <c r="AY35" s="9"/>
    </row>
    <row r="36" spans="1:110" x14ac:dyDescent="0.3">
      <c r="A36" s="9" t="s">
        <v>97</v>
      </c>
      <c r="B36" s="2"/>
      <c r="C36" s="2"/>
      <c r="D36" s="37"/>
      <c r="E36" s="2"/>
      <c r="F36" s="37"/>
      <c r="G36" s="2"/>
      <c r="H36" s="37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AJ36" s="9" t="s">
        <v>360</v>
      </c>
      <c r="AK36" s="95" t="s">
        <v>362</v>
      </c>
      <c r="AL36" s="134" t="s">
        <v>361</v>
      </c>
      <c r="AM36" s="134"/>
      <c r="AN36" s="134"/>
      <c r="AO36" s="134"/>
      <c r="AP36" s="134"/>
      <c r="AQ36" s="134"/>
      <c r="AR36" s="134"/>
      <c r="AU36" s="9"/>
      <c r="AV36" s="9"/>
      <c r="AW36" s="9"/>
      <c r="AX36" s="9"/>
      <c r="AY36" s="9"/>
    </row>
    <row r="37" spans="1:110" ht="15" thickBot="1" x14ac:dyDescent="0.35">
      <c r="A37" s="9" t="s">
        <v>383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85"/>
      <c r="S37" s="85"/>
      <c r="T37" s="2"/>
      <c r="U37" s="2"/>
      <c r="V37" s="2"/>
      <c r="W37" s="2"/>
      <c r="X37" s="2"/>
      <c r="AU37" s="9"/>
      <c r="AV37" s="9"/>
      <c r="AW37" s="9"/>
      <c r="AX37" s="9"/>
      <c r="AY37" s="9"/>
      <c r="CM37" s="91"/>
    </row>
    <row r="38" spans="1:110" ht="16.8" thickBot="1" x14ac:dyDescent="0.35">
      <c r="AU38" s="9"/>
      <c r="AV38" s="9"/>
      <c r="AW38" s="9"/>
      <c r="AX38" s="9"/>
      <c r="AY38" s="9"/>
      <c r="BH38" s="92" t="s">
        <v>131</v>
      </c>
      <c r="BI38" s="9">
        <f>0.45^2*PI()/4</f>
        <v>0.15904312808798329</v>
      </c>
      <c r="BJ38" s="94" t="s">
        <v>324</v>
      </c>
      <c r="BK38" s="9">
        <v>0.98199999999999998</v>
      </c>
      <c r="BL38" s="92" t="s">
        <v>329</v>
      </c>
      <c r="BM38" s="9">
        <v>353</v>
      </c>
      <c r="BN38" s="94" t="s">
        <v>325</v>
      </c>
      <c r="BO38" s="93">
        <f>PI()/4</f>
        <v>0.78539816339744828</v>
      </c>
      <c r="BP38" s="94" t="s">
        <v>327</v>
      </c>
      <c r="BQ38" s="9">
        <v>9.8066499999999994</v>
      </c>
      <c r="BR38" s="94" t="s">
        <v>326</v>
      </c>
      <c r="BS38" s="9"/>
    </row>
    <row r="39" spans="1:110" ht="15" thickBot="1" x14ac:dyDescent="0.35">
      <c r="A39" s="108" t="s">
        <v>62</v>
      </c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10"/>
      <c r="BA39" s="9"/>
      <c r="BB39" s="140" t="s">
        <v>80</v>
      </c>
      <c r="BC39" s="108" t="s">
        <v>289</v>
      </c>
      <c r="BD39" s="110"/>
      <c r="BE39" s="138" t="s">
        <v>74</v>
      </c>
      <c r="BF39" s="139"/>
      <c r="BH39" s="111" t="s">
        <v>300</v>
      </c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3"/>
    </row>
    <row r="40" spans="1:110" ht="15" thickBot="1" x14ac:dyDescent="0.35">
      <c r="A40" s="123" t="s">
        <v>63</v>
      </c>
      <c r="B40" s="124"/>
      <c r="C40" s="124"/>
      <c r="D40" s="125"/>
      <c r="E40" s="123" t="s">
        <v>64</v>
      </c>
      <c r="F40" s="124"/>
      <c r="G40" s="124"/>
      <c r="H40" s="124"/>
      <c r="I40" s="124"/>
      <c r="J40" s="125"/>
      <c r="K40" s="40" t="s">
        <v>65</v>
      </c>
      <c r="L40" s="123" t="s">
        <v>66</v>
      </c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3" t="s">
        <v>67</v>
      </c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5"/>
      <c r="AW40" s="108" t="s">
        <v>68</v>
      </c>
      <c r="AX40" s="109"/>
      <c r="AY40" s="110"/>
      <c r="BA40" s="9"/>
      <c r="BB40" s="141"/>
      <c r="BC40" s="43" t="s">
        <v>81</v>
      </c>
      <c r="BD40" s="44" t="s">
        <v>82</v>
      </c>
      <c r="BE40" s="44" t="s">
        <v>83</v>
      </c>
      <c r="BF40" s="45" t="s">
        <v>90</v>
      </c>
      <c r="BH40" s="120" t="s">
        <v>312</v>
      </c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2"/>
      <c r="BW40" s="123" t="s">
        <v>313</v>
      </c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0" t="s">
        <v>334</v>
      </c>
      <c r="CL40" s="121"/>
      <c r="CM40" s="121"/>
      <c r="CN40" s="121"/>
      <c r="CO40" s="121"/>
      <c r="CP40" s="122"/>
      <c r="CQ40" s="120" t="s">
        <v>328</v>
      </c>
      <c r="CR40" s="121"/>
      <c r="CS40" s="121"/>
      <c r="CT40" s="121"/>
      <c r="CU40" s="121"/>
      <c r="CV40" s="121"/>
      <c r="CW40" s="121"/>
      <c r="CX40" s="121"/>
      <c r="CY40" s="122"/>
      <c r="CZ40" s="103" t="s">
        <v>349</v>
      </c>
      <c r="DA40" s="108" t="s">
        <v>367</v>
      </c>
      <c r="DB40" s="109"/>
      <c r="DC40" s="109"/>
      <c r="DD40" s="109"/>
      <c r="DE40" s="109"/>
      <c r="DF40" s="110"/>
    </row>
    <row r="41" spans="1:110" ht="16.8" x14ac:dyDescent="0.35">
      <c r="A41" s="10" t="s">
        <v>69</v>
      </c>
      <c r="B41" s="10" t="s">
        <v>56</v>
      </c>
      <c r="C41" s="54" t="s">
        <v>57</v>
      </c>
      <c r="D41" s="10" t="s">
        <v>58</v>
      </c>
      <c r="E41" s="17" t="s">
        <v>187</v>
      </c>
      <c r="F41" s="49" t="s">
        <v>226</v>
      </c>
      <c r="G41" s="17" t="s">
        <v>92</v>
      </c>
      <c r="H41" s="49" t="s">
        <v>91</v>
      </c>
      <c r="I41" s="17" t="s">
        <v>188</v>
      </c>
      <c r="J41" s="49" t="s">
        <v>227</v>
      </c>
      <c r="K41" s="10" t="s">
        <v>142</v>
      </c>
      <c r="L41" s="17" t="s">
        <v>189</v>
      </c>
      <c r="M41" s="49" t="s">
        <v>228</v>
      </c>
      <c r="N41" s="17" t="s">
        <v>128</v>
      </c>
      <c r="O41" s="17" t="s">
        <v>190</v>
      </c>
      <c r="P41" s="54" t="s">
        <v>260</v>
      </c>
      <c r="Q41" s="54" t="s">
        <v>261</v>
      </c>
      <c r="R41" s="49" t="s">
        <v>229</v>
      </c>
      <c r="S41" s="49" t="s">
        <v>217</v>
      </c>
      <c r="T41" s="17" t="s">
        <v>192</v>
      </c>
      <c r="U41" s="49" t="s">
        <v>230</v>
      </c>
      <c r="V41" s="10" t="s">
        <v>60</v>
      </c>
      <c r="W41" s="10" t="s">
        <v>61</v>
      </c>
      <c r="X41" s="10" t="s">
        <v>72</v>
      </c>
      <c r="Y41" s="17" t="s">
        <v>191</v>
      </c>
      <c r="Z41" s="39" t="s">
        <v>282</v>
      </c>
      <c r="AA41" s="17" t="s">
        <v>193</v>
      </c>
      <c r="AB41" s="49" t="s">
        <v>231</v>
      </c>
      <c r="AC41" s="55" t="s">
        <v>232</v>
      </c>
      <c r="AD41" s="49" t="s">
        <v>233</v>
      </c>
      <c r="AE41" s="17" t="s">
        <v>175</v>
      </c>
      <c r="AF41" s="49" t="s">
        <v>234</v>
      </c>
      <c r="AG41" s="17" t="s">
        <v>194</v>
      </c>
      <c r="AH41" s="17" t="s">
        <v>195</v>
      </c>
      <c r="AI41" s="54" t="s">
        <v>259</v>
      </c>
      <c r="AJ41" s="49" t="s">
        <v>235</v>
      </c>
      <c r="AK41" s="49" t="s">
        <v>236</v>
      </c>
      <c r="AL41" s="17" t="s">
        <v>196</v>
      </c>
      <c r="AM41" s="49" t="s">
        <v>237</v>
      </c>
      <c r="AN41" s="10" t="s">
        <v>73</v>
      </c>
      <c r="AO41" s="17" t="s">
        <v>197</v>
      </c>
      <c r="AP41" s="17" t="s">
        <v>198</v>
      </c>
      <c r="AQ41" s="49" t="s">
        <v>238</v>
      </c>
      <c r="AR41" s="49" t="s">
        <v>239</v>
      </c>
      <c r="AS41" s="17" t="s">
        <v>199</v>
      </c>
      <c r="AT41" s="49" t="s">
        <v>240</v>
      </c>
      <c r="AU41" s="17" t="s">
        <v>126</v>
      </c>
      <c r="AV41" s="49" t="s">
        <v>221</v>
      </c>
      <c r="AW41" s="17" t="s">
        <v>176</v>
      </c>
      <c r="AX41" s="49" t="s">
        <v>241</v>
      </c>
      <c r="AY41" s="10" t="s">
        <v>59</v>
      </c>
      <c r="BA41" s="11" t="s">
        <v>84</v>
      </c>
      <c r="BB41" s="9"/>
      <c r="BC41" s="9"/>
      <c r="BD41" s="9"/>
      <c r="BE41" s="9"/>
      <c r="BF41" s="13"/>
      <c r="BH41" s="17" t="s">
        <v>294</v>
      </c>
      <c r="BI41" s="49" t="s">
        <v>298</v>
      </c>
      <c r="BJ41" s="17" t="s">
        <v>299</v>
      </c>
      <c r="BK41" s="49" t="s">
        <v>297</v>
      </c>
      <c r="BL41" s="17" t="s">
        <v>301</v>
      </c>
      <c r="BM41" s="49" t="s">
        <v>302</v>
      </c>
      <c r="BN41" s="17" t="s">
        <v>303</v>
      </c>
      <c r="BO41" s="49" t="s">
        <v>304</v>
      </c>
      <c r="BP41" s="90" t="s">
        <v>305</v>
      </c>
      <c r="BQ41" s="91" t="s">
        <v>306</v>
      </c>
      <c r="BR41" s="90" t="s">
        <v>307</v>
      </c>
      <c r="BS41" s="91" t="s">
        <v>308</v>
      </c>
      <c r="BT41" s="90" t="s">
        <v>310</v>
      </c>
      <c r="BU41" s="91" t="s">
        <v>311</v>
      </c>
      <c r="BV41" s="91" t="s">
        <v>309</v>
      </c>
      <c r="BW41" s="90" t="s">
        <v>314</v>
      </c>
      <c r="BX41" s="91" t="s">
        <v>315</v>
      </c>
      <c r="BY41" s="90" t="s">
        <v>319</v>
      </c>
      <c r="BZ41" s="91" t="s">
        <v>316</v>
      </c>
      <c r="CA41" s="90" t="s">
        <v>318</v>
      </c>
      <c r="CB41" s="91" t="s">
        <v>317</v>
      </c>
      <c r="CC41" s="90" t="s">
        <v>330</v>
      </c>
      <c r="CD41" s="91" t="s">
        <v>331</v>
      </c>
      <c r="CE41" s="90" t="s">
        <v>320</v>
      </c>
      <c r="CF41" s="91" t="s">
        <v>321</v>
      </c>
      <c r="CG41" s="91" t="s">
        <v>332</v>
      </c>
      <c r="CH41" s="91" t="s">
        <v>322</v>
      </c>
      <c r="CI41" s="91" t="s">
        <v>333</v>
      </c>
      <c r="CJ41" s="91" t="s">
        <v>323</v>
      </c>
      <c r="CK41" s="17" t="s">
        <v>339</v>
      </c>
      <c r="CL41" s="49" t="s">
        <v>340</v>
      </c>
      <c r="CM41" s="17" t="s">
        <v>335</v>
      </c>
      <c r="CN41" s="49" t="s">
        <v>336</v>
      </c>
      <c r="CO41" s="10" t="s">
        <v>337</v>
      </c>
      <c r="CP41" s="10" t="s">
        <v>338</v>
      </c>
      <c r="CQ41" s="90" t="s">
        <v>347</v>
      </c>
      <c r="CR41" s="91" t="s">
        <v>348</v>
      </c>
      <c r="CS41" s="55" t="s">
        <v>232</v>
      </c>
      <c r="CT41" s="39" t="s">
        <v>342</v>
      </c>
      <c r="CU41" s="39" t="s">
        <v>343</v>
      </c>
      <c r="CV41" s="55" t="s">
        <v>344</v>
      </c>
      <c r="CW41" s="55" t="s">
        <v>345</v>
      </c>
      <c r="CX41" s="17" t="s">
        <v>198</v>
      </c>
      <c r="CY41" s="49" t="s">
        <v>239</v>
      </c>
      <c r="CZ41" s="54" t="s">
        <v>350</v>
      </c>
      <c r="DA41" s="10" t="s">
        <v>60</v>
      </c>
      <c r="DB41" s="10" t="s">
        <v>72</v>
      </c>
      <c r="DC41" s="10" t="s">
        <v>73</v>
      </c>
      <c r="DD41" s="54" t="s">
        <v>260</v>
      </c>
      <c r="DE41" s="54" t="s">
        <v>261</v>
      </c>
      <c r="DF41" s="54" t="s">
        <v>259</v>
      </c>
    </row>
    <row r="42" spans="1:1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BA42" s="12" t="s">
        <v>85</v>
      </c>
      <c r="BB42" s="9"/>
      <c r="BC42" s="9"/>
      <c r="BD42" s="9"/>
      <c r="BE42" s="9"/>
      <c r="BF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</row>
    <row r="43" spans="1:1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BA43" s="12" t="s">
        <v>86</v>
      </c>
      <c r="BB43" s="9"/>
      <c r="BC43" s="9"/>
      <c r="BD43" s="9"/>
      <c r="BE43" s="9"/>
      <c r="BF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</row>
    <row r="44" spans="1:1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BA44" s="12" t="s">
        <v>87</v>
      </c>
      <c r="BB44" s="9"/>
      <c r="BC44" s="9"/>
      <c r="BD44" s="9"/>
      <c r="BE44" s="9"/>
      <c r="BF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</row>
    <row r="45" spans="1:110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BA45" s="14" t="s">
        <v>88</v>
      </c>
      <c r="BB45" s="9"/>
      <c r="BC45" s="9"/>
      <c r="BD45" s="9"/>
      <c r="BE45" s="9"/>
      <c r="BF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</row>
    <row r="46" spans="1:110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</row>
    <row r="47" spans="1:110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BC47" s="41" t="s">
        <v>267</v>
      </c>
      <c r="BD47" s="86" t="s">
        <v>281</v>
      </c>
      <c r="BF47" s="87" t="s">
        <v>287</v>
      </c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</row>
    <row r="48" spans="1:110" ht="15.6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8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BA48" s="135" t="s">
        <v>268</v>
      </c>
      <c r="BB48" s="11" t="s">
        <v>270</v>
      </c>
      <c r="BC48" s="9"/>
      <c r="BD48" s="9"/>
      <c r="BF48" s="89" t="s">
        <v>285</v>
      </c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</row>
    <row r="49" spans="1:100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BA49" s="136"/>
      <c r="BB49" s="12" t="s">
        <v>271</v>
      </c>
      <c r="BC49" s="9"/>
      <c r="BD49" s="9"/>
      <c r="BF49" s="88" t="s">
        <v>286</v>
      </c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</row>
    <row r="50" spans="1:100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BA50" s="136"/>
      <c r="BB50" s="12" t="s">
        <v>272</v>
      </c>
      <c r="BC50" s="9"/>
      <c r="BD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</row>
    <row r="51" spans="1:100" ht="16.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BA51" s="136"/>
      <c r="BB51" s="12" t="s">
        <v>273</v>
      </c>
      <c r="BC51" s="9"/>
      <c r="BD51" s="9"/>
      <c r="BF51" s="87" t="s">
        <v>295</v>
      </c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</row>
    <row r="52" spans="1:100" ht="16.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BA52" s="136"/>
      <c r="BB52" s="12" t="s">
        <v>274</v>
      </c>
      <c r="BC52" s="9"/>
      <c r="BD52" s="9"/>
      <c r="BF52" s="87" t="s">
        <v>296</v>
      </c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</row>
    <row r="53" spans="1:100" ht="16.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BA53" s="136"/>
      <c r="BB53" s="12" t="s">
        <v>275</v>
      </c>
      <c r="BC53" s="9"/>
      <c r="BD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</row>
    <row r="54" spans="1:100" ht="16.8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BA54" s="137"/>
      <c r="BB54" s="15" t="s">
        <v>276</v>
      </c>
      <c r="BC54" s="9"/>
      <c r="BD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</row>
    <row r="55" spans="1:100" ht="14.4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BA55" s="135" t="s">
        <v>269</v>
      </c>
      <c r="BB55" s="11" t="s">
        <v>73</v>
      </c>
      <c r="BC55" s="9"/>
      <c r="BD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</row>
    <row r="56" spans="1:100" ht="16.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BA56" s="136"/>
      <c r="BB56" s="12" t="s">
        <v>277</v>
      </c>
      <c r="BC56" s="9"/>
      <c r="BD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</row>
    <row r="57" spans="1:100" ht="16.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BA57" s="136"/>
      <c r="BB57" s="12" t="s">
        <v>278</v>
      </c>
      <c r="BC57" s="9"/>
      <c r="BD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</row>
    <row r="58" spans="1:100" ht="16.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BA58" s="136"/>
      <c r="BB58" s="12" t="s">
        <v>279</v>
      </c>
      <c r="BC58" s="9"/>
      <c r="BD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</row>
    <row r="59" spans="1:100" ht="16.8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BA59" s="137"/>
      <c r="BB59" s="14" t="s">
        <v>280</v>
      </c>
      <c r="BC59" s="9"/>
      <c r="BD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</row>
    <row r="60" spans="1:100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</row>
    <row r="61" spans="1:100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BA61" s="41" t="s">
        <v>78</v>
      </c>
      <c r="BB61" s="41" t="s">
        <v>288</v>
      </c>
      <c r="BC61" s="9">
        <f>V37-V36</f>
        <v>0</v>
      </c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</row>
    <row r="62" spans="1:10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</row>
    <row r="63" spans="1:10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</row>
    <row r="64" spans="1:10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</row>
    <row r="65" spans="1:10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</row>
    <row r="66" spans="1:10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</row>
    <row r="67" spans="1:10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</row>
    <row r="68" spans="1:10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</row>
    <row r="69" spans="1:10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</row>
    <row r="70" spans="1:10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</row>
    <row r="71" spans="1:10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</row>
    <row r="72" spans="1:10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</row>
    <row r="73" spans="1:10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</row>
    <row r="74" spans="1:10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</row>
    <row r="75" spans="1:10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</row>
    <row r="76" spans="1:10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</row>
    <row r="77" spans="1:10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</row>
    <row r="78" spans="1:10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</row>
    <row r="79" spans="1:10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</row>
    <row r="80" spans="1:10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</row>
    <row r="81" spans="1:10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</row>
    <row r="82" spans="1:10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</row>
    <row r="83" spans="1:10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</row>
    <row r="84" spans="1:10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</row>
    <row r="85" spans="1:10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</row>
    <row r="86" spans="1:10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</row>
    <row r="87" spans="1:10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</row>
    <row r="88" spans="1:10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</row>
    <row r="89" spans="1:10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</row>
    <row r="90" spans="1:10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</row>
    <row r="91" spans="1:10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</row>
    <row r="92" spans="1:10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</row>
    <row r="93" spans="1:100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</row>
    <row r="94" spans="1:10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</row>
    <row r="95" spans="1:100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</row>
    <row r="96" spans="1:10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</row>
    <row r="97" spans="1:100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</row>
    <row r="98" spans="1:10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</row>
    <row r="99" spans="1:10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</row>
    <row r="100" spans="1:10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</row>
    <row r="101" spans="1:100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</row>
    <row r="102" spans="1:10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</row>
    <row r="103" spans="1:10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</row>
    <row r="104" spans="1:10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</row>
    <row r="105" spans="1:10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</row>
    <row r="106" spans="1:10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</row>
    <row r="107" spans="1:10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</row>
    <row r="108" spans="1:10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</row>
    <row r="109" spans="1:10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</row>
    <row r="110" spans="1:10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</row>
    <row r="111" spans="1:10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</row>
    <row r="112" spans="1:100" x14ac:dyDescent="0.3">
      <c r="AU112" s="9"/>
      <c r="AV112" s="9"/>
      <c r="AW112" s="9"/>
      <c r="AX112" s="9"/>
      <c r="AY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</row>
    <row r="113" spans="47:100" x14ac:dyDescent="0.3">
      <c r="AU113" s="9"/>
      <c r="AV113" s="9"/>
      <c r="AW113" s="9"/>
      <c r="AX113" s="9"/>
      <c r="AY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</row>
    <row r="114" spans="47:100" x14ac:dyDescent="0.3">
      <c r="AU114" s="9"/>
      <c r="AV114" s="9"/>
      <c r="AW114" s="9"/>
      <c r="AX114" s="9"/>
      <c r="AY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</row>
    <row r="115" spans="47:100" x14ac:dyDescent="0.3">
      <c r="AU115" s="9"/>
      <c r="AV115" s="9"/>
      <c r="AW115" s="9"/>
      <c r="AX115" s="9"/>
      <c r="AY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</row>
    <row r="116" spans="47:100" x14ac:dyDescent="0.3"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</row>
    <row r="117" spans="47:100" x14ac:dyDescent="0.3"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</row>
    <row r="118" spans="47:100" x14ac:dyDescent="0.3"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</row>
    <row r="119" spans="47:100" x14ac:dyDescent="0.3"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</row>
    <row r="120" spans="47:100" x14ac:dyDescent="0.3"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</row>
    <row r="121" spans="47:100" x14ac:dyDescent="0.3"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</row>
    <row r="122" spans="47:100" x14ac:dyDescent="0.3"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</row>
    <row r="123" spans="47:100" x14ac:dyDescent="0.3"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</row>
    <row r="124" spans="47:100" x14ac:dyDescent="0.3"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</row>
    <row r="125" spans="47:100" x14ac:dyDescent="0.3"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</row>
    <row r="126" spans="47:100" x14ac:dyDescent="0.3"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</row>
    <row r="127" spans="47:100" x14ac:dyDescent="0.3"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</row>
    <row r="128" spans="47:100" x14ac:dyDescent="0.3"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</row>
    <row r="129" spans="60:100" x14ac:dyDescent="0.3"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</row>
    <row r="130" spans="60:100" x14ac:dyDescent="0.3"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</row>
    <row r="131" spans="60:100" x14ac:dyDescent="0.3"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</row>
    <row r="132" spans="60:100" x14ac:dyDescent="0.3"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</row>
    <row r="133" spans="60:100" x14ac:dyDescent="0.3"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</row>
    <row r="134" spans="60:100" x14ac:dyDescent="0.3"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</row>
    <row r="135" spans="60:100" x14ac:dyDescent="0.3"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</row>
    <row r="136" spans="60:100" x14ac:dyDescent="0.3"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</row>
    <row r="137" spans="60:100" x14ac:dyDescent="0.3"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</row>
    <row r="138" spans="60:100" x14ac:dyDescent="0.3"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</row>
    <row r="139" spans="60:100" x14ac:dyDescent="0.3"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</row>
    <row r="140" spans="60:100" x14ac:dyDescent="0.3"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</row>
    <row r="141" spans="60:100" x14ac:dyDescent="0.3"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</row>
    <row r="142" spans="60:100" x14ac:dyDescent="0.3"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</row>
    <row r="143" spans="60:100" x14ac:dyDescent="0.3"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</row>
    <row r="144" spans="60:100" x14ac:dyDescent="0.3"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</row>
    <row r="145" spans="60:100" x14ac:dyDescent="0.3"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</row>
    <row r="146" spans="60:100" x14ac:dyDescent="0.3"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</row>
    <row r="147" spans="60:100" x14ac:dyDescent="0.3"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</row>
    <row r="148" spans="60:100" x14ac:dyDescent="0.3"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</row>
    <row r="149" spans="60:100" x14ac:dyDescent="0.3"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</row>
    <row r="150" spans="60:100" x14ac:dyDescent="0.3"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</row>
    <row r="151" spans="60:100" x14ac:dyDescent="0.3"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</row>
    <row r="152" spans="60:100" x14ac:dyDescent="0.3"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</row>
    <row r="153" spans="60:100" x14ac:dyDescent="0.3"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</row>
    <row r="154" spans="60:100" x14ac:dyDescent="0.3"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</row>
    <row r="155" spans="60:100" x14ac:dyDescent="0.3"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</row>
    <row r="156" spans="60:100" x14ac:dyDescent="0.3"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</row>
    <row r="157" spans="60:100" x14ac:dyDescent="0.3"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</row>
    <row r="158" spans="60:100" x14ac:dyDescent="0.3"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</row>
    <row r="159" spans="60:100" x14ac:dyDescent="0.3"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</row>
    <row r="160" spans="60:100" x14ac:dyDescent="0.3"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</row>
    <row r="161" spans="60:100" x14ac:dyDescent="0.3"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</row>
    <row r="162" spans="60:100" x14ac:dyDescent="0.3"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</row>
    <row r="163" spans="60:100" x14ac:dyDescent="0.3"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</row>
    <row r="164" spans="60:100" x14ac:dyDescent="0.3"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</row>
    <row r="165" spans="60:100" x14ac:dyDescent="0.3"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</row>
    <row r="166" spans="60:100" x14ac:dyDescent="0.3"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</row>
    <row r="167" spans="60:100" x14ac:dyDescent="0.3"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</row>
    <row r="168" spans="60:100" x14ac:dyDescent="0.3"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</row>
    <row r="169" spans="60:100" x14ac:dyDescent="0.3"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</row>
    <row r="170" spans="60:100" x14ac:dyDescent="0.3"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</row>
    <row r="171" spans="60:100" x14ac:dyDescent="0.3"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</row>
    <row r="172" spans="60:100" x14ac:dyDescent="0.3"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</row>
    <row r="173" spans="60:100" x14ac:dyDescent="0.3"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</row>
    <row r="174" spans="60:100" x14ac:dyDescent="0.3"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</row>
    <row r="175" spans="60:100" x14ac:dyDescent="0.3"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</row>
    <row r="176" spans="60:100" x14ac:dyDescent="0.3"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</row>
    <row r="177" spans="60:100" x14ac:dyDescent="0.3"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</row>
    <row r="178" spans="60:100" x14ac:dyDescent="0.3"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</row>
    <row r="179" spans="60:100" x14ac:dyDescent="0.3"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</row>
    <row r="180" spans="60:100" x14ac:dyDescent="0.3"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</row>
    <row r="181" spans="60:100" x14ac:dyDescent="0.3"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</row>
    <row r="182" spans="60:100" x14ac:dyDescent="0.3"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</row>
    <row r="183" spans="60:100" x14ac:dyDescent="0.3"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</row>
    <row r="184" spans="60:100" x14ac:dyDescent="0.3"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</row>
    <row r="185" spans="60:100" x14ac:dyDescent="0.3"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</row>
    <row r="186" spans="60:100" x14ac:dyDescent="0.3"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</row>
    <row r="187" spans="60:100" x14ac:dyDescent="0.3"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</row>
    <row r="188" spans="60:100" x14ac:dyDescent="0.3"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</row>
    <row r="189" spans="60:100" x14ac:dyDescent="0.3"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</row>
    <row r="190" spans="60:100" x14ac:dyDescent="0.3"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</row>
    <row r="191" spans="60:100" x14ac:dyDescent="0.3"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</row>
    <row r="192" spans="60:100" x14ac:dyDescent="0.3"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</row>
    <row r="193" spans="60:100" x14ac:dyDescent="0.3"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</row>
    <row r="194" spans="60:100" x14ac:dyDescent="0.3"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</row>
    <row r="195" spans="60:100" x14ac:dyDescent="0.3"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</row>
    <row r="196" spans="60:100" x14ac:dyDescent="0.3"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</row>
    <row r="197" spans="60:100" x14ac:dyDescent="0.3"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</row>
    <row r="198" spans="60:100" x14ac:dyDescent="0.3"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</row>
    <row r="199" spans="60:100" x14ac:dyDescent="0.3"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</row>
    <row r="200" spans="60:100" x14ac:dyDescent="0.3"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</row>
    <row r="201" spans="60:100" x14ac:dyDescent="0.3"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</row>
    <row r="202" spans="60:100" x14ac:dyDescent="0.3"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</row>
    <row r="203" spans="60:100" x14ac:dyDescent="0.3"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</row>
    <row r="204" spans="60:100" x14ac:dyDescent="0.3"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</row>
    <row r="205" spans="60:100" x14ac:dyDescent="0.3"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</row>
    <row r="206" spans="60:100" x14ac:dyDescent="0.3"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</row>
    <row r="207" spans="60:100" x14ac:dyDescent="0.3"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</row>
    <row r="208" spans="60:100" x14ac:dyDescent="0.3"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</row>
    <row r="209" spans="60:100" x14ac:dyDescent="0.3"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</row>
    <row r="210" spans="60:100" x14ac:dyDescent="0.3"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</row>
    <row r="211" spans="60:100" x14ac:dyDescent="0.3"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</row>
    <row r="212" spans="60:100" x14ac:dyDescent="0.3"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</row>
    <row r="213" spans="60:100" x14ac:dyDescent="0.3"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</row>
    <row r="214" spans="60:100" x14ac:dyDescent="0.3"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</row>
    <row r="215" spans="60:100" x14ac:dyDescent="0.3"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</row>
    <row r="216" spans="60:100" x14ac:dyDescent="0.3"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</row>
    <row r="217" spans="60:100" x14ac:dyDescent="0.3"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</row>
    <row r="218" spans="60:100" x14ac:dyDescent="0.3"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</row>
    <row r="219" spans="60:100" x14ac:dyDescent="0.3"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</row>
    <row r="220" spans="60:100" x14ac:dyDescent="0.3"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</row>
    <row r="221" spans="60:100" x14ac:dyDescent="0.3"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</row>
    <row r="222" spans="60:100" x14ac:dyDescent="0.3"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</row>
    <row r="223" spans="60:100" x14ac:dyDescent="0.3"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</row>
    <row r="224" spans="60:100" x14ac:dyDescent="0.3"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</row>
    <row r="225" spans="60:100" x14ac:dyDescent="0.3"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</row>
    <row r="226" spans="60:100" x14ac:dyDescent="0.3"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</row>
    <row r="227" spans="60:100" x14ac:dyDescent="0.3"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</row>
    <row r="228" spans="60:100" x14ac:dyDescent="0.3"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</row>
    <row r="229" spans="60:100" x14ac:dyDescent="0.3"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</row>
    <row r="230" spans="60:100" x14ac:dyDescent="0.3"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</row>
    <row r="231" spans="60:100" x14ac:dyDescent="0.3"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</row>
    <row r="232" spans="60:100" x14ac:dyDescent="0.3"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</row>
    <row r="233" spans="60:100" x14ac:dyDescent="0.3"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</row>
    <row r="234" spans="60:100" x14ac:dyDescent="0.3"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</row>
    <row r="235" spans="60:100" x14ac:dyDescent="0.3"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</row>
    <row r="236" spans="60:100" x14ac:dyDescent="0.3"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</row>
    <row r="237" spans="60:100" x14ac:dyDescent="0.3"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</row>
    <row r="238" spans="60:100" x14ac:dyDescent="0.3"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</row>
    <row r="239" spans="60:100" x14ac:dyDescent="0.3"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</row>
    <row r="240" spans="60:100" x14ac:dyDescent="0.3"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</row>
    <row r="241" spans="60:100" x14ac:dyDescent="0.3"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</row>
    <row r="242" spans="60:100" x14ac:dyDescent="0.3"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</row>
    <row r="243" spans="60:100" x14ac:dyDescent="0.3"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</row>
    <row r="244" spans="60:100" x14ac:dyDescent="0.3"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</row>
    <row r="245" spans="60:100" x14ac:dyDescent="0.3"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</row>
    <row r="246" spans="60:100" x14ac:dyDescent="0.3"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</row>
    <row r="247" spans="60:100" x14ac:dyDescent="0.3"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</row>
    <row r="248" spans="60:100" x14ac:dyDescent="0.3"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</row>
    <row r="249" spans="60:100" x14ac:dyDescent="0.3"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</row>
    <row r="250" spans="60:100" x14ac:dyDescent="0.3"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</row>
    <row r="251" spans="60:100" x14ac:dyDescent="0.3"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</row>
    <row r="252" spans="60:100" x14ac:dyDescent="0.3"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</row>
    <row r="253" spans="60:100" x14ac:dyDescent="0.3"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</row>
    <row r="254" spans="60:100" x14ac:dyDescent="0.3"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</row>
    <row r="255" spans="60:100" x14ac:dyDescent="0.3"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</row>
    <row r="256" spans="60:100" x14ac:dyDescent="0.3"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</row>
    <row r="257" spans="60:100" x14ac:dyDescent="0.3"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</row>
    <row r="258" spans="60:100" x14ac:dyDescent="0.3"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</row>
    <row r="259" spans="60:100" x14ac:dyDescent="0.3"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</row>
    <row r="260" spans="60:100" x14ac:dyDescent="0.3"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</row>
    <row r="261" spans="60:100" x14ac:dyDescent="0.3"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</row>
    <row r="262" spans="60:100" x14ac:dyDescent="0.3"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</row>
    <row r="263" spans="60:100" x14ac:dyDescent="0.3"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</row>
    <row r="264" spans="60:100" x14ac:dyDescent="0.3"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</row>
    <row r="265" spans="60:100" x14ac:dyDescent="0.3"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</row>
    <row r="266" spans="60:100" x14ac:dyDescent="0.3"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</row>
    <row r="267" spans="60:100" x14ac:dyDescent="0.3"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</row>
    <row r="268" spans="60:100" x14ac:dyDescent="0.3"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</row>
    <row r="269" spans="60:100" x14ac:dyDescent="0.3"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</row>
    <row r="270" spans="60:100" x14ac:dyDescent="0.3"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</row>
    <row r="271" spans="60:100" x14ac:dyDescent="0.3"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</row>
    <row r="272" spans="60:100" x14ac:dyDescent="0.3"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</row>
    <row r="273" spans="60:100" x14ac:dyDescent="0.3"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</row>
    <row r="274" spans="60:100" x14ac:dyDescent="0.3"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</row>
    <row r="275" spans="60:100" x14ac:dyDescent="0.3"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</row>
    <row r="276" spans="60:100" x14ac:dyDescent="0.3"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</row>
    <row r="277" spans="60:100" x14ac:dyDescent="0.3"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</row>
    <row r="278" spans="60:100" x14ac:dyDescent="0.3"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</row>
    <row r="279" spans="60:100" x14ac:dyDescent="0.3"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</row>
    <row r="280" spans="60:100" x14ac:dyDescent="0.3"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</row>
    <row r="281" spans="60:100" x14ac:dyDescent="0.3"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</row>
    <row r="282" spans="60:100" x14ac:dyDescent="0.3"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</row>
    <row r="283" spans="60:100" x14ac:dyDescent="0.3"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</row>
    <row r="284" spans="60:100" x14ac:dyDescent="0.3"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</row>
    <row r="285" spans="60:100" x14ac:dyDescent="0.3"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</row>
    <row r="286" spans="60:100" x14ac:dyDescent="0.3"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</row>
    <row r="287" spans="60:100" x14ac:dyDescent="0.3"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</row>
    <row r="288" spans="60:100" x14ac:dyDescent="0.3"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</row>
    <row r="289" spans="60:100" x14ac:dyDescent="0.3"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</row>
    <row r="290" spans="60:100" x14ac:dyDescent="0.3"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</row>
    <row r="291" spans="60:100" x14ac:dyDescent="0.3"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</row>
    <row r="292" spans="60:100" x14ac:dyDescent="0.3"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</row>
    <row r="293" spans="60:100" x14ac:dyDescent="0.3"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</row>
    <row r="294" spans="60:100" x14ac:dyDescent="0.3"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</row>
    <row r="295" spans="60:100" x14ac:dyDescent="0.3"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</row>
    <row r="296" spans="60:100" x14ac:dyDescent="0.3"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</row>
    <row r="297" spans="60:100" x14ac:dyDescent="0.3"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</row>
    <row r="298" spans="60:100" x14ac:dyDescent="0.3"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</row>
    <row r="299" spans="60:100" x14ac:dyDescent="0.3"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</row>
    <row r="300" spans="60:100" x14ac:dyDescent="0.3"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</row>
  </sheetData>
  <mergeCells count="71">
    <mergeCell ref="BA55:BA59"/>
    <mergeCell ref="BS30:CC32"/>
    <mergeCell ref="BE39:BF39"/>
    <mergeCell ref="BC39:BD39"/>
    <mergeCell ref="BB39:BB40"/>
    <mergeCell ref="BH40:BV40"/>
    <mergeCell ref="BW40:CJ40"/>
    <mergeCell ref="BA48:BA54"/>
    <mergeCell ref="AF34:AJ34"/>
    <mergeCell ref="AL34:AR35"/>
    <mergeCell ref="AL36:AR36"/>
    <mergeCell ref="L34:T34"/>
    <mergeCell ref="U34:X34"/>
    <mergeCell ref="AW40:AY40"/>
    <mergeCell ref="A39:AY39"/>
    <mergeCell ref="E40:J40"/>
    <mergeCell ref="L40:AD40"/>
    <mergeCell ref="A40:D40"/>
    <mergeCell ref="AE40:AV40"/>
    <mergeCell ref="AU3:AZ3"/>
    <mergeCell ref="AU7:AZ7"/>
    <mergeCell ref="AU13:AZ13"/>
    <mergeCell ref="BS1:CC1"/>
    <mergeCell ref="W1:AJ1"/>
    <mergeCell ref="AL1:AZ1"/>
    <mergeCell ref="AE3:AJ3"/>
    <mergeCell ref="AE7:AJ7"/>
    <mergeCell ref="BB1:BQ1"/>
    <mergeCell ref="BK3:BQ3"/>
    <mergeCell ref="BK7:BQ7"/>
    <mergeCell ref="BY3:CC3"/>
    <mergeCell ref="BY9:CC9"/>
    <mergeCell ref="E1:L1"/>
    <mergeCell ref="R3:U3"/>
    <mergeCell ref="R7:U7"/>
    <mergeCell ref="R11:U11"/>
    <mergeCell ref="N1:U1"/>
    <mergeCell ref="I3:L3"/>
    <mergeCell ref="I7:L7"/>
    <mergeCell ref="I11:L11"/>
    <mergeCell ref="AM21:AT21"/>
    <mergeCell ref="AM22:AN22"/>
    <mergeCell ref="B29:E29"/>
    <mergeCell ref="Y22:Z22"/>
    <mergeCell ref="W21:AD21"/>
    <mergeCell ref="W22:X22"/>
    <mergeCell ref="D2:D26"/>
    <mergeCell ref="R15:U15"/>
    <mergeCell ref="AO22:AP22"/>
    <mergeCell ref="AE13:AJ13"/>
    <mergeCell ref="F29:I29"/>
    <mergeCell ref="N25:U26"/>
    <mergeCell ref="S29:V29"/>
    <mergeCell ref="D34:G34"/>
    <mergeCell ref="H34:K34"/>
    <mergeCell ref="Z34:AD34"/>
    <mergeCell ref="A28:V28"/>
    <mergeCell ref="J29:R29"/>
    <mergeCell ref="A33:X33"/>
    <mergeCell ref="A34:C34"/>
    <mergeCell ref="BY15:CC15"/>
    <mergeCell ref="BY21:CC21"/>
    <mergeCell ref="DA40:DF40"/>
    <mergeCell ref="BH39:DF39"/>
    <mergeCell ref="BK13:BQ13"/>
    <mergeCell ref="BS25:BW25"/>
    <mergeCell ref="BC21:BJ21"/>
    <mergeCell ref="BC22:BD22"/>
    <mergeCell ref="BE22:BF22"/>
    <mergeCell ref="CQ40:CY40"/>
    <mergeCell ref="CK40:CP40"/>
  </mergeCells>
  <phoneticPr fontId="16" type="noConversion"/>
  <conditionalFormatting sqref="V42:Y300">
    <cfRule type="cellIs" dxfId="19" priority="5" operator="greaterThan">
      <formula>0</formula>
    </cfRule>
    <cfRule type="cellIs" dxfId="18" priority="6" operator="lessThan">
      <formula>0</formula>
    </cfRule>
  </conditionalFormatting>
  <conditionalFormatting sqref="AA42:AB300">
    <cfRule type="cellIs" dxfId="17" priority="3" operator="greaterThan">
      <formula>0</formula>
    </cfRule>
    <cfRule type="cellIs" dxfId="16" priority="4" operator="lessThan">
      <formula>0</formula>
    </cfRule>
  </conditionalFormatting>
  <conditionalFormatting sqref="AD42:AD300">
    <cfRule type="cellIs" dxfId="15" priority="1" operator="greaterThan">
      <formula>0</formula>
    </cfRule>
    <cfRule type="cellIs" dxfId="14" priority="2" operator="lessThan">
      <formula>0</formula>
    </cfRule>
  </conditionalFormatting>
  <conditionalFormatting sqref="AN42:AR300">
    <cfRule type="cellIs" dxfId="13" priority="7" operator="greaterThan">
      <formula>0</formula>
    </cfRule>
    <cfRule type="cellIs" dxfId="12" priority="8" operator="lessThan">
      <formula>0</formula>
    </cfRule>
  </conditionalFormatting>
  <conditionalFormatting sqref="BC48:BD300">
    <cfRule type="cellIs" dxfId="11" priority="9" operator="greaterThan">
      <formula>0</formula>
    </cfRule>
    <cfRule type="cellIs" dxfId="10" priority="10" operator="lessThan">
      <formula>0</formula>
    </cfRule>
  </conditionalFormatting>
  <dataValidations count="1">
    <dataValidation type="whole" allowBlank="1" showInputMessage="1" showErrorMessage="1" sqref="AM2" xr:uid="{259C07A3-7619-40C2-B4B8-C4BE13FAAD96}">
      <formula1>3</formula1>
      <formula2>B2+B3-4</formula2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476D-1952-4E9C-90BB-C866DA72339D}">
  <dimension ref="A1:DF300"/>
  <sheetViews>
    <sheetView tabSelected="1" zoomScaleNormal="100" workbookViewId="0"/>
  </sheetViews>
  <sheetFormatPr baseColWidth="10" defaultRowHeight="14.4" x14ac:dyDescent="0.3"/>
  <cols>
    <col min="1" max="1" width="15.44140625" style="9" bestFit="1" customWidth="1"/>
    <col min="2" max="2" width="13.6640625" style="9" bestFit="1" customWidth="1"/>
    <col min="3" max="3" width="14" style="9" bestFit="1" customWidth="1"/>
    <col min="4" max="4" width="17.109375" style="9" bestFit="1" customWidth="1"/>
    <col min="5" max="5" width="18.5546875" style="9" bestFit="1" customWidth="1"/>
    <col min="6" max="6" width="19.77734375" style="9" bestFit="1" customWidth="1"/>
    <col min="7" max="7" width="24.44140625" style="9" bestFit="1" customWidth="1"/>
    <col min="8" max="8" width="19.21875" style="9" bestFit="1" customWidth="1"/>
    <col min="9" max="9" width="19.33203125" style="9" bestFit="1" customWidth="1"/>
    <col min="10" max="10" width="13.5546875" style="9" bestFit="1" customWidth="1"/>
    <col min="11" max="11" width="13.6640625" style="9" bestFit="1" customWidth="1"/>
    <col min="12" max="12" width="18.44140625" style="9" bestFit="1" customWidth="1"/>
    <col min="13" max="13" width="17.77734375" style="9" bestFit="1" customWidth="1"/>
    <col min="14" max="14" width="15.109375" style="9" bestFit="1" customWidth="1"/>
    <col min="15" max="15" width="19.44140625" style="9" bestFit="1" customWidth="1"/>
    <col min="16" max="16" width="18.109375" style="9" bestFit="1" customWidth="1"/>
    <col min="17" max="17" width="21.88671875" style="9" bestFit="1" customWidth="1"/>
    <col min="18" max="18" width="25.6640625" style="9" bestFit="1" customWidth="1"/>
    <col min="19" max="19" width="22.44140625" style="9" bestFit="1" customWidth="1"/>
    <col min="20" max="20" width="15.5546875" style="9" bestFit="1" customWidth="1"/>
    <col min="21" max="21" width="17.77734375" style="9" bestFit="1" customWidth="1"/>
    <col min="22" max="22" width="17.88671875" style="9" bestFit="1" customWidth="1"/>
    <col min="23" max="23" width="11.6640625" style="9" customWidth="1"/>
    <col min="24" max="24" width="12" style="9" bestFit="1" customWidth="1"/>
    <col min="25" max="25" width="13.33203125" style="9" bestFit="1" customWidth="1"/>
    <col min="26" max="26" width="18.21875" style="9" customWidth="1"/>
    <col min="27" max="27" width="19.6640625" style="9" customWidth="1"/>
    <col min="28" max="28" width="18.44140625" style="9" bestFit="1" customWidth="1"/>
    <col min="29" max="29" width="15.44140625" style="9" bestFit="1" customWidth="1"/>
    <col min="30" max="30" width="13.21875" style="9" bestFit="1" customWidth="1"/>
    <col min="31" max="31" width="25.6640625" style="9" bestFit="1" customWidth="1"/>
    <col min="32" max="32" width="18" style="9" bestFit="1" customWidth="1"/>
    <col min="33" max="33" width="18.109375" style="9" bestFit="1" customWidth="1"/>
    <col min="34" max="34" width="13.88671875" style="9" bestFit="1" customWidth="1"/>
    <col min="35" max="35" width="16.109375" style="9" bestFit="1" customWidth="1"/>
    <col min="36" max="36" width="17.6640625" style="9" bestFit="1" customWidth="1"/>
    <col min="37" max="37" width="13" style="9" bestFit="1" customWidth="1"/>
    <col min="38" max="38" width="22.33203125" style="9" bestFit="1" customWidth="1"/>
    <col min="39" max="39" width="13.21875" style="9" bestFit="1" customWidth="1"/>
    <col min="40" max="40" width="12.44140625" style="9" bestFit="1" customWidth="1"/>
    <col min="41" max="41" width="19" style="9" bestFit="1" customWidth="1"/>
    <col min="42" max="42" width="15.5546875" style="9" customWidth="1"/>
    <col min="43" max="43" width="15.77734375" style="9" bestFit="1" customWidth="1"/>
    <col min="44" max="44" width="18.44140625" style="9" bestFit="1" customWidth="1"/>
    <col min="45" max="45" width="15.6640625" style="9" bestFit="1" customWidth="1"/>
    <col min="46" max="46" width="15.109375" style="9" bestFit="1" customWidth="1"/>
    <col min="47" max="47" width="25.6640625" bestFit="1" customWidth="1"/>
    <col min="48" max="48" width="13.88671875" bestFit="1" customWidth="1"/>
    <col min="53" max="53" width="12.88671875" customWidth="1"/>
    <col min="54" max="54" width="22.33203125" bestFit="1" customWidth="1"/>
    <col min="55" max="55" width="13" bestFit="1" customWidth="1"/>
    <col min="56" max="56" width="17" bestFit="1" customWidth="1"/>
    <col min="57" max="57" width="13.33203125" bestFit="1" customWidth="1"/>
    <col min="58" max="58" width="25.33203125" bestFit="1" customWidth="1"/>
    <col min="59" max="59" width="18.77734375" customWidth="1"/>
    <col min="60" max="60" width="16.77734375" bestFit="1" customWidth="1"/>
    <col min="61" max="61" width="14.6640625" bestFit="1" customWidth="1"/>
    <col min="62" max="62" width="16.6640625" bestFit="1" customWidth="1"/>
    <col min="63" max="63" width="25.6640625" bestFit="1" customWidth="1"/>
    <col min="64" max="64" width="17" bestFit="1" customWidth="1"/>
    <col min="65" max="65" width="16.6640625" bestFit="1" customWidth="1"/>
    <col min="66" max="66" width="15.21875" bestFit="1" customWidth="1"/>
    <col min="67" max="67" width="14.88671875" bestFit="1" customWidth="1"/>
    <col min="68" max="68" width="18.44140625" bestFit="1" customWidth="1"/>
    <col min="69" max="69" width="18.109375" bestFit="1" customWidth="1"/>
    <col min="70" max="70" width="16.5546875" bestFit="1" customWidth="1"/>
    <col min="71" max="71" width="16.21875" bestFit="1" customWidth="1"/>
    <col min="72" max="72" width="15.109375" bestFit="1" customWidth="1"/>
    <col min="73" max="73" width="30.88671875" customWidth="1"/>
    <col min="74" max="74" width="16.44140625" bestFit="1" customWidth="1"/>
    <col min="75" max="75" width="13.109375" bestFit="1" customWidth="1"/>
    <col min="76" max="76" width="12.77734375" bestFit="1" customWidth="1"/>
    <col min="78" max="78" width="23.6640625" bestFit="1" customWidth="1"/>
    <col min="85" max="85" width="12.88671875" customWidth="1"/>
    <col min="86" max="86" width="14.6640625" customWidth="1"/>
    <col min="89" max="89" width="13.33203125" bestFit="1" customWidth="1"/>
    <col min="90" max="90" width="13" bestFit="1" customWidth="1"/>
    <col min="91" max="91" width="17.77734375" bestFit="1" customWidth="1"/>
    <col min="92" max="92" width="17.44140625" bestFit="1" customWidth="1"/>
    <col min="93" max="93" width="12.44140625" bestFit="1" customWidth="1"/>
    <col min="94" max="94" width="14" bestFit="1" customWidth="1"/>
    <col min="95" max="95" width="11.6640625" bestFit="1" customWidth="1"/>
    <col min="96" max="96" width="11.33203125" bestFit="1" customWidth="1"/>
    <col min="98" max="98" width="12.33203125" bestFit="1" customWidth="1"/>
    <col min="99" max="99" width="12.5546875" bestFit="1" customWidth="1"/>
    <col min="100" max="100" width="12" bestFit="1" customWidth="1"/>
    <col min="101" max="101" width="12.21875" style="9" bestFit="1" customWidth="1"/>
    <col min="102" max="110" width="11.5546875" style="9"/>
  </cols>
  <sheetData>
    <row r="1" spans="1:88" ht="15" thickBot="1" x14ac:dyDescent="0.35">
      <c r="A1" s="11" t="s">
        <v>0</v>
      </c>
      <c r="E1" s="108" t="s">
        <v>103</v>
      </c>
      <c r="F1" s="109"/>
      <c r="G1" s="109"/>
      <c r="H1" s="109"/>
      <c r="I1" s="109"/>
      <c r="J1" s="109"/>
      <c r="K1" s="109"/>
      <c r="L1" s="110"/>
      <c r="N1" s="108" t="s">
        <v>105</v>
      </c>
      <c r="O1" s="109"/>
      <c r="P1" s="109"/>
      <c r="Q1" s="109"/>
      <c r="R1" s="109"/>
      <c r="S1" s="109"/>
      <c r="T1" s="109"/>
      <c r="U1" s="110"/>
      <c r="W1" s="108" t="s">
        <v>93</v>
      </c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10"/>
      <c r="AK1" s="28"/>
      <c r="AL1" s="108" t="s">
        <v>94</v>
      </c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10"/>
      <c r="BB1" s="108" t="s">
        <v>95</v>
      </c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10"/>
      <c r="BR1" s="28"/>
      <c r="BS1" s="108" t="s">
        <v>380</v>
      </c>
      <c r="BT1" s="109"/>
      <c r="BU1" s="109"/>
      <c r="BV1" s="109"/>
      <c r="BW1" s="109"/>
      <c r="BX1" s="109"/>
      <c r="BY1" s="109"/>
      <c r="BZ1" s="109"/>
      <c r="CA1" s="109"/>
      <c r="CB1" s="109"/>
      <c r="CC1" s="110"/>
    </row>
    <row r="2" spans="1:88" ht="15" customHeight="1" thickBot="1" x14ac:dyDescent="0.35">
      <c r="A2" s="12" t="s">
        <v>51</v>
      </c>
      <c r="D2" s="128" t="s">
        <v>96</v>
      </c>
      <c r="M2" s="10"/>
      <c r="W2" s="40" t="s">
        <v>131</v>
      </c>
      <c r="AL2" s="41" t="s">
        <v>56</v>
      </c>
      <c r="AN2" s="14" t="s">
        <v>131</v>
      </c>
      <c r="AT2"/>
      <c r="BB2" s="40" t="s">
        <v>131</v>
      </c>
      <c r="BC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88" ht="16.2" x14ac:dyDescent="0.3">
      <c r="A3" s="12" t="s">
        <v>52</v>
      </c>
      <c r="D3" s="129"/>
      <c r="E3" s="20" t="s">
        <v>117</v>
      </c>
      <c r="F3" s="31">
        <f>E31</f>
        <v>0</v>
      </c>
      <c r="G3" s="47" t="s">
        <v>200</v>
      </c>
      <c r="H3" s="48">
        <f>B31</f>
        <v>0</v>
      </c>
      <c r="I3" s="107" t="s">
        <v>183</v>
      </c>
      <c r="J3" s="107"/>
      <c r="K3" s="107"/>
      <c r="L3" s="107"/>
      <c r="M3" s="13"/>
      <c r="N3" s="20" t="s">
        <v>123</v>
      </c>
      <c r="O3" s="31">
        <f>G42</f>
        <v>0</v>
      </c>
      <c r="P3" s="47" t="s">
        <v>377</v>
      </c>
      <c r="Q3" s="48">
        <f>AA36</f>
        <v>0</v>
      </c>
      <c r="R3" s="107" t="s">
        <v>183</v>
      </c>
      <c r="S3" s="107"/>
      <c r="T3" s="107"/>
      <c r="U3" s="107"/>
      <c r="X3" s="20" t="s">
        <v>123</v>
      </c>
      <c r="Y3" s="31">
        <f>G42</f>
        <v>0</v>
      </c>
      <c r="AB3" s="47" t="s">
        <v>242</v>
      </c>
      <c r="AC3" s="48">
        <f>O19</f>
        <v>0</v>
      </c>
      <c r="AE3" s="107" t="s">
        <v>183</v>
      </c>
      <c r="AF3" s="107"/>
      <c r="AG3" s="107"/>
      <c r="AH3" s="107"/>
      <c r="AI3" s="107"/>
      <c r="AJ3" s="107"/>
      <c r="AN3" s="20" t="s">
        <v>167</v>
      </c>
      <c r="AO3" s="31" t="e" cm="1">
        <f t="array" ref="AO3">INDEX(G42:G300,AM2-1,1)</f>
        <v>#VALUE!</v>
      </c>
      <c r="AR3" s="47" t="s">
        <v>252</v>
      </c>
      <c r="AS3" s="48" t="e" cm="1">
        <f t="array" ref="AS3">INDEX(H42:H300,AM2-2,1)</f>
        <v>#VALUE!</v>
      </c>
      <c r="AU3" s="107" t="s">
        <v>183</v>
      </c>
      <c r="AV3" s="107"/>
      <c r="AW3" s="107"/>
      <c r="AX3" s="107"/>
      <c r="AY3" s="107"/>
      <c r="AZ3" s="107"/>
      <c r="BC3" s="9"/>
      <c r="BD3" s="20" t="s">
        <v>170</v>
      </c>
      <c r="BE3" s="31" t="e" cm="1">
        <f t="array" ref="BE3">INDEX(G42:G300,B2+B3-4,1)</f>
        <v>#VALUE!</v>
      </c>
      <c r="BF3" s="9"/>
      <c r="BG3" s="9"/>
      <c r="BH3" s="47" t="s">
        <v>257</v>
      </c>
      <c r="BI3" s="48" t="e" cm="1">
        <f t="array" ref="BI3">INDEX(H42:H300,B2+B3-5,1)</f>
        <v>#VALUE!</v>
      </c>
      <c r="BJ3" s="9"/>
      <c r="BK3" s="107" t="s">
        <v>183</v>
      </c>
      <c r="BL3" s="107"/>
      <c r="BM3" s="107"/>
      <c r="BN3" s="107"/>
      <c r="BO3" s="107"/>
      <c r="BP3" s="107"/>
      <c r="BQ3" s="107"/>
      <c r="BS3" s="47" t="s">
        <v>224</v>
      </c>
      <c r="BT3" s="48" t="e" cm="1">
        <f t="array" ref="BT3">INDEX(H42:H300,B2+B3-4,1)</f>
        <v>#VALUE!</v>
      </c>
      <c r="BU3" s="20"/>
      <c r="BV3" s="31"/>
      <c r="BW3" s="53"/>
      <c r="BX3" s="53"/>
      <c r="BY3" s="107" t="s">
        <v>183</v>
      </c>
      <c r="BZ3" s="107"/>
      <c r="CA3" s="107"/>
      <c r="CB3" s="107"/>
      <c r="CC3" s="107"/>
      <c r="CI3" s="9"/>
      <c r="CJ3" s="9"/>
    </row>
    <row r="4" spans="1:88" ht="16.2" x14ac:dyDescent="0.3">
      <c r="A4" s="12" t="s">
        <v>53</v>
      </c>
      <c r="D4" s="129"/>
      <c r="E4" s="20" t="s">
        <v>118</v>
      </c>
      <c r="F4" s="31">
        <f>M31</f>
        <v>0</v>
      </c>
      <c r="G4" s="47" t="s">
        <v>118</v>
      </c>
      <c r="H4" s="48">
        <f>J31</f>
        <v>0</v>
      </c>
      <c r="I4" s="19"/>
      <c r="N4" s="20" t="s">
        <v>118</v>
      </c>
      <c r="O4" s="31">
        <f>AG42</f>
        <v>0</v>
      </c>
      <c r="P4" s="47" t="s">
        <v>118</v>
      </c>
      <c r="Q4" s="48">
        <f>AE36</f>
        <v>0</v>
      </c>
      <c r="R4" s="19"/>
      <c r="X4" s="20" t="s">
        <v>118</v>
      </c>
      <c r="Y4" s="31">
        <f>AG42</f>
        <v>0</v>
      </c>
      <c r="AB4" s="47" t="s">
        <v>118</v>
      </c>
      <c r="AC4" s="48">
        <f>O20</f>
        <v>0</v>
      </c>
      <c r="AE4" s="19"/>
      <c r="AN4" s="20" t="s">
        <v>118</v>
      </c>
      <c r="AO4" s="31" t="e" cm="1">
        <f t="array" ref="AO4">INDEX(AG42:AG300,AM2-1,1)</f>
        <v>#VALUE!</v>
      </c>
      <c r="AR4" s="47" t="s">
        <v>118</v>
      </c>
      <c r="AS4" s="48" t="e" cm="1">
        <f t="array" ref="AS4">INDEX(AK42:AK300,AM2-2,1)</f>
        <v>#VALUE!</v>
      </c>
      <c r="AU4" s="19"/>
      <c r="AV4" s="9"/>
      <c r="AW4" s="9"/>
      <c r="AX4" s="9"/>
      <c r="AY4" s="9"/>
      <c r="AZ4" s="9"/>
      <c r="BC4" s="9"/>
      <c r="BD4" s="20" t="s">
        <v>118</v>
      </c>
      <c r="BE4" s="31" t="e" cm="1">
        <f t="array" ref="BE4">INDEX(AG42:AG300,B2+B3-4,1)</f>
        <v>#VALUE!</v>
      </c>
      <c r="BF4" s="9"/>
      <c r="BG4" s="9"/>
      <c r="BH4" s="47" t="s">
        <v>118</v>
      </c>
      <c r="BI4" s="48" t="e" cm="1">
        <f t="array" ref="BI4">INDEX(AK42:AK300,B2+B3-5,1)</f>
        <v>#VALUE!</v>
      </c>
      <c r="BJ4" s="9"/>
      <c r="BK4" s="19"/>
      <c r="BL4" s="9"/>
      <c r="BM4" s="9"/>
      <c r="BN4" s="9"/>
      <c r="BO4" s="9"/>
      <c r="BP4" s="9"/>
      <c r="BS4" s="47" t="s">
        <v>118</v>
      </c>
      <c r="BT4" s="48" t="e" cm="1">
        <f t="array" ref="BT4">INDEX(AK42:AK300,B2+B3-4,1)</f>
        <v>#VALUE!</v>
      </c>
      <c r="BU4" s="20"/>
      <c r="BV4" s="31"/>
      <c r="BW4" s="20" t="s">
        <v>177</v>
      </c>
      <c r="BX4" s="31">
        <f>F37</f>
        <v>0</v>
      </c>
      <c r="BZ4" s="19"/>
      <c r="CI4" s="9"/>
      <c r="CJ4" s="9"/>
    </row>
    <row r="5" spans="1:88" x14ac:dyDescent="0.3">
      <c r="A5" s="12" t="s">
        <v>54</v>
      </c>
      <c r="D5" s="129"/>
      <c r="E5" s="20" t="s">
        <v>119</v>
      </c>
      <c r="F5" s="31">
        <f>V31</f>
        <v>0</v>
      </c>
      <c r="G5" s="47" t="s">
        <v>119</v>
      </c>
      <c r="H5" s="48">
        <f>S31</f>
        <v>0</v>
      </c>
      <c r="I5" s="19"/>
      <c r="J5" s="9">
        <f>H3+F14</f>
        <v>0</v>
      </c>
      <c r="K5" s="16" t="s">
        <v>122</v>
      </c>
      <c r="L5" s="9">
        <f>H14+F3</f>
        <v>0</v>
      </c>
      <c r="N5" s="20" t="s">
        <v>119</v>
      </c>
      <c r="O5" s="31">
        <f>AY42</f>
        <v>0</v>
      </c>
      <c r="P5" s="47" t="s">
        <v>119</v>
      </c>
      <c r="Q5" s="48">
        <f>AI36</f>
        <v>0</v>
      </c>
      <c r="R5" s="19"/>
      <c r="X5" s="20" t="s">
        <v>119</v>
      </c>
      <c r="Y5" s="31">
        <f>AY42</f>
        <v>0</v>
      </c>
      <c r="AB5" s="47" t="s">
        <v>119</v>
      </c>
      <c r="AC5" s="48">
        <f>O21</f>
        <v>0</v>
      </c>
      <c r="AE5" s="19"/>
      <c r="AF5" s="9">
        <f>AA13</f>
        <v>0</v>
      </c>
      <c r="AG5" s="16" t="s">
        <v>122</v>
      </c>
      <c r="AH5" s="9">
        <f>Y15-Y3</f>
        <v>0</v>
      </c>
      <c r="AI5" s="16" t="s">
        <v>122</v>
      </c>
      <c r="AJ5" s="9">
        <f>AC15-AC3</f>
        <v>0</v>
      </c>
      <c r="AN5" s="20" t="s">
        <v>119</v>
      </c>
      <c r="AO5" s="31" t="e" cm="1">
        <f t="array" ref="AO5">INDEX(AY42:AY300,AM2-1,1)</f>
        <v>#VALUE!</v>
      </c>
      <c r="AR5" s="47" t="s">
        <v>119</v>
      </c>
      <c r="AS5" s="48" t="e" cm="1">
        <f t="array" ref="AS5">INDEX(AY42:AY300,AM2-2,1)</f>
        <v>#VALUE!</v>
      </c>
      <c r="AU5" s="19"/>
      <c r="AV5" s="9" t="e">
        <f>AQ13</f>
        <v>#VALUE!</v>
      </c>
      <c r="AW5" s="16" t="s">
        <v>122</v>
      </c>
      <c r="AX5" s="9" t="e" vm="1">
        <f ca="1">AO15-AO3</f>
        <v>#VALUE!</v>
      </c>
      <c r="AY5" s="16" t="s">
        <v>122</v>
      </c>
      <c r="AZ5" s="9" t="e">
        <f>IF(AL8="NO APLICA",-AS3+AS15,-AS3+AS15-AM9)</f>
        <v>#VALUE!</v>
      </c>
      <c r="BC5" s="9"/>
      <c r="BD5" s="20" t="s">
        <v>119</v>
      </c>
      <c r="BE5" s="31" t="e" cm="1">
        <f t="array" ref="BE5">INDEX(AY42:AY300,B2+B3-4,1)</f>
        <v>#VALUE!</v>
      </c>
      <c r="BF5" s="9"/>
      <c r="BG5" s="9"/>
      <c r="BH5" s="47" t="s">
        <v>119</v>
      </c>
      <c r="BI5" s="48" t="e" cm="1">
        <f t="array" ref="BI5">INDEX(AY42:AY300,B2+B3-5,1)</f>
        <v>#VALUE!</v>
      </c>
      <c r="BJ5" s="9"/>
      <c r="BK5" s="19"/>
      <c r="BM5" s="9" t="e">
        <f>BG13</f>
        <v>#VALUE!</v>
      </c>
      <c r="BN5" s="16" t="s">
        <v>122</v>
      </c>
      <c r="BO5" s="9" t="e">
        <f>-BE3+BG15</f>
        <v>#VALUE!</v>
      </c>
      <c r="BP5" s="16" t="s">
        <v>122</v>
      </c>
      <c r="BQ5" s="9" t="e">
        <f>IF(BB8="NO APLICA",BI15-BI3,-BC9+BI15-BI3)</f>
        <v>#VALUE!</v>
      </c>
      <c r="BS5" s="47" t="s">
        <v>119</v>
      </c>
      <c r="BT5" s="48" t="e" cm="1">
        <f t="array" ref="BT5">INDEX(AY42:AY300,B2+B3-4,1)</f>
        <v>#VALUE!</v>
      </c>
      <c r="BU5" s="20"/>
      <c r="BV5" s="31"/>
      <c r="BW5" s="20" t="s">
        <v>118</v>
      </c>
      <c r="BX5" s="31">
        <f>N37</f>
        <v>0</v>
      </c>
      <c r="CI5" s="9"/>
    </row>
    <row r="6" spans="1:88" ht="15.6" x14ac:dyDescent="0.3">
      <c r="A6" s="15" t="s">
        <v>55</v>
      </c>
      <c r="D6" s="129"/>
      <c r="E6" s="20" t="s">
        <v>120</v>
      </c>
      <c r="F6" s="31">
        <f>I31</f>
        <v>0</v>
      </c>
      <c r="G6" s="47" t="s">
        <v>201</v>
      </c>
      <c r="H6" s="48">
        <f>F31</f>
        <v>0</v>
      </c>
      <c r="I6" s="19"/>
      <c r="N6" s="20" t="s">
        <v>147</v>
      </c>
      <c r="O6" s="31">
        <f>N42</f>
        <v>0</v>
      </c>
      <c r="P6" s="47" t="s">
        <v>201</v>
      </c>
      <c r="Q6" s="48">
        <f>AC36</f>
        <v>0</v>
      </c>
      <c r="S6" s="9">
        <f>O3</f>
        <v>0</v>
      </c>
      <c r="T6" s="16" t="s">
        <v>122</v>
      </c>
      <c r="U6" s="9">
        <f>O13</f>
        <v>0</v>
      </c>
      <c r="W6" s="51" t="s">
        <v>132</v>
      </c>
      <c r="X6" s="20" t="s">
        <v>147</v>
      </c>
      <c r="Y6" s="31">
        <f>N42</f>
        <v>0</v>
      </c>
      <c r="AB6" s="47" t="s">
        <v>201</v>
      </c>
      <c r="AC6" s="48">
        <f>O22</f>
        <v>0</v>
      </c>
      <c r="AM6" s="51" t="s">
        <v>132</v>
      </c>
      <c r="AN6" s="20" t="s">
        <v>147</v>
      </c>
      <c r="AO6" s="31" t="e" cm="1">
        <f t="array" ref="AO6">INDEX(N42:N300,AM2-1,1)</f>
        <v>#VALUE!</v>
      </c>
      <c r="AR6" s="47" t="s">
        <v>201</v>
      </c>
      <c r="AS6" s="48" t="e" cm="1">
        <f t="array" ref="AS6">INDEX(S42:S300,AM2-2,1)</f>
        <v>#VALUE!</v>
      </c>
      <c r="AU6" s="9"/>
      <c r="AV6" s="9"/>
      <c r="AW6" s="9"/>
      <c r="AX6" s="9"/>
      <c r="AY6" s="9"/>
      <c r="AZ6" s="9"/>
      <c r="BC6" s="51" t="s">
        <v>132</v>
      </c>
      <c r="BD6" s="20" t="s">
        <v>147</v>
      </c>
      <c r="BE6" s="31" t="e" cm="1">
        <f t="array" ref="BE6">INDEX(N42:N300,B2+B3-4,1)</f>
        <v>#VALUE!</v>
      </c>
      <c r="BF6" s="9"/>
      <c r="BG6" s="9"/>
      <c r="BH6" s="47" t="s">
        <v>201</v>
      </c>
      <c r="BI6" s="48" t="e" cm="1">
        <f t="array" ref="BI6">INDEX(S42:S300,B2+B3-5,1)</f>
        <v>#VALUE!</v>
      </c>
      <c r="BJ6" s="9"/>
      <c r="BK6" s="9"/>
      <c r="BL6" s="9"/>
      <c r="BM6" s="9"/>
      <c r="BN6" s="9"/>
      <c r="BO6" s="9"/>
      <c r="BP6" s="9"/>
      <c r="BS6" s="47" t="s">
        <v>201</v>
      </c>
      <c r="BT6" s="48" t="e" cm="1">
        <f t="array" ref="BT6">INDEX(S42:S300,B2+B3-4,1)</f>
        <v>#VALUE!</v>
      </c>
      <c r="BU6" s="20"/>
      <c r="BV6" s="31"/>
      <c r="BW6" s="20" t="s">
        <v>119</v>
      </c>
      <c r="BX6" s="31">
        <f>W37</f>
        <v>0</v>
      </c>
      <c r="CA6" s="9" t="e">
        <f>BT3</f>
        <v>#VALUE!</v>
      </c>
      <c r="CB6" s="16" t="s">
        <v>122</v>
      </c>
      <c r="CC6" s="9">
        <f>BX4+BT19</f>
        <v>0</v>
      </c>
      <c r="CI6" s="9"/>
    </row>
    <row r="7" spans="1:88" ht="16.2" thickBot="1" x14ac:dyDescent="0.35">
      <c r="A7" s="12" t="s">
        <v>290</v>
      </c>
      <c r="D7" s="129"/>
      <c r="E7" s="20" t="s">
        <v>121</v>
      </c>
      <c r="F7" s="31">
        <f>R31</f>
        <v>0</v>
      </c>
      <c r="G7" s="47" t="s">
        <v>121</v>
      </c>
      <c r="H7" s="48">
        <f>O31</f>
        <v>0</v>
      </c>
      <c r="I7" s="107" t="s">
        <v>184</v>
      </c>
      <c r="J7" s="107"/>
      <c r="K7" s="107"/>
      <c r="L7" s="107"/>
      <c r="N7" s="20" t="s">
        <v>121</v>
      </c>
      <c r="O7" s="31">
        <f>AU42</f>
        <v>0</v>
      </c>
      <c r="P7" s="47" t="s">
        <v>121</v>
      </c>
      <c r="Q7" s="48">
        <f>AG36</f>
        <v>0</v>
      </c>
      <c r="S7" s="9">
        <f>Q13</f>
        <v>0</v>
      </c>
      <c r="T7" s="16" t="s">
        <v>122</v>
      </c>
      <c r="U7" s="9">
        <f>Q3</f>
        <v>0</v>
      </c>
      <c r="W7" s="52">
        <f>C42</f>
        <v>0</v>
      </c>
      <c r="X7" s="20" t="s">
        <v>121</v>
      </c>
      <c r="Y7" s="31">
        <f>AU42</f>
        <v>0</v>
      </c>
      <c r="AB7" s="47" t="s">
        <v>121</v>
      </c>
      <c r="AC7" s="48">
        <f>O23</f>
        <v>0</v>
      </c>
      <c r="AE7" s="107" t="s">
        <v>184</v>
      </c>
      <c r="AF7" s="107"/>
      <c r="AG7" s="107"/>
      <c r="AH7" s="107"/>
      <c r="AI7" s="107"/>
      <c r="AJ7" s="107"/>
      <c r="AM7" s="52" t="e" cm="1">
        <f t="array" ref="AM7">INDEX(C42:C300,AM2-1,1)</f>
        <v>#VALUE!</v>
      </c>
      <c r="AN7" s="20" t="s">
        <v>121</v>
      </c>
      <c r="AO7" s="31" t="e" cm="1">
        <f t="array" ref="AO7">INDEX(AU42:AU300,AM2-1,1)</f>
        <v>#VALUE!</v>
      </c>
      <c r="AR7" s="47" t="s">
        <v>121</v>
      </c>
      <c r="AS7" s="48" t="e" cm="1">
        <f t="array" ref="AS7">INDEX(AV42:AV300,AM2-2,1)</f>
        <v>#VALUE!</v>
      </c>
      <c r="AU7" s="107" t="s">
        <v>184</v>
      </c>
      <c r="AV7" s="107"/>
      <c r="AW7" s="107"/>
      <c r="AX7" s="107"/>
      <c r="AY7" s="107"/>
      <c r="AZ7" s="107"/>
      <c r="BC7" s="52" t="e" cm="1">
        <f t="array" ref="BC7">INDEX(C42:C300,B2+B3-4,1)</f>
        <v>#VALUE!</v>
      </c>
      <c r="BD7" s="20" t="s">
        <v>121</v>
      </c>
      <c r="BE7" s="31" t="e" cm="1">
        <f t="array" ref="BE7">INDEX(AU42:AU300,B2+B3-4,1)</f>
        <v>#VALUE!</v>
      </c>
      <c r="BF7" s="9"/>
      <c r="BG7" s="9"/>
      <c r="BH7" s="47" t="s">
        <v>121</v>
      </c>
      <c r="BI7" s="48" t="e" cm="1">
        <f t="array" ref="BI7">INDEX(AV42:AV300,B2+B3-5,1)</f>
        <v>#VALUE!</v>
      </c>
      <c r="BJ7" s="9"/>
      <c r="BK7" s="107" t="s">
        <v>184</v>
      </c>
      <c r="BL7" s="107"/>
      <c r="BM7" s="107"/>
      <c r="BN7" s="107"/>
      <c r="BO7" s="107"/>
      <c r="BP7" s="107"/>
      <c r="BQ7" s="107"/>
      <c r="BS7" s="47" t="s">
        <v>121</v>
      </c>
      <c r="BT7" s="48" t="e" cm="1">
        <f t="array" ref="BT7">INDEX(AV42:AV300,B2+B3-4,1)</f>
        <v>#VALUE!</v>
      </c>
      <c r="BU7" s="20"/>
      <c r="BV7" s="31"/>
      <c r="BW7" s="20" t="s">
        <v>147</v>
      </c>
      <c r="BX7" s="31">
        <f>J37</f>
        <v>0</v>
      </c>
      <c r="BZ7" s="19"/>
      <c r="CA7" s="9">
        <f>BV19*B12</f>
        <v>0</v>
      </c>
      <c r="CB7" s="16" t="s">
        <v>122</v>
      </c>
      <c r="CC7" s="9">
        <f>BX4</f>
        <v>0</v>
      </c>
      <c r="CI7" s="9"/>
    </row>
    <row r="8" spans="1:88" ht="16.8" thickBot="1" x14ac:dyDescent="0.35">
      <c r="A8" s="15" t="s">
        <v>291</v>
      </c>
      <c r="D8" s="129"/>
      <c r="F8" s="17"/>
      <c r="G8" s="18"/>
      <c r="I8" s="19"/>
      <c r="W8" s="52"/>
      <c r="X8" s="62"/>
      <c r="Y8" s="63"/>
      <c r="Z8" s="64" t="s">
        <v>149</v>
      </c>
      <c r="AA8" s="74">
        <f>AI42</f>
        <v>0</v>
      </c>
      <c r="AB8" s="75"/>
      <c r="AC8" s="76"/>
      <c r="AE8" s="19"/>
      <c r="AL8" s="42" t="str">
        <f>IF(AM2=B2,"APLICA","NO APLICA")</f>
        <v>APLICA</v>
      </c>
      <c r="AM8" s="52"/>
      <c r="AN8" s="62"/>
      <c r="AO8" s="63"/>
      <c r="AP8" s="64" t="s">
        <v>149</v>
      </c>
      <c r="AQ8" s="74" t="e" cm="1">
        <f t="array" ref="AQ8">INDEX(AI42:AI300,AM2-1,1)</f>
        <v>#VALUE!</v>
      </c>
      <c r="AR8" s="75"/>
      <c r="AS8" s="76"/>
      <c r="AU8" s="19"/>
      <c r="AV8" s="9"/>
      <c r="AW8" s="9"/>
      <c r="AX8" s="9"/>
      <c r="AY8" s="9"/>
      <c r="AZ8" s="9"/>
      <c r="BB8" s="42" t="str">
        <f>IF(B3=3,"APLICA","NO APLICA")</f>
        <v>NO APLICA</v>
      </c>
      <c r="BC8" s="52"/>
      <c r="BD8" s="62"/>
      <c r="BE8" s="63"/>
      <c r="BF8" s="64" t="s">
        <v>149</v>
      </c>
      <c r="BG8" s="74" t="e" cm="1">
        <f t="array" ref="BG8">INDEX(AI42:AI300,B2+B3-4,1)</f>
        <v>#VALUE!</v>
      </c>
      <c r="BH8" s="75"/>
      <c r="BI8" s="76"/>
      <c r="BJ8" s="9"/>
      <c r="BK8" s="19"/>
      <c r="BL8" s="9"/>
      <c r="BM8" s="9"/>
      <c r="BN8" s="9"/>
      <c r="BO8" s="9"/>
      <c r="BP8" s="9"/>
      <c r="BW8" s="20" t="s">
        <v>121</v>
      </c>
      <c r="BX8" s="31">
        <f>S37</f>
        <v>0</v>
      </c>
      <c r="BZ8" s="19"/>
      <c r="CB8" s="9"/>
      <c r="CI8" s="9"/>
    </row>
    <row r="9" spans="1:88" ht="16.2" x14ac:dyDescent="0.3">
      <c r="A9" s="12" t="s">
        <v>292</v>
      </c>
      <c r="D9" s="129"/>
      <c r="F9" s="17"/>
      <c r="G9" s="18"/>
      <c r="I9" s="19"/>
      <c r="J9" s="9">
        <f>H3*H6+F14*F17</f>
        <v>0</v>
      </c>
      <c r="K9" s="16" t="s">
        <v>122</v>
      </c>
      <c r="L9" s="9">
        <f>H14*H17+F3*F6</f>
        <v>0</v>
      </c>
      <c r="R9" s="107" t="s">
        <v>184</v>
      </c>
      <c r="S9" s="107"/>
      <c r="T9" s="107"/>
      <c r="U9" s="107"/>
      <c r="W9" s="52"/>
      <c r="X9" s="65" t="s">
        <v>153</v>
      </c>
      <c r="Y9" s="66">
        <f>I42</f>
        <v>0</v>
      </c>
      <c r="Z9" s="67" t="s">
        <v>150</v>
      </c>
      <c r="AA9" s="77">
        <f>P42</f>
        <v>0</v>
      </c>
      <c r="AB9" s="78" t="s">
        <v>243</v>
      </c>
      <c r="AC9" s="79">
        <f>J42</f>
        <v>0</v>
      </c>
      <c r="AE9" s="19"/>
      <c r="AL9" s="56" t="s">
        <v>246</v>
      </c>
      <c r="AM9" s="61" t="e" cm="1">
        <f t="array" ref="AM9">INDEX(F42:F300,AM2-1,1)</f>
        <v>#VALUE!</v>
      </c>
      <c r="AN9" s="65" t="s">
        <v>169</v>
      </c>
      <c r="AO9" s="66" t="e" cm="1">
        <f t="array" ref="AO9">INDEX(I42:I300,AM2-1,1)</f>
        <v>#VALUE!</v>
      </c>
      <c r="AP9" s="67" t="s">
        <v>150</v>
      </c>
      <c r="AQ9" s="77" t="e" cm="1">
        <f t="array" ref="AQ9">INDEX(P42:P300,AM2-1,1)</f>
        <v>#VALUE!</v>
      </c>
      <c r="AR9" s="78" t="s">
        <v>253</v>
      </c>
      <c r="AS9" s="79" t="e" cm="1">
        <f t="array" ref="AS9">INDEX(J42:J300,AM2-1,1)</f>
        <v>#VALUE!</v>
      </c>
      <c r="AU9" s="19"/>
      <c r="AV9" s="9"/>
      <c r="AW9" s="9"/>
      <c r="AX9" s="9"/>
      <c r="AY9" s="9"/>
      <c r="AZ9" s="9"/>
      <c r="BB9" s="56" t="s">
        <v>246</v>
      </c>
      <c r="BC9" s="61" t="str" cm="1">
        <f t="array" ref="BC9">IF(B3=3,INDEX(F42:F300,B2-1,1),"-")</f>
        <v>-</v>
      </c>
      <c r="BD9" s="65" t="s">
        <v>171</v>
      </c>
      <c r="BE9" s="66" t="e" cm="1">
        <f t="array" ref="BE9">INDEX(I42:I300,B2+B3-4,1)</f>
        <v>#VALUE!</v>
      </c>
      <c r="BF9" s="67" t="s">
        <v>150</v>
      </c>
      <c r="BG9" s="77" t="e" cm="1">
        <f t="array" ref="BG9">INDEX(P42:P300,B2+B3-4,1)</f>
        <v>#VALUE!</v>
      </c>
      <c r="BH9" s="78" t="s">
        <v>258</v>
      </c>
      <c r="BI9" s="79" t="e" cm="1">
        <f t="array" ref="BI9">INDEX(J42:J300,B2+B3-4,1)</f>
        <v>#VALUE!</v>
      </c>
      <c r="BJ9" s="9"/>
      <c r="BK9" s="19"/>
      <c r="BL9" s="9"/>
      <c r="BM9" s="9"/>
      <c r="BN9" s="9"/>
      <c r="BO9" s="9"/>
      <c r="BP9" s="9"/>
      <c r="BY9" s="107" t="s">
        <v>184</v>
      </c>
      <c r="BZ9" s="107"/>
      <c r="CA9" s="107"/>
      <c r="CB9" s="107"/>
      <c r="CC9" s="107"/>
      <c r="CI9" s="9"/>
    </row>
    <row r="10" spans="1:88" ht="16.8" thickBot="1" x14ac:dyDescent="0.35">
      <c r="A10" s="14" t="s">
        <v>293</v>
      </c>
      <c r="D10" s="129"/>
      <c r="E10" s="51" t="s">
        <v>154</v>
      </c>
      <c r="F10" s="17"/>
      <c r="G10" s="18"/>
      <c r="I10" s="19"/>
      <c r="N10" s="51" t="s">
        <v>154</v>
      </c>
      <c r="R10" s="19"/>
      <c r="W10" s="52"/>
      <c r="X10" s="65" t="s">
        <v>152</v>
      </c>
      <c r="Y10" s="66">
        <f>AH42</f>
        <v>0</v>
      </c>
      <c r="Z10" s="67" t="s">
        <v>151</v>
      </c>
      <c r="AA10" s="77">
        <f>Q42</f>
        <v>0</v>
      </c>
      <c r="AB10" s="78" t="s">
        <v>244</v>
      </c>
      <c r="AC10" s="79">
        <f>AJ42</f>
        <v>0</v>
      </c>
      <c r="AF10" s="9">
        <f>AA11</f>
        <v>0</v>
      </c>
      <c r="AG10" s="16" t="s">
        <v>122</v>
      </c>
      <c r="AH10" s="9">
        <f>Y15*Y18-Y3*Y6</f>
        <v>0</v>
      </c>
      <c r="AI10" s="16" t="s">
        <v>122</v>
      </c>
      <c r="AJ10" s="9">
        <f>AC15*AC18-AC3*AC6</f>
        <v>0</v>
      </c>
      <c r="AL10" s="56" t="s">
        <v>118</v>
      </c>
      <c r="AM10" s="61" t="e" cm="1">
        <f t="array" ref="AM10">INDEX(AF42:AF300,AM2-1,1)</f>
        <v>#VALUE!</v>
      </c>
      <c r="AN10" s="65" t="s">
        <v>152</v>
      </c>
      <c r="AO10" s="66" t="e" cm="1">
        <f t="array" ref="AO10">INDEX(AH42:AH300,AM2-1,1)</f>
        <v>#VALUE!</v>
      </c>
      <c r="AP10" s="67" t="s">
        <v>151</v>
      </c>
      <c r="AQ10" s="77" t="e" cm="1">
        <f t="array" ref="AQ10">INDEX(Q42:Q300,AM2-1,1)</f>
        <v>#VALUE!</v>
      </c>
      <c r="AR10" s="78" t="s">
        <v>244</v>
      </c>
      <c r="AS10" s="79" t="e" cm="1">
        <f t="array" ref="AS10">INDEX(AJ42:AJ300,AM2-1,1)</f>
        <v>#VALUE!</v>
      </c>
      <c r="AU10" s="9"/>
      <c r="AV10" s="9" t="e">
        <f>AQ11</f>
        <v>#VALUE!</v>
      </c>
      <c r="AW10" s="16" t="s">
        <v>122</v>
      </c>
      <c r="AX10" s="9" t="e" vm="1">
        <f ca="1">AO15*AO18-AO3*AO6</f>
        <v>#VALUE!</v>
      </c>
      <c r="AY10" s="16" t="s">
        <v>122</v>
      </c>
      <c r="AZ10" s="9" t="e">
        <f>IF(AL8="NO APLICA",-AS3*AS6+AS15*AS18,-AS3*AS6+AS15*AS18-AM9*AM12)</f>
        <v>#VALUE!</v>
      </c>
      <c r="BB10" s="56" t="s">
        <v>118</v>
      </c>
      <c r="BC10" s="61" t="str" cm="1">
        <f t="array" ref="BC10">IF(B3=3,INDEX(AF42:AF300,B2-1,1),"-")</f>
        <v>-</v>
      </c>
      <c r="BD10" s="65" t="s">
        <v>152</v>
      </c>
      <c r="BE10" s="66" t="e" cm="1">
        <f t="array" ref="BE10">INDEX(AH42:AH300,B2+B3-4,1)</f>
        <v>#VALUE!</v>
      </c>
      <c r="BF10" s="67" t="s">
        <v>151</v>
      </c>
      <c r="BG10" s="77" t="e" cm="1">
        <f t="array" ref="BG10">INDEX(Q42:Q300,B2+B3-4,1)</f>
        <v>#VALUE!</v>
      </c>
      <c r="BH10" s="78" t="s">
        <v>244</v>
      </c>
      <c r="BI10" s="79" t="e" cm="1">
        <f t="array" ref="BI10">INDEX(AJ42:AJ300,B2+B3-4,1)</f>
        <v>#VALUE!</v>
      </c>
      <c r="BJ10" s="9"/>
      <c r="BK10" s="9"/>
      <c r="BM10" s="9" t="e">
        <f>BG11</f>
        <v>#VALUE!</v>
      </c>
      <c r="BN10" s="16" t="s">
        <v>122</v>
      </c>
      <c r="BO10" s="9" t="e">
        <f>-BE3*BE6+BG15*BG18</f>
        <v>#VALUE!</v>
      </c>
      <c r="BP10" s="16" t="s">
        <v>122</v>
      </c>
      <c r="BQ10" s="9" t="e">
        <f>IF(BB8="NO APLICA",BI15*BI18-BI3*BI6,-BC9*BC12+BI15*BI18-BI3*BI6)</f>
        <v>#VALUE!</v>
      </c>
      <c r="BZ10" s="19"/>
      <c r="CB10" s="9"/>
      <c r="CI10" s="9"/>
    </row>
    <row r="11" spans="1:88" ht="15.6" x14ac:dyDescent="0.3">
      <c r="A11" s="11" t="s">
        <v>99</v>
      </c>
      <c r="D11" s="129"/>
      <c r="E11" s="52">
        <f>N31</f>
        <v>0</v>
      </c>
      <c r="F11" s="17"/>
      <c r="G11" s="18"/>
      <c r="I11" s="107" t="s">
        <v>185</v>
      </c>
      <c r="J11" s="107"/>
      <c r="K11" s="107"/>
      <c r="L11" s="107"/>
      <c r="N11" s="52">
        <f>-P36</f>
        <v>0</v>
      </c>
      <c r="R11" s="19"/>
      <c r="W11" s="52"/>
      <c r="X11" s="65" t="s">
        <v>119</v>
      </c>
      <c r="Y11" s="66">
        <f>AY42</f>
        <v>0</v>
      </c>
      <c r="Z11" s="68" t="s">
        <v>139</v>
      </c>
      <c r="AA11" s="77">
        <f>V42</f>
        <v>0</v>
      </c>
      <c r="AB11" s="78" t="s">
        <v>119</v>
      </c>
      <c r="AC11" s="79">
        <f>AY42</f>
        <v>0</v>
      </c>
      <c r="AF11" s="9">
        <f>AA11</f>
        <v>0</v>
      </c>
      <c r="AG11" s="16" t="s">
        <v>122</v>
      </c>
      <c r="AH11" s="9">
        <f>X23+Z23</f>
        <v>0</v>
      </c>
      <c r="AI11" s="16" t="s">
        <v>122</v>
      </c>
      <c r="AJ11" s="9">
        <f>X24+Z24</f>
        <v>0</v>
      </c>
      <c r="AL11" s="56" t="s">
        <v>119</v>
      </c>
      <c r="AM11" s="61" t="e" cm="1">
        <f t="array" ref="AM11">INDEX(AX42:AX300,AM2-1,1)</f>
        <v>#VALUE!</v>
      </c>
      <c r="AN11" s="65" t="s">
        <v>119</v>
      </c>
      <c r="AO11" s="66" t="e" cm="1">
        <f t="array" ref="AO11">INDEX(AY42:AY300,AM2-1,1)</f>
        <v>#VALUE!</v>
      </c>
      <c r="AP11" s="68" t="s">
        <v>139</v>
      </c>
      <c r="AQ11" s="77" t="e" cm="1">
        <f t="array" ref="AQ11">INDEX(V42:V300,AM2-1,1)</f>
        <v>#VALUE!</v>
      </c>
      <c r="AR11" s="78" t="s">
        <v>119</v>
      </c>
      <c r="AS11" s="79" t="e" cm="1">
        <f t="array" ref="AS11">INDEX(AY42:AY300,AM2-1,1)</f>
        <v>#VALUE!</v>
      </c>
      <c r="AU11" s="9"/>
      <c r="AV11" s="9" t="e">
        <f>AQ11</f>
        <v>#VALUE!</v>
      </c>
      <c r="AW11" s="16" t="s">
        <v>122</v>
      </c>
      <c r="AX11" s="9" t="e">
        <f>AN23+AP23</f>
        <v>#VALUE!</v>
      </c>
      <c r="AY11" s="16" t="s">
        <v>122</v>
      </c>
      <c r="AZ11" s="9" t="e">
        <f>AN24+AP24</f>
        <v>#VALUE!</v>
      </c>
      <c r="BB11" s="56" t="s">
        <v>119</v>
      </c>
      <c r="BC11" s="61" t="str" cm="1">
        <f t="array" ref="BC11">IF(B3=3,INDEX(AX42:AX300,B2-1,1),"-")</f>
        <v>-</v>
      </c>
      <c r="BD11" s="65" t="s">
        <v>119</v>
      </c>
      <c r="BE11" s="66" t="e" cm="1">
        <f t="array" ref="BE11">INDEX(AY42:AY300,B2+B3-4,1)</f>
        <v>#VALUE!</v>
      </c>
      <c r="BF11" s="68" t="s">
        <v>139</v>
      </c>
      <c r="BG11" s="77" t="e" cm="1">
        <f t="array" ref="BG11">INDEX(V42:V300,B2+B3-4,1)</f>
        <v>#VALUE!</v>
      </c>
      <c r="BH11" s="78" t="s">
        <v>119</v>
      </c>
      <c r="BI11" s="79" t="e" cm="1">
        <f t="array" ref="BI11">INDEX(AY42:AY300,B2+B3-4,1)</f>
        <v>#VALUE!</v>
      </c>
      <c r="BJ11" s="9"/>
      <c r="BK11" s="9"/>
      <c r="BM11" s="9" t="e">
        <f>BG11</f>
        <v>#VALUE!</v>
      </c>
      <c r="BN11" s="16" t="s">
        <v>122</v>
      </c>
      <c r="BO11" s="9" t="e">
        <f>BD23+BF23</f>
        <v>#VALUE!</v>
      </c>
      <c r="BP11" s="16" t="s">
        <v>122</v>
      </c>
      <c r="BQ11" s="9" t="e">
        <f>BD24+BF24</f>
        <v>#VALUE!</v>
      </c>
      <c r="BU11" s="47"/>
      <c r="BV11" s="48"/>
      <c r="BZ11" s="19"/>
      <c r="CI11" s="9"/>
    </row>
    <row r="12" spans="1:88" ht="16.8" thickBot="1" x14ac:dyDescent="0.35">
      <c r="A12" s="14" t="s">
        <v>102</v>
      </c>
      <c r="D12" s="129"/>
      <c r="F12" s="17"/>
      <c r="G12" s="18"/>
      <c r="R12" s="19"/>
      <c r="S12" s="9">
        <f>O3*O6</f>
        <v>0</v>
      </c>
      <c r="T12" s="16" t="s">
        <v>122</v>
      </c>
      <c r="U12" s="9">
        <f>O13*O16</f>
        <v>0</v>
      </c>
      <c r="W12" s="52"/>
      <c r="X12" s="65" t="s">
        <v>283</v>
      </c>
      <c r="Y12" s="66">
        <f>O42</f>
        <v>0</v>
      </c>
      <c r="Z12" s="68" t="s">
        <v>140</v>
      </c>
      <c r="AA12" s="77">
        <f>W42</f>
        <v>0</v>
      </c>
      <c r="AB12" s="78" t="s">
        <v>284</v>
      </c>
      <c r="AC12" s="79">
        <f>R42</f>
        <v>0</v>
      </c>
      <c r="AL12" s="56" t="s">
        <v>247</v>
      </c>
      <c r="AM12" s="61" t="e" cm="1">
        <f t="array" ref="AM12">INDEX(M42:M300,AM2-1,1)</f>
        <v>#VALUE!</v>
      </c>
      <c r="AN12" s="65" t="s">
        <v>283</v>
      </c>
      <c r="AO12" s="66" t="e" cm="1">
        <f t="array" ref="AO12">INDEX(O42:O300,AM2-1,1)</f>
        <v>#VALUE!</v>
      </c>
      <c r="AP12" s="68" t="s">
        <v>140</v>
      </c>
      <c r="AQ12" s="77" t="e" cm="1">
        <f t="array" ref="AQ12">INDEX(W42:W300,AM2-1,1)</f>
        <v>#VALUE!</v>
      </c>
      <c r="AR12" s="78" t="s">
        <v>284</v>
      </c>
      <c r="AS12" s="79" t="e" cm="1">
        <f t="array" ref="AS12">INDEX(R42:R300,AM2-1,1)</f>
        <v>#VALUE!</v>
      </c>
      <c r="AU12" s="9"/>
      <c r="AV12" s="9"/>
      <c r="AW12" s="9"/>
      <c r="AX12" s="9"/>
      <c r="AY12" s="9"/>
      <c r="AZ12" s="9"/>
      <c r="BB12" s="56" t="s">
        <v>247</v>
      </c>
      <c r="BC12" s="61" t="str" cm="1">
        <f t="array" ref="BC12">IF(B3=3,INDEX(M42:M300,B2-1,1),"-")</f>
        <v>-</v>
      </c>
      <c r="BD12" s="65" t="s">
        <v>283</v>
      </c>
      <c r="BE12" s="66" t="e" cm="1">
        <f t="array" ref="BE12">INDEX(O42:O300,B2+B3-4,1)</f>
        <v>#VALUE!</v>
      </c>
      <c r="BF12" s="68" t="s">
        <v>140</v>
      </c>
      <c r="BG12" s="77" t="e" cm="1">
        <f t="array" ref="BG12">INDEX(W42:W300,B2+B3-4,1)</f>
        <v>#VALUE!</v>
      </c>
      <c r="BH12" s="78" t="s">
        <v>284</v>
      </c>
      <c r="BI12" s="79" t="e" cm="1">
        <f t="array" ref="BI12">INDEX(R42:R300,B2+B3-4,1)</f>
        <v>#VALUE!</v>
      </c>
      <c r="BJ12" s="9"/>
      <c r="BK12" s="9"/>
      <c r="BL12" s="9"/>
      <c r="BM12" s="9"/>
      <c r="BN12" s="9"/>
      <c r="BO12" s="9"/>
      <c r="BP12" s="9"/>
      <c r="BU12" s="47"/>
      <c r="BV12" s="48"/>
      <c r="BZ12" s="19"/>
      <c r="CA12" s="9" t="e">
        <f>BT3*BT6</f>
        <v>#VALUE!</v>
      </c>
      <c r="CB12" s="16" t="s">
        <v>122</v>
      </c>
      <c r="CC12" s="9">
        <f>BT19*BT22+BX4*BX7</f>
        <v>0</v>
      </c>
      <c r="CH12" s="9"/>
      <c r="CI12" s="9"/>
    </row>
    <row r="13" spans="1:88" ht="16.2" x14ac:dyDescent="0.3">
      <c r="A13" s="12" t="s">
        <v>100</v>
      </c>
      <c r="D13" s="129"/>
      <c r="F13" s="17"/>
      <c r="G13" s="18"/>
      <c r="N13" s="20" t="s">
        <v>370</v>
      </c>
      <c r="O13" s="31">
        <f>E36</f>
        <v>0</v>
      </c>
      <c r="P13" s="47" t="s">
        <v>378</v>
      </c>
      <c r="Q13" s="48">
        <f>Z36</f>
        <v>0</v>
      </c>
      <c r="S13" s="9">
        <f>Q13*Q16</f>
        <v>0</v>
      </c>
      <c r="T13" s="16" t="s">
        <v>122</v>
      </c>
      <c r="U13" s="9">
        <f>Q3*Q6</f>
        <v>0</v>
      </c>
      <c r="W13" s="52"/>
      <c r="X13" s="69"/>
      <c r="Y13" s="70"/>
      <c r="Z13" s="68" t="s">
        <v>141</v>
      </c>
      <c r="AA13" s="77">
        <f>X42</f>
        <v>0</v>
      </c>
      <c r="AB13" s="80"/>
      <c r="AC13" s="81"/>
      <c r="AE13" s="107" t="s">
        <v>185</v>
      </c>
      <c r="AF13" s="107"/>
      <c r="AG13" s="107"/>
      <c r="AH13" s="107"/>
      <c r="AI13" s="107"/>
      <c r="AJ13" s="107"/>
      <c r="AL13" s="56" t="s">
        <v>121</v>
      </c>
      <c r="AM13" s="61" t="e" cm="1">
        <f t="array" ref="AM13">INDEX(AT42:AT300,AM2-1,1)</f>
        <v>#VALUE!</v>
      </c>
      <c r="AN13" s="69"/>
      <c r="AO13" s="70"/>
      <c r="AP13" s="68" t="s">
        <v>141</v>
      </c>
      <c r="AQ13" s="77" t="e" cm="1">
        <f t="array" ref="AQ13">INDEX(X42:X300,AM2-1,1)</f>
        <v>#VALUE!</v>
      </c>
      <c r="AR13" s="80"/>
      <c r="AS13" s="81"/>
      <c r="AU13" s="107" t="s">
        <v>185</v>
      </c>
      <c r="AV13" s="107"/>
      <c r="AW13" s="107"/>
      <c r="AX13" s="107"/>
      <c r="AY13" s="107"/>
      <c r="AZ13" s="107"/>
      <c r="BB13" s="56" t="s">
        <v>121</v>
      </c>
      <c r="BC13" s="61" t="str" cm="1">
        <f t="array" ref="BC13">IF(B3=3,INDEX(AT42:AT300,B2-1,1),"-")</f>
        <v>-</v>
      </c>
      <c r="BD13" s="69"/>
      <c r="BE13" s="70"/>
      <c r="BF13" s="68" t="s">
        <v>141</v>
      </c>
      <c r="BG13" s="77" t="e" cm="1">
        <f t="array" ref="BG13">INDEX(X42:X300,B2+B3-4,1)</f>
        <v>#VALUE!</v>
      </c>
      <c r="BH13" s="80"/>
      <c r="BI13" s="81"/>
      <c r="BJ13" s="9"/>
      <c r="BK13" s="107" t="s">
        <v>185</v>
      </c>
      <c r="BL13" s="107"/>
      <c r="BM13" s="107"/>
      <c r="BN13" s="107"/>
      <c r="BO13" s="107"/>
      <c r="BP13" s="107"/>
      <c r="BQ13" s="107"/>
      <c r="BU13" s="47"/>
      <c r="BV13" s="48"/>
      <c r="CA13" s="9">
        <f>BV19*BV22</f>
        <v>0</v>
      </c>
      <c r="CB13" s="16" t="s">
        <v>122</v>
      </c>
      <c r="CC13" s="9">
        <f>BX4*BX7</f>
        <v>0</v>
      </c>
      <c r="CH13" s="9"/>
      <c r="CI13" s="9"/>
    </row>
    <row r="14" spans="1:88" ht="16.8" thickBot="1" x14ac:dyDescent="0.35">
      <c r="A14" s="14" t="s">
        <v>101</v>
      </c>
      <c r="D14" s="129"/>
      <c r="E14" s="20" t="s">
        <v>134</v>
      </c>
      <c r="F14" s="31">
        <f>D31</f>
        <v>0</v>
      </c>
      <c r="G14" s="47" t="s">
        <v>202</v>
      </c>
      <c r="H14" s="48">
        <f>C31</f>
        <v>0</v>
      </c>
      <c r="N14" s="20" t="s">
        <v>118</v>
      </c>
      <c r="O14" s="31">
        <f>M36</f>
        <v>0</v>
      </c>
      <c r="P14" s="47" t="s">
        <v>118</v>
      </c>
      <c r="Q14" s="48">
        <f>AD36</f>
        <v>0</v>
      </c>
      <c r="W14" s="52"/>
      <c r="X14" s="71"/>
      <c r="Y14" s="72"/>
      <c r="Z14" s="73" t="s">
        <v>138</v>
      </c>
      <c r="AA14" s="82">
        <f>AN42</f>
        <v>0</v>
      </c>
      <c r="AB14" s="83"/>
      <c r="AC14" s="84"/>
      <c r="AM14" s="52"/>
      <c r="AN14" s="71"/>
      <c r="AO14" s="72"/>
      <c r="AP14" s="73" t="s">
        <v>138</v>
      </c>
      <c r="AQ14" s="82" t="e" cm="1">
        <f t="array" ref="AQ14">INDEX(AN42:AN300,AM2-1,1)</f>
        <v>#VALUE!</v>
      </c>
      <c r="AR14" s="83"/>
      <c r="AS14" s="84"/>
      <c r="AU14" s="9"/>
      <c r="AV14" s="9"/>
      <c r="AW14" s="9"/>
      <c r="AX14" s="9"/>
      <c r="AY14" s="9"/>
      <c r="AZ14" s="9"/>
      <c r="BC14" s="52"/>
      <c r="BD14" s="71"/>
      <c r="BE14" s="72"/>
      <c r="BF14" s="73" t="s">
        <v>138</v>
      </c>
      <c r="BG14" s="82" t="e" cm="1">
        <f t="array" ref="BG14">INDEX(AN42:AN300,B2+B3-4,1)</f>
        <v>#VALUE!</v>
      </c>
      <c r="BH14" s="83"/>
      <c r="BI14" s="84"/>
      <c r="BJ14" s="9"/>
      <c r="BK14" s="9"/>
      <c r="BL14" s="9"/>
      <c r="BM14" s="9"/>
      <c r="BN14" s="9"/>
      <c r="BO14" s="9"/>
      <c r="BP14" s="9"/>
      <c r="BU14" s="47"/>
      <c r="BV14" s="48"/>
      <c r="CB14" s="9"/>
    </row>
    <row r="15" spans="1:88" ht="16.2" x14ac:dyDescent="0.3">
      <c r="D15" s="129"/>
      <c r="E15" s="20" t="s">
        <v>118</v>
      </c>
      <c r="F15" s="31">
        <f>L31</f>
        <v>0</v>
      </c>
      <c r="G15" s="47" t="s">
        <v>118</v>
      </c>
      <c r="H15" s="48">
        <f>K31</f>
        <v>0</v>
      </c>
      <c r="J15" s="9">
        <f>E11</f>
        <v>0</v>
      </c>
      <c r="K15" s="16" t="s">
        <v>122</v>
      </c>
      <c r="L15" s="9">
        <f>H14*H18-H3*H7</f>
        <v>0</v>
      </c>
      <c r="N15" s="20" t="s">
        <v>119</v>
      </c>
      <c r="O15" s="31">
        <f>V36</f>
        <v>0</v>
      </c>
      <c r="P15" s="47" t="s">
        <v>119</v>
      </c>
      <c r="Q15" s="48">
        <f>AH36</f>
        <v>0</v>
      </c>
      <c r="R15" s="105" t="s">
        <v>185</v>
      </c>
      <c r="S15" s="105"/>
      <c r="T15" s="105"/>
      <c r="U15" s="105"/>
      <c r="W15" s="51" t="s">
        <v>133</v>
      </c>
      <c r="X15" s="20" t="s">
        <v>148</v>
      </c>
      <c r="Y15" s="31">
        <f>G43</f>
        <v>0</v>
      </c>
      <c r="AB15" s="47" t="s">
        <v>245</v>
      </c>
      <c r="AC15" s="48">
        <f>H42</f>
        <v>0</v>
      </c>
      <c r="AK15" s="16"/>
      <c r="AM15" s="51" t="s">
        <v>133</v>
      </c>
      <c r="AN15" s="20" t="s">
        <v>168</v>
      </c>
      <c r="AO15" s="31" t="e" cm="1" vm="2">
        <f t="array" aca="1" ref="AO15" ca="1">INDEX(G42:G300,AM2,1)</f>
        <v>#VALUE!</v>
      </c>
      <c r="AR15" s="47" t="s">
        <v>254</v>
      </c>
      <c r="AS15" s="48" t="e" cm="1">
        <f t="array" ref="AS15">INDEX(H42:H300,AM2-1,1)</f>
        <v>#VALUE!</v>
      </c>
      <c r="AU15" s="9"/>
      <c r="AV15" s="9"/>
      <c r="AW15" s="9"/>
      <c r="AX15" s="9"/>
      <c r="AY15" s="9"/>
      <c r="AZ15" s="9"/>
      <c r="BC15" s="51" t="s">
        <v>133</v>
      </c>
      <c r="BD15" s="20"/>
      <c r="BE15" s="31"/>
      <c r="BF15" s="56" t="s">
        <v>255</v>
      </c>
      <c r="BG15" s="61">
        <f>BX4</f>
        <v>0</v>
      </c>
      <c r="BH15" s="47" t="s">
        <v>224</v>
      </c>
      <c r="BI15" s="48" t="e" cm="1">
        <f t="array" ref="BI15">INDEX(H42:H300,B2+B3-4,1)</f>
        <v>#VALUE!</v>
      </c>
      <c r="BJ15" s="9"/>
      <c r="BK15" s="9"/>
      <c r="BL15" s="9"/>
      <c r="BM15" s="9"/>
      <c r="BN15" s="9"/>
      <c r="BO15" s="9"/>
      <c r="BP15" s="9"/>
      <c r="BU15" s="47"/>
      <c r="BV15" s="48"/>
      <c r="BX15" s="51" t="s">
        <v>154</v>
      </c>
      <c r="BY15" s="107" t="s">
        <v>185</v>
      </c>
      <c r="BZ15" s="107"/>
      <c r="CA15" s="107"/>
      <c r="CB15" s="107"/>
      <c r="CC15" s="107"/>
    </row>
    <row r="16" spans="1:88" ht="15.6" x14ac:dyDescent="0.3">
      <c r="D16" s="129"/>
      <c r="E16" s="20" t="s">
        <v>119</v>
      </c>
      <c r="F16" s="31">
        <f>U31</f>
        <v>0</v>
      </c>
      <c r="G16" s="47" t="s">
        <v>119</v>
      </c>
      <c r="H16" s="48">
        <f>T31</f>
        <v>0</v>
      </c>
      <c r="J16" s="9">
        <f>E11</f>
        <v>0</v>
      </c>
      <c r="K16" s="9" t="s">
        <v>122</v>
      </c>
      <c r="L16" s="9">
        <f>F14*F18-F3*F7</f>
        <v>0</v>
      </c>
      <c r="N16" s="20" t="s">
        <v>120</v>
      </c>
      <c r="O16" s="31">
        <f>I36</f>
        <v>0</v>
      </c>
      <c r="P16" s="47" t="s">
        <v>201</v>
      </c>
      <c r="Q16" s="48">
        <f>AB36</f>
        <v>0</v>
      </c>
      <c r="W16" s="52">
        <f>D42</f>
        <v>0</v>
      </c>
      <c r="X16" s="20" t="s">
        <v>118</v>
      </c>
      <c r="Y16" s="31">
        <f>AG43</f>
        <v>0</v>
      </c>
      <c r="AB16" s="47" t="s">
        <v>118</v>
      </c>
      <c r="AC16" s="48">
        <f>AK42</f>
        <v>0</v>
      </c>
      <c r="AF16" s="9">
        <f>AA14</f>
        <v>0</v>
      </c>
      <c r="AG16" s="16" t="s">
        <v>122</v>
      </c>
      <c r="AH16" s="9">
        <f>Y15*Y19-Y3*Y7</f>
        <v>0</v>
      </c>
      <c r="AI16" s="16" t="s">
        <v>122</v>
      </c>
      <c r="AJ16" s="9">
        <f>AC15*AC19-AC3*AC7</f>
        <v>0</v>
      </c>
      <c r="AM16" s="52" t="e" cm="1">
        <f t="array" ref="AM16">INDEX(D42:D300,AM2-1,1)</f>
        <v>#VALUE!</v>
      </c>
      <c r="AN16" s="20" t="s">
        <v>118</v>
      </c>
      <c r="AO16" s="31" t="e" cm="1" vm="2">
        <f t="array" aca="1" ref="AO16" ca="1">INDEX(AG42:AG300,AM2,1)</f>
        <v>#VALUE!</v>
      </c>
      <c r="AR16" s="47" t="s">
        <v>118</v>
      </c>
      <c r="AS16" s="48" t="e" cm="1">
        <f t="array" ref="AS16">INDEX(AK42:AK300,AM2-1,1)</f>
        <v>#VALUE!</v>
      </c>
      <c r="AU16" s="9"/>
      <c r="AV16" s="9" t="e">
        <f>AQ14</f>
        <v>#VALUE!</v>
      </c>
      <c r="AW16" s="16" t="s">
        <v>122</v>
      </c>
      <c r="AX16" s="9" t="e" vm="1">
        <f ca="1">AO15*AO19-AO3*AO7</f>
        <v>#VALUE!</v>
      </c>
      <c r="AY16" s="16" t="s">
        <v>122</v>
      </c>
      <c r="AZ16" s="9" t="e">
        <f>IF(AL8="NO APLICA",-AS3*AS7+AS15*AS19,-AS3*AS7+AS15*AS19-AM9*AM13)</f>
        <v>#VALUE!</v>
      </c>
      <c r="BC16" s="52" t="e" cm="1">
        <f t="array" ref="BC16">INDEX(D42:D300,B2+B3-4,1)</f>
        <v>#VALUE!</v>
      </c>
      <c r="BD16" s="20"/>
      <c r="BE16" s="31"/>
      <c r="BF16" s="56" t="s">
        <v>118</v>
      </c>
      <c r="BG16" s="61">
        <f>BX5</f>
        <v>0</v>
      </c>
      <c r="BH16" s="47" t="s">
        <v>118</v>
      </c>
      <c r="BI16" s="48" t="e" cm="1">
        <f t="array" ref="BI16">INDEX(AK42:AK300,B2+B3-4,1)</f>
        <v>#VALUE!</v>
      </c>
      <c r="BJ16" s="9"/>
      <c r="BK16" s="9"/>
      <c r="BM16" s="9" t="e">
        <f>BG14</f>
        <v>#VALUE!</v>
      </c>
      <c r="BN16" s="16" t="s">
        <v>122</v>
      </c>
      <c r="BO16" s="9" t="e">
        <f>-BE3*BE7+BG15*BG19</f>
        <v>#VALUE!</v>
      </c>
      <c r="BP16" s="16" t="s">
        <v>122</v>
      </c>
      <c r="BQ16" s="9" t="e">
        <f>IF(BB8="NO APLICA",BI15*BI19-BI3*BI7,-BC9*BC13+BI15*BI19-BI3*BI7)</f>
        <v>#VALUE!</v>
      </c>
      <c r="BX16" s="52">
        <f>P37</f>
        <v>0</v>
      </c>
    </row>
    <row r="17" spans="1:82" ht="15.6" x14ac:dyDescent="0.3">
      <c r="D17" s="129"/>
      <c r="E17" s="20" t="s">
        <v>120</v>
      </c>
      <c r="F17" s="31">
        <f>H31</f>
        <v>0</v>
      </c>
      <c r="G17" s="47" t="s">
        <v>201</v>
      </c>
      <c r="H17" s="48">
        <f>G31</f>
        <v>0</v>
      </c>
      <c r="K17" s="16" t="s">
        <v>122</v>
      </c>
      <c r="L17" s="9">
        <f>E11</f>
        <v>0</v>
      </c>
      <c r="N17" s="20" t="s">
        <v>121</v>
      </c>
      <c r="O17" s="31">
        <f>R36</f>
        <v>0</v>
      </c>
      <c r="P17" s="47" t="s">
        <v>121</v>
      </c>
      <c r="Q17" s="48">
        <f>AF36</f>
        <v>0</v>
      </c>
      <c r="W17" s="52"/>
      <c r="X17" s="20" t="s">
        <v>119</v>
      </c>
      <c r="Y17" s="31">
        <f>AY43</f>
        <v>0</v>
      </c>
      <c r="AB17" s="47" t="s">
        <v>119</v>
      </c>
      <c r="AC17" s="48">
        <f>AY42</f>
        <v>0</v>
      </c>
      <c r="AF17" s="9">
        <f>AA14</f>
        <v>0</v>
      </c>
      <c r="AG17" s="16" t="s">
        <v>122</v>
      </c>
      <c r="AH17" s="9">
        <f>X25+Z25</f>
        <v>0</v>
      </c>
      <c r="AI17" s="16" t="s">
        <v>122</v>
      </c>
      <c r="AJ17" s="9">
        <f>X26+Z26</f>
        <v>0</v>
      </c>
      <c r="AM17" s="52"/>
      <c r="AN17" s="20" t="s">
        <v>119</v>
      </c>
      <c r="AO17" s="31" t="e" cm="1" vm="2">
        <f t="array" aca="1" ref="AO17" ca="1">INDEX(AY42:AY300,AM2,1)</f>
        <v>#VALUE!</v>
      </c>
      <c r="AR17" s="47" t="s">
        <v>119</v>
      </c>
      <c r="AS17" s="48" t="e" cm="1">
        <f t="array" ref="AS17">INDEX(AY42:AY300,AM2-1,1)</f>
        <v>#VALUE!</v>
      </c>
      <c r="AU17" s="9"/>
      <c r="AV17" s="9" t="e">
        <f>AQ14</f>
        <v>#VALUE!</v>
      </c>
      <c r="AW17" s="16" t="s">
        <v>122</v>
      </c>
      <c r="AX17" s="9" t="e">
        <f>AN25+AP25</f>
        <v>#VALUE!</v>
      </c>
      <c r="AY17" s="16" t="s">
        <v>122</v>
      </c>
      <c r="AZ17" s="9" t="e">
        <f>AN26+AP26</f>
        <v>#VALUE!</v>
      </c>
      <c r="BC17" s="52"/>
      <c r="BD17" s="20"/>
      <c r="BE17" s="31"/>
      <c r="BF17" s="56" t="s">
        <v>119</v>
      </c>
      <c r="BG17" s="61">
        <f>BX6</f>
        <v>0</v>
      </c>
      <c r="BH17" s="47" t="s">
        <v>119</v>
      </c>
      <c r="BI17" s="48" t="e" cm="1">
        <f t="array" ref="BI17">INDEX(AY42:AY300,B2+B3-4,1)</f>
        <v>#VALUE!</v>
      </c>
      <c r="BJ17" s="9"/>
      <c r="BK17" s="9"/>
      <c r="BM17" s="9" t="e">
        <f>BG14</f>
        <v>#VALUE!</v>
      </c>
      <c r="BN17" s="16" t="s">
        <v>122</v>
      </c>
      <c r="BO17" s="9" t="e">
        <f>BD25+BF25</f>
        <v>#VALUE!</v>
      </c>
      <c r="BP17" s="16" t="s">
        <v>122</v>
      </c>
      <c r="BQ17" s="9" t="e">
        <f>BD26+BF26</f>
        <v>#VALUE!</v>
      </c>
    </row>
    <row r="18" spans="1:82" ht="16.2" thickBot="1" x14ac:dyDescent="0.35">
      <c r="D18" s="129"/>
      <c r="E18" s="20" t="s">
        <v>121</v>
      </c>
      <c r="F18" s="31">
        <f>Q31</f>
        <v>0</v>
      </c>
      <c r="G18" s="47" t="s">
        <v>121</v>
      </c>
      <c r="H18" s="48">
        <f>P31</f>
        <v>0</v>
      </c>
      <c r="S18" s="9">
        <f>N11</f>
        <v>0</v>
      </c>
      <c r="T18" s="16" t="s">
        <v>122</v>
      </c>
      <c r="U18" s="9">
        <f>O3*O7-O13*O17</f>
        <v>0</v>
      </c>
      <c r="W18" s="51" t="s">
        <v>143</v>
      </c>
      <c r="X18" s="20" t="s">
        <v>147</v>
      </c>
      <c r="Y18" s="31">
        <f>N43</f>
        <v>0</v>
      </c>
      <c r="AB18" s="47" t="s">
        <v>201</v>
      </c>
      <c r="AC18" s="48">
        <f>S42</f>
        <v>0</v>
      </c>
      <c r="AM18" s="51" t="s">
        <v>143</v>
      </c>
      <c r="AN18" s="20" t="s">
        <v>147</v>
      </c>
      <c r="AO18" s="31" t="e" cm="1" vm="2">
        <f t="array" aca="1" ref="AO18" ca="1">INDEX(N42:N300,AM2,1)</f>
        <v>#VALUE!</v>
      </c>
      <c r="AR18" s="47" t="s">
        <v>201</v>
      </c>
      <c r="AS18" s="48" t="e" cm="1">
        <f t="array" ref="AS18">INDEX(S42:S300,AM2-1,1)</f>
        <v>#VALUE!</v>
      </c>
      <c r="AU18" s="9"/>
      <c r="AV18" s="9"/>
      <c r="AW18" s="9"/>
      <c r="AX18" s="9"/>
      <c r="AY18" s="9"/>
      <c r="AZ18" s="9"/>
      <c r="BC18" s="51" t="s">
        <v>143</v>
      </c>
      <c r="BD18" s="20"/>
      <c r="BE18" s="31"/>
      <c r="BF18" s="56" t="s">
        <v>256</v>
      </c>
      <c r="BG18" s="61">
        <f>BX7</f>
        <v>0</v>
      </c>
      <c r="BH18" s="47" t="s">
        <v>201</v>
      </c>
      <c r="BI18" s="48" t="e" cm="1">
        <f t="array" ref="BI18">INDEX(S42:S300,B2+B3-4,1)</f>
        <v>#VALUE!</v>
      </c>
      <c r="BJ18" s="9"/>
      <c r="BK18" s="9"/>
      <c r="BL18" s="9"/>
      <c r="BM18" s="9"/>
      <c r="BN18" s="9"/>
      <c r="BO18" s="9"/>
      <c r="BP18" s="9"/>
      <c r="CA18" s="1" t="e">
        <f>BT3*BT7</f>
        <v>#VALUE!</v>
      </c>
      <c r="CB18" s="38" t="s">
        <v>122</v>
      </c>
      <c r="CC18" s="1">
        <f>BT19*BT23+BX4*BX8-BX16</f>
        <v>0</v>
      </c>
    </row>
    <row r="19" spans="1:82" ht="16.8" thickBot="1" x14ac:dyDescent="0.35">
      <c r="D19" s="129"/>
      <c r="E19" s="46"/>
      <c r="F19" s="17" t="s">
        <v>107</v>
      </c>
      <c r="G19" s="49" t="s">
        <v>108</v>
      </c>
      <c r="H19" s="50"/>
      <c r="I19" s="140" t="s">
        <v>2</v>
      </c>
      <c r="J19" s="41" t="s">
        <v>368</v>
      </c>
      <c r="N19" s="20" t="s">
        <v>371</v>
      </c>
      <c r="O19" s="31">
        <f>O13-Q19</f>
        <v>0</v>
      </c>
      <c r="P19" s="20" t="s">
        <v>117</v>
      </c>
      <c r="Q19" s="31">
        <f>G36</f>
        <v>0</v>
      </c>
      <c r="S19" s="9">
        <f>N11</f>
        <v>0</v>
      </c>
      <c r="T19" s="16" t="s">
        <v>122</v>
      </c>
      <c r="U19" s="9">
        <f>Q3*Q7-Q13*Q17</f>
        <v>0</v>
      </c>
      <c r="W19" s="52">
        <f>W7-W16</f>
        <v>0</v>
      </c>
      <c r="X19" s="20" t="s">
        <v>121</v>
      </c>
      <c r="Y19" s="31">
        <f>AU43</f>
        <v>0</v>
      </c>
      <c r="AB19" s="47" t="s">
        <v>121</v>
      </c>
      <c r="AC19" s="48">
        <f>AV42</f>
        <v>0</v>
      </c>
      <c r="AM19" s="52" t="e">
        <f>AM7-AM16</f>
        <v>#VALUE!</v>
      </c>
      <c r="AN19" s="20" t="s">
        <v>121</v>
      </c>
      <c r="AO19" s="31" t="e" cm="1" vm="2">
        <f t="array" aca="1" ref="AO19" ca="1">INDEX(AU42:AU300,AM2,1)</f>
        <v>#VALUE!</v>
      </c>
      <c r="AR19" s="47" t="s">
        <v>121</v>
      </c>
      <c r="AS19" s="48" t="e" cm="1">
        <f t="array" ref="AS19">INDEX(AV42:AV300,AM2-1,1)</f>
        <v>#VALUE!</v>
      </c>
      <c r="AU19" s="9"/>
      <c r="AV19" s="9"/>
      <c r="AW19" s="9"/>
      <c r="AX19" s="9"/>
      <c r="AY19" s="9"/>
      <c r="AZ19" s="9"/>
      <c r="BC19" s="52" t="e">
        <f>BC7-BC16</f>
        <v>#VALUE!</v>
      </c>
      <c r="BD19" s="20"/>
      <c r="BE19" s="31"/>
      <c r="BF19" s="56" t="s">
        <v>121</v>
      </c>
      <c r="BG19" s="61">
        <f>BX8</f>
        <v>0</v>
      </c>
      <c r="BH19" s="47" t="s">
        <v>121</v>
      </c>
      <c r="BI19" s="48" t="e" cm="1">
        <f t="array" ref="BI19">INDEX(AV42:AV300,B2+B3-4,1)</f>
        <v>#VALUE!</v>
      </c>
      <c r="BJ19" s="9"/>
      <c r="BK19" s="9"/>
      <c r="BL19" s="9"/>
      <c r="BM19" s="9"/>
      <c r="BN19" s="9"/>
      <c r="BO19" s="9"/>
      <c r="BP19" s="9"/>
      <c r="BQ19" s="9"/>
      <c r="BR19" s="9"/>
      <c r="BS19" s="47" t="s">
        <v>215</v>
      </c>
      <c r="BT19" s="48">
        <f>G37</f>
        <v>0</v>
      </c>
      <c r="BU19" s="47" t="s">
        <v>225</v>
      </c>
      <c r="BV19" s="48">
        <f>E37-G37</f>
        <v>0</v>
      </c>
      <c r="CA19" s="1">
        <f>BX16</f>
        <v>0</v>
      </c>
      <c r="CB19" s="38" t="s">
        <v>122</v>
      </c>
      <c r="CC19" s="1">
        <f>BX4*BX8-BV19*BV23</f>
        <v>0</v>
      </c>
    </row>
    <row r="20" spans="1:82" ht="16.8" thickBot="1" x14ac:dyDescent="0.35">
      <c r="A20" s="10"/>
      <c r="D20" s="129"/>
      <c r="F20" s="17"/>
      <c r="G20" s="18"/>
      <c r="I20" s="141"/>
      <c r="J20" s="41" t="s">
        <v>369</v>
      </c>
      <c r="N20" s="20" t="s">
        <v>118</v>
      </c>
      <c r="O20" s="31">
        <f>AVERAGE(O14,Q20)</f>
        <v>0</v>
      </c>
      <c r="P20" s="20" t="s">
        <v>118</v>
      </c>
      <c r="Q20" s="31">
        <f>O36</f>
        <v>0</v>
      </c>
      <c r="Y20" s="17" t="s">
        <v>129</v>
      </c>
      <c r="AB20" s="49" t="s">
        <v>130</v>
      </c>
      <c r="AO20" s="17" t="s">
        <v>129</v>
      </c>
      <c r="AR20" s="49" t="s">
        <v>130</v>
      </c>
      <c r="AU20" s="9"/>
      <c r="AV20" s="9"/>
      <c r="AW20" s="9"/>
      <c r="AX20" s="9"/>
      <c r="AY20" s="9"/>
      <c r="AZ20" s="9"/>
      <c r="BC20" s="9"/>
      <c r="BD20" s="9"/>
      <c r="BE20" s="17" t="s">
        <v>129</v>
      </c>
      <c r="BF20" s="9"/>
      <c r="BG20" s="9"/>
      <c r="BH20" s="49" t="s">
        <v>130</v>
      </c>
      <c r="BI20" s="9"/>
      <c r="BJ20" s="9"/>
      <c r="BK20" s="9"/>
      <c r="BL20" s="9"/>
      <c r="BM20" s="9"/>
      <c r="BN20" s="9"/>
      <c r="BO20" s="9"/>
      <c r="BP20" s="9"/>
      <c r="BQ20" s="18"/>
      <c r="BR20" s="18"/>
      <c r="BS20" s="47" t="s">
        <v>118</v>
      </c>
      <c r="BT20" s="48">
        <f>O37</f>
        <v>0</v>
      </c>
      <c r="BU20" s="47" t="s">
        <v>118</v>
      </c>
      <c r="BV20" s="48">
        <f>M37</f>
        <v>0</v>
      </c>
    </row>
    <row r="21" spans="1:82" ht="15" thickBot="1" x14ac:dyDescent="0.35">
      <c r="A21" s="10"/>
      <c r="D21" s="129"/>
      <c r="F21" s="41" t="s">
        <v>372</v>
      </c>
      <c r="N21" s="20" t="s">
        <v>119</v>
      </c>
      <c r="O21" s="31">
        <f>AVERAGE(O15,Q21)</f>
        <v>0</v>
      </c>
      <c r="P21" s="20" t="s">
        <v>119</v>
      </c>
      <c r="Q21" s="31">
        <f>X36</f>
        <v>0</v>
      </c>
      <c r="R21" s="105" t="s">
        <v>135</v>
      </c>
      <c r="S21" s="105"/>
      <c r="T21" s="105"/>
      <c r="U21" s="105"/>
      <c r="W21" s="115" t="s">
        <v>136</v>
      </c>
      <c r="X21" s="115"/>
      <c r="Y21" s="115"/>
      <c r="Z21" s="115"/>
      <c r="AA21" s="115"/>
      <c r="AB21" s="115"/>
      <c r="AC21" s="115"/>
      <c r="AD21" s="115"/>
      <c r="AE21" s="19"/>
      <c r="AM21" s="115" t="s">
        <v>136</v>
      </c>
      <c r="AN21" s="115"/>
      <c r="AO21" s="115"/>
      <c r="AP21" s="115"/>
      <c r="AQ21" s="115"/>
      <c r="AR21" s="115"/>
      <c r="AS21" s="115"/>
      <c r="AT21" s="115"/>
      <c r="AU21" s="19"/>
      <c r="AV21" s="9"/>
      <c r="AW21" s="9"/>
      <c r="AX21" s="9"/>
      <c r="AY21" s="9"/>
      <c r="AZ21" s="9"/>
      <c r="BC21" s="115" t="s">
        <v>136</v>
      </c>
      <c r="BD21" s="115"/>
      <c r="BE21" s="115"/>
      <c r="BF21" s="115"/>
      <c r="BG21" s="115"/>
      <c r="BH21" s="115"/>
      <c r="BI21" s="115"/>
      <c r="BJ21" s="115"/>
      <c r="BK21" s="19"/>
      <c r="BL21" s="9"/>
      <c r="BM21" s="9"/>
      <c r="BN21" s="9"/>
      <c r="BO21" s="9"/>
      <c r="BP21" s="9"/>
      <c r="BS21" s="47" t="s">
        <v>119</v>
      </c>
      <c r="BT21" s="48">
        <f>X37</f>
        <v>0</v>
      </c>
      <c r="BU21" s="47" t="s">
        <v>119</v>
      </c>
      <c r="BV21" s="48">
        <f>V37</f>
        <v>0</v>
      </c>
      <c r="BY21" s="107" t="s">
        <v>135</v>
      </c>
      <c r="BZ21" s="107"/>
      <c r="CA21" s="107"/>
      <c r="CB21" s="107"/>
      <c r="CC21" s="107"/>
    </row>
    <row r="22" spans="1:82" ht="16.8" thickBot="1" x14ac:dyDescent="0.35">
      <c r="A22" s="10"/>
      <c r="D22" s="129"/>
      <c r="F22" s="41" t="s">
        <v>374</v>
      </c>
      <c r="N22" s="20" t="s">
        <v>120</v>
      </c>
      <c r="O22" s="31">
        <f>AVERAGE(O16,Q22)</f>
        <v>0</v>
      </c>
      <c r="P22" s="20" t="s">
        <v>120</v>
      </c>
      <c r="Q22" s="31">
        <f>K36</f>
        <v>0</v>
      </c>
      <c r="W22" s="116" t="s">
        <v>158</v>
      </c>
      <c r="X22" s="117"/>
      <c r="Y22" s="118" t="s">
        <v>137</v>
      </c>
      <c r="Z22" s="119"/>
      <c r="AA22" s="40" t="s">
        <v>146</v>
      </c>
      <c r="AB22" s="24" t="e">
        <f>K42/W19/X2</f>
        <v>#DIV/0!</v>
      </c>
      <c r="AC22" s="40" t="s">
        <v>144</v>
      </c>
      <c r="AD22" s="25">
        <f>AL42</f>
        <v>0</v>
      </c>
      <c r="AM22" s="126" t="s">
        <v>158</v>
      </c>
      <c r="AN22" s="127"/>
      <c r="AO22" s="126" t="s">
        <v>137</v>
      </c>
      <c r="AP22" s="127"/>
      <c r="AQ22" s="40" t="s">
        <v>146</v>
      </c>
      <c r="AR22" s="24" t="e" cm="1">
        <f t="array" ref="AR22">INDEX(K42:K300,AM2-1,1)/AM19/AM2</f>
        <v>#VALUE!</v>
      </c>
      <c r="AS22" s="40" t="s">
        <v>144</v>
      </c>
      <c r="AT22" s="25" t="e" cm="1">
        <f t="array" ref="AT22">INDEX(AL42:AL300,AM2-1,1)</f>
        <v>#VALUE!</v>
      </c>
      <c r="AU22" s="9"/>
      <c r="AV22" s="9"/>
      <c r="AW22" s="9"/>
      <c r="AX22" s="9"/>
      <c r="AY22" s="9"/>
      <c r="AZ22" s="9"/>
      <c r="BC22" s="116" t="s">
        <v>158</v>
      </c>
      <c r="BD22" s="117"/>
      <c r="BE22" s="118" t="s">
        <v>137</v>
      </c>
      <c r="BF22" s="119"/>
      <c r="BG22" s="40" t="s">
        <v>146</v>
      </c>
      <c r="BH22" s="24" t="e" cm="1">
        <f t="array" ref="BH22">INDEX(K42:K300,B2+B3-4,1)/BC19/BC2</f>
        <v>#VALUE!</v>
      </c>
      <c r="BI22" s="40" t="s">
        <v>144</v>
      </c>
      <c r="BJ22" s="25" t="e" cm="1">
        <f t="array" ref="BJ22">INDEX(AL42:AL300,B2+B3-4,1)</f>
        <v>#VALUE!</v>
      </c>
      <c r="BK22" s="9"/>
      <c r="BL22" s="9"/>
      <c r="BM22" s="9"/>
      <c r="BN22" s="9"/>
      <c r="BO22" s="9"/>
      <c r="BP22" s="9"/>
      <c r="BS22" s="47" t="s">
        <v>201</v>
      </c>
      <c r="BT22" s="48">
        <f>K37</f>
        <v>0</v>
      </c>
      <c r="BU22" s="47" t="s">
        <v>201</v>
      </c>
      <c r="BV22" s="48">
        <f>I37</f>
        <v>0</v>
      </c>
    </row>
    <row r="23" spans="1:82" ht="16.8" thickBot="1" x14ac:dyDescent="0.35">
      <c r="A23" s="10"/>
      <c r="D23" s="129"/>
      <c r="F23" s="41" t="s">
        <v>375</v>
      </c>
      <c r="N23" s="20" t="s">
        <v>121</v>
      </c>
      <c r="O23" s="31">
        <f>AVERAGE(O17,Q23)</f>
        <v>0</v>
      </c>
      <c r="P23" s="20" t="s">
        <v>121</v>
      </c>
      <c r="Q23" s="31">
        <f>T36</f>
        <v>0</v>
      </c>
      <c r="S23" s="9">
        <f>B11</f>
        <v>0</v>
      </c>
      <c r="T23" s="16" t="s">
        <v>122</v>
      </c>
      <c r="U23" s="9" t="e">
        <f>O19/Q19</f>
        <v>#DIV/0!</v>
      </c>
      <c r="W23" s="26" t="s">
        <v>159</v>
      </c>
      <c r="X23" s="32">
        <f>Y42</f>
        <v>0</v>
      </c>
      <c r="Y23" s="26" t="s">
        <v>163</v>
      </c>
      <c r="Z23" s="32">
        <f>AA42</f>
        <v>0</v>
      </c>
      <c r="AA23" s="40" t="s">
        <v>70</v>
      </c>
      <c r="AB23" s="23">
        <f>T42</f>
        <v>0</v>
      </c>
      <c r="AC23" s="40" t="s">
        <v>145</v>
      </c>
      <c r="AD23" s="22">
        <f>AM42</f>
        <v>0</v>
      </c>
      <c r="AM23" s="26" t="s">
        <v>159</v>
      </c>
      <c r="AN23" s="32" t="e" cm="1">
        <f t="array" ref="AN23">INDEX(Y42:Y300,AM2-1,1)</f>
        <v>#VALUE!</v>
      </c>
      <c r="AO23" s="26" t="s">
        <v>163</v>
      </c>
      <c r="AP23" s="32" t="e" cm="1">
        <f t="array" ref="AP23">INDEX(AA42:AA300,AM2-1,1)</f>
        <v>#VALUE!</v>
      </c>
      <c r="AQ23" s="40" t="s">
        <v>70</v>
      </c>
      <c r="AR23" s="23" t="e" cm="1">
        <f t="array" ref="AR23">INDEX(T42:T300,AM2-1,1)</f>
        <v>#VALUE!</v>
      </c>
      <c r="AS23" s="40" t="s">
        <v>145</v>
      </c>
      <c r="AT23" s="22" t="e" cm="1">
        <f t="array" ref="AT23">INDEX(AM42:AM300,AM2-1,1)</f>
        <v>#VALUE!</v>
      </c>
      <c r="AU23" s="9"/>
      <c r="AV23" s="9"/>
      <c r="AW23" s="9"/>
      <c r="AX23" s="9"/>
      <c r="AY23" s="9"/>
      <c r="AZ23" s="9"/>
      <c r="BC23" s="26" t="s">
        <v>159</v>
      </c>
      <c r="BD23" s="32" t="e" cm="1">
        <f t="array" ref="BD23">INDEX(Y42:Y300,B2+B3-4,1)</f>
        <v>#VALUE!</v>
      </c>
      <c r="BE23" s="26" t="s">
        <v>163</v>
      </c>
      <c r="BF23" s="32" t="e" cm="1">
        <f t="array" ref="BF23">INDEX(AA42:AA300,B2+B3-4,1)</f>
        <v>#VALUE!</v>
      </c>
      <c r="BG23" s="40" t="s">
        <v>70</v>
      </c>
      <c r="BH23" s="23" t="e" cm="1">
        <f t="array" ref="BH23">INDEX(T42:T300,B2+B3-4,1)</f>
        <v>#VALUE!</v>
      </c>
      <c r="BI23" s="40" t="s">
        <v>145</v>
      </c>
      <c r="BJ23" s="22" t="e" cm="1">
        <f t="array" ref="BJ23">INDEX(AM42:AM300,B2+B3-4,1)</f>
        <v>#VALUE!</v>
      </c>
      <c r="BK23" s="9"/>
      <c r="BL23" s="9"/>
      <c r="BM23" s="9"/>
      <c r="BN23" s="9"/>
      <c r="BO23" s="9"/>
      <c r="BP23" s="9"/>
      <c r="BS23" s="47" t="s">
        <v>121</v>
      </c>
      <c r="BT23" s="48">
        <f>T37</f>
        <v>0</v>
      </c>
      <c r="BU23" s="47" t="s">
        <v>121</v>
      </c>
      <c r="BV23" s="48">
        <f>R37</f>
        <v>0</v>
      </c>
    </row>
    <row r="24" spans="1:82" ht="16.8" thickBot="1" x14ac:dyDescent="0.35">
      <c r="A24" s="10"/>
      <c r="D24" s="129"/>
      <c r="F24" s="17"/>
      <c r="G24" s="18"/>
      <c r="W24" s="57" t="s">
        <v>248</v>
      </c>
      <c r="X24" s="58">
        <f>AB42</f>
        <v>0</v>
      </c>
      <c r="Y24" s="57" t="s">
        <v>249</v>
      </c>
      <c r="Z24" s="58">
        <f>AD42</f>
        <v>0</v>
      </c>
      <c r="AA24" s="40" t="s">
        <v>71</v>
      </c>
      <c r="AB24" s="22">
        <f>U42</f>
        <v>0</v>
      </c>
      <c r="AM24" s="57" t="s">
        <v>248</v>
      </c>
      <c r="AN24" s="58" t="e" cm="1">
        <f t="array" ref="AN24">INDEX(AB42:AB300,AM2-1,1)</f>
        <v>#VALUE!</v>
      </c>
      <c r="AO24" s="57" t="s">
        <v>249</v>
      </c>
      <c r="AP24" s="58" t="e" cm="1">
        <f t="array" ref="AP24">INDEX(AD42:AD300,AM2-1,1)</f>
        <v>#VALUE!</v>
      </c>
      <c r="AQ24" s="40" t="s">
        <v>71</v>
      </c>
      <c r="AR24" s="22" t="e" cm="1">
        <f t="array" ref="AR24">INDEX(U42:U300,AM2-1,1)</f>
        <v>#VALUE!</v>
      </c>
      <c r="AU24" s="9"/>
      <c r="AV24" s="9"/>
      <c r="AW24" s="9"/>
      <c r="AX24" s="9"/>
      <c r="AY24" s="9"/>
      <c r="AZ24" s="9"/>
      <c r="BC24" s="29" t="s">
        <v>161</v>
      </c>
      <c r="BD24" s="33" t="e" cm="1">
        <f t="array" ref="BD24">INDEX(AB42:AB300,B2+B3-4,1)</f>
        <v>#VALUE!</v>
      </c>
      <c r="BE24" s="29" t="s">
        <v>165</v>
      </c>
      <c r="BF24" s="33" t="e" cm="1">
        <f t="array" ref="BF24">INDEX(AD42:AD300,B2+B3-4,1)</f>
        <v>#VALUE!</v>
      </c>
      <c r="BG24" s="40" t="s">
        <v>71</v>
      </c>
      <c r="BH24" s="22" t="e" cm="1">
        <f t="array" ref="BH24">INDEX(U42:U300,B2+B3-4,1)</f>
        <v>#VALUE!</v>
      </c>
      <c r="BI24" s="9"/>
      <c r="BJ24" s="9"/>
      <c r="BK24" s="9"/>
      <c r="BL24" s="9"/>
      <c r="BM24" s="9"/>
      <c r="BN24" s="9"/>
      <c r="BO24" s="9"/>
      <c r="BP24" s="9"/>
      <c r="CA24" s="9">
        <f>B12</f>
        <v>0</v>
      </c>
      <c r="CB24" s="16" t="s">
        <v>122</v>
      </c>
      <c r="CC24" s="9" t="e">
        <f>BX4/BV19</f>
        <v>#DIV/0!</v>
      </c>
    </row>
    <row r="25" spans="1:82" ht="16.8" customHeight="1" thickBot="1" x14ac:dyDescent="0.35">
      <c r="A25" s="10"/>
      <c r="D25" s="129"/>
      <c r="F25" s="17"/>
      <c r="G25" s="18"/>
      <c r="O25" s="41" t="s">
        <v>373</v>
      </c>
      <c r="P25" s="106"/>
      <c r="Q25" s="104"/>
      <c r="R25" s="140" t="s">
        <v>3</v>
      </c>
      <c r="S25" s="41" t="s">
        <v>368</v>
      </c>
      <c r="T25" s="106"/>
      <c r="U25" s="104"/>
      <c r="W25" s="27" t="s">
        <v>160</v>
      </c>
      <c r="X25" s="34">
        <f>AO42</f>
        <v>0</v>
      </c>
      <c r="Y25" s="27" t="s">
        <v>164</v>
      </c>
      <c r="Z25" s="34">
        <f>AP42</f>
        <v>0</v>
      </c>
      <c r="AA25" s="40" t="s">
        <v>156</v>
      </c>
      <c r="AB25" s="22">
        <f>Z42</f>
        <v>0</v>
      </c>
      <c r="AM25" s="27" t="s">
        <v>160</v>
      </c>
      <c r="AN25" s="34" t="e" cm="1">
        <f t="array" ref="AN25">INDEX(AO42:AO300,AM2-1,1)</f>
        <v>#VALUE!</v>
      </c>
      <c r="AO25" s="27" t="s">
        <v>164</v>
      </c>
      <c r="AP25" s="34" t="e" cm="1">
        <f t="array" ref="AP25">INDEX(AP42:AP300,AM2-1,1)</f>
        <v>#VALUE!</v>
      </c>
      <c r="AQ25" s="40" t="s">
        <v>156</v>
      </c>
      <c r="AR25" s="22" t="e" cm="1">
        <f t="array" ref="AR25">INDEX(Z42:Z300,AM2-1,1)</f>
        <v>#VALUE!</v>
      </c>
      <c r="AU25" s="9"/>
      <c r="AV25" s="9"/>
      <c r="AW25" s="9"/>
      <c r="AX25" s="9"/>
      <c r="AY25" s="9"/>
      <c r="AZ25" s="9"/>
      <c r="BC25" s="27" t="s">
        <v>160</v>
      </c>
      <c r="BD25" s="34" t="e" cm="1">
        <f t="array" ref="BD25">INDEX(AO42:AO300,B2+B3-4,1)</f>
        <v>#VALUE!</v>
      </c>
      <c r="BE25" s="27" t="s">
        <v>164</v>
      </c>
      <c r="BF25" s="34" t="e" cm="1">
        <f t="array" ref="BF25">INDEX(AP42:AP300,B2+B3-4,1)</f>
        <v>#VALUE!</v>
      </c>
      <c r="BG25" s="40" t="s">
        <v>156</v>
      </c>
      <c r="BH25" s="22" t="e" cm="1">
        <f t="array" ref="BH25">INDEX(Z42:Z300,B2+B3-4,1)</f>
        <v>#VALUE!</v>
      </c>
      <c r="BI25" s="9"/>
      <c r="BJ25" s="9"/>
      <c r="BK25" s="9"/>
      <c r="BL25" s="9"/>
      <c r="BM25" s="9"/>
      <c r="BN25" s="9"/>
      <c r="BO25" s="9"/>
      <c r="BP25" s="9"/>
      <c r="BS25" s="114" t="s">
        <v>365</v>
      </c>
      <c r="BT25" s="114"/>
      <c r="BU25" s="114"/>
      <c r="BV25" s="114"/>
      <c r="BW25" s="114"/>
      <c r="BX25" s="61"/>
    </row>
    <row r="26" spans="1:82" ht="16.8" thickBot="1" x14ac:dyDescent="0.35">
      <c r="A26" s="10"/>
      <c r="D26" s="130"/>
      <c r="F26" s="17"/>
      <c r="G26" s="18"/>
      <c r="M26" s="36"/>
      <c r="N26" s="104"/>
      <c r="O26" s="104"/>
      <c r="P26" s="104"/>
      <c r="Q26" s="104"/>
      <c r="R26" s="141"/>
      <c r="S26" s="41" t="s">
        <v>369</v>
      </c>
      <c r="T26" s="106"/>
      <c r="U26" s="104"/>
      <c r="W26" s="59" t="s">
        <v>250</v>
      </c>
      <c r="X26" s="60">
        <f>AQ42</f>
        <v>0</v>
      </c>
      <c r="Y26" s="59" t="s">
        <v>251</v>
      </c>
      <c r="Z26" s="60">
        <f>AR42</f>
        <v>0</v>
      </c>
      <c r="AA26" s="40" t="s">
        <v>157</v>
      </c>
      <c r="AB26" s="22">
        <f>AC42</f>
        <v>0</v>
      </c>
      <c r="AG26" s="16"/>
      <c r="AI26" s="16"/>
      <c r="AM26" s="59" t="s">
        <v>250</v>
      </c>
      <c r="AN26" s="60" t="e" cm="1">
        <f t="array" ref="AN26">INDEX(AQ42:AQ300,AM2-1,1)</f>
        <v>#VALUE!</v>
      </c>
      <c r="AO26" s="59" t="s">
        <v>251</v>
      </c>
      <c r="AP26" s="60" t="e" cm="1">
        <f t="array" ref="AP26">INDEX(AR42:AR300,AM2-1,1)</f>
        <v>#VALUE!</v>
      </c>
      <c r="AQ26" s="40" t="s">
        <v>157</v>
      </c>
      <c r="AR26" s="22" t="e" cm="1">
        <f t="array" ref="AR26">INDEX(AC42:AC300,AM2-1,1)</f>
        <v>#VALUE!</v>
      </c>
      <c r="AU26" s="9"/>
      <c r="AV26" s="9"/>
      <c r="AW26" s="16"/>
      <c r="AX26" s="9"/>
      <c r="AY26" s="16"/>
      <c r="AZ26" s="9"/>
      <c r="BC26" s="30" t="s">
        <v>162</v>
      </c>
      <c r="BD26" s="35" t="e" cm="1">
        <f t="array" ref="BD26">INDEX(AQ42:AQ300,B2+B3-4,1)</f>
        <v>#VALUE!</v>
      </c>
      <c r="BE26" s="30" t="s">
        <v>166</v>
      </c>
      <c r="BF26" s="35" t="e" cm="1">
        <f t="array" ref="BF26">INDEX(AR42:AR300,B2+B3-4,1)</f>
        <v>#VALUE!</v>
      </c>
      <c r="BG26" s="40" t="s">
        <v>157</v>
      </c>
      <c r="BH26" s="22" t="e" cm="1">
        <f t="array" ref="BH26">INDEX(AC42:AC300,B2+B3-4,1)</f>
        <v>#VALUE!</v>
      </c>
      <c r="BI26" s="9"/>
      <c r="BJ26" s="9"/>
      <c r="BK26" s="9"/>
      <c r="BL26" s="9"/>
      <c r="BM26" s="16"/>
      <c r="BN26" s="9"/>
      <c r="BO26" s="16"/>
      <c r="BP26" s="9"/>
      <c r="BS26" s="102"/>
      <c r="BT26" s="102"/>
      <c r="BU26" s="102"/>
      <c r="BV26" s="102"/>
      <c r="BW26" s="102"/>
    </row>
    <row r="27" spans="1:82" ht="16.8" thickBot="1" x14ac:dyDescent="0.35">
      <c r="A27" s="10"/>
      <c r="D27" s="21"/>
      <c r="F27" s="17"/>
      <c r="G27" s="18"/>
      <c r="X27" s="17"/>
      <c r="AA27" s="18"/>
      <c r="AU27" s="9"/>
      <c r="BS27" s="56" t="s">
        <v>363</v>
      </c>
      <c r="BT27" s="61"/>
      <c r="BU27" s="56" t="s">
        <v>366</v>
      </c>
      <c r="BV27" s="61"/>
      <c r="CB27" s="9"/>
      <c r="CC27" s="9"/>
      <c r="CD27" s="9"/>
    </row>
    <row r="28" spans="1:82" ht="16.8" customHeight="1" thickBot="1" x14ac:dyDescent="0.35">
      <c r="A28" s="108" t="s">
        <v>104</v>
      </c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10"/>
      <c r="AU28" s="9"/>
      <c r="AV28" s="9"/>
      <c r="AW28" s="9"/>
      <c r="AX28" s="9"/>
      <c r="AY28" s="9"/>
      <c r="BS28" s="56" t="s">
        <v>364</v>
      </c>
      <c r="BT28" s="61"/>
      <c r="BU28" s="56" t="s">
        <v>379</v>
      </c>
      <c r="BV28" s="61"/>
      <c r="CB28" s="9"/>
      <c r="CC28" s="9"/>
      <c r="CD28" s="9"/>
    </row>
    <row r="29" spans="1:82" ht="15" customHeight="1" thickBot="1" x14ac:dyDescent="0.35">
      <c r="A29" s="41" t="s">
        <v>106</v>
      </c>
      <c r="B29" s="108" t="s">
        <v>75</v>
      </c>
      <c r="C29" s="109"/>
      <c r="D29" s="109"/>
      <c r="E29" s="110"/>
      <c r="F29" s="108" t="s">
        <v>76</v>
      </c>
      <c r="G29" s="109"/>
      <c r="H29" s="109"/>
      <c r="I29" s="110"/>
      <c r="J29" s="108" t="s">
        <v>77</v>
      </c>
      <c r="K29" s="109"/>
      <c r="L29" s="109"/>
      <c r="M29" s="109"/>
      <c r="N29" s="109"/>
      <c r="O29" s="109"/>
      <c r="P29" s="109"/>
      <c r="Q29" s="109"/>
      <c r="R29" s="110"/>
      <c r="S29" s="108" t="s">
        <v>78</v>
      </c>
      <c r="T29" s="109"/>
      <c r="U29" s="109"/>
      <c r="V29" s="110"/>
      <c r="AU29" s="9"/>
      <c r="AV29" s="9"/>
      <c r="AW29" s="9"/>
      <c r="AX29" s="9"/>
      <c r="AY29" s="9"/>
    </row>
    <row r="30" spans="1:82" ht="16.2" customHeight="1" x14ac:dyDescent="0.3">
      <c r="A30" s="10" t="s">
        <v>79</v>
      </c>
      <c r="B30" s="49" t="s">
        <v>203</v>
      </c>
      <c r="C30" s="49" t="s">
        <v>204</v>
      </c>
      <c r="D30" s="17" t="s">
        <v>115</v>
      </c>
      <c r="E30" s="17" t="s">
        <v>116</v>
      </c>
      <c r="F30" s="49" t="s">
        <v>205</v>
      </c>
      <c r="G30" s="49" t="s">
        <v>206</v>
      </c>
      <c r="H30" s="17" t="s">
        <v>113</v>
      </c>
      <c r="I30" s="17" t="s">
        <v>114</v>
      </c>
      <c r="J30" s="49" t="s">
        <v>207</v>
      </c>
      <c r="K30" s="49" t="s">
        <v>208</v>
      </c>
      <c r="L30" s="17" t="s">
        <v>178</v>
      </c>
      <c r="M30" s="17" t="s">
        <v>179</v>
      </c>
      <c r="N30" s="51" t="s">
        <v>155</v>
      </c>
      <c r="O30" s="49" t="s">
        <v>209</v>
      </c>
      <c r="P30" s="49" t="s">
        <v>210</v>
      </c>
      <c r="Q30" s="17" t="s">
        <v>111</v>
      </c>
      <c r="R30" s="17" t="s">
        <v>112</v>
      </c>
      <c r="S30" s="49" t="s">
        <v>211</v>
      </c>
      <c r="T30" s="49" t="s">
        <v>212</v>
      </c>
      <c r="U30" s="17" t="s">
        <v>109</v>
      </c>
      <c r="V30" s="17" t="s">
        <v>110</v>
      </c>
      <c r="AU30" s="9"/>
      <c r="AV30" s="9"/>
      <c r="AW30" s="9"/>
      <c r="AX30" s="9"/>
      <c r="AY30" s="9"/>
    </row>
    <row r="31" spans="1:82" x14ac:dyDescent="0.3">
      <c r="A31" s="9" t="s">
        <v>103</v>
      </c>
      <c r="AU31" s="9"/>
      <c r="AV31" s="9"/>
      <c r="AW31" s="9"/>
      <c r="AX31" s="9"/>
      <c r="AY31" s="9"/>
    </row>
    <row r="32" spans="1:82" ht="15" thickBot="1" x14ac:dyDescent="0.35">
      <c r="A32" s="10"/>
      <c r="D32" s="10"/>
      <c r="AU32" s="9"/>
      <c r="AV32" s="9"/>
      <c r="AW32" s="9"/>
      <c r="AX32" s="9"/>
      <c r="AY32" s="9"/>
    </row>
    <row r="33" spans="1:110" ht="15" thickBot="1" x14ac:dyDescent="0.35">
      <c r="A33" s="108" t="s">
        <v>382</v>
      </c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10"/>
      <c r="Z33" s="108" t="s">
        <v>376</v>
      </c>
      <c r="AA33" s="109"/>
      <c r="AB33" s="109"/>
      <c r="AC33" s="109"/>
      <c r="AD33" s="109"/>
      <c r="AE33" s="109"/>
      <c r="AF33" s="109"/>
      <c r="AG33" s="109"/>
      <c r="AH33" s="109"/>
      <c r="AI33" s="110"/>
      <c r="AU33" s="9"/>
      <c r="AV33" s="9"/>
      <c r="AW33" s="9"/>
      <c r="AX33" s="9"/>
      <c r="AY33" s="9"/>
    </row>
    <row r="34" spans="1:110" ht="15" customHeight="1" thickBot="1" x14ac:dyDescent="0.35">
      <c r="A34" s="123" t="s">
        <v>74</v>
      </c>
      <c r="B34" s="124"/>
      <c r="C34" s="124"/>
      <c r="D34" s="123" t="s">
        <v>75</v>
      </c>
      <c r="E34" s="124"/>
      <c r="F34" s="124"/>
      <c r="G34" s="125"/>
      <c r="H34" s="123" t="s">
        <v>76</v>
      </c>
      <c r="I34" s="124"/>
      <c r="J34" s="124"/>
      <c r="K34" s="125"/>
      <c r="L34" s="108" t="s">
        <v>77</v>
      </c>
      <c r="M34" s="109"/>
      <c r="N34" s="109"/>
      <c r="O34" s="109"/>
      <c r="P34" s="109"/>
      <c r="Q34" s="109"/>
      <c r="R34" s="109"/>
      <c r="S34" s="109"/>
      <c r="T34" s="110"/>
      <c r="U34" s="108" t="s">
        <v>78</v>
      </c>
      <c r="V34" s="109"/>
      <c r="W34" s="109"/>
      <c r="X34" s="110"/>
      <c r="Z34" s="108" t="s">
        <v>75</v>
      </c>
      <c r="AA34" s="110"/>
      <c r="AB34" s="108" t="s">
        <v>76</v>
      </c>
      <c r="AC34" s="110"/>
      <c r="AD34" s="108" t="s">
        <v>77</v>
      </c>
      <c r="AE34" s="109"/>
      <c r="AF34" s="109"/>
      <c r="AG34" s="110"/>
      <c r="AH34" s="108" t="s">
        <v>78</v>
      </c>
      <c r="AI34" s="110"/>
      <c r="AU34" s="9"/>
      <c r="AV34" s="9"/>
      <c r="AW34" s="9"/>
      <c r="AX34" s="9"/>
      <c r="AY34" s="9"/>
    </row>
    <row r="35" spans="1:110" ht="16.2" x14ac:dyDescent="0.3">
      <c r="A35" s="10" t="s">
        <v>79</v>
      </c>
      <c r="B35" s="10" t="s">
        <v>56</v>
      </c>
      <c r="C35" s="10" t="s">
        <v>89</v>
      </c>
      <c r="D35" s="17" t="s">
        <v>92</v>
      </c>
      <c r="E35" s="49" t="s">
        <v>91</v>
      </c>
      <c r="F35" s="17" t="s">
        <v>124</v>
      </c>
      <c r="G35" s="49" t="s">
        <v>216</v>
      </c>
      <c r="H35" s="17" t="s">
        <v>128</v>
      </c>
      <c r="I35" s="49" t="s">
        <v>217</v>
      </c>
      <c r="J35" s="17" t="s">
        <v>127</v>
      </c>
      <c r="K35" s="49" t="s">
        <v>218</v>
      </c>
      <c r="L35" s="17" t="s">
        <v>173</v>
      </c>
      <c r="M35" s="49" t="s">
        <v>219</v>
      </c>
      <c r="N35" s="17" t="s">
        <v>174</v>
      </c>
      <c r="O35" s="49" t="s">
        <v>220</v>
      </c>
      <c r="P35" s="51" t="s">
        <v>155</v>
      </c>
      <c r="Q35" s="17" t="s">
        <v>126</v>
      </c>
      <c r="R35" s="49" t="s">
        <v>221</v>
      </c>
      <c r="S35" s="17" t="s">
        <v>125</v>
      </c>
      <c r="T35" s="49" t="s">
        <v>222</v>
      </c>
      <c r="U35" s="17" t="s">
        <v>180</v>
      </c>
      <c r="V35" s="49" t="s">
        <v>181</v>
      </c>
      <c r="W35" s="17" t="s">
        <v>182</v>
      </c>
      <c r="X35" s="49" t="s">
        <v>223</v>
      </c>
      <c r="Z35" s="49" t="s">
        <v>203</v>
      </c>
      <c r="AA35" s="49" t="s">
        <v>204</v>
      </c>
      <c r="AB35" s="49" t="s">
        <v>205</v>
      </c>
      <c r="AC35" s="49" t="s">
        <v>206</v>
      </c>
      <c r="AD35" s="49" t="s">
        <v>207</v>
      </c>
      <c r="AE35" s="49" t="s">
        <v>208</v>
      </c>
      <c r="AF35" s="49" t="s">
        <v>209</v>
      </c>
      <c r="AG35" s="49" t="s">
        <v>210</v>
      </c>
      <c r="AH35" s="49" t="s">
        <v>211</v>
      </c>
      <c r="AI35" s="49" t="s">
        <v>212</v>
      </c>
      <c r="AU35" s="9"/>
      <c r="AV35" s="9"/>
      <c r="AW35" s="9"/>
      <c r="AX35" s="9"/>
      <c r="AY35" s="9"/>
    </row>
    <row r="36" spans="1:110" x14ac:dyDescent="0.3">
      <c r="A36" s="9" t="s">
        <v>97</v>
      </c>
      <c r="B36" s="2"/>
      <c r="C36" s="2"/>
      <c r="D36" s="37"/>
      <c r="E36" s="2"/>
      <c r="F36" s="37"/>
      <c r="G36" s="2"/>
      <c r="H36" s="37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AU36" s="9"/>
      <c r="AV36" s="9"/>
      <c r="AW36" s="9"/>
      <c r="AX36" s="9"/>
      <c r="AY36" s="9"/>
      <c r="CW36"/>
      <c r="CX36"/>
      <c r="CY36"/>
      <c r="CZ36"/>
      <c r="DA36"/>
      <c r="DB36"/>
      <c r="DC36"/>
      <c r="DD36"/>
      <c r="DE36"/>
      <c r="DF36"/>
    </row>
    <row r="37" spans="1:110" x14ac:dyDescent="0.3">
      <c r="A37" s="9" t="s">
        <v>383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85"/>
      <c r="S37" s="85"/>
      <c r="T37" s="2"/>
      <c r="U37" s="2"/>
      <c r="V37" s="2"/>
      <c r="W37" s="2"/>
      <c r="X37" s="2"/>
      <c r="AU37" s="9"/>
      <c r="AV37" s="9"/>
      <c r="AW37" s="9"/>
      <c r="AX37" s="9"/>
      <c r="AY37" s="9"/>
      <c r="CW37"/>
      <c r="CX37"/>
      <c r="CY37"/>
      <c r="CZ37"/>
      <c r="DA37"/>
      <c r="DB37"/>
      <c r="DC37"/>
      <c r="DD37"/>
      <c r="DE37"/>
      <c r="DF37"/>
    </row>
    <row r="38" spans="1:110" ht="15" thickBot="1" x14ac:dyDescent="0.35">
      <c r="AU38" s="9"/>
      <c r="AV38" s="9"/>
      <c r="AW38" s="9"/>
      <c r="AX38" s="9"/>
      <c r="AY38" s="9"/>
      <c r="CW38"/>
      <c r="CX38"/>
      <c r="CY38"/>
      <c r="CZ38"/>
      <c r="DA38"/>
      <c r="DB38"/>
      <c r="DC38"/>
      <c r="DD38"/>
      <c r="DE38"/>
      <c r="DF38"/>
    </row>
    <row r="39" spans="1:110" ht="15" thickBot="1" x14ac:dyDescent="0.35">
      <c r="A39" s="108" t="s">
        <v>62</v>
      </c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10"/>
      <c r="BA39" s="9"/>
      <c r="BB39" s="140" t="s">
        <v>80</v>
      </c>
      <c r="BC39" s="108" t="s">
        <v>289</v>
      </c>
      <c r="BD39" s="110"/>
      <c r="BE39" s="138" t="s">
        <v>74</v>
      </c>
      <c r="BF39" s="139"/>
      <c r="CW39"/>
      <c r="CX39"/>
      <c r="CY39"/>
      <c r="CZ39"/>
      <c r="DA39"/>
      <c r="DB39"/>
      <c r="DC39"/>
      <c r="DD39"/>
      <c r="DE39"/>
      <c r="DF39"/>
    </row>
    <row r="40" spans="1:110" ht="15" thickBot="1" x14ac:dyDescent="0.35">
      <c r="A40" s="123" t="s">
        <v>63</v>
      </c>
      <c r="B40" s="124"/>
      <c r="C40" s="124"/>
      <c r="D40" s="125"/>
      <c r="E40" s="123" t="s">
        <v>64</v>
      </c>
      <c r="F40" s="124"/>
      <c r="G40" s="124"/>
      <c r="H40" s="124"/>
      <c r="I40" s="124"/>
      <c r="J40" s="125"/>
      <c r="K40" s="40" t="s">
        <v>65</v>
      </c>
      <c r="L40" s="123" t="s">
        <v>66</v>
      </c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3" t="s">
        <v>67</v>
      </c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5"/>
      <c r="AW40" s="108" t="s">
        <v>68</v>
      </c>
      <c r="AX40" s="109"/>
      <c r="AY40" s="110"/>
      <c r="BA40" s="9"/>
      <c r="BB40" s="141"/>
      <c r="BC40" s="43" t="s">
        <v>81</v>
      </c>
      <c r="BD40" s="44" t="s">
        <v>82</v>
      </c>
      <c r="BE40" s="44" t="s">
        <v>83</v>
      </c>
      <c r="BF40" s="45" t="s">
        <v>90</v>
      </c>
      <c r="CW40"/>
      <c r="CX40"/>
      <c r="CY40"/>
      <c r="CZ40"/>
      <c r="DA40"/>
      <c r="DB40"/>
      <c r="DC40"/>
      <c r="DD40"/>
      <c r="DE40"/>
      <c r="DF40"/>
    </row>
    <row r="41" spans="1:110" ht="16.2" x14ac:dyDescent="0.3">
      <c r="A41" s="10" t="s">
        <v>69</v>
      </c>
      <c r="B41" s="10" t="s">
        <v>56</v>
      </c>
      <c r="C41" s="54" t="s">
        <v>57</v>
      </c>
      <c r="D41" s="10" t="s">
        <v>58</v>
      </c>
      <c r="E41" s="17" t="s">
        <v>187</v>
      </c>
      <c r="F41" s="49" t="s">
        <v>226</v>
      </c>
      <c r="G41" s="17" t="s">
        <v>92</v>
      </c>
      <c r="H41" s="49" t="s">
        <v>91</v>
      </c>
      <c r="I41" s="17" t="s">
        <v>188</v>
      </c>
      <c r="J41" s="49" t="s">
        <v>227</v>
      </c>
      <c r="K41" s="10" t="s">
        <v>142</v>
      </c>
      <c r="L41" s="17" t="s">
        <v>189</v>
      </c>
      <c r="M41" s="49" t="s">
        <v>228</v>
      </c>
      <c r="N41" s="17" t="s">
        <v>128</v>
      </c>
      <c r="O41" s="17" t="s">
        <v>190</v>
      </c>
      <c r="P41" s="54" t="s">
        <v>260</v>
      </c>
      <c r="Q41" s="54" t="s">
        <v>261</v>
      </c>
      <c r="R41" s="49" t="s">
        <v>229</v>
      </c>
      <c r="S41" s="49" t="s">
        <v>217</v>
      </c>
      <c r="T41" s="17" t="s">
        <v>192</v>
      </c>
      <c r="U41" s="49" t="s">
        <v>230</v>
      </c>
      <c r="V41" s="10" t="s">
        <v>60</v>
      </c>
      <c r="W41" s="10" t="s">
        <v>61</v>
      </c>
      <c r="X41" s="10" t="s">
        <v>72</v>
      </c>
      <c r="Y41" s="17" t="s">
        <v>191</v>
      </c>
      <c r="Z41" s="39" t="s">
        <v>282</v>
      </c>
      <c r="AA41" s="17" t="s">
        <v>193</v>
      </c>
      <c r="AB41" s="49" t="s">
        <v>231</v>
      </c>
      <c r="AC41" s="55" t="s">
        <v>232</v>
      </c>
      <c r="AD41" s="49" t="s">
        <v>233</v>
      </c>
      <c r="AE41" s="17" t="s">
        <v>175</v>
      </c>
      <c r="AF41" s="49" t="s">
        <v>234</v>
      </c>
      <c r="AG41" s="17" t="s">
        <v>194</v>
      </c>
      <c r="AH41" s="17" t="s">
        <v>195</v>
      </c>
      <c r="AI41" s="54" t="s">
        <v>259</v>
      </c>
      <c r="AJ41" s="49" t="s">
        <v>235</v>
      </c>
      <c r="AK41" s="49" t="s">
        <v>236</v>
      </c>
      <c r="AL41" s="17" t="s">
        <v>196</v>
      </c>
      <c r="AM41" s="49" t="s">
        <v>237</v>
      </c>
      <c r="AN41" s="10" t="s">
        <v>73</v>
      </c>
      <c r="AO41" s="17" t="s">
        <v>197</v>
      </c>
      <c r="AP41" s="17" t="s">
        <v>198</v>
      </c>
      <c r="AQ41" s="49" t="s">
        <v>238</v>
      </c>
      <c r="AR41" s="49" t="s">
        <v>239</v>
      </c>
      <c r="AS41" s="17" t="s">
        <v>199</v>
      </c>
      <c r="AT41" s="49" t="s">
        <v>240</v>
      </c>
      <c r="AU41" s="17" t="s">
        <v>126</v>
      </c>
      <c r="AV41" s="49" t="s">
        <v>221</v>
      </c>
      <c r="AW41" s="17" t="s">
        <v>176</v>
      </c>
      <c r="AX41" s="49" t="s">
        <v>241</v>
      </c>
      <c r="AY41" s="10" t="s">
        <v>59</v>
      </c>
      <c r="BA41" s="11" t="s">
        <v>84</v>
      </c>
      <c r="BB41" s="9"/>
      <c r="BC41" s="9"/>
      <c r="BD41" s="9"/>
      <c r="BE41" s="9"/>
      <c r="BF41" s="13"/>
      <c r="CW41"/>
      <c r="CX41"/>
      <c r="CY41"/>
      <c r="CZ41"/>
      <c r="DA41"/>
      <c r="DB41"/>
      <c r="DC41"/>
      <c r="DD41"/>
      <c r="DE41"/>
      <c r="DF41"/>
    </row>
    <row r="42" spans="1:1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BA42" s="12" t="s">
        <v>85</v>
      </c>
      <c r="BB42" s="9"/>
      <c r="BC42" s="9"/>
      <c r="BD42" s="9"/>
      <c r="BE42" s="9"/>
      <c r="BF42" s="9"/>
      <c r="CW42"/>
      <c r="CX42"/>
      <c r="CY42"/>
      <c r="CZ42"/>
      <c r="DA42"/>
      <c r="DB42"/>
      <c r="DC42"/>
      <c r="DD42"/>
      <c r="DE42"/>
      <c r="DF42"/>
    </row>
    <row r="43" spans="1:1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BA43" s="12" t="s">
        <v>86</v>
      </c>
      <c r="BB43" s="9"/>
      <c r="BC43" s="9"/>
      <c r="BD43" s="9"/>
      <c r="BE43" s="9"/>
      <c r="BF43" s="9"/>
      <c r="CW43"/>
      <c r="CX43"/>
      <c r="CY43"/>
      <c r="CZ43"/>
      <c r="DA43"/>
      <c r="DB43"/>
      <c r="DC43"/>
      <c r="DD43"/>
      <c r="DE43"/>
      <c r="DF43"/>
    </row>
    <row r="44" spans="1:1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BA44" s="12" t="s">
        <v>87</v>
      </c>
      <c r="BB44" s="9"/>
      <c r="BC44" s="9"/>
      <c r="BD44" s="9"/>
      <c r="BE44" s="9"/>
      <c r="BF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</row>
    <row r="45" spans="1:110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BA45" s="14" t="s">
        <v>88</v>
      </c>
      <c r="BB45" s="9"/>
      <c r="BC45" s="9"/>
      <c r="BD45" s="9"/>
      <c r="BE45" s="9"/>
      <c r="BF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</row>
    <row r="46" spans="1:110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</row>
    <row r="47" spans="1:110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BC47" s="41" t="s">
        <v>267</v>
      </c>
      <c r="BD47" s="86" t="s">
        <v>281</v>
      </c>
      <c r="BF47" s="87" t="s">
        <v>287</v>
      </c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</row>
    <row r="48" spans="1:110" ht="15.6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8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BA48" s="135" t="s">
        <v>268</v>
      </c>
      <c r="BB48" s="11" t="s">
        <v>270</v>
      </c>
      <c r="BC48" s="9"/>
      <c r="BD48" s="9"/>
      <c r="BF48" s="89" t="s">
        <v>285</v>
      </c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</row>
    <row r="49" spans="1:100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BA49" s="136"/>
      <c r="BB49" s="12" t="s">
        <v>271</v>
      </c>
      <c r="BC49" s="9"/>
      <c r="BD49" s="9"/>
      <c r="BF49" s="88" t="s">
        <v>286</v>
      </c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</row>
    <row r="50" spans="1:100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BA50" s="136"/>
      <c r="BB50" s="12" t="s">
        <v>272</v>
      </c>
      <c r="BC50" s="9"/>
      <c r="BD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</row>
    <row r="51" spans="1:100" ht="16.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BA51" s="136"/>
      <c r="BB51" s="12" t="s">
        <v>273</v>
      </c>
      <c r="BC51" s="9"/>
      <c r="BD51" s="9"/>
      <c r="BF51" s="87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</row>
    <row r="52" spans="1:100" ht="16.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BA52" s="136"/>
      <c r="BB52" s="12" t="s">
        <v>274</v>
      </c>
      <c r="BC52" s="9"/>
      <c r="BD52" s="9"/>
      <c r="BF52" s="87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</row>
    <row r="53" spans="1:100" ht="16.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BA53" s="136"/>
      <c r="BB53" s="12" t="s">
        <v>275</v>
      </c>
      <c r="BC53" s="9"/>
      <c r="BD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</row>
    <row r="54" spans="1:100" ht="16.8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BA54" s="137"/>
      <c r="BB54" s="15" t="s">
        <v>276</v>
      </c>
      <c r="BC54" s="9"/>
      <c r="BD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</row>
    <row r="55" spans="1:100" ht="14.4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BA55" s="135" t="s">
        <v>269</v>
      </c>
      <c r="BB55" s="11" t="s">
        <v>73</v>
      </c>
      <c r="BC55" s="9"/>
      <c r="BD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</row>
    <row r="56" spans="1:100" ht="16.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BA56" s="136"/>
      <c r="BB56" s="12" t="s">
        <v>277</v>
      </c>
      <c r="BC56" s="9"/>
      <c r="BD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</row>
    <row r="57" spans="1:100" ht="16.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BA57" s="136"/>
      <c r="BB57" s="12" t="s">
        <v>278</v>
      </c>
      <c r="BC57" s="9"/>
      <c r="BD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</row>
    <row r="58" spans="1:100" ht="16.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BA58" s="136"/>
      <c r="BB58" s="12" t="s">
        <v>279</v>
      </c>
      <c r="BC58" s="9"/>
      <c r="BD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</row>
    <row r="59" spans="1:100" ht="16.8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BA59" s="137"/>
      <c r="BB59" s="14" t="s">
        <v>280</v>
      </c>
      <c r="BC59" s="9"/>
      <c r="BD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</row>
    <row r="60" spans="1:100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</row>
    <row r="61" spans="1:100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BA61" s="41" t="s">
        <v>78</v>
      </c>
      <c r="BB61" s="41" t="s">
        <v>288</v>
      </c>
      <c r="BC61" s="9">
        <f>V37-V36</f>
        <v>0</v>
      </c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</row>
    <row r="62" spans="1:10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</row>
    <row r="63" spans="1:10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</row>
    <row r="64" spans="1:10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</row>
    <row r="65" spans="1:10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</row>
    <row r="66" spans="1:10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</row>
    <row r="67" spans="1:10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</row>
    <row r="68" spans="1:10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</row>
    <row r="69" spans="1:10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</row>
    <row r="70" spans="1:10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</row>
    <row r="71" spans="1:10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</row>
    <row r="72" spans="1:10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</row>
    <row r="73" spans="1:10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</row>
    <row r="74" spans="1:10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</row>
    <row r="75" spans="1:10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</row>
    <row r="76" spans="1:10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</row>
    <row r="77" spans="1:10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</row>
    <row r="78" spans="1:10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</row>
    <row r="79" spans="1:10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</row>
    <row r="80" spans="1:10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</row>
    <row r="81" spans="1:10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</row>
    <row r="82" spans="1:10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</row>
    <row r="83" spans="1:10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</row>
    <row r="84" spans="1:10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</row>
    <row r="85" spans="1:10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</row>
    <row r="86" spans="1:10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</row>
    <row r="87" spans="1:10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</row>
    <row r="88" spans="1:10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</row>
    <row r="89" spans="1:10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</row>
    <row r="90" spans="1:10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</row>
    <row r="91" spans="1:100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</row>
    <row r="92" spans="1:100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</row>
    <row r="93" spans="1:100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</row>
    <row r="94" spans="1:10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</row>
    <row r="95" spans="1:100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</row>
    <row r="96" spans="1:100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</row>
    <row r="97" spans="1:100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</row>
    <row r="98" spans="1:100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</row>
    <row r="99" spans="1:100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</row>
    <row r="100" spans="1:100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</row>
    <row r="101" spans="1:100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</row>
    <row r="102" spans="1:100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</row>
    <row r="103" spans="1:100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</row>
    <row r="104" spans="1:10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</row>
    <row r="105" spans="1:10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</row>
    <row r="106" spans="1:100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</row>
    <row r="107" spans="1:100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</row>
    <row r="108" spans="1:10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</row>
    <row r="109" spans="1:10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</row>
    <row r="110" spans="1:10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</row>
    <row r="111" spans="1:10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</row>
    <row r="112" spans="1:100" x14ac:dyDescent="0.3">
      <c r="AU112" s="9"/>
      <c r="AV112" s="9"/>
      <c r="AW112" s="9"/>
      <c r="AX112" s="9"/>
      <c r="AY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</row>
    <row r="113" spans="47:100" x14ac:dyDescent="0.3">
      <c r="AU113" s="9"/>
      <c r="AV113" s="9"/>
      <c r="AW113" s="9"/>
      <c r="AX113" s="9"/>
      <c r="AY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</row>
    <row r="114" spans="47:100" x14ac:dyDescent="0.3">
      <c r="AU114" s="9"/>
      <c r="AV114" s="9"/>
      <c r="AW114" s="9"/>
      <c r="AX114" s="9"/>
      <c r="AY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</row>
    <row r="115" spans="47:100" x14ac:dyDescent="0.3">
      <c r="AU115" s="9"/>
      <c r="AV115" s="9"/>
      <c r="AW115" s="9"/>
      <c r="AX115" s="9"/>
      <c r="AY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</row>
    <row r="116" spans="47:100" x14ac:dyDescent="0.3"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</row>
    <row r="117" spans="47:100" x14ac:dyDescent="0.3"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</row>
    <row r="118" spans="47:100" x14ac:dyDescent="0.3"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</row>
    <row r="119" spans="47:100" x14ac:dyDescent="0.3"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</row>
    <row r="120" spans="47:100" x14ac:dyDescent="0.3"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</row>
    <row r="121" spans="47:100" x14ac:dyDescent="0.3"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</row>
    <row r="122" spans="47:100" x14ac:dyDescent="0.3"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</row>
    <row r="123" spans="47:100" x14ac:dyDescent="0.3"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</row>
    <row r="124" spans="47:100" x14ac:dyDescent="0.3"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</row>
    <row r="125" spans="47:100" x14ac:dyDescent="0.3"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</row>
    <row r="126" spans="47:100" x14ac:dyDescent="0.3"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</row>
    <row r="127" spans="47:100" x14ac:dyDescent="0.3"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</row>
    <row r="128" spans="47:100" x14ac:dyDescent="0.3"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</row>
    <row r="129" spans="60:100" x14ac:dyDescent="0.3"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</row>
    <row r="130" spans="60:100" x14ac:dyDescent="0.3"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</row>
    <row r="131" spans="60:100" x14ac:dyDescent="0.3"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</row>
    <row r="132" spans="60:100" x14ac:dyDescent="0.3"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</row>
    <row r="133" spans="60:100" x14ac:dyDescent="0.3"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</row>
    <row r="134" spans="60:100" x14ac:dyDescent="0.3"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</row>
    <row r="135" spans="60:100" x14ac:dyDescent="0.3"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</row>
    <row r="136" spans="60:100" x14ac:dyDescent="0.3"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</row>
    <row r="137" spans="60:100" x14ac:dyDescent="0.3"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</row>
    <row r="138" spans="60:100" x14ac:dyDescent="0.3"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</row>
    <row r="139" spans="60:100" x14ac:dyDescent="0.3"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</row>
    <row r="140" spans="60:100" x14ac:dyDescent="0.3"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</row>
    <row r="141" spans="60:100" x14ac:dyDescent="0.3"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</row>
    <row r="142" spans="60:100" x14ac:dyDescent="0.3"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</row>
    <row r="143" spans="60:100" x14ac:dyDescent="0.3"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</row>
    <row r="144" spans="60:100" x14ac:dyDescent="0.3"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</row>
    <row r="145" spans="60:100" x14ac:dyDescent="0.3"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</row>
    <row r="146" spans="60:100" x14ac:dyDescent="0.3"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</row>
    <row r="147" spans="60:100" x14ac:dyDescent="0.3"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</row>
    <row r="148" spans="60:100" x14ac:dyDescent="0.3"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</row>
    <row r="149" spans="60:100" x14ac:dyDescent="0.3"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</row>
    <row r="150" spans="60:100" x14ac:dyDescent="0.3"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</row>
    <row r="151" spans="60:100" x14ac:dyDescent="0.3"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</row>
    <row r="152" spans="60:100" x14ac:dyDescent="0.3"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</row>
    <row r="153" spans="60:100" x14ac:dyDescent="0.3"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</row>
    <row r="154" spans="60:100" x14ac:dyDescent="0.3"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</row>
    <row r="155" spans="60:100" x14ac:dyDescent="0.3"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</row>
    <row r="156" spans="60:100" x14ac:dyDescent="0.3"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</row>
    <row r="157" spans="60:100" x14ac:dyDescent="0.3"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</row>
    <row r="158" spans="60:100" x14ac:dyDescent="0.3"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</row>
    <row r="159" spans="60:100" x14ac:dyDescent="0.3"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</row>
    <row r="160" spans="60:100" x14ac:dyDescent="0.3"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</row>
    <row r="161" spans="60:100" x14ac:dyDescent="0.3"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</row>
    <row r="162" spans="60:100" x14ac:dyDescent="0.3"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</row>
    <row r="163" spans="60:100" x14ac:dyDescent="0.3"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</row>
    <row r="164" spans="60:100" x14ac:dyDescent="0.3"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</row>
    <row r="165" spans="60:100" x14ac:dyDescent="0.3"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</row>
    <row r="166" spans="60:100" x14ac:dyDescent="0.3"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</row>
    <row r="167" spans="60:100" x14ac:dyDescent="0.3"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</row>
    <row r="168" spans="60:100" x14ac:dyDescent="0.3"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</row>
    <row r="169" spans="60:100" x14ac:dyDescent="0.3"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</row>
    <row r="170" spans="60:100" x14ac:dyDescent="0.3"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</row>
    <row r="171" spans="60:100" x14ac:dyDescent="0.3"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</row>
    <row r="172" spans="60:100" x14ac:dyDescent="0.3"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</row>
    <row r="173" spans="60:100" x14ac:dyDescent="0.3"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</row>
    <row r="174" spans="60:100" x14ac:dyDescent="0.3"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</row>
    <row r="175" spans="60:100" x14ac:dyDescent="0.3"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</row>
    <row r="176" spans="60:100" x14ac:dyDescent="0.3"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</row>
    <row r="177" spans="60:100" x14ac:dyDescent="0.3"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</row>
    <row r="178" spans="60:100" x14ac:dyDescent="0.3"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</row>
    <row r="179" spans="60:100" x14ac:dyDescent="0.3"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</row>
    <row r="180" spans="60:100" x14ac:dyDescent="0.3"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</row>
    <row r="181" spans="60:100" x14ac:dyDescent="0.3"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</row>
    <row r="182" spans="60:100" x14ac:dyDescent="0.3"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</row>
    <row r="183" spans="60:100" x14ac:dyDescent="0.3"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</row>
    <row r="184" spans="60:100" x14ac:dyDescent="0.3"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</row>
    <row r="185" spans="60:100" x14ac:dyDescent="0.3"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</row>
    <row r="186" spans="60:100" x14ac:dyDescent="0.3"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</row>
    <row r="187" spans="60:100" x14ac:dyDescent="0.3"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</row>
    <row r="188" spans="60:100" x14ac:dyDescent="0.3"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</row>
    <row r="189" spans="60:100" x14ac:dyDescent="0.3"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</row>
    <row r="190" spans="60:100" x14ac:dyDescent="0.3"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</row>
    <row r="191" spans="60:100" x14ac:dyDescent="0.3"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</row>
    <row r="192" spans="60:100" x14ac:dyDescent="0.3"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</row>
    <row r="193" spans="60:100" x14ac:dyDescent="0.3"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</row>
    <row r="194" spans="60:100" x14ac:dyDescent="0.3"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</row>
    <row r="195" spans="60:100" x14ac:dyDescent="0.3"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</row>
    <row r="196" spans="60:100" x14ac:dyDescent="0.3"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</row>
    <row r="197" spans="60:100" x14ac:dyDescent="0.3"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</row>
    <row r="198" spans="60:100" x14ac:dyDescent="0.3"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</row>
    <row r="199" spans="60:100" x14ac:dyDescent="0.3"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</row>
    <row r="200" spans="60:100" x14ac:dyDescent="0.3"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</row>
    <row r="201" spans="60:100" x14ac:dyDescent="0.3"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</row>
    <row r="202" spans="60:100" x14ac:dyDescent="0.3"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</row>
    <row r="203" spans="60:100" x14ac:dyDescent="0.3"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</row>
    <row r="204" spans="60:100" x14ac:dyDescent="0.3"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</row>
    <row r="205" spans="60:100" x14ac:dyDescent="0.3"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</row>
    <row r="206" spans="60:100" x14ac:dyDescent="0.3"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</row>
    <row r="207" spans="60:100" x14ac:dyDescent="0.3"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</row>
    <row r="208" spans="60:100" x14ac:dyDescent="0.3"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</row>
    <row r="209" spans="60:100" x14ac:dyDescent="0.3"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</row>
    <row r="210" spans="60:100" x14ac:dyDescent="0.3"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</row>
    <row r="211" spans="60:100" x14ac:dyDescent="0.3"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</row>
    <row r="212" spans="60:100" x14ac:dyDescent="0.3"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</row>
    <row r="213" spans="60:100" x14ac:dyDescent="0.3"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</row>
    <row r="214" spans="60:100" x14ac:dyDescent="0.3"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</row>
    <row r="215" spans="60:100" x14ac:dyDescent="0.3"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</row>
    <row r="216" spans="60:100" x14ac:dyDescent="0.3"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</row>
    <row r="217" spans="60:100" x14ac:dyDescent="0.3"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</row>
    <row r="218" spans="60:100" x14ac:dyDescent="0.3"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</row>
    <row r="219" spans="60:100" x14ac:dyDescent="0.3"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</row>
    <row r="220" spans="60:100" x14ac:dyDescent="0.3"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</row>
    <row r="221" spans="60:100" x14ac:dyDescent="0.3"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</row>
    <row r="222" spans="60:100" x14ac:dyDescent="0.3"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</row>
    <row r="223" spans="60:100" x14ac:dyDescent="0.3"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</row>
    <row r="224" spans="60:100" x14ac:dyDescent="0.3"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</row>
    <row r="225" spans="60:100" x14ac:dyDescent="0.3"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</row>
    <row r="226" spans="60:100" x14ac:dyDescent="0.3"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</row>
    <row r="227" spans="60:100" x14ac:dyDescent="0.3"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</row>
    <row r="228" spans="60:100" x14ac:dyDescent="0.3"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</row>
    <row r="229" spans="60:100" x14ac:dyDescent="0.3"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</row>
    <row r="230" spans="60:100" x14ac:dyDescent="0.3"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</row>
    <row r="231" spans="60:100" x14ac:dyDescent="0.3"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</row>
    <row r="232" spans="60:100" x14ac:dyDescent="0.3"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</row>
    <row r="233" spans="60:100" x14ac:dyDescent="0.3"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</row>
    <row r="234" spans="60:100" x14ac:dyDescent="0.3"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</row>
    <row r="235" spans="60:100" x14ac:dyDescent="0.3"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</row>
    <row r="236" spans="60:100" x14ac:dyDescent="0.3"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</row>
    <row r="237" spans="60:100" x14ac:dyDescent="0.3"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</row>
    <row r="238" spans="60:100" x14ac:dyDescent="0.3"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</row>
    <row r="239" spans="60:100" x14ac:dyDescent="0.3"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</row>
    <row r="240" spans="60:100" x14ac:dyDescent="0.3"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</row>
    <row r="241" spans="60:100" x14ac:dyDescent="0.3"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</row>
    <row r="242" spans="60:100" x14ac:dyDescent="0.3"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</row>
    <row r="243" spans="60:100" x14ac:dyDescent="0.3"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</row>
    <row r="244" spans="60:100" x14ac:dyDescent="0.3"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</row>
    <row r="245" spans="60:100" x14ac:dyDescent="0.3"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</row>
    <row r="246" spans="60:100" x14ac:dyDescent="0.3"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</row>
    <row r="247" spans="60:100" x14ac:dyDescent="0.3"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</row>
    <row r="248" spans="60:100" x14ac:dyDescent="0.3"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</row>
    <row r="249" spans="60:100" x14ac:dyDescent="0.3"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</row>
    <row r="250" spans="60:100" x14ac:dyDescent="0.3"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</row>
    <row r="251" spans="60:100" x14ac:dyDescent="0.3"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</row>
    <row r="252" spans="60:100" x14ac:dyDescent="0.3"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</row>
    <row r="253" spans="60:100" x14ac:dyDescent="0.3"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</row>
    <row r="254" spans="60:100" x14ac:dyDescent="0.3"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</row>
    <row r="255" spans="60:100" x14ac:dyDescent="0.3"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</row>
    <row r="256" spans="60:100" x14ac:dyDescent="0.3"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</row>
    <row r="257" spans="60:100" x14ac:dyDescent="0.3"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</row>
    <row r="258" spans="60:100" x14ac:dyDescent="0.3"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</row>
    <row r="259" spans="60:100" x14ac:dyDescent="0.3"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</row>
    <row r="260" spans="60:100" x14ac:dyDescent="0.3"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</row>
    <row r="261" spans="60:100" x14ac:dyDescent="0.3"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</row>
    <row r="262" spans="60:100" x14ac:dyDescent="0.3"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</row>
    <row r="263" spans="60:100" x14ac:dyDescent="0.3"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</row>
    <row r="264" spans="60:100" x14ac:dyDescent="0.3"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</row>
    <row r="265" spans="60:100" x14ac:dyDescent="0.3"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</row>
    <row r="266" spans="60:100" x14ac:dyDescent="0.3"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</row>
    <row r="267" spans="60:100" x14ac:dyDescent="0.3"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</row>
    <row r="268" spans="60:100" x14ac:dyDescent="0.3"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</row>
    <row r="269" spans="60:100" x14ac:dyDescent="0.3"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</row>
    <row r="270" spans="60:100" x14ac:dyDescent="0.3"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</row>
    <row r="271" spans="60:100" x14ac:dyDescent="0.3"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</row>
    <row r="272" spans="60:100" x14ac:dyDescent="0.3"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</row>
    <row r="273" spans="60:100" x14ac:dyDescent="0.3"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</row>
    <row r="274" spans="60:100" x14ac:dyDescent="0.3"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</row>
    <row r="275" spans="60:100" x14ac:dyDescent="0.3"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</row>
    <row r="276" spans="60:100" x14ac:dyDescent="0.3"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</row>
    <row r="277" spans="60:100" x14ac:dyDescent="0.3"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</row>
    <row r="278" spans="60:100" x14ac:dyDescent="0.3"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</row>
    <row r="279" spans="60:100" x14ac:dyDescent="0.3"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</row>
    <row r="280" spans="60:100" x14ac:dyDescent="0.3"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</row>
    <row r="281" spans="60:100" x14ac:dyDescent="0.3"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</row>
    <row r="282" spans="60:100" x14ac:dyDescent="0.3"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</row>
    <row r="283" spans="60:100" x14ac:dyDescent="0.3"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</row>
    <row r="284" spans="60:100" x14ac:dyDescent="0.3"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</row>
    <row r="285" spans="60:100" x14ac:dyDescent="0.3"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</row>
    <row r="286" spans="60:100" x14ac:dyDescent="0.3"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</row>
    <row r="287" spans="60:100" x14ac:dyDescent="0.3"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</row>
    <row r="288" spans="60:100" x14ac:dyDescent="0.3"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</row>
    <row r="289" spans="60:100" x14ac:dyDescent="0.3"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</row>
    <row r="290" spans="60:100" x14ac:dyDescent="0.3"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</row>
    <row r="291" spans="60:100" x14ac:dyDescent="0.3"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</row>
    <row r="292" spans="60:100" x14ac:dyDescent="0.3"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</row>
    <row r="293" spans="60:100" x14ac:dyDescent="0.3"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</row>
    <row r="294" spans="60:100" x14ac:dyDescent="0.3"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</row>
    <row r="295" spans="60:100" x14ac:dyDescent="0.3"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</row>
    <row r="296" spans="60:100" x14ac:dyDescent="0.3"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</row>
    <row r="297" spans="60:100" x14ac:dyDescent="0.3"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</row>
    <row r="298" spans="60:100" x14ac:dyDescent="0.3"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</row>
    <row r="299" spans="60:100" x14ac:dyDescent="0.3"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</row>
    <row r="300" spans="60:100" x14ac:dyDescent="0.3"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</row>
  </sheetData>
  <mergeCells count="64">
    <mergeCell ref="BK13:BQ13"/>
    <mergeCell ref="BY3:CC3"/>
    <mergeCell ref="BY9:CC9"/>
    <mergeCell ref="E1:L1"/>
    <mergeCell ref="N1:U1"/>
    <mergeCell ref="W1:AJ1"/>
    <mergeCell ref="AL1:AZ1"/>
    <mergeCell ref="BB1:BQ1"/>
    <mergeCell ref="BS1:CC1"/>
    <mergeCell ref="AE7:AJ7"/>
    <mergeCell ref="AU7:AZ7"/>
    <mergeCell ref="BK7:BQ7"/>
    <mergeCell ref="BK3:BQ3"/>
    <mergeCell ref="AE3:AJ3"/>
    <mergeCell ref="AU3:AZ3"/>
    <mergeCell ref="AE13:AJ13"/>
    <mergeCell ref="AU13:AZ13"/>
    <mergeCell ref="F29:I29"/>
    <mergeCell ref="J29:R29"/>
    <mergeCell ref="S29:V29"/>
    <mergeCell ref="D2:D26"/>
    <mergeCell ref="I3:L3"/>
    <mergeCell ref="R3:U3"/>
    <mergeCell ref="I7:L7"/>
    <mergeCell ref="R9:U9"/>
    <mergeCell ref="I11:L11"/>
    <mergeCell ref="W22:X22"/>
    <mergeCell ref="Y22:Z22"/>
    <mergeCell ref="AM22:AN22"/>
    <mergeCell ref="W21:AD21"/>
    <mergeCell ref="AM21:AT21"/>
    <mergeCell ref="BE39:BF39"/>
    <mergeCell ref="A40:D40"/>
    <mergeCell ref="E40:J40"/>
    <mergeCell ref="L40:AD40"/>
    <mergeCell ref="AE40:AV40"/>
    <mergeCell ref="AW40:AY40"/>
    <mergeCell ref="A39:AY39"/>
    <mergeCell ref="BB39:BB40"/>
    <mergeCell ref="BC39:BD39"/>
    <mergeCell ref="BA48:BA54"/>
    <mergeCell ref="BA55:BA59"/>
    <mergeCell ref="R25:R26"/>
    <mergeCell ref="I19:I20"/>
    <mergeCell ref="AO22:AP22"/>
    <mergeCell ref="A33:X33"/>
    <mergeCell ref="A34:C34"/>
    <mergeCell ref="H34:K34"/>
    <mergeCell ref="L34:T34"/>
    <mergeCell ref="U34:X34"/>
    <mergeCell ref="D34:G34"/>
    <mergeCell ref="A28:V28"/>
    <mergeCell ref="B29:E29"/>
    <mergeCell ref="BY15:CC15"/>
    <mergeCell ref="BY21:CC21"/>
    <mergeCell ref="Z34:AA34"/>
    <mergeCell ref="AB34:AC34"/>
    <mergeCell ref="AD34:AG34"/>
    <mergeCell ref="AH34:AI34"/>
    <mergeCell ref="Z33:AI33"/>
    <mergeCell ref="BE22:BF22"/>
    <mergeCell ref="BC22:BD22"/>
    <mergeCell ref="BS25:BW25"/>
    <mergeCell ref="BC21:BJ21"/>
  </mergeCells>
  <conditionalFormatting sqref="V42:Y300">
    <cfRule type="cellIs" dxfId="9" priority="5" operator="greaterThan">
      <formula>0</formula>
    </cfRule>
    <cfRule type="cellIs" dxfId="8" priority="6" operator="lessThan">
      <formula>0</formula>
    </cfRule>
  </conditionalFormatting>
  <conditionalFormatting sqref="AA42:AB300">
    <cfRule type="cellIs" dxfId="7" priority="3" operator="greaterThan">
      <formula>0</formula>
    </cfRule>
    <cfRule type="cellIs" dxfId="6" priority="4" operator="lessThan">
      <formula>0</formula>
    </cfRule>
  </conditionalFormatting>
  <conditionalFormatting sqref="AD42:AD300">
    <cfRule type="cellIs" dxfId="5" priority="1" operator="greaterThan">
      <formula>0</formula>
    </cfRule>
    <cfRule type="cellIs" dxfId="4" priority="2" operator="lessThan">
      <formula>0</formula>
    </cfRule>
  </conditionalFormatting>
  <conditionalFormatting sqref="AN42:AR300">
    <cfRule type="cellIs" dxfId="3" priority="7" operator="greaterThan">
      <formula>0</formula>
    </cfRule>
    <cfRule type="cellIs" dxfId="2" priority="8" operator="lessThan">
      <formula>0</formula>
    </cfRule>
  </conditionalFormatting>
  <conditionalFormatting sqref="BC48:BD300">
    <cfRule type="cellIs" dxfId="1" priority="9" operator="greaterThan">
      <formula>0</formula>
    </cfRule>
    <cfRule type="cellIs" dxfId="0" priority="10" operator="lessThan">
      <formula>0</formula>
    </cfRule>
  </conditionalFormatting>
  <dataValidations count="1">
    <dataValidation type="whole" allowBlank="1" showInputMessage="1" showErrorMessage="1" sqref="AM2" xr:uid="{EBA52D2F-D977-49CD-B5B5-401AC620CF7A}">
      <formula1>3</formula1>
      <formula2>B2+B3-4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Datos_promedios</vt:lpstr>
      <vt:lpstr>Exportar_resultados_AP</vt:lpstr>
      <vt:lpstr>Exportar_resultados_ACM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 Camacho Lie</dc:creator>
  <cp:lastModifiedBy>Mariola Camacho Lie</cp:lastModifiedBy>
  <dcterms:created xsi:type="dcterms:W3CDTF">2024-06-17T18:42:20Z</dcterms:created>
  <dcterms:modified xsi:type="dcterms:W3CDTF">2024-11-04T15:27:09Z</dcterms:modified>
</cp:coreProperties>
</file>