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nJiwon\Downloads\"/>
    </mc:Choice>
  </mc:AlternateContent>
  <bookViews>
    <workbookView xWindow="0" yWindow="0" windowWidth="23040" windowHeight="9108" activeTab="1"/>
  </bookViews>
  <sheets>
    <sheet name="화난사람들 현 매출 현황" sheetId="1" r:id="rId1"/>
    <sheet name="리걸빌더 매출 예상" sheetId="2" r:id="rId2"/>
  </sheets>
  <definedNames>
    <definedName name="_xlnm._FilterDatabase" localSheetId="0" hidden="1">'화난사람들 현 매출 현황'!$A$1:$G$1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2" l="1"/>
  <c r="E20" i="2"/>
  <c r="E19" i="2"/>
  <c r="I47" i="1"/>
  <c r="I15" i="2"/>
  <c r="I16" i="2"/>
  <c r="I17" i="2"/>
  <c r="I18" i="2"/>
  <c r="I14" i="2"/>
  <c r="I13" i="2"/>
  <c r="I12" i="2"/>
  <c r="I11" i="2"/>
  <c r="E15" i="2"/>
  <c r="G15" i="2" s="1"/>
  <c r="E16" i="2"/>
  <c r="G16" i="2" s="1"/>
  <c r="E17" i="2"/>
  <c r="G17" i="2" s="1"/>
  <c r="E18" i="2"/>
  <c r="G18" i="2" s="1"/>
  <c r="C12" i="2"/>
  <c r="C13" i="2"/>
  <c r="C14" i="2"/>
  <c r="C15" i="2"/>
  <c r="C16" i="2"/>
  <c r="C17" i="2"/>
  <c r="C18" i="2"/>
  <c r="C11" i="2"/>
  <c r="E14" i="2"/>
  <c r="G14" i="2" s="1"/>
  <c r="E13" i="2"/>
  <c r="G13" i="2" s="1"/>
  <c r="E12" i="2"/>
  <c r="G12" i="2" s="1"/>
  <c r="A2" i="2"/>
  <c r="C2" i="2"/>
  <c r="B2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3" i="1"/>
  <c r="C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4" i="1"/>
  <c r="D3" i="1"/>
  <c r="E2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3" i="1"/>
  <c r="F2" i="1"/>
  <c r="I19" i="2" l="1"/>
  <c r="C19" i="2"/>
  <c r="D2" i="2"/>
  <c r="E2" i="2"/>
  <c r="E3" i="1"/>
  <c r="G3" i="1" s="1"/>
  <c r="E37" i="1"/>
  <c r="G37" i="1" s="1"/>
  <c r="E12" i="1"/>
  <c r="G12" i="1" s="1"/>
  <c r="E51" i="1"/>
  <c r="G51" i="1" s="1"/>
  <c r="E11" i="1"/>
  <c r="G11" i="1" s="1"/>
  <c r="E43" i="1"/>
  <c r="G43" i="1" s="1"/>
  <c r="E35" i="1"/>
  <c r="G35" i="1" s="1"/>
  <c r="E50" i="1"/>
  <c r="G50" i="1" s="1"/>
  <c r="E10" i="1"/>
  <c r="G10" i="1" s="1"/>
  <c r="E26" i="1"/>
  <c r="G26" i="1" s="1"/>
  <c r="E42" i="1"/>
  <c r="G42" i="1" s="1"/>
  <c r="E32" i="1"/>
  <c r="G32" i="1" s="1"/>
  <c r="E48" i="1"/>
  <c r="G48" i="1" s="1"/>
  <c r="E16" i="1"/>
  <c r="G16" i="1" s="1"/>
  <c r="E20" i="1"/>
  <c r="G20" i="1" s="1"/>
  <c r="E24" i="1"/>
  <c r="G24" i="1" s="1"/>
  <c r="E40" i="1"/>
  <c r="G40" i="1" s="1"/>
  <c r="E44" i="1"/>
  <c r="G44" i="1" s="1"/>
  <c r="E52" i="1"/>
  <c r="G52" i="1" s="1"/>
  <c r="E36" i="1"/>
  <c r="G36" i="1" s="1"/>
  <c r="E17" i="1"/>
  <c r="G17" i="1" s="1"/>
  <c r="E9" i="1"/>
  <c r="G9" i="1" s="1"/>
  <c r="E25" i="1"/>
  <c r="G25" i="1" s="1"/>
  <c r="E5" i="1"/>
  <c r="G5" i="1" s="1"/>
  <c r="E15" i="1"/>
  <c r="G15" i="1" s="1"/>
  <c r="E31" i="1"/>
  <c r="G31" i="1" s="1"/>
  <c r="E23" i="1"/>
  <c r="G23" i="1" s="1"/>
  <c r="E39" i="1"/>
  <c r="G39" i="1" s="1"/>
  <c r="E54" i="1"/>
  <c r="G54" i="1" s="1"/>
  <c r="E46" i="1"/>
  <c r="G46" i="1" s="1"/>
  <c r="E41" i="1"/>
  <c r="G41" i="1" s="1"/>
  <c r="E14" i="1"/>
  <c r="G14" i="1" s="1"/>
  <c r="E30" i="1"/>
  <c r="G30" i="1" s="1"/>
  <c r="E22" i="1"/>
  <c r="G22" i="1" s="1"/>
  <c r="E38" i="1"/>
  <c r="G38" i="1" s="1"/>
  <c r="E53" i="1"/>
  <c r="G53" i="1" s="1"/>
  <c r="E13" i="1"/>
  <c r="G13" i="1" s="1"/>
  <c r="E29" i="1"/>
  <c r="G29" i="1" s="1"/>
  <c r="E21" i="1"/>
  <c r="G21" i="1" s="1"/>
  <c r="E27" i="1"/>
  <c r="G27" i="1" s="1"/>
  <c r="E45" i="1"/>
  <c r="G45" i="1" s="1"/>
  <c r="E19" i="1"/>
  <c r="G19" i="1" s="1"/>
  <c r="E6" i="1"/>
  <c r="G6" i="1" s="1"/>
  <c r="E28" i="1"/>
  <c r="G28" i="1" s="1"/>
  <c r="E4" i="1"/>
  <c r="G4" i="1" s="1"/>
  <c r="G2" i="1"/>
  <c r="E7" i="1"/>
  <c r="G7" i="1" s="1"/>
  <c r="E8" i="1"/>
  <c r="G8" i="1" s="1"/>
  <c r="E47" i="1"/>
  <c r="G47" i="1" s="1"/>
  <c r="E49" i="1"/>
  <c r="G49" i="1" s="1"/>
  <c r="E33" i="1"/>
  <c r="G33" i="1" s="1"/>
  <c r="E34" i="1"/>
  <c r="G34" i="1" s="1"/>
  <c r="E18" i="1"/>
  <c r="G18" i="1" s="1"/>
  <c r="C20" i="2" l="1"/>
  <c r="G20" i="2" s="1"/>
  <c r="I20" i="2" l="1"/>
</calcChain>
</file>

<file path=xl/sharedStrings.xml><?xml version="1.0" encoding="utf-8"?>
<sst xmlns="http://schemas.openxmlformats.org/spreadsheetml/2006/main" count="128" uniqueCount="93">
  <si>
    <t>2018.10.</t>
  </si>
  <si>
    <t>2018.07.</t>
    <phoneticPr fontId="1" type="noConversion"/>
  </si>
  <si>
    <t>2018.08.</t>
    <phoneticPr fontId="1" type="noConversion"/>
  </si>
  <si>
    <t>2018.09.</t>
  </si>
  <si>
    <t>2018.11.</t>
  </si>
  <si>
    <t>2018.12.</t>
  </si>
  <si>
    <t>2019.01.</t>
    <phoneticPr fontId="1" type="noConversion"/>
  </si>
  <si>
    <t>2019.02.</t>
    <phoneticPr fontId="1" type="noConversion"/>
  </si>
  <si>
    <t>2019.03.</t>
  </si>
  <si>
    <t>2019.04.</t>
  </si>
  <si>
    <t>2019.05.</t>
  </si>
  <si>
    <t>2019.06.</t>
  </si>
  <si>
    <t>2019.07.</t>
  </si>
  <si>
    <t>2019.08.</t>
  </si>
  <si>
    <t>2019.09.</t>
  </si>
  <si>
    <t>2019.10.</t>
  </si>
  <si>
    <t>2019.11.</t>
  </si>
  <si>
    <t>2019.12.</t>
  </si>
  <si>
    <t>2020.01.</t>
    <phoneticPr fontId="1" type="noConversion"/>
  </si>
  <si>
    <t>2020.02.</t>
    <phoneticPr fontId="1" type="noConversion"/>
  </si>
  <si>
    <t>2020.03.</t>
  </si>
  <si>
    <t>2020.04.</t>
  </si>
  <si>
    <t>2020.05.</t>
  </si>
  <si>
    <t>2020.06.</t>
  </si>
  <si>
    <t>2020.07.</t>
  </si>
  <si>
    <t>2020.08.</t>
  </si>
  <si>
    <t>2020.09.</t>
  </si>
  <si>
    <t>2020.10.</t>
  </si>
  <si>
    <t>2020.11.</t>
  </si>
  <si>
    <t>2020.12.</t>
  </si>
  <si>
    <t>2021.01.</t>
    <phoneticPr fontId="1" type="noConversion"/>
  </si>
  <si>
    <t>2021.02.</t>
    <phoneticPr fontId="1" type="noConversion"/>
  </si>
  <si>
    <t>2021.03.</t>
  </si>
  <si>
    <t>2021.04.</t>
  </si>
  <si>
    <t>2021.05.</t>
  </si>
  <si>
    <t>2021.06.</t>
  </si>
  <si>
    <t>2021.07.</t>
  </si>
  <si>
    <t>2021.08.</t>
  </si>
  <si>
    <t>2021.09.</t>
  </si>
  <si>
    <t>2021.10.</t>
  </si>
  <si>
    <t>2021.11.</t>
  </si>
  <si>
    <t>2021.12.</t>
  </si>
  <si>
    <t>2022.01.</t>
    <phoneticPr fontId="1" type="noConversion"/>
  </si>
  <si>
    <t>2022.02.</t>
    <phoneticPr fontId="1" type="noConversion"/>
  </si>
  <si>
    <t>2022.03.</t>
  </si>
  <si>
    <t>2022.04.</t>
  </si>
  <si>
    <t>2022.05.</t>
  </si>
  <si>
    <t>2022.06.</t>
  </si>
  <si>
    <t>2022.07.</t>
  </si>
  <si>
    <t>2022.08.</t>
  </si>
  <si>
    <t>2022.09.</t>
  </si>
  <si>
    <t>2022.10.</t>
  </si>
  <si>
    <t>2022.11.</t>
  </si>
  <si>
    <t>개수</t>
    <phoneticPr fontId="1" type="noConversion"/>
  </si>
  <si>
    <t>프로젝트 개설비용</t>
    <phoneticPr fontId="1" type="noConversion"/>
  </si>
  <si>
    <t>화난사람들의 월별 비용</t>
    <phoneticPr fontId="1" type="noConversion"/>
  </si>
  <si>
    <t>마진</t>
    <phoneticPr fontId="1" type="noConversion"/>
  </si>
  <si>
    <t>프로젝트 
모집 시작 년월</t>
    <phoneticPr fontId="1" type="noConversion"/>
  </si>
  <si>
    <t>월별 관리솔루션 매출</t>
    <phoneticPr fontId="1" type="noConversion"/>
  </si>
  <si>
    <t>화난사람들의 월별 매출</t>
    <phoneticPr fontId="1" type="noConversion"/>
  </si>
  <si>
    <t>예상 매출</t>
    <phoneticPr fontId="1" type="noConversion"/>
  </si>
  <si>
    <t>5년간 화난사람들을 이용한 변호사들이 모두 리걸빌더를 이용한다고 가정했을 때의 최대매출</t>
    <phoneticPr fontId="1" type="noConversion"/>
  </si>
  <si>
    <t>리걸빌더 
베이직 이용자 수</t>
    <phoneticPr fontId="1" type="noConversion"/>
  </si>
  <si>
    <t>리걸빌더 
프리미엄 이용자 수</t>
    <phoneticPr fontId="1" type="noConversion"/>
  </si>
  <si>
    <t>리걸빌더 
프리 이용자 수</t>
    <phoneticPr fontId="1" type="noConversion"/>
  </si>
  <si>
    <t>할인 가격 
예상 매출</t>
    <phoneticPr fontId="1" type="noConversion"/>
  </si>
  <si>
    <t>프로젝트 수</t>
    <phoneticPr fontId="1" type="noConversion"/>
  </si>
  <si>
    <t>프리미엄 이용자</t>
    <phoneticPr fontId="1" type="noConversion"/>
  </si>
  <si>
    <t>베이직 이용자</t>
    <phoneticPr fontId="1" type="noConversion"/>
  </si>
  <si>
    <t>프리 이용자</t>
    <phoneticPr fontId="1" type="noConversion"/>
  </si>
  <si>
    <t>예상 월 매출</t>
    <phoneticPr fontId="1" type="noConversion"/>
  </si>
  <si>
    <t>총 합</t>
    <phoneticPr fontId="1" type="noConversion"/>
  </si>
  <si>
    <t>리걸빌더 멤버십 
(현 가격 기준) 매출</t>
    <phoneticPr fontId="1" type="noConversion"/>
  </si>
  <si>
    <t>라이트</t>
    <phoneticPr fontId="1" type="noConversion"/>
  </si>
  <si>
    <t>베이직</t>
    <phoneticPr fontId="1" type="noConversion"/>
  </si>
  <si>
    <t>프리미엄</t>
    <phoneticPr fontId="1" type="noConversion"/>
  </si>
  <si>
    <t>가격</t>
    <phoneticPr fontId="1" type="noConversion"/>
  </si>
  <si>
    <t>라이트, 베이직, 프리미엄 멤버십일때 매출</t>
    <phoneticPr fontId="1" type="noConversion"/>
  </si>
  <si>
    <t>라이트 이용자</t>
    <phoneticPr fontId="1" type="noConversion"/>
  </si>
  <si>
    <t>총 합/53개월</t>
    <phoneticPr fontId="1" type="noConversion"/>
  </si>
  <si>
    <t>멤버십 기준_1</t>
    <phoneticPr fontId="1" type="noConversion"/>
  </si>
  <si>
    <t>멤버십 기준_2</t>
    <phoneticPr fontId="1" type="noConversion"/>
  </si>
  <si>
    <t>프리</t>
    <phoneticPr fontId="1" type="noConversion"/>
  </si>
  <si>
    <t>멤버십 기준_3</t>
    <phoneticPr fontId="1" type="noConversion"/>
  </si>
  <si>
    <t>리걸빌더 멤버십
(현 가격의 2배 기준) 매출</t>
    <phoneticPr fontId="1" type="noConversion"/>
  </si>
  <si>
    <t>2018.07~2022.11. 
데이터 기준</t>
    <phoneticPr fontId="1" type="noConversion"/>
  </si>
  <si>
    <t>&lt;- 3개년 월 매출 평균</t>
    <phoneticPr fontId="1" type="noConversion"/>
  </si>
  <si>
    <t>적어도 3개년 월 매출 평균과 비슷한 매출을 위한 가격책정이 필요</t>
    <phoneticPr fontId="1" type="noConversion"/>
  </si>
  <si>
    <t>변호사 수</t>
    <phoneticPr fontId="1" type="noConversion"/>
  </si>
  <si>
    <t>* "화난사람들"의 기준대로 
프로젝트 개설은 별도 청구하지 않음.</t>
    <phoneticPr fontId="1" type="noConversion"/>
  </si>
  <si>
    <t>* 프로젝트 개설은 별도 청구. 개당 50만원</t>
    <phoneticPr fontId="1" type="noConversion"/>
  </si>
  <si>
    <t>* 프로젝트 개설은 별도 청구. 개당 50만원
* 멤버십 가입을 해야만 프로젝트 개설 가능
*라이트는 한 달 무료체험으로 제공</t>
    <phoneticPr fontId="1" type="noConversion"/>
  </si>
  <si>
    <r>
      <t xml:space="preserve">프로젝트 개설 매출
</t>
    </r>
    <r>
      <rPr>
        <sz val="8"/>
        <color theme="1"/>
        <rFont val="맑은 고딕"/>
        <family val="3"/>
        <charset val="129"/>
        <scheme val="minor"/>
      </rPr>
      <t>*프롤젝트 개당 50만원 기준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</si>
</sst>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₩&quot;#,##0_);[Red]\(&quot;₩&quot;#,##0\)"/>
    <numFmt numFmtId="177" formatCode="0_);[Red]\(0\)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Inherit"/>
      <family val="2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0" fontId="0" fillId="0" borderId="0" xfId="0" applyProtection="1">
      <alignment vertical="center"/>
      <protection locked="0"/>
    </xf>
    <xf numFmtId="177" fontId="0" fillId="0" borderId="0" xfId="0" applyNumberFormat="1">
      <alignment vertical="center"/>
    </xf>
    <xf numFmtId="0" fontId="0" fillId="2" borderId="0" xfId="0" applyFill="1" applyAlignment="1" applyProtection="1">
      <alignment vertical="center" wrapText="1"/>
      <protection locked="0"/>
    </xf>
    <xf numFmtId="177" fontId="0" fillId="2" borderId="0" xfId="0" applyNumberFormat="1" applyFill="1" applyAlignment="1" applyProtection="1">
      <alignment vertical="center" wrapText="1"/>
      <protection locked="0"/>
    </xf>
    <xf numFmtId="176" fontId="0" fillId="0" borderId="0" xfId="0" applyNumberFormat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176" fontId="0" fillId="0" borderId="5" xfId="0" applyNumberFormat="1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7" fontId="0" fillId="2" borderId="10" xfId="0" applyNumberFormat="1" applyFill="1" applyBorder="1">
      <alignment vertical="center"/>
    </xf>
    <xf numFmtId="176" fontId="0" fillId="2" borderId="11" xfId="0" applyNumberFormat="1" applyFill="1" applyBorder="1">
      <alignment vertical="center"/>
    </xf>
    <xf numFmtId="176" fontId="0" fillId="0" borderId="7" xfId="0" applyNumberFormat="1" applyBorder="1">
      <alignment vertical="center"/>
    </xf>
    <xf numFmtId="176" fontId="0" fillId="0" borderId="8" xfId="0" applyNumberFormat="1" applyBorder="1">
      <alignment vertical="center"/>
    </xf>
    <xf numFmtId="176" fontId="0" fillId="7" borderId="8" xfId="0" applyNumberFormat="1" applyFill="1" applyBorder="1">
      <alignment vertical="center"/>
    </xf>
    <xf numFmtId="176" fontId="0" fillId="8" borderId="4" xfId="0" applyNumberFormat="1" applyFill="1" applyBorder="1">
      <alignment vertical="center"/>
    </xf>
    <xf numFmtId="176" fontId="0" fillId="0" borderId="5" xfId="0" applyNumberFormat="1" applyBorder="1" applyAlignment="1">
      <alignment vertical="center" wrapText="1"/>
    </xf>
    <xf numFmtId="176" fontId="0" fillId="4" borderId="8" xfId="0" applyNumberFormat="1" applyFill="1" applyBorder="1">
      <alignment vertical="center"/>
    </xf>
    <xf numFmtId="176" fontId="0" fillId="8" borderId="9" xfId="0" applyNumberFormat="1" applyFill="1" applyBorder="1">
      <alignment vertical="center"/>
    </xf>
    <xf numFmtId="176" fontId="0" fillId="8" borderId="11" xfId="0" applyNumberFormat="1" applyFill="1" applyBorder="1">
      <alignment vertical="center"/>
    </xf>
    <xf numFmtId="176" fontId="0" fillId="8" borderId="6" xfId="0" applyNumberFormat="1" applyFill="1" applyBorder="1">
      <alignment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176" fontId="0" fillId="0" borderId="10" xfId="0" applyNumberFormat="1" applyBorder="1">
      <alignment vertical="center"/>
    </xf>
    <xf numFmtId="176" fontId="0" fillId="0" borderId="11" xfId="0" applyNumberFormat="1" applyBorder="1">
      <alignment vertical="center"/>
    </xf>
    <xf numFmtId="177" fontId="0" fillId="0" borderId="6" xfId="0" applyNumberFormat="1" applyBorder="1">
      <alignment vertical="center"/>
    </xf>
    <xf numFmtId="177" fontId="0" fillId="0" borderId="4" xfId="0" applyNumberFormat="1" applyBorder="1">
      <alignment vertical="center"/>
    </xf>
    <xf numFmtId="177" fontId="0" fillId="0" borderId="9" xfId="0" applyNumberFormat="1" applyBorder="1">
      <alignment vertical="center"/>
    </xf>
    <xf numFmtId="0" fontId="0" fillId="2" borderId="7" xfId="0" applyFill="1" applyBorder="1">
      <alignment vertical="center"/>
    </xf>
    <xf numFmtId="177" fontId="0" fillId="5" borderId="12" xfId="0" applyNumberFormat="1" applyFill="1" applyBorder="1">
      <alignment vertical="center"/>
    </xf>
    <xf numFmtId="177" fontId="0" fillId="5" borderId="14" xfId="0" applyNumberFormat="1" applyFill="1" applyBorder="1">
      <alignment vertical="center"/>
    </xf>
    <xf numFmtId="177" fontId="0" fillId="5" borderId="9" xfId="0" applyNumberFormat="1" applyFill="1" applyBorder="1">
      <alignment vertical="center"/>
    </xf>
    <xf numFmtId="177" fontId="0" fillId="5" borderId="4" xfId="0" applyNumberFormat="1" applyFill="1" applyBorder="1">
      <alignment vertical="center"/>
    </xf>
    <xf numFmtId="177" fontId="0" fillId="5" borderId="6" xfId="0" applyNumberFormat="1" applyFill="1" applyBorder="1">
      <alignment vertical="center"/>
    </xf>
    <xf numFmtId="177" fontId="0" fillId="8" borderId="14" xfId="0" applyNumberFormat="1" applyFill="1" applyBorder="1">
      <alignment vertical="center"/>
    </xf>
    <xf numFmtId="177" fontId="0" fillId="0" borderId="0" xfId="0" applyNumberFormat="1" applyBorder="1" applyAlignment="1">
      <alignment vertical="center" wrapText="1"/>
    </xf>
    <xf numFmtId="0" fontId="0" fillId="8" borderId="12" xfId="0" applyFill="1" applyBorder="1" applyAlignment="1">
      <alignment vertical="center" wrapText="1"/>
    </xf>
    <xf numFmtId="177" fontId="0" fillId="6" borderId="12" xfId="0" applyNumberFormat="1" applyFill="1" applyBorder="1">
      <alignment vertical="center"/>
    </xf>
    <xf numFmtId="177" fontId="0" fillId="6" borderId="14" xfId="0" applyNumberFormat="1" applyFill="1" applyBorder="1">
      <alignment vertical="center"/>
    </xf>
    <xf numFmtId="177" fontId="0" fillId="6" borderId="9" xfId="0" applyNumberFormat="1" applyFill="1" applyBorder="1">
      <alignment vertical="center"/>
    </xf>
    <xf numFmtId="177" fontId="0" fillId="6" borderId="4" xfId="0" applyNumberFormat="1" applyFill="1" applyBorder="1">
      <alignment vertical="center"/>
    </xf>
    <xf numFmtId="177" fontId="0" fillId="6" borderId="6" xfId="0" applyNumberFormat="1" applyFill="1" applyBorder="1">
      <alignment vertical="center"/>
    </xf>
    <xf numFmtId="176" fontId="0" fillId="2" borderId="8" xfId="0" applyNumberFormat="1" applyFill="1" applyBorder="1">
      <alignment vertical="center"/>
    </xf>
    <xf numFmtId="176" fontId="0" fillId="0" borderId="20" xfId="0" applyNumberFormat="1" applyBorder="1">
      <alignment vertical="center"/>
    </xf>
    <xf numFmtId="176" fontId="0" fillId="0" borderId="21" xfId="0" applyNumberFormat="1" applyBorder="1">
      <alignment vertical="center"/>
    </xf>
    <xf numFmtId="177" fontId="0" fillId="9" borderId="6" xfId="0" applyNumberFormat="1" applyFill="1" applyBorder="1">
      <alignment vertical="center"/>
    </xf>
    <xf numFmtId="176" fontId="0" fillId="8" borderId="16" xfId="0" applyNumberFormat="1" applyFill="1" applyBorder="1">
      <alignment vertical="center"/>
    </xf>
    <xf numFmtId="176" fontId="0" fillId="4" borderId="17" xfId="0" applyNumberFormat="1" applyFill="1" applyBorder="1">
      <alignment vertical="center"/>
    </xf>
    <xf numFmtId="177" fontId="0" fillId="0" borderId="22" xfId="0" applyNumberFormat="1" applyBorder="1">
      <alignment vertical="center"/>
    </xf>
    <xf numFmtId="176" fontId="0" fillId="0" borderId="23" xfId="0" applyNumberFormat="1" applyBorder="1">
      <alignment vertical="center"/>
    </xf>
    <xf numFmtId="0" fontId="0" fillId="6" borderId="2" xfId="0" applyFill="1" applyBorder="1">
      <alignment vertical="center"/>
    </xf>
    <xf numFmtId="176" fontId="0" fillId="6" borderId="3" xfId="0" applyNumberFormat="1" applyFill="1" applyBorder="1">
      <alignment vertical="center"/>
    </xf>
    <xf numFmtId="0" fontId="0" fillId="7" borderId="6" xfId="0" applyFill="1" applyBorder="1">
      <alignment vertical="center"/>
    </xf>
    <xf numFmtId="0" fontId="3" fillId="8" borderId="9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2" borderId="12" xfId="0" applyFill="1" applyBorder="1" applyAlignment="1" applyProtection="1">
      <alignment vertical="center" wrapText="1"/>
      <protection locked="0"/>
    </xf>
    <xf numFmtId="0" fontId="0" fillId="2" borderId="13" xfId="0" applyFill="1" applyBorder="1" applyProtection="1">
      <alignment vertical="center"/>
      <protection locked="0"/>
    </xf>
    <xf numFmtId="0" fontId="0" fillId="2" borderId="14" xfId="0" applyFill="1" applyBorder="1" applyProtection="1">
      <alignment vertical="center"/>
      <protection locked="0"/>
    </xf>
    <xf numFmtId="176" fontId="0" fillId="0" borderId="11" xfId="0" applyNumberFormat="1" applyFill="1" applyBorder="1">
      <alignment vertical="center"/>
    </xf>
    <xf numFmtId="176" fontId="0" fillId="0" borderId="5" xfId="0" applyNumberFormat="1" applyFill="1" applyBorder="1">
      <alignment vertical="center"/>
    </xf>
    <xf numFmtId="176" fontId="0" fillId="0" borderId="8" xfId="0" applyNumberFormat="1" applyFill="1" applyBorder="1">
      <alignment vertical="center"/>
    </xf>
    <xf numFmtId="177" fontId="2" fillId="0" borderId="10" xfId="0" applyNumberFormat="1" applyFont="1" applyBorder="1" applyAlignment="1">
      <alignment horizontal="left" vertical="center" indent="1"/>
    </xf>
    <xf numFmtId="177" fontId="2" fillId="0" borderId="1" xfId="0" applyNumberFormat="1" applyFont="1" applyBorder="1" applyAlignment="1">
      <alignment horizontal="left" vertical="center" indent="1"/>
    </xf>
    <xf numFmtId="177" fontId="2" fillId="0" borderId="7" xfId="0" applyNumberFormat="1" applyFont="1" applyBorder="1" applyAlignment="1">
      <alignment horizontal="left" vertical="center" indent="1"/>
    </xf>
    <xf numFmtId="0" fontId="4" fillId="0" borderId="12" xfId="0" applyFont="1" applyBorder="1" applyAlignment="1">
      <alignment horizontal="center" vertical="center" wrapText="1"/>
    </xf>
    <xf numFmtId="176" fontId="0" fillId="3" borderId="13" xfId="0" applyNumberFormat="1" applyFill="1" applyBorder="1">
      <alignment vertical="center"/>
    </xf>
    <xf numFmtId="177" fontId="0" fillId="3" borderId="13" xfId="0" applyNumberFormat="1" applyFill="1" applyBorder="1">
      <alignment vertical="center"/>
    </xf>
    <xf numFmtId="177" fontId="0" fillId="3" borderId="14" xfId="0" applyNumberFormat="1" applyFill="1" applyBorder="1">
      <alignment vertical="center"/>
    </xf>
    <xf numFmtId="0" fontId="0" fillId="2" borderId="27" xfId="0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177" fontId="0" fillId="2" borderId="29" xfId="0" applyNumberFormat="1" applyFill="1" applyBorder="1" applyAlignment="1">
      <alignment horizontal="center" vertical="center" wrapText="1"/>
    </xf>
    <xf numFmtId="177" fontId="0" fillId="5" borderId="26" xfId="0" applyNumberFormat="1" applyFill="1" applyBorder="1" applyAlignment="1">
      <alignment horizontal="center" vertical="center" wrapText="1"/>
    </xf>
    <xf numFmtId="177" fontId="0" fillId="5" borderId="30" xfId="0" applyNumberFormat="1" applyFill="1" applyBorder="1" applyAlignment="1">
      <alignment horizontal="center" vertical="center" wrapText="1"/>
    </xf>
    <xf numFmtId="176" fontId="0" fillId="6" borderId="26" xfId="0" applyNumberFormat="1" applyFill="1" applyBorder="1" applyAlignment="1">
      <alignment horizontal="center" vertical="center" wrapText="1"/>
    </xf>
    <xf numFmtId="176" fontId="0" fillId="6" borderId="14" xfId="0" applyNumberFormat="1" applyFill="1" applyBorder="1" applyAlignment="1">
      <alignment horizontal="center" vertical="center" wrapText="1"/>
    </xf>
    <xf numFmtId="176" fontId="0" fillId="8" borderId="15" xfId="0" applyNumberFormat="1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7" fontId="0" fillId="5" borderId="31" xfId="0" applyNumberFormat="1" applyFill="1" applyBorder="1">
      <alignment vertical="center"/>
    </xf>
    <xf numFmtId="176" fontId="0" fillId="5" borderId="3" xfId="0" applyNumberFormat="1" applyFill="1" applyBorder="1">
      <alignment vertical="center"/>
    </xf>
    <xf numFmtId="176" fontId="0" fillId="9" borderId="29" xfId="0" applyNumberFormat="1" applyFill="1" applyBorder="1">
      <alignment vertical="center"/>
    </xf>
    <xf numFmtId="177" fontId="0" fillId="0" borderId="18" xfId="0" applyNumberFormat="1" applyBorder="1" applyAlignment="1">
      <alignment horizontal="center" vertical="center" wrapText="1"/>
    </xf>
    <xf numFmtId="177" fontId="0" fillId="0" borderId="19" xfId="0" applyNumberForma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36" workbookViewId="0">
      <selection activeCell="I47" sqref="I47"/>
    </sheetView>
  </sheetViews>
  <sheetFormatPr defaultRowHeight="17.399999999999999"/>
  <cols>
    <col min="1" max="1" width="13.296875" customWidth="1"/>
    <col min="3" max="3" width="17" bestFit="1" customWidth="1"/>
    <col min="4" max="4" width="16" bestFit="1" customWidth="1"/>
    <col min="5" max="6" width="21.5" bestFit="1" customWidth="1"/>
    <col min="7" max="7" width="12.796875" bestFit="1" customWidth="1"/>
    <col min="9" max="9" width="11.19921875" bestFit="1" customWidth="1"/>
  </cols>
  <sheetData>
    <row r="1" spans="1:7" s="3" customFormat="1" ht="35.4" thickBot="1">
      <c r="A1" s="68" t="s">
        <v>57</v>
      </c>
      <c r="B1" s="69" t="s">
        <v>53</v>
      </c>
      <c r="C1" s="69" t="s">
        <v>54</v>
      </c>
      <c r="D1" s="69" t="s">
        <v>58</v>
      </c>
      <c r="E1" s="69" t="s">
        <v>59</v>
      </c>
      <c r="F1" s="69" t="s">
        <v>55</v>
      </c>
      <c r="G1" s="70" t="s">
        <v>56</v>
      </c>
    </row>
    <row r="2" spans="1:7">
      <c r="A2" s="67" t="s">
        <v>1</v>
      </c>
      <c r="B2" s="18">
        <v>2</v>
      </c>
      <c r="C2" s="32">
        <f>(500000+500000*0.1)*B2</f>
        <v>1100000</v>
      </c>
      <c r="D2" s="32"/>
      <c r="E2" s="32">
        <f t="shared" ref="E2:E33" si="0">SUM(C2,D2)</f>
        <v>1100000</v>
      </c>
      <c r="F2" s="32">
        <f>5000000 + 28000000 + 400000</f>
        <v>33400000</v>
      </c>
      <c r="G2" s="33">
        <f>E2-F2</f>
        <v>-32300000</v>
      </c>
    </row>
    <row r="3" spans="1:7">
      <c r="A3" s="12" t="s">
        <v>2</v>
      </c>
      <c r="B3" s="11">
        <v>1</v>
      </c>
      <c r="C3" s="10">
        <f>(500000+500000*0.1)*B3</f>
        <v>550000</v>
      </c>
      <c r="D3" s="10">
        <f>SUM($B$2)*(50000+50000*0.1)</f>
        <v>110000</v>
      </c>
      <c r="E3" s="10">
        <f t="shared" si="0"/>
        <v>660000</v>
      </c>
      <c r="F3" s="10">
        <f>5000000 + 28000000 + 400000</f>
        <v>33400000</v>
      </c>
      <c r="G3" s="13">
        <f t="shared" ref="G3:G54" si="1">E3-F3</f>
        <v>-32740000</v>
      </c>
    </row>
    <row r="4" spans="1:7">
      <c r="A4" s="14" t="s">
        <v>3</v>
      </c>
      <c r="B4" s="11">
        <v>1</v>
      </c>
      <c r="C4" s="10">
        <f t="shared" ref="C4:C54" si="2">(500000+500000*0.1)*B4</f>
        <v>550000</v>
      </c>
      <c r="D4" s="10">
        <f>SUM($B$2:B3)*(50000+50000*0.1)</f>
        <v>165000</v>
      </c>
      <c r="E4" s="10">
        <f t="shared" si="0"/>
        <v>715000</v>
      </c>
      <c r="F4" s="10">
        <f t="shared" ref="F4:F54" si="3">5000000 + 28000000 + 400000</f>
        <v>33400000</v>
      </c>
      <c r="G4" s="13">
        <f t="shared" si="1"/>
        <v>-32685000</v>
      </c>
    </row>
    <row r="5" spans="1:7">
      <c r="A5" s="12" t="s">
        <v>0</v>
      </c>
      <c r="B5" s="11">
        <v>0</v>
      </c>
      <c r="C5" s="10">
        <f t="shared" si="2"/>
        <v>0</v>
      </c>
      <c r="D5" s="10">
        <f>SUM($B$2:B4)*(50000+50000*0.1)</f>
        <v>220000</v>
      </c>
      <c r="E5" s="10">
        <f t="shared" si="0"/>
        <v>220000</v>
      </c>
      <c r="F5" s="10">
        <f t="shared" si="3"/>
        <v>33400000</v>
      </c>
      <c r="G5" s="13">
        <f t="shared" si="1"/>
        <v>-33180000</v>
      </c>
    </row>
    <row r="6" spans="1:7">
      <c r="A6" s="14" t="s">
        <v>4</v>
      </c>
      <c r="B6" s="11">
        <v>0</v>
      </c>
      <c r="C6" s="10">
        <f t="shared" si="2"/>
        <v>0</v>
      </c>
      <c r="D6" s="10">
        <f>SUM($B$2:B5)*(50000+50000*0.1)</f>
        <v>220000</v>
      </c>
      <c r="E6" s="10">
        <f t="shared" si="0"/>
        <v>220000</v>
      </c>
      <c r="F6" s="10">
        <f t="shared" si="3"/>
        <v>33400000</v>
      </c>
      <c r="G6" s="13">
        <f t="shared" si="1"/>
        <v>-33180000</v>
      </c>
    </row>
    <row r="7" spans="1:7">
      <c r="A7" s="12" t="s">
        <v>5</v>
      </c>
      <c r="B7" s="11">
        <v>1</v>
      </c>
      <c r="C7" s="10">
        <f t="shared" si="2"/>
        <v>550000</v>
      </c>
      <c r="D7" s="10">
        <f>SUM($B$2:B6)*(50000+50000*0.1)</f>
        <v>220000</v>
      </c>
      <c r="E7" s="10">
        <f t="shared" si="0"/>
        <v>770000</v>
      </c>
      <c r="F7" s="10">
        <f t="shared" si="3"/>
        <v>33400000</v>
      </c>
      <c r="G7" s="13">
        <f t="shared" si="1"/>
        <v>-32630000</v>
      </c>
    </row>
    <row r="8" spans="1:7">
      <c r="A8" s="14" t="s">
        <v>6</v>
      </c>
      <c r="B8" s="11">
        <v>1</v>
      </c>
      <c r="C8" s="10">
        <f t="shared" si="2"/>
        <v>550000</v>
      </c>
      <c r="D8" s="10">
        <f>SUM($B$2:B7)*(50000+50000*0.1)</f>
        <v>275000</v>
      </c>
      <c r="E8" s="10">
        <f t="shared" si="0"/>
        <v>825000</v>
      </c>
      <c r="F8" s="10">
        <f t="shared" si="3"/>
        <v>33400000</v>
      </c>
      <c r="G8" s="13">
        <f t="shared" si="1"/>
        <v>-32575000</v>
      </c>
    </row>
    <row r="9" spans="1:7">
      <c r="A9" s="12" t="s">
        <v>7</v>
      </c>
      <c r="B9" s="11">
        <v>1</v>
      </c>
      <c r="C9" s="10">
        <f t="shared" si="2"/>
        <v>550000</v>
      </c>
      <c r="D9" s="10">
        <f>SUM($B$2:B8)*(50000+50000*0.1)</f>
        <v>330000</v>
      </c>
      <c r="E9" s="10">
        <f t="shared" si="0"/>
        <v>880000</v>
      </c>
      <c r="F9" s="10">
        <f t="shared" si="3"/>
        <v>33400000</v>
      </c>
      <c r="G9" s="13">
        <f t="shared" si="1"/>
        <v>-32520000</v>
      </c>
    </row>
    <row r="10" spans="1:7">
      <c r="A10" s="14" t="s">
        <v>8</v>
      </c>
      <c r="B10" s="11">
        <v>3</v>
      </c>
      <c r="C10" s="10">
        <f t="shared" si="2"/>
        <v>1650000</v>
      </c>
      <c r="D10" s="10">
        <f>SUM($B$2:B9)*(50000+50000*0.1)</f>
        <v>385000</v>
      </c>
      <c r="E10" s="10">
        <f t="shared" si="0"/>
        <v>2035000</v>
      </c>
      <c r="F10" s="10">
        <f t="shared" si="3"/>
        <v>33400000</v>
      </c>
      <c r="G10" s="13">
        <f t="shared" si="1"/>
        <v>-31365000</v>
      </c>
    </row>
    <row r="11" spans="1:7">
      <c r="A11" s="12" t="s">
        <v>9</v>
      </c>
      <c r="B11" s="11">
        <v>3</v>
      </c>
      <c r="C11" s="10">
        <f t="shared" si="2"/>
        <v>1650000</v>
      </c>
      <c r="D11" s="10">
        <f>SUM($B$2:B10)*(50000+50000*0.1)</f>
        <v>550000</v>
      </c>
      <c r="E11" s="10">
        <f t="shared" si="0"/>
        <v>2200000</v>
      </c>
      <c r="F11" s="10">
        <f t="shared" si="3"/>
        <v>33400000</v>
      </c>
      <c r="G11" s="13">
        <f t="shared" si="1"/>
        <v>-31200000</v>
      </c>
    </row>
    <row r="12" spans="1:7">
      <c r="A12" s="14" t="s">
        <v>10</v>
      </c>
      <c r="B12" s="11">
        <v>0</v>
      </c>
      <c r="C12" s="10">
        <f t="shared" si="2"/>
        <v>0</v>
      </c>
      <c r="D12" s="10">
        <f>SUM($B$2:B11)*(50000+50000*0.1)</f>
        <v>715000</v>
      </c>
      <c r="E12" s="10">
        <f t="shared" si="0"/>
        <v>715000</v>
      </c>
      <c r="F12" s="10">
        <f t="shared" si="3"/>
        <v>33400000</v>
      </c>
      <c r="G12" s="13">
        <f t="shared" si="1"/>
        <v>-32685000</v>
      </c>
    </row>
    <row r="13" spans="1:7">
      <c r="A13" s="12" t="s">
        <v>11</v>
      </c>
      <c r="B13" s="11">
        <v>4</v>
      </c>
      <c r="C13" s="10">
        <f t="shared" si="2"/>
        <v>2200000</v>
      </c>
      <c r="D13" s="10">
        <f>SUM($B$2:B12)*(50000+50000*0.1)</f>
        <v>715000</v>
      </c>
      <c r="E13" s="10">
        <f t="shared" si="0"/>
        <v>2915000</v>
      </c>
      <c r="F13" s="10">
        <f t="shared" si="3"/>
        <v>33400000</v>
      </c>
      <c r="G13" s="13">
        <f t="shared" si="1"/>
        <v>-30485000</v>
      </c>
    </row>
    <row r="14" spans="1:7">
      <c r="A14" s="14" t="s">
        <v>12</v>
      </c>
      <c r="B14" s="11">
        <v>1</v>
      </c>
      <c r="C14" s="10">
        <f t="shared" si="2"/>
        <v>550000</v>
      </c>
      <c r="D14" s="10">
        <f>SUM($B$2:B13)*(50000+50000*0.1)</f>
        <v>935000</v>
      </c>
      <c r="E14" s="10">
        <f t="shared" si="0"/>
        <v>1485000</v>
      </c>
      <c r="F14" s="10">
        <f t="shared" si="3"/>
        <v>33400000</v>
      </c>
      <c r="G14" s="13">
        <f t="shared" si="1"/>
        <v>-31915000</v>
      </c>
    </row>
    <row r="15" spans="1:7">
      <c r="A15" s="12" t="s">
        <v>13</v>
      </c>
      <c r="B15" s="11">
        <v>4</v>
      </c>
      <c r="C15" s="10">
        <f t="shared" si="2"/>
        <v>2200000</v>
      </c>
      <c r="D15" s="10">
        <f>SUM($B$2:B14)*(50000+50000*0.1)</f>
        <v>990000</v>
      </c>
      <c r="E15" s="10">
        <f t="shared" si="0"/>
        <v>3190000</v>
      </c>
      <c r="F15" s="10">
        <f t="shared" si="3"/>
        <v>33400000</v>
      </c>
      <c r="G15" s="13">
        <f t="shared" si="1"/>
        <v>-30210000</v>
      </c>
    </row>
    <row r="16" spans="1:7">
      <c r="A16" s="14" t="s">
        <v>14</v>
      </c>
      <c r="B16" s="11">
        <v>1</v>
      </c>
      <c r="C16" s="10">
        <f t="shared" si="2"/>
        <v>550000</v>
      </c>
      <c r="D16" s="10">
        <f>SUM($B$2:B15)*(50000+50000*0.1)</f>
        <v>1210000</v>
      </c>
      <c r="E16" s="10">
        <f t="shared" si="0"/>
        <v>1760000</v>
      </c>
      <c r="F16" s="10">
        <f t="shared" si="3"/>
        <v>33400000</v>
      </c>
      <c r="G16" s="13">
        <f t="shared" si="1"/>
        <v>-31640000</v>
      </c>
    </row>
    <row r="17" spans="1:7">
      <c r="A17" s="12" t="s">
        <v>15</v>
      </c>
      <c r="B17" s="11">
        <v>3</v>
      </c>
      <c r="C17" s="10">
        <f t="shared" si="2"/>
        <v>1650000</v>
      </c>
      <c r="D17" s="10">
        <f>SUM($B$2:B16)*(50000+50000*0.1)</f>
        <v>1265000</v>
      </c>
      <c r="E17" s="10">
        <f t="shared" si="0"/>
        <v>2915000</v>
      </c>
      <c r="F17" s="10">
        <f t="shared" si="3"/>
        <v>33400000</v>
      </c>
      <c r="G17" s="13">
        <f t="shared" si="1"/>
        <v>-30485000</v>
      </c>
    </row>
    <row r="18" spans="1:7">
      <c r="A18" s="14" t="s">
        <v>16</v>
      </c>
      <c r="B18" s="11">
        <v>2</v>
      </c>
      <c r="C18" s="10">
        <f t="shared" si="2"/>
        <v>1100000</v>
      </c>
      <c r="D18" s="10">
        <f>SUM($B$2:B17)*(50000+50000*0.1)</f>
        <v>1430000</v>
      </c>
      <c r="E18" s="10">
        <f t="shared" si="0"/>
        <v>2530000</v>
      </c>
      <c r="F18" s="10">
        <f t="shared" si="3"/>
        <v>33400000</v>
      </c>
      <c r="G18" s="13">
        <f t="shared" si="1"/>
        <v>-30870000</v>
      </c>
    </row>
    <row r="19" spans="1:7">
      <c r="A19" s="14" t="s">
        <v>17</v>
      </c>
      <c r="B19" s="11">
        <v>3</v>
      </c>
      <c r="C19" s="10">
        <f t="shared" si="2"/>
        <v>1650000</v>
      </c>
      <c r="D19" s="10">
        <f>SUM($B$2:B18)*(50000+50000*0.1)</f>
        <v>1540000</v>
      </c>
      <c r="E19" s="10">
        <f t="shared" si="0"/>
        <v>3190000</v>
      </c>
      <c r="F19" s="10">
        <f t="shared" si="3"/>
        <v>33400000</v>
      </c>
      <c r="G19" s="13">
        <f t="shared" si="1"/>
        <v>-30210000</v>
      </c>
    </row>
    <row r="20" spans="1:7">
      <c r="A20" s="30" t="s">
        <v>18</v>
      </c>
      <c r="B20" s="11">
        <v>3</v>
      </c>
      <c r="C20" s="10">
        <f t="shared" si="2"/>
        <v>1650000</v>
      </c>
      <c r="D20" s="10">
        <f>SUM($B$2:B19)*(50000+50000*0.1)</f>
        <v>1705000</v>
      </c>
      <c r="E20" s="10">
        <f t="shared" si="0"/>
        <v>3355000</v>
      </c>
      <c r="F20" s="10">
        <f t="shared" si="3"/>
        <v>33400000</v>
      </c>
      <c r="G20" s="13">
        <f t="shared" si="1"/>
        <v>-30045000</v>
      </c>
    </row>
    <row r="21" spans="1:7">
      <c r="A21" s="30" t="s">
        <v>19</v>
      </c>
      <c r="B21" s="11">
        <v>2</v>
      </c>
      <c r="C21" s="10">
        <f t="shared" si="2"/>
        <v>1100000</v>
      </c>
      <c r="D21" s="10">
        <f>SUM($B$2:B20)*(50000+50000*0.1)</f>
        <v>1870000</v>
      </c>
      <c r="E21" s="10">
        <f t="shared" si="0"/>
        <v>2970000</v>
      </c>
      <c r="F21" s="10">
        <f t="shared" si="3"/>
        <v>33400000</v>
      </c>
      <c r="G21" s="13">
        <f t="shared" si="1"/>
        <v>-30430000</v>
      </c>
    </row>
    <row r="22" spans="1:7">
      <c r="A22" s="30" t="s">
        <v>20</v>
      </c>
      <c r="B22" s="11">
        <v>2</v>
      </c>
      <c r="C22" s="10">
        <f t="shared" si="2"/>
        <v>1100000</v>
      </c>
      <c r="D22" s="10">
        <f>SUM($B$2:B21)*(50000+50000*0.1)</f>
        <v>1980000</v>
      </c>
      <c r="E22" s="10">
        <f t="shared" si="0"/>
        <v>3080000</v>
      </c>
      <c r="F22" s="10">
        <f t="shared" si="3"/>
        <v>33400000</v>
      </c>
      <c r="G22" s="13">
        <f t="shared" si="1"/>
        <v>-30320000</v>
      </c>
    </row>
    <row r="23" spans="1:7">
      <c r="A23" s="30" t="s">
        <v>21</v>
      </c>
      <c r="B23" s="11">
        <v>2</v>
      </c>
      <c r="C23" s="10">
        <f t="shared" si="2"/>
        <v>1100000</v>
      </c>
      <c r="D23" s="10">
        <f>SUM($B$2:B22)*(50000+50000*0.1)</f>
        <v>2090000</v>
      </c>
      <c r="E23" s="10">
        <f t="shared" si="0"/>
        <v>3190000</v>
      </c>
      <c r="F23" s="10">
        <f t="shared" si="3"/>
        <v>33400000</v>
      </c>
      <c r="G23" s="13">
        <f t="shared" si="1"/>
        <v>-30210000</v>
      </c>
    </row>
    <row r="24" spans="1:7">
      <c r="A24" s="30" t="s">
        <v>22</v>
      </c>
      <c r="B24" s="11">
        <v>2</v>
      </c>
      <c r="C24" s="10">
        <f t="shared" si="2"/>
        <v>1100000</v>
      </c>
      <c r="D24" s="10">
        <f>SUM($B$2:B23)*(50000+50000*0.1)</f>
        <v>2200000</v>
      </c>
      <c r="E24" s="10">
        <f t="shared" si="0"/>
        <v>3300000</v>
      </c>
      <c r="F24" s="10">
        <f t="shared" si="3"/>
        <v>33400000</v>
      </c>
      <c r="G24" s="13">
        <f t="shared" si="1"/>
        <v>-30100000</v>
      </c>
    </row>
    <row r="25" spans="1:7">
      <c r="A25" s="30" t="s">
        <v>23</v>
      </c>
      <c r="B25" s="11">
        <v>1</v>
      </c>
      <c r="C25" s="10">
        <f t="shared" si="2"/>
        <v>550000</v>
      </c>
      <c r="D25" s="10">
        <f>SUM($B$2:B24)*(50000+50000*0.1)</f>
        <v>2310000</v>
      </c>
      <c r="E25" s="10">
        <f t="shared" si="0"/>
        <v>2860000</v>
      </c>
      <c r="F25" s="10">
        <f t="shared" si="3"/>
        <v>33400000</v>
      </c>
      <c r="G25" s="13">
        <f t="shared" si="1"/>
        <v>-30540000</v>
      </c>
    </row>
    <row r="26" spans="1:7">
      <c r="A26" s="30" t="s">
        <v>24</v>
      </c>
      <c r="B26" s="11">
        <v>2</v>
      </c>
      <c r="C26" s="10">
        <f t="shared" si="2"/>
        <v>1100000</v>
      </c>
      <c r="D26" s="10">
        <f>SUM($B$2:B25)*(50000+50000*0.1)</f>
        <v>2365000</v>
      </c>
      <c r="E26" s="10">
        <f t="shared" si="0"/>
        <v>3465000</v>
      </c>
      <c r="F26" s="10">
        <f t="shared" si="3"/>
        <v>33400000</v>
      </c>
      <c r="G26" s="13">
        <f t="shared" si="1"/>
        <v>-29935000</v>
      </c>
    </row>
    <row r="27" spans="1:7">
      <c r="A27" s="30" t="s">
        <v>25</v>
      </c>
      <c r="B27" s="11">
        <v>3</v>
      </c>
      <c r="C27" s="10">
        <f t="shared" si="2"/>
        <v>1650000</v>
      </c>
      <c r="D27" s="10">
        <f>SUM($B$2:B26)*(50000+50000*0.1)</f>
        <v>2475000</v>
      </c>
      <c r="E27" s="10">
        <f t="shared" si="0"/>
        <v>4125000</v>
      </c>
      <c r="F27" s="10">
        <f t="shared" si="3"/>
        <v>33400000</v>
      </c>
      <c r="G27" s="13">
        <f t="shared" si="1"/>
        <v>-29275000</v>
      </c>
    </row>
    <row r="28" spans="1:7">
      <c r="A28" s="30" t="s">
        <v>26</v>
      </c>
      <c r="B28" s="11">
        <v>2</v>
      </c>
      <c r="C28" s="10">
        <f t="shared" si="2"/>
        <v>1100000</v>
      </c>
      <c r="D28" s="10">
        <f>SUM($B$2:B27)*(50000+50000*0.1)</f>
        <v>2640000</v>
      </c>
      <c r="E28" s="10">
        <f t="shared" si="0"/>
        <v>3740000</v>
      </c>
      <c r="F28" s="10">
        <f t="shared" si="3"/>
        <v>33400000</v>
      </c>
      <c r="G28" s="13">
        <f t="shared" si="1"/>
        <v>-29660000</v>
      </c>
    </row>
    <row r="29" spans="1:7">
      <c r="A29" s="30" t="s">
        <v>27</v>
      </c>
      <c r="B29" s="11">
        <v>1</v>
      </c>
      <c r="C29" s="10">
        <f t="shared" si="2"/>
        <v>550000</v>
      </c>
      <c r="D29" s="10">
        <f>SUM($B$2:B28)*(50000+50000*0.1)</f>
        <v>2750000</v>
      </c>
      <c r="E29" s="10">
        <f t="shared" si="0"/>
        <v>3300000</v>
      </c>
      <c r="F29" s="10">
        <f t="shared" si="3"/>
        <v>33400000</v>
      </c>
      <c r="G29" s="13">
        <f t="shared" si="1"/>
        <v>-30100000</v>
      </c>
    </row>
    <row r="30" spans="1:7">
      <c r="A30" s="30" t="s">
        <v>28</v>
      </c>
      <c r="B30" s="11">
        <v>1</v>
      </c>
      <c r="C30" s="10">
        <f t="shared" si="2"/>
        <v>550000</v>
      </c>
      <c r="D30" s="10">
        <f>SUM($B$2:B29)*(50000+50000*0.1)</f>
        <v>2805000</v>
      </c>
      <c r="E30" s="10">
        <f t="shared" si="0"/>
        <v>3355000</v>
      </c>
      <c r="F30" s="10">
        <f t="shared" si="3"/>
        <v>33400000</v>
      </c>
      <c r="G30" s="13">
        <f t="shared" si="1"/>
        <v>-30045000</v>
      </c>
    </row>
    <row r="31" spans="1:7">
      <c r="A31" s="30" t="s">
        <v>29</v>
      </c>
      <c r="B31" s="11">
        <v>7</v>
      </c>
      <c r="C31" s="10">
        <f t="shared" si="2"/>
        <v>3850000</v>
      </c>
      <c r="D31" s="10">
        <f>SUM($B$2:B30)*(50000+50000*0.1)</f>
        <v>2860000</v>
      </c>
      <c r="E31" s="10">
        <f t="shared" si="0"/>
        <v>6710000</v>
      </c>
      <c r="F31" s="10">
        <f t="shared" si="3"/>
        <v>33400000</v>
      </c>
      <c r="G31" s="13">
        <f t="shared" si="1"/>
        <v>-26690000</v>
      </c>
    </row>
    <row r="32" spans="1:7">
      <c r="A32" s="30" t="s">
        <v>30</v>
      </c>
      <c r="B32" s="11">
        <v>4</v>
      </c>
      <c r="C32" s="10">
        <f t="shared" si="2"/>
        <v>2200000</v>
      </c>
      <c r="D32" s="10">
        <f>SUM($B$2:B31)*(50000+50000*0.1)</f>
        <v>3245000</v>
      </c>
      <c r="E32" s="10">
        <f t="shared" si="0"/>
        <v>5445000</v>
      </c>
      <c r="F32" s="10">
        <f t="shared" si="3"/>
        <v>33400000</v>
      </c>
      <c r="G32" s="13">
        <f t="shared" si="1"/>
        <v>-27955000</v>
      </c>
    </row>
    <row r="33" spans="1:9">
      <c r="A33" s="30" t="s">
        <v>31</v>
      </c>
      <c r="B33" s="11">
        <v>4</v>
      </c>
      <c r="C33" s="10">
        <f t="shared" si="2"/>
        <v>2200000</v>
      </c>
      <c r="D33" s="10">
        <f>SUM($B$2:B32)*(50000+50000*0.1)</f>
        <v>3465000</v>
      </c>
      <c r="E33" s="10">
        <f t="shared" si="0"/>
        <v>5665000</v>
      </c>
      <c r="F33" s="10">
        <f t="shared" si="3"/>
        <v>33400000</v>
      </c>
      <c r="G33" s="13">
        <f t="shared" si="1"/>
        <v>-27735000</v>
      </c>
    </row>
    <row r="34" spans="1:9">
      <c r="A34" s="30" t="s">
        <v>32</v>
      </c>
      <c r="B34" s="11">
        <v>3</v>
      </c>
      <c r="C34" s="10">
        <f t="shared" si="2"/>
        <v>1650000</v>
      </c>
      <c r="D34" s="10">
        <f>SUM($B$2:B33)*(50000+50000*0.1)</f>
        <v>3685000</v>
      </c>
      <c r="E34" s="10">
        <f t="shared" ref="E34:E65" si="4">SUM(C34,D34)</f>
        <v>5335000</v>
      </c>
      <c r="F34" s="10">
        <f t="shared" si="3"/>
        <v>33400000</v>
      </c>
      <c r="G34" s="13">
        <f t="shared" si="1"/>
        <v>-28065000</v>
      </c>
    </row>
    <row r="35" spans="1:9">
      <c r="A35" s="30" t="s">
        <v>33</v>
      </c>
      <c r="B35" s="11">
        <v>2</v>
      </c>
      <c r="C35" s="10">
        <f t="shared" si="2"/>
        <v>1100000</v>
      </c>
      <c r="D35" s="10">
        <f>SUM($B$2:B34)*(50000+50000*0.1)</f>
        <v>3850000</v>
      </c>
      <c r="E35" s="10">
        <f t="shared" si="4"/>
        <v>4950000</v>
      </c>
      <c r="F35" s="10">
        <f t="shared" si="3"/>
        <v>33400000</v>
      </c>
      <c r="G35" s="13">
        <f t="shared" si="1"/>
        <v>-28450000</v>
      </c>
    </row>
    <row r="36" spans="1:9">
      <c r="A36" s="30" t="s">
        <v>34</v>
      </c>
      <c r="B36" s="11">
        <v>1</v>
      </c>
      <c r="C36" s="10">
        <f t="shared" si="2"/>
        <v>550000</v>
      </c>
      <c r="D36" s="10">
        <f>SUM($B$2:B35)*(50000+50000*0.1)</f>
        <v>3960000</v>
      </c>
      <c r="E36" s="10">
        <f t="shared" si="4"/>
        <v>4510000</v>
      </c>
      <c r="F36" s="10">
        <f t="shared" si="3"/>
        <v>33400000</v>
      </c>
      <c r="G36" s="13">
        <f t="shared" si="1"/>
        <v>-28890000</v>
      </c>
    </row>
    <row r="37" spans="1:9">
      <c r="A37" s="30" t="s">
        <v>35</v>
      </c>
      <c r="B37" s="11">
        <v>2</v>
      </c>
      <c r="C37" s="10">
        <f t="shared" si="2"/>
        <v>1100000</v>
      </c>
      <c r="D37" s="10">
        <f>SUM($B$2:B36)*(50000+50000*0.1)</f>
        <v>4015000</v>
      </c>
      <c r="E37" s="10">
        <f t="shared" si="4"/>
        <v>5115000</v>
      </c>
      <c r="F37" s="10">
        <f t="shared" si="3"/>
        <v>33400000</v>
      </c>
      <c r="G37" s="13">
        <f t="shared" si="1"/>
        <v>-28285000</v>
      </c>
    </row>
    <row r="38" spans="1:9">
      <c r="A38" s="30" t="s">
        <v>36</v>
      </c>
      <c r="B38" s="11">
        <v>3</v>
      </c>
      <c r="C38" s="10">
        <f t="shared" si="2"/>
        <v>1650000</v>
      </c>
      <c r="D38" s="10">
        <f>SUM($B$2:B37)*(50000+50000*0.1)</f>
        <v>4125000</v>
      </c>
      <c r="E38" s="10">
        <f t="shared" si="4"/>
        <v>5775000</v>
      </c>
      <c r="F38" s="10">
        <f t="shared" si="3"/>
        <v>33400000</v>
      </c>
      <c r="G38" s="13">
        <f t="shared" si="1"/>
        <v>-27625000</v>
      </c>
    </row>
    <row r="39" spans="1:9">
      <c r="A39" s="30" t="s">
        <v>37</v>
      </c>
      <c r="B39" s="11">
        <v>0</v>
      </c>
      <c r="C39" s="10">
        <f t="shared" si="2"/>
        <v>0</v>
      </c>
      <c r="D39" s="10">
        <f>SUM($B$2:B38)*(50000+50000*0.1)</f>
        <v>4290000</v>
      </c>
      <c r="E39" s="10">
        <f t="shared" si="4"/>
        <v>4290000</v>
      </c>
      <c r="F39" s="10">
        <f t="shared" si="3"/>
        <v>33400000</v>
      </c>
      <c r="G39" s="13">
        <f t="shared" si="1"/>
        <v>-29110000</v>
      </c>
    </row>
    <row r="40" spans="1:9">
      <c r="A40" s="30" t="s">
        <v>38</v>
      </c>
      <c r="B40" s="11">
        <v>2</v>
      </c>
      <c r="C40" s="10">
        <f t="shared" si="2"/>
        <v>1100000</v>
      </c>
      <c r="D40" s="10">
        <f>SUM($B$2:B39)*(50000+50000*0.1)</f>
        <v>4290000</v>
      </c>
      <c r="E40" s="10">
        <f t="shared" si="4"/>
        <v>5390000</v>
      </c>
      <c r="F40" s="10">
        <f t="shared" si="3"/>
        <v>33400000</v>
      </c>
      <c r="G40" s="13">
        <f t="shared" si="1"/>
        <v>-28010000</v>
      </c>
    </row>
    <row r="41" spans="1:9">
      <c r="A41" s="30" t="s">
        <v>39</v>
      </c>
      <c r="B41" s="11">
        <v>2</v>
      </c>
      <c r="C41" s="10">
        <f t="shared" si="2"/>
        <v>1100000</v>
      </c>
      <c r="D41" s="10">
        <f>SUM($B$2:B40)*(50000+50000*0.1)</f>
        <v>4400000</v>
      </c>
      <c r="E41" s="10">
        <f t="shared" si="4"/>
        <v>5500000</v>
      </c>
      <c r="F41" s="10">
        <f t="shared" si="3"/>
        <v>33400000</v>
      </c>
      <c r="G41" s="13">
        <f t="shared" si="1"/>
        <v>-27900000</v>
      </c>
    </row>
    <row r="42" spans="1:9">
      <c r="A42" s="30" t="s">
        <v>40</v>
      </c>
      <c r="B42" s="11">
        <v>5</v>
      </c>
      <c r="C42" s="10">
        <f t="shared" si="2"/>
        <v>2750000</v>
      </c>
      <c r="D42" s="10">
        <f>SUM($B$2:B41)*(50000+50000*0.1)</f>
        <v>4510000</v>
      </c>
      <c r="E42" s="10">
        <f t="shared" si="4"/>
        <v>7260000</v>
      </c>
      <c r="F42" s="10">
        <f t="shared" si="3"/>
        <v>33400000</v>
      </c>
      <c r="G42" s="13">
        <f t="shared" si="1"/>
        <v>-26140000</v>
      </c>
    </row>
    <row r="43" spans="1:9">
      <c r="A43" s="30" t="s">
        <v>41</v>
      </c>
      <c r="B43" s="11">
        <v>1</v>
      </c>
      <c r="C43" s="10">
        <f t="shared" si="2"/>
        <v>550000</v>
      </c>
      <c r="D43" s="10">
        <f>SUM($B$2:B42)*(50000+50000*0.1)</f>
        <v>4785000</v>
      </c>
      <c r="E43" s="10">
        <f t="shared" si="4"/>
        <v>5335000</v>
      </c>
      <c r="F43" s="10">
        <f t="shared" si="3"/>
        <v>33400000</v>
      </c>
      <c r="G43" s="13">
        <f t="shared" si="1"/>
        <v>-28065000</v>
      </c>
    </row>
    <row r="44" spans="1:9">
      <c r="A44" s="30" t="s">
        <v>42</v>
      </c>
      <c r="B44" s="11">
        <v>5</v>
      </c>
      <c r="C44" s="10">
        <f t="shared" si="2"/>
        <v>2750000</v>
      </c>
      <c r="D44" s="10">
        <f>SUM($B$2:B43)*(50000+50000*0.1)</f>
        <v>4840000</v>
      </c>
      <c r="E44" s="10">
        <f t="shared" si="4"/>
        <v>7590000</v>
      </c>
      <c r="F44" s="10">
        <f t="shared" si="3"/>
        <v>33400000</v>
      </c>
      <c r="G44" s="13">
        <f t="shared" si="1"/>
        <v>-25810000</v>
      </c>
    </row>
    <row r="45" spans="1:9">
      <c r="A45" s="30" t="s">
        <v>43</v>
      </c>
      <c r="B45" s="11">
        <v>2</v>
      </c>
      <c r="C45" s="10">
        <f t="shared" si="2"/>
        <v>1100000</v>
      </c>
      <c r="D45" s="10">
        <f>SUM($B$2:B44)*(50000+50000*0.1)</f>
        <v>5115000</v>
      </c>
      <c r="E45" s="10">
        <f t="shared" si="4"/>
        <v>6215000</v>
      </c>
      <c r="F45" s="10">
        <f t="shared" si="3"/>
        <v>33400000</v>
      </c>
      <c r="G45" s="13">
        <f t="shared" si="1"/>
        <v>-27185000</v>
      </c>
      <c r="I45" s="2"/>
    </row>
    <row r="46" spans="1:9">
      <c r="A46" s="30" t="s">
        <v>44</v>
      </c>
      <c r="B46" s="11">
        <v>1</v>
      </c>
      <c r="C46" s="10">
        <f t="shared" si="2"/>
        <v>550000</v>
      </c>
      <c r="D46" s="10">
        <f>SUM($B$2:B45)*(50000+50000*0.1)</f>
        <v>5225000</v>
      </c>
      <c r="E46" s="10">
        <f t="shared" si="4"/>
        <v>5775000</v>
      </c>
      <c r="F46" s="10">
        <f t="shared" si="3"/>
        <v>33400000</v>
      </c>
      <c r="G46" s="13">
        <f t="shared" si="1"/>
        <v>-27625000</v>
      </c>
      <c r="I46" s="2"/>
    </row>
    <row r="47" spans="1:9">
      <c r="A47" s="30" t="s">
        <v>45</v>
      </c>
      <c r="B47" s="11">
        <v>0</v>
      </c>
      <c r="C47" s="10">
        <f t="shared" si="2"/>
        <v>0</v>
      </c>
      <c r="D47" s="10">
        <f>SUM($B$2:B46)*(50000+50000*0.1)</f>
        <v>5280000</v>
      </c>
      <c r="E47" s="10">
        <f t="shared" si="4"/>
        <v>5280000</v>
      </c>
      <c r="F47" s="10">
        <f t="shared" si="3"/>
        <v>33400000</v>
      </c>
      <c r="G47" s="13">
        <f t="shared" si="1"/>
        <v>-28120000</v>
      </c>
      <c r="I47" s="2">
        <f>AVERAGE(E20:E54)</f>
        <v>5239142.8571428573</v>
      </c>
    </row>
    <row r="48" spans="1:9">
      <c r="A48" s="30" t="s">
        <v>46</v>
      </c>
      <c r="B48" s="11">
        <v>1</v>
      </c>
      <c r="C48" s="10">
        <f t="shared" si="2"/>
        <v>550000</v>
      </c>
      <c r="D48" s="10">
        <f>SUM($B$2:B47)*(50000+50000*0.1)</f>
        <v>5280000</v>
      </c>
      <c r="E48" s="10">
        <f t="shared" si="4"/>
        <v>5830000</v>
      </c>
      <c r="F48" s="10">
        <f t="shared" si="3"/>
        <v>33400000</v>
      </c>
      <c r="G48" s="13">
        <f t="shared" si="1"/>
        <v>-27570000</v>
      </c>
    </row>
    <row r="49" spans="1:7">
      <c r="A49" s="30" t="s">
        <v>47</v>
      </c>
      <c r="B49" s="11">
        <v>3</v>
      </c>
      <c r="C49" s="10">
        <f t="shared" si="2"/>
        <v>1650000</v>
      </c>
      <c r="D49" s="10">
        <f>SUM($B$2:B48)*(50000+50000*0.1)</f>
        <v>5335000</v>
      </c>
      <c r="E49" s="10">
        <f t="shared" si="4"/>
        <v>6985000</v>
      </c>
      <c r="F49" s="10">
        <f t="shared" si="3"/>
        <v>33400000</v>
      </c>
      <c r="G49" s="13">
        <f t="shared" si="1"/>
        <v>-26415000</v>
      </c>
    </row>
    <row r="50" spans="1:7">
      <c r="A50" s="30" t="s">
        <v>48</v>
      </c>
      <c r="B50" s="11">
        <v>5</v>
      </c>
      <c r="C50" s="10">
        <f t="shared" si="2"/>
        <v>2750000</v>
      </c>
      <c r="D50" s="10">
        <f>SUM($B$2:B49)*(50000+50000*0.1)</f>
        <v>5500000</v>
      </c>
      <c r="E50" s="10">
        <f t="shared" si="4"/>
        <v>8250000</v>
      </c>
      <c r="F50" s="10">
        <f t="shared" si="3"/>
        <v>33400000</v>
      </c>
      <c r="G50" s="13">
        <f t="shared" si="1"/>
        <v>-25150000</v>
      </c>
    </row>
    <row r="51" spans="1:7">
      <c r="A51" s="30" t="s">
        <v>49</v>
      </c>
      <c r="B51" s="11">
        <v>2</v>
      </c>
      <c r="C51" s="10">
        <f t="shared" si="2"/>
        <v>1100000</v>
      </c>
      <c r="D51" s="10">
        <f>SUM($B$2:B50)*(50000+50000*0.1)</f>
        <v>5775000</v>
      </c>
      <c r="E51" s="10">
        <f t="shared" si="4"/>
        <v>6875000</v>
      </c>
      <c r="F51" s="10">
        <f t="shared" si="3"/>
        <v>33400000</v>
      </c>
      <c r="G51" s="13">
        <f t="shared" si="1"/>
        <v>-26525000</v>
      </c>
    </row>
    <row r="52" spans="1:7">
      <c r="A52" s="30" t="s">
        <v>50</v>
      </c>
      <c r="B52" s="11">
        <v>2</v>
      </c>
      <c r="C52" s="10">
        <f t="shared" si="2"/>
        <v>1100000</v>
      </c>
      <c r="D52" s="10">
        <f>SUM($B$2:B51)*(50000+50000*0.1)</f>
        <v>5885000</v>
      </c>
      <c r="E52" s="10">
        <f t="shared" si="4"/>
        <v>6985000</v>
      </c>
      <c r="F52" s="10">
        <f t="shared" si="3"/>
        <v>33400000</v>
      </c>
      <c r="G52" s="13">
        <f t="shared" si="1"/>
        <v>-26415000</v>
      </c>
    </row>
    <row r="53" spans="1:7">
      <c r="A53" s="30" t="s">
        <v>51</v>
      </c>
      <c r="B53" s="11">
        <v>5</v>
      </c>
      <c r="C53" s="10">
        <f t="shared" si="2"/>
        <v>2750000</v>
      </c>
      <c r="D53" s="10">
        <f>SUM($B$2:B52)*(50000+50000*0.1)</f>
        <v>5995000</v>
      </c>
      <c r="E53" s="10">
        <f t="shared" si="4"/>
        <v>8745000</v>
      </c>
      <c r="F53" s="10">
        <f t="shared" si="3"/>
        <v>33400000</v>
      </c>
      <c r="G53" s="13">
        <f t="shared" si="1"/>
        <v>-24655000</v>
      </c>
    </row>
    <row r="54" spans="1:7" ht="18" thickBot="1">
      <c r="A54" s="31" t="s">
        <v>52</v>
      </c>
      <c r="B54" s="16">
        <v>1</v>
      </c>
      <c r="C54" s="21">
        <f t="shared" si="2"/>
        <v>550000</v>
      </c>
      <c r="D54" s="21">
        <f>SUM($B$2:B53)*(50000+50000*0.1)</f>
        <v>6270000</v>
      </c>
      <c r="E54" s="21">
        <f t="shared" si="4"/>
        <v>6820000</v>
      </c>
      <c r="F54" s="21">
        <f t="shared" si="3"/>
        <v>33400000</v>
      </c>
      <c r="G54" s="22">
        <f t="shared" si="1"/>
        <v>-26580000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workbookViewId="0">
      <selection activeCell="E7" sqref="E7"/>
    </sheetView>
  </sheetViews>
  <sheetFormatPr defaultRowHeight="17.399999999999999"/>
  <cols>
    <col min="1" max="1" width="16.796875" style="9" customWidth="1"/>
    <col min="2" max="2" width="22.69921875" customWidth="1"/>
    <col min="3" max="3" width="20.59765625" style="4" customWidth="1"/>
    <col min="4" max="4" width="15.3984375" style="4" customWidth="1"/>
    <col min="5" max="5" width="19.59765625" style="4" customWidth="1"/>
    <col min="6" max="6" width="19" customWidth="1"/>
    <col min="7" max="7" width="21.5" customWidth="1"/>
    <col min="8" max="8" width="15.8984375" bestFit="1" customWidth="1"/>
    <col min="9" max="9" width="20.8984375" customWidth="1"/>
    <col min="10" max="10" width="19.69921875" customWidth="1"/>
    <col min="11" max="11" width="11.19921875" bestFit="1" customWidth="1"/>
  </cols>
  <sheetData>
    <row r="1" spans="1:9" ht="34.799999999999997">
      <c r="A1" s="5" t="s">
        <v>64</v>
      </c>
      <c r="B1" s="5" t="s">
        <v>62</v>
      </c>
      <c r="C1" s="6" t="s">
        <v>63</v>
      </c>
      <c r="D1" s="6" t="s">
        <v>60</v>
      </c>
      <c r="E1" s="6" t="s">
        <v>65</v>
      </c>
      <c r="F1" s="3"/>
      <c r="G1" s="3"/>
      <c r="H1" s="3"/>
      <c r="I1" s="3"/>
    </row>
    <row r="2" spans="1:9">
      <c r="A2" s="1">
        <f>48-21-8</f>
        <v>19</v>
      </c>
      <c r="B2">
        <f>48*0.4375</f>
        <v>21</v>
      </c>
      <c r="C2" s="4">
        <f>48*0.16</f>
        <v>7.68</v>
      </c>
      <c r="D2" s="2">
        <f>B2*50000 + C2*200000</f>
        <v>2586000</v>
      </c>
      <c r="E2" s="2">
        <f>B2*25000 + C2*100000</f>
        <v>1293000</v>
      </c>
      <c r="F2" s="2" t="s">
        <v>61</v>
      </c>
      <c r="G2" s="2"/>
      <c r="H2" s="2"/>
      <c r="I2" s="2"/>
    </row>
    <row r="3" spans="1:9">
      <c r="A3"/>
      <c r="F3" s="2"/>
      <c r="G3" s="2"/>
      <c r="H3" s="2"/>
      <c r="I3" s="2"/>
    </row>
    <row r="4" spans="1:9">
      <c r="F4" s="2"/>
      <c r="G4" s="2"/>
      <c r="H4" s="2"/>
      <c r="I4" s="2"/>
    </row>
    <row r="5" spans="1:9">
      <c r="A5" s="7"/>
      <c r="B5" s="4"/>
      <c r="F5" s="2"/>
      <c r="G5" s="2"/>
      <c r="H5" s="2"/>
      <c r="I5" s="2"/>
    </row>
    <row r="6" spans="1:9">
      <c r="A6" s="2"/>
      <c r="B6" s="7"/>
      <c r="C6" s="7"/>
      <c r="F6" s="2"/>
      <c r="G6" s="2"/>
      <c r="H6" s="2"/>
      <c r="I6" s="2"/>
    </row>
    <row r="7" spans="1:9">
      <c r="A7" s="1"/>
      <c r="C7"/>
      <c r="F7" s="2"/>
      <c r="G7" s="2"/>
      <c r="H7" s="2"/>
      <c r="I7" s="2"/>
    </row>
    <row r="8" spans="1:9" ht="18" thickBot="1">
      <c r="A8"/>
      <c r="F8" s="2"/>
      <c r="G8" s="2"/>
      <c r="H8" s="2"/>
      <c r="I8" s="2"/>
    </row>
    <row r="9" spans="1:9" ht="35.4" thickBot="1">
      <c r="A9" s="77" t="s">
        <v>85</v>
      </c>
      <c r="B9" s="78">
        <v>5239143</v>
      </c>
      <c r="C9" s="79" t="s">
        <v>86</v>
      </c>
      <c r="D9" s="79" t="s">
        <v>87</v>
      </c>
      <c r="E9" s="79"/>
      <c r="F9" s="80"/>
      <c r="G9" s="2"/>
      <c r="H9" s="2"/>
      <c r="I9" s="2"/>
    </row>
    <row r="10" spans="1:9" s="90" customFormat="1" ht="35.4" thickBot="1">
      <c r="A10" s="81" t="s">
        <v>66</v>
      </c>
      <c r="B10" s="82" t="s">
        <v>88</v>
      </c>
      <c r="C10" s="83" t="s">
        <v>92</v>
      </c>
      <c r="D10" s="84" t="s">
        <v>80</v>
      </c>
      <c r="E10" s="85" t="s">
        <v>72</v>
      </c>
      <c r="F10" s="86" t="s">
        <v>81</v>
      </c>
      <c r="G10" s="87" t="s">
        <v>84</v>
      </c>
      <c r="H10" s="88" t="s">
        <v>83</v>
      </c>
      <c r="I10" s="89" t="s">
        <v>77</v>
      </c>
    </row>
    <row r="11" spans="1:9">
      <c r="A11" s="17">
        <v>1</v>
      </c>
      <c r="B11" s="74">
        <v>27</v>
      </c>
      <c r="C11" s="33">
        <f t="shared" ref="C11:C18" si="0">A11*B11*500000</f>
        <v>13500000</v>
      </c>
      <c r="D11" s="36" t="s">
        <v>69</v>
      </c>
      <c r="E11" s="33">
        <v>0</v>
      </c>
      <c r="F11" s="36" t="s">
        <v>69</v>
      </c>
      <c r="G11" s="52">
        <v>0</v>
      </c>
      <c r="H11" s="27" t="s">
        <v>78</v>
      </c>
      <c r="I11" s="33">
        <f>B11*I23</f>
        <v>1350000</v>
      </c>
    </row>
    <row r="12" spans="1:9">
      <c r="A12" s="14">
        <v>2</v>
      </c>
      <c r="B12" s="75">
        <v>9</v>
      </c>
      <c r="C12" s="13">
        <f t="shared" si="0"/>
        <v>9000000</v>
      </c>
      <c r="D12" s="35" t="s">
        <v>68</v>
      </c>
      <c r="E12" s="13">
        <f>B12*50000</f>
        <v>450000</v>
      </c>
      <c r="F12" s="35" t="s">
        <v>68</v>
      </c>
      <c r="G12" s="53">
        <f t="shared" ref="G12:G18" si="1">E12*2</f>
        <v>900000</v>
      </c>
      <c r="H12" s="24" t="s">
        <v>68</v>
      </c>
      <c r="I12" s="25">
        <f>B12*$I$24</f>
        <v>900000</v>
      </c>
    </row>
    <row r="13" spans="1:9">
      <c r="A13" s="12">
        <v>3</v>
      </c>
      <c r="B13" s="75">
        <v>4</v>
      </c>
      <c r="C13" s="13">
        <f t="shared" si="0"/>
        <v>6000000</v>
      </c>
      <c r="D13" s="35" t="s">
        <v>68</v>
      </c>
      <c r="E13" s="13">
        <f>B13*50000</f>
        <v>200000</v>
      </c>
      <c r="F13" s="35" t="s">
        <v>68</v>
      </c>
      <c r="G13" s="53">
        <f t="shared" si="1"/>
        <v>400000</v>
      </c>
      <c r="H13" s="24" t="s">
        <v>68</v>
      </c>
      <c r="I13" s="25">
        <f>B13*$I$24</f>
        <v>400000</v>
      </c>
    </row>
    <row r="14" spans="1:9">
      <c r="A14" s="14">
        <v>4</v>
      </c>
      <c r="B14" s="75">
        <v>1</v>
      </c>
      <c r="C14" s="13">
        <f t="shared" si="0"/>
        <v>2000000</v>
      </c>
      <c r="D14" s="35" t="s">
        <v>67</v>
      </c>
      <c r="E14" s="13">
        <f>B14*200000</f>
        <v>200000</v>
      </c>
      <c r="F14" s="35" t="s">
        <v>67</v>
      </c>
      <c r="G14" s="53">
        <f t="shared" si="1"/>
        <v>400000</v>
      </c>
      <c r="H14" s="24" t="s">
        <v>67</v>
      </c>
      <c r="I14" s="13">
        <f>B14*$I$25</f>
        <v>200000</v>
      </c>
    </row>
    <row r="15" spans="1:9">
      <c r="A15" s="12">
        <v>5</v>
      </c>
      <c r="B15" s="75">
        <v>2</v>
      </c>
      <c r="C15" s="13">
        <f t="shared" si="0"/>
        <v>5000000</v>
      </c>
      <c r="D15" s="35" t="s">
        <v>67</v>
      </c>
      <c r="E15" s="13">
        <f t="shared" ref="E15:E18" si="2">B15*200000</f>
        <v>400000</v>
      </c>
      <c r="F15" s="35" t="s">
        <v>67</v>
      </c>
      <c r="G15" s="53">
        <f t="shared" si="1"/>
        <v>800000</v>
      </c>
      <c r="H15" s="24" t="s">
        <v>67</v>
      </c>
      <c r="I15" s="13">
        <f>B15*$I$25</f>
        <v>400000</v>
      </c>
    </row>
    <row r="16" spans="1:9">
      <c r="A16" s="14">
        <v>6</v>
      </c>
      <c r="B16" s="75">
        <v>1</v>
      </c>
      <c r="C16" s="13">
        <f t="shared" si="0"/>
        <v>3000000</v>
      </c>
      <c r="D16" s="35" t="s">
        <v>67</v>
      </c>
      <c r="E16" s="13">
        <f t="shared" si="2"/>
        <v>200000</v>
      </c>
      <c r="F16" s="35" t="s">
        <v>67</v>
      </c>
      <c r="G16" s="53">
        <f t="shared" si="1"/>
        <v>400000</v>
      </c>
      <c r="H16" s="24" t="s">
        <v>67</v>
      </c>
      <c r="I16" s="13">
        <f>B16*$I$25</f>
        <v>200000</v>
      </c>
    </row>
    <row r="17" spans="1:11">
      <c r="A17" s="12">
        <v>7</v>
      </c>
      <c r="B17" s="75">
        <v>2</v>
      </c>
      <c r="C17" s="13">
        <f t="shared" si="0"/>
        <v>7000000</v>
      </c>
      <c r="D17" s="35" t="s">
        <v>67</v>
      </c>
      <c r="E17" s="13">
        <f t="shared" si="2"/>
        <v>400000</v>
      </c>
      <c r="F17" s="35" t="s">
        <v>67</v>
      </c>
      <c r="G17" s="53">
        <f t="shared" si="1"/>
        <v>800000</v>
      </c>
      <c r="H17" s="24" t="s">
        <v>67</v>
      </c>
      <c r="I17" s="13">
        <f>B17*$I$25</f>
        <v>400000</v>
      </c>
    </row>
    <row r="18" spans="1:11" ht="18" thickBot="1">
      <c r="A18" s="15">
        <v>8</v>
      </c>
      <c r="B18" s="76">
        <v>2</v>
      </c>
      <c r="C18" s="22">
        <f t="shared" si="0"/>
        <v>8000000</v>
      </c>
      <c r="D18" s="34" t="s">
        <v>67</v>
      </c>
      <c r="E18" s="22">
        <f t="shared" si="2"/>
        <v>400000</v>
      </c>
      <c r="F18" s="57" t="s">
        <v>67</v>
      </c>
      <c r="G18" s="58">
        <f t="shared" si="1"/>
        <v>800000</v>
      </c>
      <c r="H18" s="29" t="s">
        <v>67</v>
      </c>
      <c r="I18" s="22">
        <f>B18*$I$25</f>
        <v>400000</v>
      </c>
    </row>
    <row r="19" spans="1:11">
      <c r="A19" s="65"/>
      <c r="B19" s="19" t="s">
        <v>71</v>
      </c>
      <c r="C19" s="20">
        <f>SUM(C11:C18)</f>
        <v>53500000</v>
      </c>
      <c r="D19" s="91" t="s">
        <v>71</v>
      </c>
      <c r="E19" s="92">
        <f>SUM(E11:E18)</f>
        <v>2250000</v>
      </c>
      <c r="F19" s="59" t="s">
        <v>71</v>
      </c>
      <c r="G19" s="60">
        <f>SUM(G11:G18)</f>
        <v>4500000</v>
      </c>
      <c r="H19" s="55" t="s">
        <v>71</v>
      </c>
      <c r="I19" s="28">
        <f>SUM(I11:I18)</f>
        <v>4250000</v>
      </c>
    </row>
    <row r="20" spans="1:11" ht="18" thickBot="1">
      <c r="A20" s="66"/>
      <c r="B20" s="37" t="s">
        <v>79</v>
      </c>
      <c r="C20" s="51">
        <f>C19/53</f>
        <v>1009433.962264151</v>
      </c>
      <c r="D20" s="54" t="s">
        <v>70</v>
      </c>
      <c r="E20" s="93">
        <f>SUM(E11:E18)</f>
        <v>2250000</v>
      </c>
      <c r="F20" s="61" t="s">
        <v>70</v>
      </c>
      <c r="G20" s="23">
        <f>G19+C20</f>
        <v>5509433.9622641513</v>
      </c>
      <c r="H20" s="56" t="s">
        <v>70</v>
      </c>
      <c r="I20" s="26">
        <f>C20+I19</f>
        <v>5259433.9622641513</v>
      </c>
    </row>
    <row r="21" spans="1:11" ht="18" thickBot="1">
      <c r="A21" s="1"/>
      <c r="F21" s="2"/>
      <c r="G21" s="2"/>
      <c r="H21" s="2"/>
      <c r="I21" s="2"/>
    </row>
    <row r="22" spans="1:11" ht="18" thickBot="1">
      <c r="D22" s="38" t="s">
        <v>80</v>
      </c>
      <c r="E22" s="39" t="s">
        <v>76</v>
      </c>
      <c r="F22" s="46" t="s">
        <v>81</v>
      </c>
      <c r="G22" s="47" t="s">
        <v>76</v>
      </c>
      <c r="H22" s="45" t="s">
        <v>83</v>
      </c>
      <c r="I22" s="43" t="s">
        <v>76</v>
      </c>
    </row>
    <row r="23" spans="1:11">
      <c r="D23" s="40" t="s">
        <v>82</v>
      </c>
      <c r="E23" s="33">
        <v>0</v>
      </c>
      <c r="F23" s="48" t="s">
        <v>82</v>
      </c>
      <c r="G23" s="33">
        <v>0</v>
      </c>
      <c r="H23" s="62" t="s">
        <v>73</v>
      </c>
      <c r="I23" s="71">
        <v>50000</v>
      </c>
    </row>
    <row r="24" spans="1:11">
      <c r="D24" s="41" t="s">
        <v>74</v>
      </c>
      <c r="E24" s="13">
        <v>50000</v>
      </c>
      <c r="F24" s="49" t="s">
        <v>74</v>
      </c>
      <c r="G24" s="13">
        <v>100000</v>
      </c>
      <c r="H24" s="63" t="s">
        <v>74</v>
      </c>
      <c r="I24" s="72">
        <v>100000</v>
      </c>
    </row>
    <row r="25" spans="1:11" ht="18" thickBot="1">
      <c r="D25" s="42" t="s">
        <v>75</v>
      </c>
      <c r="E25" s="22">
        <v>200000</v>
      </c>
      <c r="F25" s="50" t="s">
        <v>75</v>
      </c>
      <c r="G25" s="22">
        <v>400000</v>
      </c>
      <c r="H25" s="64" t="s">
        <v>75</v>
      </c>
      <c r="I25" s="73">
        <v>200000</v>
      </c>
    </row>
    <row r="26" spans="1:11" ht="61.8" customHeight="1" thickBot="1">
      <c r="D26" s="94" t="s">
        <v>89</v>
      </c>
      <c r="E26" s="95"/>
      <c r="F26" s="94" t="s">
        <v>90</v>
      </c>
      <c r="G26" s="95"/>
      <c r="H26" s="94" t="s">
        <v>91</v>
      </c>
      <c r="I26" s="95"/>
      <c r="J26" s="44"/>
      <c r="K26" s="44"/>
    </row>
    <row r="27" spans="1:11">
      <c r="A27" s="8"/>
      <c r="H27" s="2"/>
      <c r="I27" s="2"/>
    </row>
    <row r="28" spans="1:11">
      <c r="A28" s="8"/>
      <c r="H28" s="2"/>
      <c r="I28" s="2"/>
    </row>
    <row r="29" spans="1:11">
      <c r="A29" s="8"/>
      <c r="H29" s="2"/>
      <c r="I29" s="2"/>
    </row>
    <row r="30" spans="1:11">
      <c r="A30" s="8"/>
      <c r="H30" s="2"/>
      <c r="I30" s="2"/>
    </row>
    <row r="31" spans="1:11">
      <c r="A31" s="8"/>
      <c r="H31" s="2"/>
      <c r="I31" s="2"/>
    </row>
    <row r="32" spans="1:11">
      <c r="A32" s="8"/>
      <c r="H32" s="2"/>
      <c r="I32" s="2"/>
    </row>
    <row r="33" spans="1:9">
      <c r="A33" s="8"/>
      <c r="H33" s="2"/>
      <c r="I33" s="2"/>
    </row>
    <row r="34" spans="1:9">
      <c r="A34" s="8"/>
      <c r="H34" s="2"/>
      <c r="I34" s="2"/>
    </row>
    <row r="35" spans="1:9">
      <c r="A35" s="8"/>
      <c r="H35" s="2"/>
      <c r="I35" s="2"/>
    </row>
    <row r="36" spans="1:9">
      <c r="A36" s="8"/>
      <c r="H36" s="2"/>
      <c r="I36" s="2"/>
    </row>
    <row r="37" spans="1:9">
      <c r="A37" s="8"/>
      <c r="F37" s="2"/>
      <c r="G37" s="2"/>
      <c r="H37" s="2"/>
      <c r="I37" s="2"/>
    </row>
    <row r="38" spans="1:9">
      <c r="A38" s="8"/>
      <c r="F38" s="2"/>
      <c r="G38" s="2"/>
      <c r="H38" s="2"/>
      <c r="I38" s="2"/>
    </row>
    <row r="39" spans="1:9">
      <c r="A39" s="8"/>
      <c r="F39" s="2"/>
      <c r="G39" s="2"/>
      <c r="H39" s="2"/>
      <c r="I39" s="2"/>
    </row>
    <row r="40" spans="1:9">
      <c r="A40" s="8"/>
      <c r="F40" s="2"/>
      <c r="G40" s="2"/>
      <c r="H40" s="2"/>
      <c r="I40" s="2"/>
    </row>
    <row r="41" spans="1:9">
      <c r="A41" s="8"/>
      <c r="F41" s="2"/>
      <c r="G41" s="2"/>
      <c r="H41" s="2"/>
      <c r="I41" s="2"/>
    </row>
    <row r="42" spans="1:9">
      <c r="A42" s="8"/>
      <c r="F42" s="2"/>
      <c r="G42" s="2"/>
      <c r="H42" s="2"/>
      <c r="I42" s="2"/>
    </row>
    <row r="43" spans="1:9">
      <c r="A43" s="8"/>
      <c r="F43" s="2"/>
      <c r="G43" s="2"/>
      <c r="H43" s="2"/>
      <c r="I43" s="2"/>
    </row>
    <row r="44" spans="1:9">
      <c r="A44" s="8"/>
      <c r="F44" s="2"/>
      <c r="G44" s="2"/>
      <c r="H44" s="2"/>
      <c r="I44" s="2"/>
    </row>
    <row r="45" spans="1:9">
      <c r="A45" s="8"/>
      <c r="F45" s="2"/>
      <c r="G45" s="2"/>
      <c r="H45" s="2"/>
      <c r="I45" s="2"/>
    </row>
    <row r="46" spans="1:9">
      <c r="A46" s="8"/>
      <c r="F46" s="2"/>
      <c r="G46" s="2"/>
      <c r="H46" s="2"/>
      <c r="I46" s="2"/>
    </row>
    <row r="47" spans="1:9">
      <c r="A47" s="8"/>
      <c r="F47" s="2"/>
      <c r="G47" s="2"/>
      <c r="H47" s="2"/>
      <c r="I47" s="2"/>
    </row>
    <row r="48" spans="1:9">
      <c r="A48" s="8"/>
      <c r="F48" s="2"/>
      <c r="G48" s="2"/>
      <c r="H48" s="2"/>
      <c r="I48" s="2"/>
    </row>
    <row r="49" spans="1:9">
      <c r="A49" s="8"/>
      <c r="F49" s="2"/>
      <c r="G49" s="2"/>
      <c r="H49" s="2"/>
      <c r="I49" s="2"/>
    </row>
    <row r="50" spans="1:9">
      <c r="A50" s="8"/>
      <c r="F50" s="2"/>
      <c r="G50" s="2"/>
      <c r="H50" s="2"/>
      <c r="I50" s="2"/>
    </row>
    <row r="51" spans="1:9">
      <c r="A51" s="8"/>
      <c r="F51" s="2"/>
      <c r="G51" s="2"/>
      <c r="H51" s="2"/>
      <c r="I51" s="2"/>
    </row>
    <row r="52" spans="1:9">
      <c r="A52" s="8"/>
      <c r="F52" s="2"/>
      <c r="G52" s="2"/>
      <c r="H52" s="2"/>
      <c r="I52" s="2"/>
    </row>
    <row r="53" spans="1:9">
      <c r="A53" s="8"/>
      <c r="F53" s="2"/>
      <c r="G53" s="2"/>
      <c r="H53" s="2"/>
      <c r="I53" s="2"/>
    </row>
    <row r="54" spans="1:9">
      <c r="A54" s="8"/>
      <c r="F54" s="2"/>
      <c r="G54" s="2"/>
      <c r="H54" s="2"/>
      <c r="I54" s="2"/>
    </row>
    <row r="55" spans="1:9">
      <c r="A55" s="8"/>
      <c r="F55" s="2"/>
      <c r="G55" s="2"/>
      <c r="H55" s="2"/>
      <c r="I55" s="2"/>
    </row>
    <row r="56" spans="1:9">
      <c r="A56" s="8"/>
      <c r="F56" s="2"/>
      <c r="G56" s="2"/>
      <c r="H56" s="2"/>
      <c r="I56" s="2"/>
    </row>
  </sheetData>
  <mergeCells count="3">
    <mergeCell ref="D26:E26"/>
    <mergeCell ref="F26:G26"/>
    <mergeCell ref="H26:I2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화난사람들 현 매출 현황</vt:lpstr>
      <vt:lpstr>리걸빌더 매출 예상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gywls</dc:creator>
  <cp:lastModifiedBy>Windows 사용자</cp:lastModifiedBy>
  <dcterms:created xsi:type="dcterms:W3CDTF">2022-11-22T02:28:45Z</dcterms:created>
  <dcterms:modified xsi:type="dcterms:W3CDTF">2023-01-13T06:23:21Z</dcterms:modified>
</cp:coreProperties>
</file>