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yse\Desktop\"/>
    </mc:Choice>
  </mc:AlternateContent>
  <bookViews>
    <workbookView xWindow="0" yWindow="0" windowWidth="6870" windowHeight="40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" i="1" l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6" i="1"/>
  <c r="BO8" i="1"/>
  <c r="BO10" i="1"/>
  <c r="BO12" i="1"/>
  <c r="BO14" i="1"/>
  <c r="BO16" i="1"/>
  <c r="BO18" i="1"/>
  <c r="BO20" i="1"/>
  <c r="BO22" i="1"/>
  <c r="BO6" i="1"/>
  <c r="AO19" i="1"/>
  <c r="AO20" i="1"/>
  <c r="AO21" i="1"/>
  <c r="AO22" i="1"/>
  <c r="AO18" i="1"/>
  <c r="AO12" i="1"/>
  <c r="AO13" i="1"/>
  <c r="AO14" i="1"/>
  <c r="AO15" i="1"/>
  <c r="AO16" i="1"/>
  <c r="AO11" i="1"/>
  <c r="AO9" i="1"/>
  <c r="AO10" i="1"/>
  <c r="AO17" i="1"/>
  <c r="AO8" i="1"/>
  <c r="AO7" i="1"/>
  <c r="AO6" i="1"/>
  <c r="AG19" i="1"/>
  <c r="AG20" i="1" s="1"/>
  <c r="AG21" i="1" s="1"/>
  <c r="AG18" i="1"/>
  <c r="AG14" i="1"/>
  <c r="AG15" i="1"/>
  <c r="AG16" i="1" s="1"/>
  <c r="AG17" i="1" s="1"/>
  <c r="AG12" i="1"/>
  <c r="AG7" i="1"/>
  <c r="AG8" i="1" s="1"/>
  <c r="AG9" i="1" s="1"/>
  <c r="AG10" i="1" s="1"/>
  <c r="AG11" i="1" s="1"/>
  <c r="AG6" i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6" i="1"/>
  <c r="V19" i="1"/>
  <c r="V15" i="1"/>
  <c r="V16" i="1"/>
  <c r="V17" i="1"/>
  <c r="V18" i="1"/>
  <c r="V20" i="1" s="1"/>
  <c r="V21" i="1" s="1"/>
  <c r="V14" i="1"/>
  <c r="V7" i="1"/>
  <c r="V8" i="1" s="1"/>
  <c r="V9" i="1" s="1"/>
  <c r="V10" i="1" s="1"/>
  <c r="V11" i="1" s="1"/>
  <c r="V12" i="1" s="1"/>
  <c r="V13" i="1" s="1"/>
  <c r="V6" i="1"/>
  <c r="L12" i="1"/>
  <c r="L13" i="1" s="1"/>
  <c r="L14" i="1" s="1"/>
  <c r="L15" i="1" s="1"/>
  <c r="L16" i="1" s="1"/>
  <c r="L17" i="1" s="1"/>
  <c r="L18" i="1" s="1"/>
  <c r="L11" i="1"/>
  <c r="L7" i="1"/>
  <c r="L8" i="1" s="1"/>
  <c r="L9" i="1" s="1"/>
  <c r="L10" i="1" s="1"/>
  <c r="L6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6" i="1"/>
  <c r="G18" i="1"/>
  <c r="G12" i="1"/>
  <c r="G6" i="1"/>
  <c r="G7" i="1" s="1"/>
  <c r="G8" i="1" s="1"/>
  <c r="G9" i="1" s="1"/>
  <c r="G10" i="1" s="1"/>
  <c r="G11" i="1" s="1"/>
  <c r="AG13" i="1" l="1"/>
  <c r="V22" i="1"/>
  <c r="V23" i="1" s="1"/>
  <c r="L19" i="1"/>
  <c r="L20" i="1" s="1"/>
  <c r="L21" i="1" s="1"/>
  <c r="L22" i="1" s="1"/>
  <c r="L23" i="1" s="1"/>
  <c r="G13" i="1"/>
  <c r="G14" i="1" s="1"/>
  <c r="G15" i="1" s="1"/>
  <c r="G16" i="1" s="1"/>
  <c r="G17" i="1" s="1"/>
  <c r="G19" i="1" s="1"/>
  <c r="G20" i="1" s="1"/>
  <c r="G21" i="1" s="1"/>
  <c r="G22" i="1" s="1"/>
  <c r="G23" i="1" s="1"/>
</calcChain>
</file>

<file path=xl/sharedStrings.xml><?xml version="1.0" encoding="utf-8"?>
<sst xmlns="http://schemas.openxmlformats.org/spreadsheetml/2006/main" count="307" uniqueCount="252">
  <si>
    <t xml:space="preserve">Membership </t>
  </si>
  <si>
    <t>UserID</t>
  </si>
  <si>
    <t>Date</t>
  </si>
  <si>
    <t>LastPayment</t>
  </si>
  <si>
    <t>BankAccount</t>
  </si>
  <si>
    <t>AcctName</t>
  </si>
  <si>
    <t>AcctExp</t>
  </si>
  <si>
    <t>AcctNo (8 numbers)</t>
  </si>
  <si>
    <t>Jane Kim</t>
  </si>
  <si>
    <t>Ilasha Prabhu</t>
  </si>
  <si>
    <t>Hamish Cowan</t>
  </si>
  <si>
    <t>Ari Cowra</t>
  </si>
  <si>
    <t>Ajay Matta</t>
  </si>
  <si>
    <t>Gentle Manan</t>
  </si>
  <si>
    <t>Edward Hopkins</t>
  </si>
  <si>
    <t>Paul Strausser</t>
  </si>
  <si>
    <t>Ethan Yew</t>
  </si>
  <si>
    <t>Morgan Guten</t>
  </si>
  <si>
    <t>Elysee Ng</t>
  </si>
  <si>
    <t>Chanel Contos</t>
  </si>
  <si>
    <t>Rebecca Peattie</t>
  </si>
  <si>
    <t>Kayley Chan</t>
  </si>
  <si>
    <t>Jackie Gao</t>
  </si>
  <si>
    <t>Ben Munns</t>
  </si>
  <si>
    <t>Larry Stalis</t>
  </si>
  <si>
    <t>Silvia Lin</t>
  </si>
  <si>
    <t>Tina Qi</t>
  </si>
  <si>
    <t>Payment</t>
  </si>
  <si>
    <t>recieptNo</t>
  </si>
  <si>
    <t>amount</t>
  </si>
  <si>
    <t>fromAcctNo</t>
  </si>
  <si>
    <t>toAcctNo</t>
  </si>
  <si>
    <t>paymentMedia</t>
  </si>
  <si>
    <t>paymentTypeFlag</t>
  </si>
  <si>
    <t>userID (String)</t>
  </si>
  <si>
    <t>cash</t>
  </si>
  <si>
    <t>credit</t>
  </si>
  <si>
    <t>debit</t>
  </si>
  <si>
    <t>paypal</t>
  </si>
  <si>
    <t>direct_transfer</t>
  </si>
  <si>
    <t>User</t>
  </si>
  <si>
    <t xml:space="preserve">name </t>
  </si>
  <si>
    <t>gender</t>
  </si>
  <si>
    <t>age</t>
  </si>
  <si>
    <t>homeAdd</t>
  </si>
  <si>
    <t>homePIN</t>
  </si>
  <si>
    <t>compID</t>
  </si>
  <si>
    <t>email</t>
  </si>
  <si>
    <t>password</t>
  </si>
  <si>
    <t>bankAcct</t>
  </si>
  <si>
    <t>F</t>
  </si>
  <si>
    <t>M</t>
  </si>
  <si>
    <t>Jane</t>
  </si>
  <si>
    <t>Ilasha</t>
  </si>
  <si>
    <t>Hamish</t>
  </si>
  <si>
    <t>Ari</t>
  </si>
  <si>
    <t>Ajay</t>
  </si>
  <si>
    <t>Gentle</t>
  </si>
  <si>
    <t>Edward</t>
  </si>
  <si>
    <t>Paul</t>
  </si>
  <si>
    <t>Ethan</t>
  </si>
  <si>
    <t>Morgan</t>
  </si>
  <si>
    <t>Elysée</t>
  </si>
  <si>
    <t>Chanel</t>
  </si>
  <si>
    <t>Rebecca</t>
  </si>
  <si>
    <t>Kayley</t>
  </si>
  <si>
    <t>Jackie</t>
  </si>
  <si>
    <t>Ben</t>
  </si>
  <si>
    <t>Larry</t>
  </si>
  <si>
    <t>Silvia</t>
  </si>
  <si>
    <t>Tina</t>
  </si>
  <si>
    <t>78 Banksia Court</t>
  </si>
  <si>
    <t>80 Woerdens Road</t>
  </si>
  <si>
    <t>46 Masthead Drive</t>
  </si>
  <si>
    <t>18 Commercial Street</t>
  </si>
  <si>
    <t>78 Bass Street</t>
  </si>
  <si>
    <t>2 Mills Street</t>
  </si>
  <si>
    <t>67 Wallis Street</t>
  </si>
  <si>
    <t>95 Rimbanda Road</t>
  </si>
  <si>
    <t>55 Clifton Street</t>
  </si>
  <si>
    <t>56 Gaffney Street</t>
  </si>
  <si>
    <t>35 Shirley Street</t>
  </si>
  <si>
    <t>13 Moores Drive</t>
  </si>
  <si>
    <t>10 Church Street</t>
  </si>
  <si>
    <t>84 Fitzroy Street</t>
  </si>
  <si>
    <t>32 English Street</t>
  </si>
  <si>
    <t>10 Bayfield Street</t>
  </si>
  <si>
    <t>32 Plug Street</t>
  </si>
  <si>
    <t>26 Masthead Drive</t>
  </si>
  <si>
    <t>53 Eshelby Drive</t>
  </si>
  <si>
    <t>Jane.k@gmail.com</t>
  </si>
  <si>
    <t>Ilasha@gmail.com</t>
  </si>
  <si>
    <t>Hamish@gmail.com</t>
  </si>
  <si>
    <t>Ari@gmail.com</t>
  </si>
  <si>
    <t>Ajay@gmail.com</t>
  </si>
  <si>
    <t>Morgan@gmail.com</t>
  </si>
  <si>
    <t>Elysée@gmail.com</t>
  </si>
  <si>
    <t>Jackie@gmail.com</t>
  </si>
  <si>
    <t>Ben@gmail.com</t>
  </si>
  <si>
    <t>Tina@gmail.com</t>
  </si>
  <si>
    <t>Gentle.m@yahoo.com</t>
  </si>
  <si>
    <t>Edward.h@outlook.com</t>
  </si>
  <si>
    <t>Paulh@outlook.com</t>
  </si>
  <si>
    <t>Ethanh@outlook.com</t>
  </si>
  <si>
    <t>Chanelh@outlook.com</t>
  </si>
  <si>
    <t>Rebeccah@outlook.com</t>
  </si>
  <si>
    <t>Kayleyh@outlook.com</t>
  </si>
  <si>
    <t>Larryh@outlook.com</t>
  </si>
  <si>
    <t>Silviah@outlook.com</t>
  </si>
  <si>
    <t>bananapancake</t>
  </si>
  <si>
    <t>cheeseburger</t>
  </si>
  <si>
    <t>streetwise</t>
  </si>
  <si>
    <t>waterbottle</t>
  </si>
  <si>
    <t>frenchfry</t>
  </si>
  <si>
    <t>elainsoc</t>
  </si>
  <si>
    <t>coolbanana</t>
  </si>
  <si>
    <t>charging</t>
  </si>
  <si>
    <t>laptopcase</t>
  </si>
  <si>
    <t>woolscarf</t>
  </si>
  <si>
    <t>cablecar</t>
  </si>
  <si>
    <t>monitor</t>
  </si>
  <si>
    <t>ilasha</t>
  </si>
  <si>
    <t>whiteboard</t>
  </si>
  <si>
    <t>javaiscool</t>
  </si>
  <si>
    <t>jumpingjacks</t>
  </si>
  <si>
    <t>flyingbat</t>
  </si>
  <si>
    <t>zoomzoom</t>
  </si>
  <si>
    <t>Agreement</t>
  </si>
  <si>
    <t>AgreementNo</t>
  </si>
  <si>
    <t>passengers</t>
  </si>
  <si>
    <t>rideNo</t>
  </si>
  <si>
    <t>price</t>
  </si>
  <si>
    <t>Car</t>
  </si>
  <si>
    <t>regoNo</t>
  </si>
  <si>
    <t>brand</t>
  </si>
  <si>
    <t>model</t>
  </si>
  <si>
    <t>owner</t>
  </si>
  <si>
    <t>numSeats</t>
  </si>
  <si>
    <t>year</t>
  </si>
  <si>
    <t>LDJ1203</t>
  </si>
  <si>
    <t>ALX0854</t>
  </si>
  <si>
    <t>RJV5024</t>
  </si>
  <si>
    <t>SND851</t>
  </si>
  <si>
    <t>TAS296</t>
  </si>
  <si>
    <t>BTF300</t>
  </si>
  <si>
    <t>TES631</t>
  </si>
  <si>
    <t>JCT329</t>
  </si>
  <si>
    <t>YNU083</t>
  </si>
  <si>
    <t>RUW743</t>
  </si>
  <si>
    <t>BSG561</t>
  </si>
  <si>
    <t>HKR147</t>
  </si>
  <si>
    <t>ISI531</t>
  </si>
  <si>
    <t>JVH857</t>
  </si>
  <si>
    <t>QIT604</t>
  </si>
  <si>
    <t>IUW155</t>
  </si>
  <si>
    <t>WQR413</t>
  </si>
  <si>
    <t>VCL449</t>
  </si>
  <si>
    <t>Holden</t>
  </si>
  <si>
    <t>Audi</t>
  </si>
  <si>
    <t>BMW</t>
  </si>
  <si>
    <t>Honda</t>
  </si>
  <si>
    <t>Astra</t>
  </si>
  <si>
    <t>Caprice</t>
  </si>
  <si>
    <t>Colorado</t>
  </si>
  <si>
    <t xml:space="preserve">Captiva </t>
  </si>
  <si>
    <t>Sedan</t>
  </si>
  <si>
    <t>Sportback</t>
  </si>
  <si>
    <t>Cabriolet</t>
  </si>
  <si>
    <t>Coupe</t>
  </si>
  <si>
    <t>Convertible</t>
  </si>
  <si>
    <t>Touring</t>
  </si>
  <si>
    <t>Jazz</t>
  </si>
  <si>
    <t>City</t>
  </si>
  <si>
    <t>Civic</t>
  </si>
  <si>
    <t>Accord</t>
  </si>
  <si>
    <t>ride</t>
  </si>
  <si>
    <t>date</t>
  </si>
  <si>
    <t>startTime</t>
  </si>
  <si>
    <t>startPin</t>
  </si>
  <si>
    <t>endPIN</t>
  </si>
  <si>
    <t>returnFlag</t>
  </si>
  <si>
    <t>repeatFlag</t>
  </si>
  <si>
    <t>car</t>
  </si>
  <si>
    <t>company</t>
  </si>
  <si>
    <t xml:space="preserve">Corporate </t>
  </si>
  <si>
    <t>compName</t>
  </si>
  <si>
    <t>CompAdd</t>
  </si>
  <si>
    <t>CompPhone</t>
  </si>
  <si>
    <t>custType</t>
  </si>
  <si>
    <t>CorporateCustomer</t>
  </si>
  <si>
    <t>consultation</t>
  </si>
  <si>
    <t>Consultation</t>
  </si>
  <si>
    <t>consultNo</t>
  </si>
  <si>
    <t>staff</t>
  </si>
  <si>
    <t>dateCreated</t>
  </si>
  <si>
    <t>Staff</t>
  </si>
  <si>
    <t>staffID</t>
  </si>
  <si>
    <t>staffPW</t>
  </si>
  <si>
    <t>cheesecake11</t>
  </si>
  <si>
    <t>operation22</t>
  </si>
  <si>
    <t>java42</t>
  </si>
  <si>
    <t>lifebutton36</t>
  </si>
  <si>
    <t>chinese99</t>
  </si>
  <si>
    <t>frenchman2</t>
  </si>
  <si>
    <t>javajava</t>
  </si>
  <si>
    <t>hellokitty2</t>
  </si>
  <si>
    <t>dumpling2</t>
  </si>
  <si>
    <t>dumpling1</t>
  </si>
  <si>
    <t>noodlemaker12</t>
  </si>
  <si>
    <t>sandwich3</t>
  </si>
  <si>
    <t>sandwich99</t>
  </si>
  <si>
    <t>witch42</t>
  </si>
  <si>
    <t>pythonsnake4</t>
  </si>
  <si>
    <t>monday2</t>
  </si>
  <si>
    <t>tuesday1</t>
  </si>
  <si>
    <t>wednesday88</t>
  </si>
  <si>
    <t>ryderInc</t>
  </si>
  <si>
    <t>Lyft</t>
  </si>
  <si>
    <t>SweeperCo</t>
  </si>
  <si>
    <t>FireFly</t>
  </si>
  <si>
    <t>Guten</t>
  </si>
  <si>
    <t>MorgenCo</t>
  </si>
  <si>
    <t>Gentlemunan</t>
  </si>
  <si>
    <t>Arrow</t>
  </si>
  <si>
    <t>Felix</t>
  </si>
  <si>
    <t>Urn</t>
  </si>
  <si>
    <t>Float</t>
  </si>
  <si>
    <t>GrowT</t>
  </si>
  <si>
    <t>JJ</t>
  </si>
  <si>
    <t>FXML</t>
  </si>
  <si>
    <t>Pointr</t>
  </si>
  <si>
    <t>Mandarin</t>
  </si>
  <si>
    <t>Sticka</t>
  </si>
  <si>
    <t>BakedB</t>
  </si>
  <si>
    <t>30 Edward Bennett Drive</t>
  </si>
  <si>
    <t>46 Chapman Avenue</t>
  </si>
  <si>
    <t>19 Souttar Terrace</t>
  </si>
  <si>
    <t>43 Stirling Road</t>
  </si>
  <si>
    <t>10 Ebony Lane</t>
  </si>
  <si>
    <t>74 Taylor Street</t>
  </si>
  <si>
    <t>95 Dookie Drive</t>
  </si>
  <si>
    <t>63 Morgan Road</t>
  </si>
  <si>
    <t>10 Guten Drive</t>
  </si>
  <si>
    <t>1 Rennie Place</t>
  </si>
  <si>
    <t>61 Amiens Road</t>
  </si>
  <si>
    <t>65 Hargraves Promenade</t>
  </si>
  <si>
    <t>8 McClemans Drive</t>
  </si>
  <si>
    <t>96 Berambing Crescent</t>
  </si>
  <si>
    <t>2 Hunter Way</t>
  </si>
  <si>
    <t>88 Beavis Road</t>
  </si>
  <si>
    <t>4 Spencer Street</t>
  </si>
  <si>
    <t>88 Perigan Beach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</si>
</sst>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ie@gmail.com" TargetMode="External"/><Relationship Id="rId13" Type="http://schemas.openxmlformats.org/officeDocument/2006/relationships/hyperlink" Target="mailto:Paulh@outlook.com" TargetMode="External"/><Relationship Id="rId18" Type="http://schemas.openxmlformats.org/officeDocument/2006/relationships/hyperlink" Target="mailto:Larryh@outlook.com" TargetMode="External"/><Relationship Id="rId3" Type="http://schemas.openxmlformats.org/officeDocument/2006/relationships/hyperlink" Target="mailto:Hamish@gmail.com" TargetMode="External"/><Relationship Id="rId7" Type="http://schemas.openxmlformats.org/officeDocument/2006/relationships/hyperlink" Target="mailto:Elys&#233;e@gmail.com" TargetMode="External"/><Relationship Id="rId12" Type="http://schemas.openxmlformats.org/officeDocument/2006/relationships/hyperlink" Target="mailto:Edward.h@outlook.com" TargetMode="External"/><Relationship Id="rId17" Type="http://schemas.openxmlformats.org/officeDocument/2006/relationships/hyperlink" Target="mailto:Kayleyh@outlook.com" TargetMode="External"/><Relationship Id="rId2" Type="http://schemas.openxmlformats.org/officeDocument/2006/relationships/hyperlink" Target="mailto:Ilasha@gmail.com" TargetMode="External"/><Relationship Id="rId16" Type="http://schemas.openxmlformats.org/officeDocument/2006/relationships/hyperlink" Target="mailto:Rebeccah@outlook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Jane.k@gmail.com" TargetMode="External"/><Relationship Id="rId6" Type="http://schemas.openxmlformats.org/officeDocument/2006/relationships/hyperlink" Target="mailto:Morgan@gmail.com" TargetMode="External"/><Relationship Id="rId11" Type="http://schemas.openxmlformats.org/officeDocument/2006/relationships/hyperlink" Target="mailto:Gentle.m@yahoo.com" TargetMode="External"/><Relationship Id="rId5" Type="http://schemas.openxmlformats.org/officeDocument/2006/relationships/hyperlink" Target="mailto:Ajay@gmail.com" TargetMode="External"/><Relationship Id="rId15" Type="http://schemas.openxmlformats.org/officeDocument/2006/relationships/hyperlink" Target="mailto:Chanelh@outlook.com" TargetMode="External"/><Relationship Id="rId10" Type="http://schemas.openxmlformats.org/officeDocument/2006/relationships/hyperlink" Target="mailto:Tina@gmail.com" TargetMode="External"/><Relationship Id="rId19" Type="http://schemas.openxmlformats.org/officeDocument/2006/relationships/hyperlink" Target="mailto:Silviah@outlook.com" TargetMode="External"/><Relationship Id="rId4" Type="http://schemas.openxmlformats.org/officeDocument/2006/relationships/hyperlink" Target="mailto:Ari@gmail.com" TargetMode="External"/><Relationship Id="rId9" Type="http://schemas.openxmlformats.org/officeDocument/2006/relationships/hyperlink" Target="mailto:Ben@gmail.com" TargetMode="External"/><Relationship Id="rId14" Type="http://schemas.openxmlformats.org/officeDocument/2006/relationships/hyperlink" Target="mailto:Ethanh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P23"/>
  <sheetViews>
    <sheetView tabSelected="1" topLeftCell="AG2" zoomScaleNormal="100" zoomScaleSheetLayoutView="120" workbookViewId="0">
      <selection activeCell="AV16" sqref="AV16"/>
    </sheetView>
  </sheetViews>
  <sheetFormatPr defaultRowHeight="15" x14ac:dyDescent="0.25"/>
  <cols>
    <col min="2" max="2" width="12.7109375" bestFit="1" customWidth="1"/>
    <col min="3" max="3" width="10.7109375" bestFit="1" customWidth="1"/>
    <col min="4" max="4" width="12.28515625" bestFit="1" customWidth="1"/>
    <col min="7" max="7" width="18.7109375" bestFit="1" customWidth="1"/>
    <col min="8" max="8" width="14.140625" bestFit="1" customWidth="1"/>
    <col min="9" max="9" width="10.7109375" bestFit="1" customWidth="1"/>
    <col min="11" max="11" width="9.85546875" bestFit="1" customWidth="1"/>
    <col min="13" max="13" width="13.85546875" bestFit="1" customWidth="1"/>
    <col min="14" max="14" width="11.5703125" bestFit="1" customWidth="1"/>
    <col min="16" max="16" width="14.7109375" bestFit="1" customWidth="1"/>
    <col min="17" max="17" width="16.85546875" bestFit="1" customWidth="1"/>
    <col min="20" max="20" width="15.28515625" bestFit="1" customWidth="1"/>
    <col min="23" max="23" width="20.140625" bestFit="1" customWidth="1"/>
    <col min="25" max="25" width="17.85546875" bestFit="1" customWidth="1"/>
    <col min="26" max="26" width="22.85546875" bestFit="1" customWidth="1"/>
    <col min="27" max="27" width="14.85546875" bestFit="1" customWidth="1"/>
    <col min="30" max="30" width="13.7109375" bestFit="1" customWidth="1"/>
    <col min="31" max="31" width="10.85546875" bestFit="1" customWidth="1"/>
    <col min="33" max="33" width="12" bestFit="1" customWidth="1"/>
    <col min="38" max="38" width="11.42578125" bestFit="1" customWidth="1"/>
    <col min="40" max="40" width="9.7109375" bestFit="1" customWidth="1"/>
    <col min="44" max="44" width="10.7109375" bestFit="1" customWidth="1"/>
    <col min="49" max="49" width="10.42578125" bestFit="1" customWidth="1"/>
    <col min="54" max="54" width="13.28515625" bestFit="1" customWidth="1"/>
    <col min="55" max="55" width="23.28515625" bestFit="1" customWidth="1"/>
    <col min="56" max="56" width="11.85546875" bestFit="1" customWidth="1"/>
    <col min="59" max="59" width="18.7109375" bestFit="1" customWidth="1"/>
    <col min="61" max="61" width="12.28515625" bestFit="1" customWidth="1"/>
    <col min="65" max="65" width="12" bestFit="1" customWidth="1"/>
    <col min="68" max="68" width="15" bestFit="1" customWidth="1"/>
  </cols>
  <sheetData>
    <row r="3" spans="2:68" x14ac:dyDescent="0.25">
      <c r="B3" s="1" t="s">
        <v>0</v>
      </c>
      <c r="G3" s="1" t="s">
        <v>4</v>
      </c>
      <c r="K3" s="1" t="s">
        <v>27</v>
      </c>
      <c r="S3" s="1" t="s">
        <v>40</v>
      </c>
      <c r="AD3" s="1" t="s">
        <v>127</v>
      </c>
      <c r="AJ3" s="1" t="s">
        <v>132</v>
      </c>
      <c r="AQ3" s="1" t="s">
        <v>175</v>
      </c>
      <c r="BA3" s="1" t="s">
        <v>184</v>
      </c>
      <c r="BG3" s="1" t="s">
        <v>189</v>
      </c>
      <c r="BI3" s="1" t="s">
        <v>191</v>
      </c>
      <c r="BO3" s="1" t="s">
        <v>195</v>
      </c>
    </row>
    <row r="4" spans="2:68" x14ac:dyDescent="0.25">
      <c r="B4" s="1" t="s">
        <v>1</v>
      </c>
      <c r="C4" s="1" t="s">
        <v>2</v>
      </c>
      <c r="D4" s="1" t="s">
        <v>3</v>
      </c>
      <c r="G4" s="1" t="s">
        <v>7</v>
      </c>
      <c r="H4" s="1" t="s">
        <v>5</v>
      </c>
      <c r="I4" s="1" t="s">
        <v>6</v>
      </c>
      <c r="K4" s="1" t="s">
        <v>28</v>
      </c>
      <c r="L4" s="1" t="s">
        <v>29</v>
      </c>
      <c r="M4" s="1" t="s">
        <v>34</v>
      </c>
      <c r="N4" s="1" t="s">
        <v>30</v>
      </c>
      <c r="O4" s="1" t="s">
        <v>31</v>
      </c>
      <c r="P4" s="1" t="s">
        <v>32</v>
      </c>
      <c r="Q4" s="1" t="s">
        <v>33</v>
      </c>
      <c r="S4" s="1" t="s">
        <v>1</v>
      </c>
      <c r="T4" s="1" t="s">
        <v>41</v>
      </c>
      <c r="U4" s="1" t="s">
        <v>42</v>
      </c>
      <c r="V4" s="1" t="s">
        <v>43</v>
      </c>
      <c r="W4" s="1" t="s">
        <v>44</v>
      </c>
      <c r="X4" s="1" t="s">
        <v>45</v>
      </c>
      <c r="Y4" s="1" t="s">
        <v>46</v>
      </c>
      <c r="Z4" s="1" t="s">
        <v>47</v>
      </c>
      <c r="AA4" s="1" t="s">
        <v>48</v>
      </c>
      <c r="AB4" s="1" t="s">
        <v>49</v>
      </c>
      <c r="AD4" s="1" t="s">
        <v>128</v>
      </c>
      <c r="AE4" s="1" t="s">
        <v>129</v>
      </c>
      <c r="AF4" s="1" t="s">
        <v>130</v>
      </c>
      <c r="AG4" s="1" t="s">
        <v>28</v>
      </c>
      <c r="AH4" s="1" t="s">
        <v>131</v>
      </c>
      <c r="AJ4" s="1" t="s">
        <v>133</v>
      </c>
      <c r="AK4" s="1" t="s">
        <v>134</v>
      </c>
      <c r="AL4" s="1" t="s">
        <v>135</v>
      </c>
      <c r="AM4" s="1" t="s">
        <v>136</v>
      </c>
      <c r="AN4" s="1" t="s">
        <v>137</v>
      </c>
      <c r="AO4" s="1" t="s">
        <v>138</v>
      </c>
      <c r="AQ4" s="1" t="s">
        <v>130</v>
      </c>
      <c r="AR4" s="1" t="s">
        <v>176</v>
      </c>
      <c r="AS4" s="1" t="s">
        <v>177</v>
      </c>
      <c r="AT4" s="1" t="s">
        <v>178</v>
      </c>
      <c r="AU4" s="1" t="s">
        <v>179</v>
      </c>
      <c r="AV4" s="1" t="s">
        <v>180</v>
      </c>
      <c r="AW4" s="1" t="s">
        <v>181</v>
      </c>
      <c r="AX4" s="1" t="s">
        <v>182</v>
      </c>
      <c r="AY4" s="1" t="s">
        <v>183</v>
      </c>
      <c r="BA4" s="1" t="s">
        <v>46</v>
      </c>
      <c r="BB4" s="1" t="s">
        <v>185</v>
      </c>
      <c r="BC4" s="1" t="s">
        <v>186</v>
      </c>
      <c r="BD4" s="1" t="s">
        <v>187</v>
      </c>
      <c r="BE4" s="1" t="s">
        <v>188</v>
      </c>
      <c r="BG4" s="1" t="s">
        <v>190</v>
      </c>
      <c r="BI4" s="1" t="s">
        <v>192</v>
      </c>
      <c r="BJ4" s="1" t="s">
        <v>46</v>
      </c>
      <c r="BK4" s="1" t="s">
        <v>193</v>
      </c>
      <c r="BL4" s="1" t="s">
        <v>131</v>
      </c>
      <c r="BM4" s="1" t="s">
        <v>194</v>
      </c>
      <c r="BO4" s="1" t="s">
        <v>196</v>
      </c>
      <c r="BP4" s="1" t="s">
        <v>197</v>
      </c>
    </row>
    <row r="5" spans="2:68" x14ac:dyDescent="0.25">
      <c r="B5">
        <v>101</v>
      </c>
      <c r="C5" s="2">
        <v>42440</v>
      </c>
      <c r="D5">
        <v>25</v>
      </c>
      <c r="G5">
        <v>12347890</v>
      </c>
      <c r="H5" t="s">
        <v>8</v>
      </c>
      <c r="I5" s="2">
        <v>43649</v>
      </c>
      <c r="K5">
        <v>1234</v>
      </c>
      <c r="L5">
        <v>567.85</v>
      </c>
      <c r="P5" t="s">
        <v>35</v>
      </c>
      <c r="S5">
        <v>101</v>
      </c>
      <c r="T5" t="s">
        <v>52</v>
      </c>
      <c r="U5" t="s">
        <v>50</v>
      </c>
      <c r="V5">
        <v>15</v>
      </c>
      <c r="W5" t="s">
        <v>71</v>
      </c>
      <c r="X5">
        <v>2070</v>
      </c>
      <c r="Z5" s="5" t="s">
        <v>90</v>
      </c>
      <c r="AA5" t="s">
        <v>109</v>
      </c>
      <c r="AE5">
        <v>2</v>
      </c>
      <c r="AF5">
        <v>2</v>
      </c>
      <c r="AG5">
        <v>2233456677</v>
      </c>
      <c r="AJ5" t="s">
        <v>156</v>
      </c>
      <c r="AK5" t="s">
        <v>157</v>
      </c>
      <c r="AL5" t="s">
        <v>161</v>
      </c>
      <c r="AN5">
        <v>2</v>
      </c>
      <c r="AO5">
        <v>2000</v>
      </c>
      <c r="AR5" s="2">
        <v>42188</v>
      </c>
      <c r="BA5">
        <v>555556</v>
      </c>
      <c r="BB5" t="s">
        <v>216</v>
      </c>
      <c r="BC5" t="s">
        <v>234</v>
      </c>
      <c r="BD5">
        <v>94168015</v>
      </c>
      <c r="BI5">
        <v>111</v>
      </c>
      <c r="BJ5">
        <v>555556</v>
      </c>
      <c r="BM5" s="2">
        <v>42720</v>
      </c>
      <c r="BO5">
        <v>5942</v>
      </c>
      <c r="BP5" t="s">
        <v>198</v>
      </c>
    </row>
    <row r="6" spans="2:68" x14ac:dyDescent="0.25">
      <c r="B6">
        <v>102</v>
      </c>
      <c r="C6" s="2">
        <v>42441</v>
      </c>
      <c r="D6">
        <v>50</v>
      </c>
      <c r="G6">
        <f>G5+5*3</f>
        <v>12347905</v>
      </c>
      <c r="H6" t="s">
        <v>9</v>
      </c>
      <c r="I6" s="2">
        <v>43650</v>
      </c>
      <c r="K6">
        <f>K5+75</f>
        <v>1309</v>
      </c>
      <c r="L6">
        <f>L5-100/2+10</f>
        <v>527.85</v>
      </c>
      <c r="P6" t="s">
        <v>36</v>
      </c>
      <c r="S6">
        <v>102</v>
      </c>
      <c r="T6" t="s">
        <v>53</v>
      </c>
      <c r="U6" t="s">
        <v>50</v>
      </c>
      <c r="V6">
        <f>V5+4</f>
        <v>19</v>
      </c>
      <c r="W6" t="s">
        <v>72</v>
      </c>
      <c r="X6">
        <f>X5+52</f>
        <v>2122</v>
      </c>
      <c r="Z6" s="5" t="s">
        <v>91</v>
      </c>
      <c r="AA6" t="s">
        <v>110</v>
      </c>
      <c r="AE6">
        <v>3</v>
      </c>
      <c r="AF6">
        <f>AF5+3</f>
        <v>5</v>
      </c>
      <c r="AG6">
        <f>AG5+1234557678</f>
        <v>3468014355</v>
      </c>
      <c r="AJ6" t="s">
        <v>155</v>
      </c>
      <c r="AK6" t="s">
        <v>157</v>
      </c>
      <c r="AL6" t="s">
        <v>162</v>
      </c>
      <c r="AN6">
        <v>4</v>
      </c>
      <c r="AO6">
        <f>2000+1</f>
        <v>2001</v>
      </c>
      <c r="AR6" s="2">
        <v>42189</v>
      </c>
      <c r="BA6">
        <v>555557</v>
      </c>
      <c r="BB6" t="s">
        <v>217</v>
      </c>
      <c r="BC6" t="s">
        <v>235</v>
      </c>
      <c r="BD6">
        <f>BD5+40</f>
        <v>94168055</v>
      </c>
      <c r="BI6">
        <v>112</v>
      </c>
      <c r="BJ6">
        <v>555557</v>
      </c>
      <c r="BM6" s="2">
        <v>42721</v>
      </c>
      <c r="BO6">
        <f>BO5+3</f>
        <v>5945</v>
      </c>
      <c r="BP6" t="s">
        <v>199</v>
      </c>
    </row>
    <row r="7" spans="2:68" x14ac:dyDescent="0.25">
      <c r="B7">
        <v>103</v>
      </c>
      <c r="C7" s="2">
        <v>42442</v>
      </c>
      <c r="D7">
        <v>75</v>
      </c>
      <c r="G7" s="3">
        <f t="shared" ref="G7:G23" si="0">G6+5*(4/3)</f>
        <v>12347911.666666666</v>
      </c>
      <c r="H7" t="s">
        <v>10</v>
      </c>
      <c r="I7" s="2">
        <v>44017</v>
      </c>
      <c r="K7">
        <f t="shared" ref="K7:K23" si="1">K6+75</f>
        <v>1384</v>
      </c>
      <c r="L7">
        <f t="shared" ref="L7:L23" si="2">L6-100/2+10</f>
        <v>487.85</v>
      </c>
      <c r="P7" t="s">
        <v>37</v>
      </c>
      <c r="S7">
        <v>103</v>
      </c>
      <c r="T7" t="s">
        <v>54</v>
      </c>
      <c r="U7" t="s">
        <v>51</v>
      </c>
      <c r="V7">
        <f t="shared" ref="V7:V23" si="3">V6+4</f>
        <v>23</v>
      </c>
      <c r="W7" t="s">
        <v>73</v>
      </c>
      <c r="X7">
        <f t="shared" ref="X7:X23" si="4">X6+52</f>
        <v>2174</v>
      </c>
      <c r="Z7" s="5" t="s">
        <v>92</v>
      </c>
      <c r="AA7" t="s">
        <v>111</v>
      </c>
      <c r="AE7">
        <v>2</v>
      </c>
      <c r="AF7">
        <f t="shared" ref="AF7:AF22" si="5">AF6+3</f>
        <v>8</v>
      </c>
      <c r="AG7">
        <f t="shared" ref="AG7:AG22" si="6">AG6+1234557678</f>
        <v>4702572033</v>
      </c>
      <c r="AJ7" t="s">
        <v>154</v>
      </c>
      <c r="AK7" t="s">
        <v>157</v>
      </c>
      <c r="AL7" t="s">
        <v>163</v>
      </c>
      <c r="AN7">
        <v>3</v>
      </c>
      <c r="AO7">
        <f t="shared" ref="AO7:AO22" si="7">2000+1</f>
        <v>2001</v>
      </c>
      <c r="AR7" s="2">
        <v>42190</v>
      </c>
      <c r="BA7">
        <v>555558</v>
      </c>
      <c r="BB7" t="s">
        <v>218</v>
      </c>
      <c r="BC7" t="s">
        <v>236</v>
      </c>
      <c r="BD7">
        <f t="shared" ref="BD7:BD22" si="8">BD6+40</f>
        <v>94168095</v>
      </c>
      <c r="BI7">
        <v>113</v>
      </c>
      <c r="BJ7">
        <v>555558</v>
      </c>
      <c r="BM7" s="2">
        <v>42722</v>
      </c>
      <c r="BO7">
        <v>5943</v>
      </c>
      <c r="BP7" t="s">
        <v>200</v>
      </c>
    </row>
    <row r="8" spans="2:68" x14ac:dyDescent="0.25">
      <c r="B8">
        <v>104</v>
      </c>
      <c r="C8" s="2">
        <v>42443</v>
      </c>
      <c r="D8">
        <v>100</v>
      </c>
      <c r="G8" s="3">
        <f t="shared" si="0"/>
        <v>12347918.333333332</v>
      </c>
      <c r="H8" t="s">
        <v>11</v>
      </c>
      <c r="I8" s="2">
        <v>44018</v>
      </c>
      <c r="K8">
        <f t="shared" si="1"/>
        <v>1459</v>
      </c>
      <c r="L8">
        <f t="shared" si="2"/>
        <v>447.85</v>
      </c>
      <c r="P8" t="s">
        <v>38</v>
      </c>
      <c r="S8">
        <v>104</v>
      </c>
      <c r="T8" t="s">
        <v>55</v>
      </c>
      <c r="U8" t="s">
        <v>51</v>
      </c>
      <c r="V8">
        <f t="shared" si="3"/>
        <v>27</v>
      </c>
      <c r="W8" t="s">
        <v>74</v>
      </c>
      <c r="X8">
        <f t="shared" si="4"/>
        <v>2226</v>
      </c>
      <c r="Z8" s="5" t="s">
        <v>93</v>
      </c>
      <c r="AA8" t="s">
        <v>112</v>
      </c>
      <c r="AE8">
        <v>2</v>
      </c>
      <c r="AF8">
        <f t="shared" si="5"/>
        <v>11</v>
      </c>
      <c r="AG8">
        <f t="shared" si="6"/>
        <v>5937129711</v>
      </c>
      <c r="AJ8" t="s">
        <v>153</v>
      </c>
      <c r="AK8" t="s">
        <v>157</v>
      </c>
      <c r="AL8" t="s">
        <v>164</v>
      </c>
      <c r="AN8">
        <v>2</v>
      </c>
      <c r="AO8">
        <f>2000+11</f>
        <v>2011</v>
      </c>
      <c r="AR8" s="2">
        <v>42191</v>
      </c>
      <c r="BA8">
        <v>555559</v>
      </c>
      <c r="BB8" t="s">
        <v>219</v>
      </c>
      <c r="BC8" t="s">
        <v>238</v>
      </c>
      <c r="BD8">
        <f t="shared" si="8"/>
        <v>94168135</v>
      </c>
      <c r="BI8">
        <v>114</v>
      </c>
      <c r="BJ8">
        <v>555559</v>
      </c>
      <c r="BM8" s="2">
        <v>42693</v>
      </c>
      <c r="BO8">
        <f t="shared" ref="BO8:BO22" si="9">BO7+3</f>
        <v>5946</v>
      </c>
      <c r="BP8" t="s">
        <v>201</v>
      </c>
    </row>
    <row r="9" spans="2:68" x14ac:dyDescent="0.25">
      <c r="B9">
        <v>105</v>
      </c>
      <c r="C9" s="2">
        <v>42444</v>
      </c>
      <c r="D9">
        <v>125</v>
      </c>
      <c r="G9">
        <f t="shared" si="0"/>
        <v>12347924.999999998</v>
      </c>
      <c r="H9" t="s">
        <v>12</v>
      </c>
      <c r="I9" s="2">
        <v>44019</v>
      </c>
      <c r="K9">
        <f t="shared" si="1"/>
        <v>1534</v>
      </c>
      <c r="L9">
        <f t="shared" si="2"/>
        <v>407.85</v>
      </c>
      <c r="P9" t="s">
        <v>38</v>
      </c>
      <c r="S9">
        <v>105</v>
      </c>
      <c r="T9" t="s">
        <v>56</v>
      </c>
      <c r="U9" t="s">
        <v>51</v>
      </c>
      <c r="V9">
        <f t="shared" si="3"/>
        <v>31</v>
      </c>
      <c r="W9" t="s">
        <v>75</v>
      </c>
      <c r="X9">
        <f t="shared" si="4"/>
        <v>2278</v>
      </c>
      <c r="Z9" s="5" t="s">
        <v>94</v>
      </c>
      <c r="AA9" t="s">
        <v>113</v>
      </c>
      <c r="AE9">
        <v>2</v>
      </c>
      <c r="AF9">
        <f t="shared" si="5"/>
        <v>14</v>
      </c>
      <c r="AG9">
        <f t="shared" si="6"/>
        <v>7171687389</v>
      </c>
      <c r="AJ9" t="s">
        <v>152</v>
      </c>
      <c r="AK9" t="s">
        <v>158</v>
      </c>
      <c r="AL9" t="s">
        <v>165</v>
      </c>
      <c r="AN9">
        <v>4</v>
      </c>
      <c r="AO9">
        <f t="shared" ref="AO9:AO22" si="10">2000+11</f>
        <v>2011</v>
      </c>
      <c r="AR9" s="2">
        <v>42192</v>
      </c>
      <c r="BA9">
        <v>555560</v>
      </c>
      <c r="BB9" t="s">
        <v>220</v>
      </c>
      <c r="BC9" t="s">
        <v>239</v>
      </c>
      <c r="BD9">
        <f t="shared" si="8"/>
        <v>94168175</v>
      </c>
      <c r="BI9">
        <v>115</v>
      </c>
      <c r="BJ9">
        <v>555560</v>
      </c>
      <c r="BM9" s="2">
        <v>42694</v>
      </c>
      <c r="BO9">
        <v>5944</v>
      </c>
      <c r="BP9" t="s">
        <v>202</v>
      </c>
    </row>
    <row r="10" spans="2:68" x14ac:dyDescent="0.25">
      <c r="B10">
        <v>106</v>
      </c>
      <c r="C10" s="2">
        <v>42445</v>
      </c>
      <c r="D10">
        <v>150</v>
      </c>
      <c r="G10" s="3">
        <f t="shared" si="0"/>
        <v>12347931.666666664</v>
      </c>
      <c r="H10" t="s">
        <v>13</v>
      </c>
      <c r="I10" s="2">
        <v>44020</v>
      </c>
      <c r="K10">
        <f t="shared" si="1"/>
        <v>1609</v>
      </c>
      <c r="L10">
        <f t="shared" si="2"/>
        <v>367.85</v>
      </c>
      <c r="P10" t="s">
        <v>38</v>
      </c>
      <c r="S10">
        <v>106</v>
      </c>
      <c r="T10" t="s">
        <v>57</v>
      </c>
      <c r="U10" t="s">
        <v>51</v>
      </c>
      <c r="V10">
        <f t="shared" si="3"/>
        <v>35</v>
      </c>
      <c r="W10" t="s">
        <v>76</v>
      </c>
      <c r="X10">
        <f t="shared" si="4"/>
        <v>2330</v>
      </c>
      <c r="Z10" s="5" t="s">
        <v>100</v>
      </c>
      <c r="AA10" t="s">
        <v>114</v>
      </c>
      <c r="AE10">
        <v>3</v>
      </c>
      <c r="AF10">
        <f t="shared" si="5"/>
        <v>17</v>
      </c>
      <c r="AG10">
        <f t="shared" si="6"/>
        <v>8406245067</v>
      </c>
      <c r="AJ10" t="s">
        <v>151</v>
      </c>
      <c r="AK10" t="s">
        <v>158</v>
      </c>
      <c r="AL10" t="s">
        <v>166</v>
      </c>
      <c r="AN10">
        <v>3</v>
      </c>
      <c r="AO10">
        <f t="shared" si="10"/>
        <v>2011</v>
      </c>
      <c r="AR10" s="2">
        <v>42559</v>
      </c>
      <c r="BA10">
        <v>555561</v>
      </c>
      <c r="BB10" t="s">
        <v>221</v>
      </c>
      <c r="BC10" t="s">
        <v>243</v>
      </c>
      <c r="BD10">
        <f t="shared" si="8"/>
        <v>94168215</v>
      </c>
      <c r="BI10">
        <v>116</v>
      </c>
      <c r="BJ10">
        <v>555561</v>
      </c>
      <c r="BM10" s="2">
        <v>42695</v>
      </c>
      <c r="BO10">
        <f t="shared" ref="BO10:BO22" si="11">BO9+3</f>
        <v>5947</v>
      </c>
      <c r="BP10" t="s">
        <v>203</v>
      </c>
    </row>
    <row r="11" spans="2:68" x14ac:dyDescent="0.25">
      <c r="B11">
        <v>107</v>
      </c>
      <c r="C11" s="2">
        <v>42446</v>
      </c>
      <c r="D11">
        <v>175</v>
      </c>
      <c r="G11" s="3">
        <f t="shared" si="0"/>
        <v>12347938.33333333</v>
      </c>
      <c r="H11" t="s">
        <v>14</v>
      </c>
      <c r="I11" s="2">
        <v>43533</v>
      </c>
      <c r="K11">
        <f t="shared" si="1"/>
        <v>1684</v>
      </c>
      <c r="L11">
        <f>L10-100/2+10+0.43</f>
        <v>328.28000000000003</v>
      </c>
      <c r="P11" t="s">
        <v>38</v>
      </c>
      <c r="S11">
        <v>107</v>
      </c>
      <c r="T11" t="s">
        <v>58</v>
      </c>
      <c r="U11" t="s">
        <v>51</v>
      </c>
      <c r="V11">
        <f t="shared" si="3"/>
        <v>39</v>
      </c>
      <c r="W11" t="s">
        <v>77</v>
      </c>
      <c r="X11">
        <f t="shared" si="4"/>
        <v>2382</v>
      </c>
      <c r="Z11" s="5" t="s">
        <v>101</v>
      </c>
      <c r="AA11" t="s">
        <v>115</v>
      </c>
      <c r="AE11">
        <v>3</v>
      </c>
      <c r="AF11">
        <f t="shared" si="5"/>
        <v>20</v>
      </c>
      <c r="AG11">
        <f t="shared" si="6"/>
        <v>9640802745</v>
      </c>
      <c r="AJ11" t="s">
        <v>150</v>
      </c>
      <c r="AK11" t="s">
        <v>158</v>
      </c>
      <c r="AL11" t="s">
        <v>167</v>
      </c>
      <c r="AN11">
        <v>2</v>
      </c>
      <c r="AO11">
        <f>2000+17</f>
        <v>2017</v>
      </c>
      <c r="AR11" s="2">
        <v>42560</v>
      </c>
      <c r="BA11">
        <v>555562</v>
      </c>
      <c r="BB11" t="s">
        <v>222</v>
      </c>
      <c r="BC11" t="s">
        <v>240</v>
      </c>
      <c r="BD11">
        <f t="shared" si="8"/>
        <v>94168255</v>
      </c>
      <c r="BI11">
        <v>117</v>
      </c>
      <c r="BJ11">
        <v>555562</v>
      </c>
      <c r="BM11" s="2">
        <v>42696</v>
      </c>
      <c r="BO11">
        <v>5945</v>
      </c>
      <c r="BP11" t="s">
        <v>204</v>
      </c>
    </row>
    <row r="12" spans="2:68" x14ac:dyDescent="0.25">
      <c r="B12">
        <v>108</v>
      </c>
      <c r="C12" s="2">
        <v>42447</v>
      </c>
      <c r="D12">
        <v>200</v>
      </c>
      <c r="G12">
        <f>G11+5*(4/3)+5000</f>
        <v>12352944.999999996</v>
      </c>
      <c r="H12" t="s">
        <v>15</v>
      </c>
      <c r="I12" s="2">
        <v>43544</v>
      </c>
      <c r="K12">
        <f t="shared" si="1"/>
        <v>1759</v>
      </c>
      <c r="L12">
        <f t="shared" ref="L12:L18" si="12">L11-100/2+10+0.43</f>
        <v>288.71000000000004</v>
      </c>
      <c r="P12" t="s">
        <v>38</v>
      </c>
      <c r="S12">
        <v>108</v>
      </c>
      <c r="T12" t="s">
        <v>59</v>
      </c>
      <c r="U12" t="s">
        <v>51</v>
      </c>
      <c r="V12">
        <f t="shared" si="3"/>
        <v>43</v>
      </c>
      <c r="W12" t="s">
        <v>78</v>
      </c>
      <c r="X12">
        <f t="shared" si="4"/>
        <v>2434</v>
      </c>
      <c r="Z12" s="5" t="s">
        <v>102</v>
      </c>
      <c r="AA12" t="s">
        <v>116</v>
      </c>
      <c r="AE12">
        <v>2</v>
      </c>
      <c r="AF12">
        <f t="shared" si="5"/>
        <v>23</v>
      </c>
      <c r="AG12">
        <f>(AG11+1234557678)/3</f>
        <v>3625120141</v>
      </c>
      <c r="AJ12" t="s">
        <v>149</v>
      </c>
      <c r="AK12" t="s">
        <v>159</v>
      </c>
      <c r="AL12" t="s">
        <v>168</v>
      </c>
      <c r="AN12">
        <v>4</v>
      </c>
      <c r="AO12">
        <f t="shared" ref="AO12:AO16" si="13">2000+17</f>
        <v>2017</v>
      </c>
      <c r="AR12" s="2">
        <v>42561</v>
      </c>
      <c r="BA12">
        <v>555563</v>
      </c>
      <c r="BB12" t="s">
        <v>223</v>
      </c>
      <c r="BC12" t="s">
        <v>237</v>
      </c>
      <c r="BD12">
        <f t="shared" si="8"/>
        <v>94168295</v>
      </c>
      <c r="BI12">
        <v>118</v>
      </c>
      <c r="BJ12">
        <v>555563</v>
      </c>
      <c r="BM12" s="2">
        <v>42697</v>
      </c>
      <c r="BO12">
        <f t="shared" ref="BO12:BO22" si="14">BO11+3</f>
        <v>5948</v>
      </c>
      <c r="BP12" t="s">
        <v>205</v>
      </c>
    </row>
    <row r="13" spans="2:68" x14ac:dyDescent="0.25">
      <c r="B13">
        <v>109</v>
      </c>
      <c r="C13" s="2">
        <v>42813</v>
      </c>
      <c r="D13">
        <v>75</v>
      </c>
      <c r="G13" s="3">
        <f t="shared" si="0"/>
        <v>12352951.666666662</v>
      </c>
      <c r="H13" t="s">
        <v>16</v>
      </c>
      <c r="I13" s="2">
        <v>43545</v>
      </c>
      <c r="K13">
        <f t="shared" si="1"/>
        <v>1834</v>
      </c>
      <c r="L13">
        <f t="shared" si="12"/>
        <v>249.14000000000004</v>
      </c>
      <c r="P13" t="s">
        <v>38</v>
      </c>
      <c r="S13">
        <v>109</v>
      </c>
      <c r="T13" t="s">
        <v>60</v>
      </c>
      <c r="U13" t="s">
        <v>51</v>
      </c>
      <c r="V13">
        <f t="shared" si="3"/>
        <v>47</v>
      </c>
      <c r="W13" t="s">
        <v>79</v>
      </c>
      <c r="X13">
        <f t="shared" si="4"/>
        <v>2486</v>
      </c>
      <c r="Z13" s="5" t="s">
        <v>103</v>
      </c>
      <c r="AA13" t="s">
        <v>117</v>
      </c>
      <c r="AE13">
        <v>2</v>
      </c>
      <c r="AF13">
        <f t="shared" si="5"/>
        <v>26</v>
      </c>
      <c r="AG13">
        <f t="shared" si="6"/>
        <v>4859677819</v>
      </c>
      <c r="AJ13" t="s">
        <v>148</v>
      </c>
      <c r="AK13" t="s">
        <v>159</v>
      </c>
      <c r="AL13" t="s">
        <v>169</v>
      </c>
      <c r="AN13">
        <v>2</v>
      </c>
      <c r="AO13">
        <f t="shared" si="13"/>
        <v>2017</v>
      </c>
      <c r="AR13" s="2">
        <v>42562</v>
      </c>
      <c r="BA13">
        <v>555564</v>
      </c>
      <c r="BB13" t="s">
        <v>224</v>
      </c>
      <c r="BC13" t="s">
        <v>244</v>
      </c>
      <c r="BD13">
        <f t="shared" si="8"/>
        <v>94168335</v>
      </c>
      <c r="BI13">
        <v>119</v>
      </c>
      <c r="BJ13">
        <v>555564</v>
      </c>
      <c r="BM13" s="2">
        <v>42759</v>
      </c>
      <c r="BO13">
        <v>5946</v>
      </c>
      <c r="BP13" t="s">
        <v>206</v>
      </c>
    </row>
    <row r="14" spans="2:68" x14ac:dyDescent="0.25">
      <c r="B14">
        <v>110</v>
      </c>
      <c r="C14" s="2">
        <v>42814</v>
      </c>
      <c r="D14">
        <v>100</v>
      </c>
      <c r="G14" s="3">
        <f t="shared" si="0"/>
        <v>12352958.333333328</v>
      </c>
      <c r="H14" t="s">
        <v>17</v>
      </c>
      <c r="I14" s="2">
        <v>43546</v>
      </c>
      <c r="K14">
        <f t="shared" si="1"/>
        <v>1909</v>
      </c>
      <c r="L14">
        <f t="shared" si="12"/>
        <v>209.57000000000005</v>
      </c>
      <c r="P14" t="s">
        <v>39</v>
      </c>
      <c r="S14">
        <v>110</v>
      </c>
      <c r="T14" t="s">
        <v>61</v>
      </c>
      <c r="U14" t="s">
        <v>51</v>
      </c>
      <c r="V14">
        <f>(V13+4)/3</f>
        <v>17</v>
      </c>
      <c r="W14" t="s">
        <v>80</v>
      </c>
      <c r="X14">
        <f t="shared" si="4"/>
        <v>2538</v>
      </c>
      <c r="Z14" s="5" t="s">
        <v>95</v>
      </c>
      <c r="AA14" t="s">
        <v>118</v>
      </c>
      <c r="AE14">
        <v>3</v>
      </c>
      <c r="AF14">
        <f t="shared" si="5"/>
        <v>29</v>
      </c>
      <c r="AG14">
        <f t="shared" si="6"/>
        <v>6094235497</v>
      </c>
      <c r="AJ14" t="s">
        <v>147</v>
      </c>
      <c r="AK14" t="s">
        <v>159</v>
      </c>
      <c r="AL14" t="s">
        <v>165</v>
      </c>
      <c r="AN14">
        <v>4</v>
      </c>
      <c r="AO14">
        <f t="shared" si="13"/>
        <v>2017</v>
      </c>
      <c r="AR14" s="2">
        <v>42655</v>
      </c>
      <c r="BA14">
        <v>555565</v>
      </c>
      <c r="BB14" t="s">
        <v>225</v>
      </c>
      <c r="BC14" t="s">
        <v>246</v>
      </c>
      <c r="BD14">
        <f t="shared" si="8"/>
        <v>94168375</v>
      </c>
      <c r="BI14">
        <v>120</v>
      </c>
      <c r="BJ14">
        <v>555565</v>
      </c>
      <c r="BM14" s="2">
        <v>42760</v>
      </c>
      <c r="BO14">
        <f t="shared" ref="BO14:BO22" si="15">BO13+3</f>
        <v>5949</v>
      </c>
      <c r="BP14" t="s">
        <v>207</v>
      </c>
    </row>
    <row r="15" spans="2:68" x14ac:dyDescent="0.25">
      <c r="B15">
        <v>111</v>
      </c>
      <c r="C15" s="2">
        <v>42836</v>
      </c>
      <c r="D15">
        <v>125</v>
      </c>
      <c r="G15">
        <f t="shared" si="0"/>
        <v>12352964.999999994</v>
      </c>
      <c r="H15" t="s">
        <v>18</v>
      </c>
      <c r="I15" s="2">
        <v>43547</v>
      </c>
      <c r="K15">
        <f t="shared" si="1"/>
        <v>1984</v>
      </c>
      <c r="L15">
        <f t="shared" si="12"/>
        <v>170.00000000000006</v>
      </c>
      <c r="P15" t="s">
        <v>35</v>
      </c>
      <c r="S15">
        <v>111</v>
      </c>
      <c r="T15" t="s">
        <v>62</v>
      </c>
      <c r="U15" t="s">
        <v>50</v>
      </c>
      <c r="V15">
        <f t="shared" si="3"/>
        <v>21</v>
      </c>
      <c r="W15" t="s">
        <v>81</v>
      </c>
      <c r="X15">
        <f t="shared" si="4"/>
        <v>2590</v>
      </c>
      <c r="Z15" s="5" t="s">
        <v>96</v>
      </c>
      <c r="AA15" t="s">
        <v>119</v>
      </c>
      <c r="AE15">
        <v>3</v>
      </c>
      <c r="AF15">
        <f t="shared" si="5"/>
        <v>32</v>
      </c>
      <c r="AG15">
        <f t="shared" si="6"/>
        <v>7328793175</v>
      </c>
      <c r="AJ15" t="s">
        <v>146</v>
      </c>
      <c r="AK15" t="s">
        <v>159</v>
      </c>
      <c r="AL15" t="s">
        <v>170</v>
      </c>
      <c r="AN15">
        <v>3</v>
      </c>
      <c r="AO15">
        <f t="shared" si="13"/>
        <v>2017</v>
      </c>
      <c r="AR15" s="2">
        <v>42656</v>
      </c>
      <c r="BA15">
        <v>555566</v>
      </c>
      <c r="BB15" t="s">
        <v>226</v>
      </c>
      <c r="BC15" t="s">
        <v>248</v>
      </c>
      <c r="BD15">
        <f t="shared" si="8"/>
        <v>94168415</v>
      </c>
      <c r="BI15">
        <v>121</v>
      </c>
      <c r="BJ15">
        <v>555566</v>
      </c>
      <c r="BM15" s="2">
        <v>42761</v>
      </c>
      <c r="BO15">
        <v>5947</v>
      </c>
      <c r="BP15" t="s">
        <v>208</v>
      </c>
    </row>
    <row r="16" spans="2:68" x14ac:dyDescent="0.25">
      <c r="B16">
        <v>112</v>
      </c>
      <c r="C16" s="2">
        <v>42837</v>
      </c>
      <c r="D16">
        <v>150</v>
      </c>
      <c r="G16" s="3">
        <f t="shared" si="0"/>
        <v>12352971.66666666</v>
      </c>
      <c r="H16" t="s">
        <v>19</v>
      </c>
      <c r="I16" s="2">
        <v>43914</v>
      </c>
      <c r="K16">
        <f t="shared" si="1"/>
        <v>2059</v>
      </c>
      <c r="L16">
        <f t="shared" si="12"/>
        <v>130.43000000000006</v>
      </c>
      <c r="P16" t="s">
        <v>36</v>
      </c>
      <c r="S16">
        <v>112</v>
      </c>
      <c r="T16" t="s">
        <v>63</v>
      </c>
      <c r="U16" t="s">
        <v>50</v>
      </c>
      <c r="V16">
        <f t="shared" si="3"/>
        <v>25</v>
      </c>
      <c r="W16" t="s">
        <v>82</v>
      </c>
      <c r="X16">
        <f t="shared" si="4"/>
        <v>2642</v>
      </c>
      <c r="Z16" s="5" t="s">
        <v>104</v>
      </c>
      <c r="AA16" t="s">
        <v>120</v>
      </c>
      <c r="AE16">
        <v>2</v>
      </c>
      <c r="AF16">
        <f t="shared" si="5"/>
        <v>35</v>
      </c>
      <c r="AG16">
        <f t="shared" si="6"/>
        <v>8563350853</v>
      </c>
      <c r="AJ16" t="s">
        <v>145</v>
      </c>
      <c r="AK16" t="s">
        <v>159</v>
      </c>
      <c r="AL16" t="s">
        <v>168</v>
      </c>
      <c r="AN16">
        <v>3</v>
      </c>
      <c r="AO16">
        <f t="shared" si="13"/>
        <v>2017</v>
      </c>
      <c r="AR16" s="2">
        <v>42657</v>
      </c>
      <c r="BA16">
        <v>555567</v>
      </c>
      <c r="BB16" t="s">
        <v>227</v>
      </c>
      <c r="BC16" t="s">
        <v>241</v>
      </c>
      <c r="BD16">
        <f t="shared" si="8"/>
        <v>94168455</v>
      </c>
      <c r="BI16">
        <v>122</v>
      </c>
      <c r="BJ16">
        <v>555567</v>
      </c>
      <c r="BM16" s="2">
        <v>42762</v>
      </c>
      <c r="BO16">
        <f t="shared" ref="BO16:BO22" si="16">BO15+3</f>
        <v>5950</v>
      </c>
      <c r="BP16" t="s">
        <v>209</v>
      </c>
    </row>
    <row r="17" spans="2:68" x14ac:dyDescent="0.25">
      <c r="B17">
        <v>113</v>
      </c>
      <c r="C17" s="2">
        <v>42838</v>
      </c>
      <c r="D17">
        <v>75</v>
      </c>
      <c r="G17" s="3">
        <f t="shared" si="0"/>
        <v>12352978.333333327</v>
      </c>
      <c r="H17" t="s">
        <v>20</v>
      </c>
      <c r="I17" s="2">
        <v>43915</v>
      </c>
      <c r="K17">
        <f t="shared" si="1"/>
        <v>2134</v>
      </c>
      <c r="L17">
        <f t="shared" si="12"/>
        <v>90.86000000000007</v>
      </c>
      <c r="P17" t="s">
        <v>36</v>
      </c>
      <c r="S17">
        <v>113</v>
      </c>
      <c r="T17" t="s">
        <v>64</v>
      </c>
      <c r="U17" t="s">
        <v>50</v>
      </c>
      <c r="V17">
        <f t="shared" si="3"/>
        <v>29</v>
      </c>
      <c r="W17" t="s">
        <v>83</v>
      </c>
      <c r="X17">
        <f t="shared" si="4"/>
        <v>2694</v>
      </c>
      <c r="Z17" s="5" t="s">
        <v>105</v>
      </c>
      <c r="AA17" t="s">
        <v>121</v>
      </c>
      <c r="AE17">
        <v>2</v>
      </c>
      <c r="AF17">
        <f t="shared" si="5"/>
        <v>38</v>
      </c>
      <c r="AG17">
        <f t="shared" si="6"/>
        <v>9797908531</v>
      </c>
      <c r="AJ17" t="s">
        <v>144</v>
      </c>
      <c r="AK17" t="s">
        <v>160</v>
      </c>
      <c r="AL17" t="s">
        <v>171</v>
      </c>
      <c r="AN17">
        <v>3</v>
      </c>
      <c r="AO17">
        <f t="shared" si="10"/>
        <v>2011</v>
      </c>
      <c r="AR17" s="2">
        <v>42658</v>
      </c>
      <c r="BA17">
        <v>555568</v>
      </c>
      <c r="BB17" t="s">
        <v>228</v>
      </c>
      <c r="BC17" t="s">
        <v>249</v>
      </c>
      <c r="BD17">
        <f t="shared" si="8"/>
        <v>94168495</v>
      </c>
      <c r="BI17">
        <v>123</v>
      </c>
      <c r="BJ17">
        <v>555568</v>
      </c>
      <c r="BM17" s="2">
        <v>42763</v>
      </c>
      <c r="BO17">
        <v>5948</v>
      </c>
      <c r="BP17" t="s">
        <v>210</v>
      </c>
    </row>
    <row r="18" spans="2:68" x14ac:dyDescent="0.25">
      <c r="B18">
        <v>114</v>
      </c>
      <c r="C18" s="2">
        <v>42839</v>
      </c>
      <c r="D18">
        <v>100</v>
      </c>
      <c r="G18">
        <f>G17+5*(4/3)+100000</f>
        <v>12452984.999999993</v>
      </c>
      <c r="H18" t="s">
        <v>21</v>
      </c>
      <c r="I18" s="2">
        <v>43916</v>
      </c>
      <c r="K18">
        <f t="shared" si="1"/>
        <v>2209</v>
      </c>
      <c r="L18">
        <f t="shared" si="12"/>
        <v>51.29000000000007</v>
      </c>
      <c r="P18" t="s">
        <v>36</v>
      </c>
      <c r="S18">
        <v>114</v>
      </c>
      <c r="T18" t="s">
        <v>65</v>
      </c>
      <c r="U18" t="s">
        <v>50</v>
      </c>
      <c r="V18">
        <f t="shared" si="3"/>
        <v>33</v>
      </c>
      <c r="W18" t="s">
        <v>84</v>
      </c>
      <c r="X18">
        <f t="shared" si="4"/>
        <v>2746</v>
      </c>
      <c r="Z18" s="5" t="s">
        <v>106</v>
      </c>
      <c r="AA18" t="s">
        <v>122</v>
      </c>
      <c r="AE18">
        <v>4</v>
      </c>
      <c r="AF18">
        <f t="shared" si="5"/>
        <v>41</v>
      </c>
      <c r="AG18">
        <f>(AG17+123557678)-(7777333*40)</f>
        <v>9610372889</v>
      </c>
      <c r="AJ18" t="s">
        <v>143</v>
      </c>
      <c r="AK18" t="s">
        <v>160</v>
      </c>
      <c r="AL18" t="s">
        <v>172</v>
      </c>
      <c r="AN18">
        <v>3</v>
      </c>
      <c r="AO18">
        <f>2000+9</f>
        <v>2009</v>
      </c>
      <c r="AR18" s="2">
        <v>42659</v>
      </c>
      <c r="BA18">
        <v>555569</v>
      </c>
      <c r="BB18" t="s">
        <v>229</v>
      </c>
      <c r="BC18" t="s">
        <v>245</v>
      </c>
      <c r="BD18">
        <f t="shared" si="8"/>
        <v>94168535</v>
      </c>
      <c r="BI18">
        <v>124</v>
      </c>
      <c r="BJ18">
        <v>555569</v>
      </c>
      <c r="BM18" s="2">
        <v>42764</v>
      </c>
      <c r="BO18">
        <f t="shared" ref="BO18:BO22" si="17">BO17+3</f>
        <v>5951</v>
      </c>
      <c r="BP18" t="s">
        <v>211</v>
      </c>
    </row>
    <row r="19" spans="2:68" x14ac:dyDescent="0.25">
      <c r="B19">
        <v>115</v>
      </c>
      <c r="C19" s="2">
        <v>42840</v>
      </c>
      <c r="D19">
        <v>125</v>
      </c>
      <c r="G19" s="3">
        <f t="shared" si="0"/>
        <v>12452991.666666659</v>
      </c>
      <c r="H19" t="s">
        <v>22</v>
      </c>
      <c r="I19" s="2">
        <v>43917</v>
      </c>
      <c r="K19">
        <f t="shared" si="1"/>
        <v>2284</v>
      </c>
      <c r="L19">
        <f t="shared" si="2"/>
        <v>11.29000000000007</v>
      </c>
      <c r="P19" t="s">
        <v>39</v>
      </c>
      <c r="S19">
        <v>115</v>
      </c>
      <c r="T19" t="s">
        <v>66</v>
      </c>
      <c r="U19" t="s">
        <v>50</v>
      </c>
      <c r="V19" s="3">
        <f>(V18+4)/2</f>
        <v>18.5</v>
      </c>
      <c r="W19" t="s">
        <v>85</v>
      </c>
      <c r="X19">
        <f t="shared" si="4"/>
        <v>2798</v>
      </c>
      <c r="Z19" s="5" t="s">
        <v>97</v>
      </c>
      <c r="AA19" t="s">
        <v>123</v>
      </c>
      <c r="AE19">
        <v>4</v>
      </c>
      <c r="AF19">
        <f t="shared" si="5"/>
        <v>44</v>
      </c>
      <c r="AG19">
        <f t="shared" ref="AG19:AG21" si="18">(AG18+123557678)-(7777333*40)</f>
        <v>9422837247</v>
      </c>
      <c r="AJ19" t="s">
        <v>139</v>
      </c>
      <c r="AK19" t="s">
        <v>160</v>
      </c>
      <c r="AL19" t="s">
        <v>173</v>
      </c>
      <c r="AN19">
        <v>3</v>
      </c>
      <c r="AO19">
        <f t="shared" ref="AO19:AO22" si="19">2000+9</f>
        <v>2009</v>
      </c>
      <c r="AR19" s="2">
        <v>42660</v>
      </c>
      <c r="BA19">
        <v>555570</v>
      </c>
      <c r="BB19" t="s">
        <v>230</v>
      </c>
      <c r="BC19" t="s">
        <v>250</v>
      </c>
      <c r="BD19">
        <f t="shared" si="8"/>
        <v>94168575</v>
      </c>
      <c r="BI19">
        <v>125</v>
      </c>
      <c r="BJ19">
        <v>555570</v>
      </c>
      <c r="BM19" s="2">
        <v>42765</v>
      </c>
      <c r="BO19">
        <v>5949</v>
      </c>
      <c r="BP19" t="s">
        <v>212</v>
      </c>
    </row>
    <row r="20" spans="2:68" x14ac:dyDescent="0.25">
      <c r="B20">
        <v>116</v>
      </c>
      <c r="C20" s="2">
        <v>42871</v>
      </c>
      <c r="D20">
        <v>150</v>
      </c>
      <c r="G20" s="3">
        <f t="shared" si="0"/>
        <v>12452998.333333325</v>
      </c>
      <c r="H20" t="s">
        <v>23</v>
      </c>
      <c r="I20" s="2">
        <v>43918</v>
      </c>
      <c r="K20">
        <f t="shared" si="1"/>
        <v>2359</v>
      </c>
      <c r="L20" s="4">
        <f>L19/2+10</f>
        <v>15.645000000000035</v>
      </c>
      <c r="P20" t="s">
        <v>35</v>
      </c>
      <c r="S20">
        <v>116</v>
      </c>
      <c r="T20" t="s">
        <v>67</v>
      </c>
      <c r="U20" t="s">
        <v>50</v>
      </c>
      <c r="V20" s="3">
        <f t="shared" si="3"/>
        <v>22.5</v>
      </c>
      <c r="W20" t="s">
        <v>86</v>
      </c>
      <c r="X20">
        <f t="shared" si="4"/>
        <v>2850</v>
      </c>
      <c r="Z20" s="5" t="s">
        <v>98</v>
      </c>
      <c r="AA20" t="s">
        <v>124</v>
      </c>
      <c r="AE20">
        <v>4</v>
      </c>
      <c r="AF20">
        <f t="shared" si="5"/>
        <v>47</v>
      </c>
      <c r="AG20">
        <f t="shared" si="18"/>
        <v>9235301605</v>
      </c>
      <c r="AJ20" t="s">
        <v>142</v>
      </c>
      <c r="AK20" t="s">
        <v>160</v>
      </c>
      <c r="AL20" t="s">
        <v>173</v>
      </c>
      <c r="AN20">
        <v>3</v>
      </c>
      <c r="AO20">
        <f t="shared" si="19"/>
        <v>2009</v>
      </c>
      <c r="AR20" s="2">
        <v>42661</v>
      </c>
      <c r="BA20">
        <v>555571</v>
      </c>
      <c r="BB20" t="s">
        <v>231</v>
      </c>
      <c r="BC20" t="s">
        <v>242</v>
      </c>
      <c r="BD20">
        <f t="shared" si="8"/>
        <v>94168615</v>
      </c>
      <c r="BI20">
        <v>126</v>
      </c>
      <c r="BJ20">
        <v>555571</v>
      </c>
      <c r="BM20" s="2">
        <v>42766</v>
      </c>
      <c r="BO20">
        <f t="shared" ref="BO20:BO22" si="20">BO19+3</f>
        <v>5952</v>
      </c>
      <c r="BP20" t="s">
        <v>213</v>
      </c>
    </row>
    <row r="21" spans="2:68" x14ac:dyDescent="0.25">
      <c r="B21">
        <v>117</v>
      </c>
      <c r="C21" s="2">
        <v>42872</v>
      </c>
      <c r="D21">
        <v>175</v>
      </c>
      <c r="G21">
        <f t="shared" si="0"/>
        <v>12453004.999999991</v>
      </c>
      <c r="H21" t="s">
        <v>24</v>
      </c>
      <c r="I21" s="2">
        <v>43584</v>
      </c>
      <c r="K21">
        <f t="shared" si="1"/>
        <v>2434</v>
      </c>
      <c r="L21" s="4">
        <f t="shared" ref="L21:L23" si="21">L20/2+10</f>
        <v>17.822500000000019</v>
      </c>
      <c r="P21" t="s">
        <v>36</v>
      </c>
      <c r="S21">
        <v>117</v>
      </c>
      <c r="T21" t="s">
        <v>68</v>
      </c>
      <c r="U21" t="s">
        <v>51</v>
      </c>
      <c r="V21" s="3">
        <f t="shared" si="3"/>
        <v>26.5</v>
      </c>
      <c r="W21" t="s">
        <v>87</v>
      </c>
      <c r="X21">
        <f t="shared" si="4"/>
        <v>2902</v>
      </c>
      <c r="Z21" s="5" t="s">
        <v>107</v>
      </c>
      <c r="AA21" t="s">
        <v>125</v>
      </c>
      <c r="AE21">
        <v>3</v>
      </c>
      <c r="AF21">
        <f t="shared" si="5"/>
        <v>50</v>
      </c>
      <c r="AG21">
        <f t="shared" si="18"/>
        <v>9047765963</v>
      </c>
      <c r="AJ21" t="s">
        <v>140</v>
      </c>
      <c r="AK21" t="s">
        <v>160</v>
      </c>
      <c r="AL21" t="s">
        <v>174</v>
      </c>
      <c r="AN21">
        <v>4</v>
      </c>
      <c r="AO21">
        <f t="shared" si="19"/>
        <v>2009</v>
      </c>
      <c r="AR21" s="2">
        <v>42662</v>
      </c>
      <c r="BA21">
        <v>555572</v>
      </c>
      <c r="BB21" t="s">
        <v>232</v>
      </c>
      <c r="BC21" t="s">
        <v>251</v>
      </c>
      <c r="BD21">
        <f t="shared" si="8"/>
        <v>94168655</v>
      </c>
      <c r="BI21">
        <v>127</v>
      </c>
      <c r="BJ21">
        <v>555572</v>
      </c>
      <c r="BM21" s="2">
        <v>42767</v>
      </c>
      <c r="BO21">
        <v>5950</v>
      </c>
      <c r="BP21" t="s">
        <v>214</v>
      </c>
    </row>
    <row r="22" spans="2:68" x14ac:dyDescent="0.25">
      <c r="B22">
        <v>118</v>
      </c>
      <c r="C22" s="2">
        <v>42873</v>
      </c>
      <c r="D22">
        <v>50</v>
      </c>
      <c r="G22" s="3">
        <f t="shared" si="0"/>
        <v>12453011.666666657</v>
      </c>
      <c r="H22" t="s">
        <v>25</v>
      </c>
      <c r="I22" s="2">
        <v>43585</v>
      </c>
      <c r="K22">
        <f t="shared" si="1"/>
        <v>2509</v>
      </c>
      <c r="L22" s="4">
        <f t="shared" si="21"/>
        <v>18.91125000000001</v>
      </c>
      <c r="P22" t="s">
        <v>37</v>
      </c>
      <c r="S22">
        <v>118</v>
      </c>
      <c r="T22" t="s">
        <v>69</v>
      </c>
      <c r="U22" t="s">
        <v>50</v>
      </c>
      <c r="V22" s="3">
        <f>V21+4</f>
        <v>30.5</v>
      </c>
      <c r="W22" t="s">
        <v>88</v>
      </c>
      <c r="X22">
        <f t="shared" si="4"/>
        <v>2954</v>
      </c>
      <c r="Z22" s="5" t="s">
        <v>108</v>
      </c>
      <c r="AA22" t="s">
        <v>126</v>
      </c>
      <c r="AE22">
        <v>3</v>
      </c>
      <c r="AF22">
        <f t="shared" si="5"/>
        <v>53</v>
      </c>
      <c r="AG22">
        <v>2233456607</v>
      </c>
      <c r="AJ22" t="s">
        <v>141</v>
      </c>
      <c r="AK22" t="s">
        <v>160</v>
      </c>
      <c r="AL22" t="s">
        <v>171</v>
      </c>
      <c r="AN22">
        <v>4</v>
      </c>
      <c r="AO22">
        <f t="shared" si="19"/>
        <v>2009</v>
      </c>
      <c r="AR22" s="2">
        <v>42663</v>
      </c>
      <c r="BA22">
        <v>555573</v>
      </c>
      <c r="BB22" t="s">
        <v>233</v>
      </c>
      <c r="BC22" t="s">
        <v>247</v>
      </c>
      <c r="BD22">
        <f t="shared" si="8"/>
        <v>94168695</v>
      </c>
      <c r="BI22">
        <v>128</v>
      </c>
      <c r="BJ22">
        <v>555573</v>
      </c>
      <c r="BM22" s="2">
        <v>42768</v>
      </c>
      <c r="BO22">
        <f t="shared" ref="BO22" si="22">BO21+3</f>
        <v>5953</v>
      </c>
      <c r="BP22" t="s">
        <v>215</v>
      </c>
    </row>
    <row r="23" spans="2:68" x14ac:dyDescent="0.25">
      <c r="B23">
        <v>119</v>
      </c>
      <c r="C23" s="2">
        <v>42874</v>
      </c>
      <c r="D23">
        <v>75</v>
      </c>
      <c r="G23" s="3">
        <f t="shared" si="0"/>
        <v>12453018.333333323</v>
      </c>
      <c r="H23" t="s">
        <v>26</v>
      </c>
      <c r="I23" s="2">
        <v>43586</v>
      </c>
      <c r="K23">
        <f t="shared" si="1"/>
        <v>2584</v>
      </c>
      <c r="L23" s="4">
        <f t="shared" si="21"/>
        <v>19.455625000000005</v>
      </c>
      <c r="P23" t="s">
        <v>38</v>
      </c>
      <c r="S23">
        <v>119</v>
      </c>
      <c r="T23" t="s">
        <v>70</v>
      </c>
      <c r="U23" t="s">
        <v>50</v>
      </c>
      <c r="V23" s="3">
        <f t="shared" si="3"/>
        <v>34.5</v>
      </c>
      <c r="W23" t="s">
        <v>89</v>
      </c>
      <c r="X23">
        <f t="shared" si="4"/>
        <v>3006</v>
      </c>
      <c r="Z23" s="5" t="s">
        <v>99</v>
      </c>
      <c r="AR23" s="2">
        <v>42664</v>
      </c>
    </row>
  </sheetData>
  <hyperlinks>
    <hyperlink ref="Z5" r:id="rId1"/>
    <hyperlink ref="Z6" r:id="rId2"/>
    <hyperlink ref="Z7" r:id="rId3"/>
    <hyperlink ref="Z8" r:id="rId4"/>
    <hyperlink ref="Z9" r:id="rId5"/>
    <hyperlink ref="Z14" r:id="rId6"/>
    <hyperlink ref="Z15" r:id="rId7"/>
    <hyperlink ref="Z19" r:id="rId8"/>
    <hyperlink ref="Z20" r:id="rId9"/>
    <hyperlink ref="Z23" r:id="rId10"/>
    <hyperlink ref="Z10" r:id="rId11"/>
    <hyperlink ref="Z11" r:id="rId12"/>
    <hyperlink ref="Z12" r:id="rId13"/>
    <hyperlink ref="Z13" r:id="rId14"/>
    <hyperlink ref="Z16" r:id="rId15"/>
    <hyperlink ref="Z17" r:id="rId16"/>
    <hyperlink ref="Z18" r:id="rId17"/>
    <hyperlink ref="Z21" r:id="rId18"/>
    <hyperlink ref="Z22" r:id="rId19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Elysee Ng</dc:creator>
  <cp:lastModifiedBy>Elysee Ng</cp:lastModifiedBy>
  <dcterms:created xsi:type="dcterms:W3CDTF">2017-05-08T08:12:46Z</dcterms:created>
  <dcterms:modified xsi:type="dcterms:W3CDTF">2017-05-13T04:22:52Z</dcterms:modified>
</cp:coreProperties>
</file>