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yse\Desktop\"/>
    </mc:Choice>
  </mc:AlternateContent>
  <bookViews>
    <workbookView xWindow="0" yWindow="0" windowWidth="7476" windowHeight="27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23" i="1" l="1"/>
  <c r="BM23" i="1"/>
  <c r="BF23" i="1"/>
  <c r="BE23" i="1"/>
  <c r="AV23" i="1"/>
  <c r="AU23" i="1"/>
  <c r="AR23" i="1"/>
  <c r="AH23" i="1"/>
  <c r="BM22" i="1"/>
  <c r="BM20" i="1"/>
  <c r="BM18" i="1"/>
  <c r="BM16" i="1"/>
  <c r="BM14" i="1"/>
  <c r="BM12" i="1"/>
  <c r="BM10" i="1"/>
  <c r="BM8" i="1"/>
  <c r="BM6" i="1"/>
  <c r="BE7" i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6" i="1"/>
  <c r="AV14" i="1"/>
  <c r="AV16" i="1" s="1"/>
  <c r="AV18" i="1" s="1"/>
  <c r="AV20" i="1" s="1"/>
  <c r="AV22" i="1" s="1"/>
  <c r="AV15" i="1"/>
  <c r="AV17" i="1" s="1"/>
  <c r="AV19" i="1" s="1"/>
  <c r="AV21" i="1" s="1"/>
  <c r="AV13" i="1"/>
  <c r="AV7" i="1"/>
  <c r="AV8" i="1"/>
  <c r="AV9" i="1"/>
  <c r="AV10" i="1"/>
  <c r="AV11" i="1"/>
  <c r="AV12" i="1"/>
  <c r="AV6" i="1"/>
  <c r="AU13" i="1"/>
  <c r="AU7" i="1"/>
  <c r="AU8" i="1" s="1"/>
  <c r="AU9" i="1" s="1"/>
  <c r="AU10" i="1" s="1"/>
  <c r="AU11" i="1" s="1"/>
  <c r="AU12" i="1" s="1"/>
  <c r="AU6" i="1"/>
  <c r="AI9" i="1"/>
  <c r="AI11" i="1"/>
  <c r="AI13" i="1"/>
  <c r="AI15" i="1"/>
  <c r="AI17" i="1"/>
  <c r="AI19" i="1"/>
  <c r="AI21" i="1"/>
  <c r="AI23" i="1"/>
  <c r="AI7" i="1"/>
  <c r="AE23" i="1"/>
  <c r="AD8" i="1"/>
  <c r="AD10" i="1"/>
  <c r="AD12" i="1"/>
  <c r="AD14" i="1"/>
  <c r="AD16" i="1"/>
  <c r="AD18" i="1"/>
  <c r="AD20" i="1"/>
  <c r="AD22" i="1"/>
  <c r="AD6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AU14" i="1" l="1"/>
  <c r="AU15" i="1" s="1"/>
  <c r="AU16" i="1" s="1"/>
  <c r="AU17" i="1" s="1"/>
  <c r="AU18" i="1" s="1"/>
  <c r="AU19" i="1" s="1"/>
  <c r="AU20" i="1" s="1"/>
  <c r="AU21" i="1" s="1"/>
  <c r="AU22" i="1" s="1"/>
  <c r="AR6" i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H6" i="1" l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BF6" i="1" l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Q8" i="1"/>
  <c r="BQ10" i="1"/>
  <c r="BQ12" i="1"/>
  <c r="BQ14" i="1"/>
  <c r="BQ16" i="1"/>
  <c r="BQ18" i="1"/>
  <c r="BQ20" i="1"/>
  <c r="BQ22" i="1"/>
  <c r="BQ6" i="1"/>
  <c r="AP19" i="1"/>
  <c r="AP20" i="1"/>
  <c r="AP21" i="1"/>
  <c r="AP22" i="1"/>
  <c r="AP18" i="1"/>
  <c r="AP12" i="1"/>
  <c r="AP13" i="1"/>
  <c r="AP14" i="1"/>
  <c r="AP15" i="1"/>
  <c r="AP16" i="1"/>
  <c r="AP11" i="1"/>
  <c r="AP9" i="1"/>
  <c r="AP10" i="1"/>
  <c r="AP17" i="1"/>
  <c r="AP8" i="1"/>
  <c r="AP7" i="1"/>
  <c r="AP6" i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G6" i="1"/>
  <c r="G7" i="1" s="1"/>
  <c r="G8" i="1" s="1"/>
  <c r="G9" i="1" s="1"/>
  <c r="G10" i="1" s="1"/>
  <c r="G11" i="1" s="1"/>
  <c r="G12" i="1" s="1"/>
  <c r="V19" i="1" l="1"/>
  <c r="V20" i="1" s="1"/>
  <c r="V21" i="1" s="1"/>
  <c r="V22" i="1" s="1"/>
  <c r="V23" i="1" s="1"/>
  <c r="L19" i="1"/>
  <c r="L20" i="1" s="1"/>
  <c r="L21" i="1" s="1"/>
  <c r="L22" i="1" s="1"/>
  <c r="L23" i="1" s="1"/>
  <c r="G13" i="1"/>
  <c r="G14" i="1" s="1"/>
  <c r="G15" i="1" s="1"/>
  <c r="G16" i="1" s="1"/>
  <c r="G17" i="1" s="1"/>
  <c r="G18" i="1" l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<sst xmlns="http://schemas.openxmlformats.org/spreadsheetml/2006/main" count="440" uniqueCount="268">
  <si>
    <t xml:space="preserve">Membership </t>
  </si>
  <si>
    <t>UserID</t>
  </si>
  <si>
    <t>Date</t>
  </si>
  <si>
    <t>BankAccount</t>
  </si>
  <si>
    <t>AcctName</t>
  </si>
  <si>
    <t>AcctExp</t>
  </si>
  <si>
    <t>AcctNo (8 numbers)</t>
  </si>
  <si>
    <t>Jane Kim</t>
  </si>
  <si>
    <t>Ilasha Prabhu</t>
  </si>
  <si>
    <t>Hamish Cowan</t>
  </si>
  <si>
    <t>Ari Cowra</t>
  </si>
  <si>
    <t>Ajay Matta</t>
  </si>
  <si>
    <t>Gentle Manan</t>
  </si>
  <si>
    <t>Edward Hopkins</t>
  </si>
  <si>
    <t>Paul Strausser</t>
  </si>
  <si>
    <t>Ethan Yew</t>
  </si>
  <si>
    <t>Morgan Guten</t>
  </si>
  <si>
    <t>Elysee Ng</t>
  </si>
  <si>
    <t>Chanel Contos</t>
  </si>
  <si>
    <t>Rebecca Peattie</t>
  </si>
  <si>
    <t>Kayley Chan</t>
  </si>
  <si>
    <t>Jackie Gao</t>
  </si>
  <si>
    <t>Ben Munns</t>
  </si>
  <si>
    <t>Larry Stalis</t>
  </si>
  <si>
    <t>Silvia Lin</t>
  </si>
  <si>
    <t>Tina Qi</t>
  </si>
  <si>
    <t>Payment</t>
  </si>
  <si>
    <t>recieptNo</t>
  </si>
  <si>
    <t>amount</t>
  </si>
  <si>
    <t>fromAcctNo</t>
  </si>
  <si>
    <t>toAcctNo</t>
  </si>
  <si>
    <t>paymentMedia</t>
  </si>
  <si>
    <t>paymentTypeFlag</t>
  </si>
  <si>
    <t>credit</t>
  </si>
  <si>
    <t>debit</t>
  </si>
  <si>
    <t>paypal</t>
  </si>
  <si>
    <t>direct_transfer</t>
  </si>
  <si>
    <t>User</t>
  </si>
  <si>
    <t xml:space="preserve">name </t>
  </si>
  <si>
    <t>gender</t>
  </si>
  <si>
    <t>age</t>
  </si>
  <si>
    <t>homeAdd</t>
  </si>
  <si>
    <t>homePIN</t>
  </si>
  <si>
    <t>compID</t>
  </si>
  <si>
    <t>email</t>
  </si>
  <si>
    <t>password</t>
  </si>
  <si>
    <t>bankAcct</t>
  </si>
  <si>
    <t>F</t>
  </si>
  <si>
    <t>M</t>
  </si>
  <si>
    <t>78 Banksia Court</t>
  </si>
  <si>
    <t>80 Woerdens Road</t>
  </si>
  <si>
    <t>46 Masthead Drive</t>
  </si>
  <si>
    <t>18 Commercial Street</t>
  </si>
  <si>
    <t>78 Bass Street</t>
  </si>
  <si>
    <t>2 Mills Street</t>
  </si>
  <si>
    <t>67 Wallis Street</t>
  </si>
  <si>
    <t>95 Rimbanda Road</t>
  </si>
  <si>
    <t>55 Clifton Street</t>
  </si>
  <si>
    <t>56 Gaffney Street</t>
  </si>
  <si>
    <t>35 Shirley Street</t>
  </si>
  <si>
    <t>13 Moores Drive</t>
  </si>
  <si>
    <t>10 Church Street</t>
  </si>
  <si>
    <t>84 Fitzroy Street</t>
  </si>
  <si>
    <t>32 English Street</t>
  </si>
  <si>
    <t>10 Bayfield Street</t>
  </si>
  <si>
    <t>32 Plug Street</t>
  </si>
  <si>
    <t>26 Masthead Drive</t>
  </si>
  <si>
    <t>53 Eshelby Drive</t>
  </si>
  <si>
    <t>Jane.k@gmail.com</t>
  </si>
  <si>
    <t>Ilasha@gmail.com</t>
  </si>
  <si>
    <t>Hamish@gmail.com</t>
  </si>
  <si>
    <t>Ari@gmail.com</t>
  </si>
  <si>
    <t>Ajay@gmail.com</t>
  </si>
  <si>
    <t>Morgan@gmail.com</t>
  </si>
  <si>
    <t>Elysée@gmail.com</t>
  </si>
  <si>
    <t>Jackie@gmail.com</t>
  </si>
  <si>
    <t>Ben@gmail.com</t>
  </si>
  <si>
    <t>Tina@gmail.com</t>
  </si>
  <si>
    <t>Gentle.m@yahoo.com</t>
  </si>
  <si>
    <t>Edward.h@outlook.com</t>
  </si>
  <si>
    <t>Paulh@outlook.com</t>
  </si>
  <si>
    <t>Ethanh@outlook.com</t>
  </si>
  <si>
    <t>Chanelh@outlook.com</t>
  </si>
  <si>
    <t>Rebeccah@outlook.com</t>
  </si>
  <si>
    <t>Kayleyh@outlook.com</t>
  </si>
  <si>
    <t>Larryh@outlook.com</t>
  </si>
  <si>
    <t>Silviah@outlook.com</t>
  </si>
  <si>
    <t>Agreement</t>
  </si>
  <si>
    <t>rideNo</t>
  </si>
  <si>
    <t>price</t>
  </si>
  <si>
    <t>Car</t>
  </si>
  <si>
    <t>regoNo</t>
  </si>
  <si>
    <t>brand</t>
  </si>
  <si>
    <t>model</t>
  </si>
  <si>
    <t>owner</t>
  </si>
  <si>
    <t>numSeats</t>
  </si>
  <si>
    <t>year</t>
  </si>
  <si>
    <t>LDJ1203</t>
  </si>
  <si>
    <t>ALX0854</t>
  </si>
  <si>
    <t>RJV5024</t>
  </si>
  <si>
    <t>SND851</t>
  </si>
  <si>
    <t>TAS296</t>
  </si>
  <si>
    <t>BTF300</t>
  </si>
  <si>
    <t>TES631</t>
  </si>
  <si>
    <t>JCT329</t>
  </si>
  <si>
    <t>YNU083</t>
  </si>
  <si>
    <t>RUW743</t>
  </si>
  <si>
    <t>BSG561</t>
  </si>
  <si>
    <t>HKR147</t>
  </si>
  <si>
    <t>ISI531</t>
  </si>
  <si>
    <t>JVH857</t>
  </si>
  <si>
    <t>QIT604</t>
  </si>
  <si>
    <t>IUW155</t>
  </si>
  <si>
    <t>WQR413</t>
  </si>
  <si>
    <t>VCL449</t>
  </si>
  <si>
    <t>Holden</t>
  </si>
  <si>
    <t>Audi</t>
  </si>
  <si>
    <t>BMW</t>
  </si>
  <si>
    <t>Honda</t>
  </si>
  <si>
    <t>Astra</t>
  </si>
  <si>
    <t>Caprice</t>
  </si>
  <si>
    <t>Colorado</t>
  </si>
  <si>
    <t xml:space="preserve">Captiva </t>
  </si>
  <si>
    <t>Sedan</t>
  </si>
  <si>
    <t>Sportback</t>
  </si>
  <si>
    <t>Cabriolet</t>
  </si>
  <si>
    <t>Coupe</t>
  </si>
  <si>
    <t>Convertible</t>
  </si>
  <si>
    <t>Touring</t>
  </si>
  <si>
    <t>Jazz</t>
  </si>
  <si>
    <t>City</t>
  </si>
  <si>
    <t>Civic</t>
  </si>
  <si>
    <t>Accord</t>
  </si>
  <si>
    <t>ride</t>
  </si>
  <si>
    <t>date</t>
  </si>
  <si>
    <t>startTime</t>
  </si>
  <si>
    <t>returnFlag</t>
  </si>
  <si>
    <t>repeatFlag</t>
  </si>
  <si>
    <t>car</t>
  </si>
  <si>
    <t>company</t>
  </si>
  <si>
    <t xml:space="preserve">Corporate </t>
  </si>
  <si>
    <t>compName</t>
  </si>
  <si>
    <t>CompAdd</t>
  </si>
  <si>
    <t>CompPhone</t>
  </si>
  <si>
    <t>custType</t>
  </si>
  <si>
    <t>CorporateCustomer</t>
  </si>
  <si>
    <t>Consultation</t>
  </si>
  <si>
    <t>consultNo</t>
  </si>
  <si>
    <t>staff</t>
  </si>
  <si>
    <t>dateCreated</t>
  </si>
  <si>
    <t>Staff</t>
  </si>
  <si>
    <t>staffID</t>
  </si>
  <si>
    <t>staffPW</t>
  </si>
  <si>
    <t>ryderInc</t>
  </si>
  <si>
    <t>Lyft</t>
  </si>
  <si>
    <t>SweeperCo</t>
  </si>
  <si>
    <t>FireFly</t>
  </si>
  <si>
    <t>Guten</t>
  </si>
  <si>
    <t>MorgenCo</t>
  </si>
  <si>
    <t>Gentlemunan</t>
  </si>
  <si>
    <t>Arrow</t>
  </si>
  <si>
    <t>Felix</t>
  </si>
  <si>
    <t>Urn</t>
  </si>
  <si>
    <t>Float</t>
  </si>
  <si>
    <t>GrowT</t>
  </si>
  <si>
    <t>JJ</t>
  </si>
  <si>
    <t>FXML</t>
  </si>
  <si>
    <t>Pointr</t>
  </si>
  <si>
    <t>Mandarin</t>
  </si>
  <si>
    <t>Sticka</t>
  </si>
  <si>
    <t>BakedB</t>
  </si>
  <si>
    <t>30 Edward Bennett Drive</t>
  </si>
  <si>
    <t>46 Chapman Avenue</t>
  </si>
  <si>
    <t>19 Souttar Terrace</t>
  </si>
  <si>
    <t>43 Stirling Road</t>
  </si>
  <si>
    <t>10 Ebony Lane</t>
  </si>
  <si>
    <t>74 Taylor Street</t>
  </si>
  <si>
    <t>95 Dookie Drive</t>
  </si>
  <si>
    <t>63 Morgan Road</t>
  </si>
  <si>
    <t>10 Guten Drive</t>
  </si>
  <si>
    <t>1 Rennie Place</t>
  </si>
  <si>
    <t>61 Amiens Road</t>
  </si>
  <si>
    <t>65 Hargraves Promenade</t>
  </si>
  <si>
    <t>8 McClemans Drive</t>
  </si>
  <si>
    <t>96 Berambing Crescent</t>
  </si>
  <si>
    <t>2 Hunter Way</t>
  </si>
  <si>
    <t>88 Beavis Road</t>
  </si>
  <si>
    <t>4 Spencer Street</t>
  </si>
  <si>
    <t>88 Perigan Beach Way</t>
  </si>
  <si>
    <t>consultationNo</t>
  </si>
  <si>
    <t xml:space="preserve">userID </t>
  </si>
  <si>
    <t>passenger</t>
  </si>
  <si>
    <t>agreementNo</t>
  </si>
  <si>
    <t>driver</t>
  </si>
  <si>
    <t>fk, BankAccount</t>
  </si>
  <si>
    <t>FKs need to match a PK value in the corresponding table</t>
  </si>
  <si>
    <t>A</t>
  </si>
  <si>
    <t>Y</t>
  </si>
  <si>
    <t>N</t>
  </si>
  <si>
    <t>NULL</t>
  </si>
  <si>
    <t>Suber Account</t>
  </si>
  <si>
    <t>RJV5025</t>
  </si>
  <si>
    <t>startZIP</t>
  </si>
  <si>
    <t>endZIP</t>
  </si>
  <si>
    <t>CompZIP</t>
  </si>
  <si>
    <t>Corporate</t>
  </si>
  <si>
    <t xml:space="preserve">Member  </t>
  </si>
  <si>
    <t>Facebook</t>
  </si>
  <si>
    <t>96 CSS Crescent</t>
  </si>
  <si>
    <t>Cheesecake11</t>
  </si>
  <si>
    <t>Operation22</t>
  </si>
  <si>
    <t>Java42</t>
  </si>
  <si>
    <t>Lifebutton36</t>
  </si>
  <si>
    <t>Chinese99</t>
  </si>
  <si>
    <t>Frenchman2</t>
  </si>
  <si>
    <t>Javajava</t>
  </si>
  <si>
    <t>Hellokitty2</t>
  </si>
  <si>
    <t>Dumpling2</t>
  </si>
  <si>
    <t>Dumpling1</t>
  </si>
  <si>
    <t>Noodlemaker12</t>
  </si>
  <si>
    <t>Zandwich3</t>
  </si>
  <si>
    <t>sAndwich99</t>
  </si>
  <si>
    <t>Witch42</t>
  </si>
  <si>
    <t>Pythonsnake4</t>
  </si>
  <si>
    <t>Monday2</t>
  </si>
  <si>
    <t>Tuesday1</t>
  </si>
  <si>
    <t>Wednesday88</t>
  </si>
  <si>
    <t>Headache33</t>
  </si>
  <si>
    <t>Bananapancake1</t>
  </si>
  <si>
    <t>Cheeseburger2</t>
  </si>
  <si>
    <t>Streetwise3</t>
  </si>
  <si>
    <t>Waterbottle3</t>
  </si>
  <si>
    <t>Frenchfry4</t>
  </si>
  <si>
    <t>Elainsoc5</t>
  </si>
  <si>
    <t>Coolbanana5</t>
  </si>
  <si>
    <t>Charging6</t>
  </si>
  <si>
    <t>Laptopcase6</t>
  </si>
  <si>
    <t>Woolscarf7</t>
  </si>
  <si>
    <t>Cablecar8</t>
  </si>
  <si>
    <t>Monitor0</t>
  </si>
  <si>
    <t>Ilasha1</t>
  </si>
  <si>
    <t>Whiteboard2</t>
  </si>
  <si>
    <t>Javaiscool3</t>
  </si>
  <si>
    <t>Jumpingjacks4</t>
  </si>
  <si>
    <t>Flyingbat7</t>
  </si>
  <si>
    <t>Zoomzoom8</t>
  </si>
  <si>
    <t>Helloworld42</t>
  </si>
  <si>
    <t>BSB</t>
  </si>
  <si>
    <t>101 679</t>
  </si>
  <si>
    <t>603 098</t>
  </si>
  <si>
    <t>303 456</t>
  </si>
  <si>
    <t>803 567</t>
  </si>
  <si>
    <t>102 999</t>
  </si>
  <si>
    <t>603 038</t>
  </si>
  <si>
    <t>303 000</t>
  </si>
  <si>
    <t>903 567</t>
  </si>
  <si>
    <t>101 694</t>
  </si>
  <si>
    <t>111 098</t>
  </si>
  <si>
    <t>303 226</t>
  </si>
  <si>
    <t>803 534</t>
  </si>
  <si>
    <t>232 679</t>
  </si>
  <si>
    <t>603 444</t>
  </si>
  <si>
    <t>303 567</t>
  </si>
  <si>
    <t>444 567</t>
  </si>
  <si>
    <t>101 670</t>
  </si>
  <si>
    <t>607 098</t>
  </si>
  <si>
    <t>393 456</t>
  </si>
  <si>
    <t>803 999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</si>
</sst>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8" fontId="6" fillId="0" borderId="0" xfId="0" applyNumberFormat="1" applyFont="1"/>
    <xf numFmtId="20" fontId="6" fillId="0" borderId="0" xfId="0" applyNumberFormat="1" applyFont="1"/>
    <xf numFmtId="1" fontId="6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ie@gmail.com" TargetMode="External"/><Relationship Id="rId13" Type="http://schemas.openxmlformats.org/officeDocument/2006/relationships/hyperlink" Target="mailto:Paulh@outlook.com" TargetMode="External"/><Relationship Id="rId18" Type="http://schemas.openxmlformats.org/officeDocument/2006/relationships/hyperlink" Target="mailto:Larryh@outlook.com" TargetMode="External"/><Relationship Id="rId3" Type="http://schemas.openxmlformats.org/officeDocument/2006/relationships/hyperlink" Target="mailto:Hamish@gmail.com" TargetMode="External"/><Relationship Id="rId7" Type="http://schemas.openxmlformats.org/officeDocument/2006/relationships/hyperlink" Target="mailto:Elys&#233;e@gmail.com" TargetMode="External"/><Relationship Id="rId12" Type="http://schemas.openxmlformats.org/officeDocument/2006/relationships/hyperlink" Target="mailto:Edward.h@outlook.com" TargetMode="External"/><Relationship Id="rId17" Type="http://schemas.openxmlformats.org/officeDocument/2006/relationships/hyperlink" Target="mailto:Kayleyh@outlook.com" TargetMode="External"/><Relationship Id="rId2" Type="http://schemas.openxmlformats.org/officeDocument/2006/relationships/hyperlink" Target="mailto:Ilasha@gmail.com" TargetMode="External"/><Relationship Id="rId16" Type="http://schemas.openxmlformats.org/officeDocument/2006/relationships/hyperlink" Target="mailto:Rebeccah@outlook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ane.k@gmail.com" TargetMode="External"/><Relationship Id="rId6" Type="http://schemas.openxmlformats.org/officeDocument/2006/relationships/hyperlink" Target="mailto:Morgan@gmail.com" TargetMode="External"/><Relationship Id="rId11" Type="http://schemas.openxmlformats.org/officeDocument/2006/relationships/hyperlink" Target="mailto:Gentle.m@yahoo.com" TargetMode="External"/><Relationship Id="rId5" Type="http://schemas.openxmlformats.org/officeDocument/2006/relationships/hyperlink" Target="mailto:Ajay@gmail.com" TargetMode="External"/><Relationship Id="rId15" Type="http://schemas.openxmlformats.org/officeDocument/2006/relationships/hyperlink" Target="mailto:Chanelh@outlook.com" TargetMode="External"/><Relationship Id="rId10" Type="http://schemas.openxmlformats.org/officeDocument/2006/relationships/hyperlink" Target="mailto:Tina@gmail.com" TargetMode="External"/><Relationship Id="rId19" Type="http://schemas.openxmlformats.org/officeDocument/2006/relationships/hyperlink" Target="mailto:Silviah@outlook.com" TargetMode="External"/><Relationship Id="rId4" Type="http://schemas.openxmlformats.org/officeDocument/2006/relationships/hyperlink" Target="mailto:Ari@gmail.com" TargetMode="External"/><Relationship Id="rId9" Type="http://schemas.openxmlformats.org/officeDocument/2006/relationships/hyperlink" Target="mailto:Ben@gmail.com" TargetMode="External"/><Relationship Id="rId14" Type="http://schemas.openxmlformats.org/officeDocument/2006/relationships/hyperlink" Target="mailto:Ethanh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46"/>
  <sheetViews>
    <sheetView tabSelected="1" zoomScale="85" zoomScaleNormal="85" zoomScaleSheetLayoutView="120" workbookViewId="0">
      <selection activeCell="H19" sqref="H19"/>
    </sheetView>
  </sheetViews>
  <sheetFormatPr defaultRowHeight="14.4" x14ac:dyDescent="0.3"/>
  <cols>
    <col min="2" max="2" width="12.6640625" bestFit="1" customWidth="1"/>
    <col min="3" max="3" width="10.6640625" bestFit="1" customWidth="1"/>
    <col min="4" max="4" width="12.21875" style="6" bestFit="1" customWidth="1"/>
    <col min="6" max="6" width="12.77734375" bestFit="1" customWidth="1"/>
    <col min="7" max="7" width="18.6640625" bestFit="1" customWidth="1"/>
    <col min="8" max="8" width="14.109375" bestFit="1" customWidth="1"/>
    <col min="9" max="9" width="10.6640625" bestFit="1" customWidth="1"/>
    <col min="11" max="11" width="9.88671875" bestFit="1" customWidth="1"/>
    <col min="13" max="13" width="13.88671875" style="6" bestFit="1" customWidth="1"/>
    <col min="14" max="14" width="13.44140625" bestFit="1" customWidth="1"/>
    <col min="15" max="15" width="13.44140625" customWidth="1"/>
    <col min="16" max="16" width="14.6640625" bestFit="1" customWidth="1"/>
    <col min="17" max="17" width="16.88671875" style="6" bestFit="1" customWidth="1"/>
    <col min="20" max="20" width="15.21875" bestFit="1" customWidth="1"/>
    <col min="23" max="23" width="20.109375" bestFit="1" customWidth="1"/>
    <col min="25" max="25" width="17.88671875" style="6" bestFit="1" customWidth="1"/>
    <col min="26" max="26" width="22.88671875" bestFit="1" customWidth="1"/>
    <col min="27" max="27" width="14.88671875" bestFit="1" customWidth="1"/>
    <col min="28" max="28" width="9.21875" style="6" bestFit="1" customWidth="1"/>
    <col min="30" max="30" width="13.21875" bestFit="1" customWidth="1"/>
    <col min="31" max="31" width="11.88671875" customWidth="1"/>
    <col min="32" max="32" width="13.6640625" style="6" bestFit="1" customWidth="1"/>
    <col min="33" max="33" width="10.88671875" bestFit="1" customWidth="1"/>
    <col min="34" max="34" width="10.6640625" bestFit="1" customWidth="1"/>
    <col min="35" max="35" width="12" bestFit="1" customWidth="1"/>
    <col min="36" max="36" width="8.88671875" style="6"/>
    <col min="39" max="39" width="10.5546875" bestFit="1" customWidth="1"/>
    <col min="40" max="40" width="11.44140625" bestFit="1" customWidth="1"/>
    <col min="41" max="41" width="8.88671875" style="6"/>
    <col min="42" max="42" width="9.6640625" bestFit="1" customWidth="1"/>
    <col min="45" max="45" width="10.77734375" style="6" bestFit="1" customWidth="1"/>
    <col min="46" max="46" width="10.6640625" bestFit="1" customWidth="1"/>
    <col min="47" max="47" width="8" style="6" bestFit="1" customWidth="1"/>
    <col min="48" max="48" width="8.88671875" style="6"/>
    <col min="49" max="49" width="10.21875" style="6" bestFit="1" customWidth="1"/>
    <col min="50" max="50" width="10.33203125" style="6" bestFit="1" customWidth="1"/>
    <col min="51" max="51" width="10.44140625" style="6" bestFit="1" customWidth="1"/>
    <col min="52" max="53" width="8.88671875" style="6"/>
    <col min="55" max="55" width="12.21875" bestFit="1" customWidth="1"/>
    <col min="56" max="56" width="22.5546875" customWidth="1"/>
    <col min="57" max="57" width="9.109375" bestFit="1" customWidth="1"/>
    <col min="58" max="58" width="12" style="6" customWidth="1"/>
    <col min="59" max="59" width="11.88671875" bestFit="1" customWidth="1"/>
    <col min="60" max="60" width="8.88671875" style="6"/>
    <col min="61" max="61" width="18.6640625" bestFit="1" customWidth="1"/>
    <col min="62" max="62" width="11.21875" style="6" customWidth="1"/>
    <col min="63" max="63" width="11" bestFit="1" customWidth="1"/>
    <col min="64" max="64" width="12.21875" bestFit="1" customWidth="1"/>
    <col min="66" max="66" width="8.88671875" style="6"/>
    <col min="67" max="67" width="10.77734375" style="6" bestFit="1" customWidth="1"/>
    <col min="68" max="68" width="12" bestFit="1" customWidth="1"/>
    <col min="69" max="69" width="6.33203125" customWidth="1"/>
    <col min="70" max="70" width="13.21875" bestFit="1" customWidth="1"/>
    <col min="71" max="71" width="15" bestFit="1" customWidth="1"/>
  </cols>
  <sheetData>
    <row r="1" spans="2:70" x14ac:dyDescent="0.3"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2:70" x14ac:dyDescent="0.3"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2:70" x14ac:dyDescent="0.3">
      <c r="B3" s="1" t="s">
        <v>0</v>
      </c>
      <c r="F3" s="1" t="s">
        <v>3</v>
      </c>
      <c r="G3" s="1"/>
      <c r="K3" s="1" t="s">
        <v>26</v>
      </c>
      <c r="N3" t="s">
        <v>194</v>
      </c>
      <c r="O3" t="s">
        <v>194</v>
      </c>
      <c r="S3" s="1" t="s">
        <v>37</v>
      </c>
      <c r="AA3" s="9"/>
      <c r="AB3" s="9"/>
      <c r="AC3" s="9"/>
      <c r="AD3" s="8" t="s">
        <v>87</v>
      </c>
      <c r="AE3" s="8"/>
      <c r="AF3" s="9"/>
      <c r="AG3" s="9"/>
      <c r="AH3" s="9"/>
      <c r="AI3" s="9"/>
      <c r="AJ3" s="9"/>
      <c r="AK3" s="8" t="s">
        <v>90</v>
      </c>
      <c r="AL3" s="9"/>
      <c r="AM3" s="9"/>
      <c r="AN3" s="9"/>
      <c r="AO3" s="9"/>
      <c r="AP3" s="9"/>
      <c r="AR3" s="8" t="s">
        <v>133</v>
      </c>
      <c r="AS3"/>
      <c r="AT3" s="6"/>
      <c r="BA3"/>
      <c r="BB3" s="1" t="s">
        <v>140</v>
      </c>
      <c r="BE3" s="9"/>
      <c r="BF3" s="9"/>
      <c r="BG3" s="9"/>
      <c r="BH3" s="9"/>
      <c r="BI3" s="8" t="s">
        <v>145</v>
      </c>
      <c r="BJ3"/>
      <c r="BK3" s="1" t="s">
        <v>146</v>
      </c>
      <c r="BM3" s="6"/>
      <c r="BO3"/>
      <c r="BQ3" s="1" t="s">
        <v>150</v>
      </c>
    </row>
    <row r="4" spans="2:70" x14ac:dyDescent="0.3">
      <c r="B4" s="1" t="s">
        <v>1</v>
      </c>
      <c r="C4" s="1" t="s">
        <v>2</v>
      </c>
      <c r="D4" s="7"/>
      <c r="F4" s="1" t="s">
        <v>247</v>
      </c>
      <c r="G4" s="1" t="s">
        <v>6</v>
      </c>
      <c r="H4" s="1" t="s">
        <v>4</v>
      </c>
      <c r="I4" s="1" t="s">
        <v>5</v>
      </c>
      <c r="K4" s="1" t="s">
        <v>27</v>
      </c>
      <c r="L4" s="1" t="s">
        <v>28</v>
      </c>
      <c r="M4" s="8" t="s">
        <v>190</v>
      </c>
      <c r="N4" s="1" t="s">
        <v>29</v>
      </c>
      <c r="O4" s="1" t="s">
        <v>30</v>
      </c>
      <c r="P4" s="1" t="s">
        <v>31</v>
      </c>
      <c r="Q4" s="7" t="s">
        <v>32</v>
      </c>
      <c r="S4" s="1" t="s">
        <v>1</v>
      </c>
      <c r="T4" s="1" t="s">
        <v>38</v>
      </c>
      <c r="U4" s="1" t="s">
        <v>39</v>
      </c>
      <c r="V4" s="1" t="s">
        <v>40</v>
      </c>
      <c r="W4" s="1" t="s">
        <v>41</v>
      </c>
      <c r="X4" s="1" t="s">
        <v>42</v>
      </c>
      <c r="Y4" s="7" t="s">
        <v>43</v>
      </c>
      <c r="Z4" s="1" t="s">
        <v>44</v>
      </c>
      <c r="AA4" s="8" t="s">
        <v>45</v>
      </c>
      <c r="AB4" s="8" t="s">
        <v>46</v>
      </c>
      <c r="AC4" s="9"/>
      <c r="AD4" s="8" t="s">
        <v>192</v>
      </c>
      <c r="AE4" s="8" t="s">
        <v>88</v>
      </c>
      <c r="AF4" s="8" t="s">
        <v>193</v>
      </c>
      <c r="AG4" s="8" t="s">
        <v>191</v>
      </c>
      <c r="AH4" s="8" t="s">
        <v>27</v>
      </c>
      <c r="AI4" s="8" t="s">
        <v>89</v>
      </c>
      <c r="AJ4" s="9"/>
      <c r="AK4" s="8" t="s">
        <v>91</v>
      </c>
      <c r="AL4" s="8" t="s">
        <v>92</v>
      </c>
      <c r="AM4" s="8" t="s">
        <v>93</v>
      </c>
      <c r="AN4" s="8" t="s">
        <v>94</v>
      </c>
      <c r="AO4" s="8" t="s">
        <v>95</v>
      </c>
      <c r="AP4" s="8" t="s">
        <v>96</v>
      </c>
      <c r="AR4" s="8" t="s">
        <v>88</v>
      </c>
      <c r="AS4" s="1" t="s">
        <v>134</v>
      </c>
      <c r="AT4" s="8" t="s">
        <v>135</v>
      </c>
      <c r="AU4" s="8" t="s">
        <v>202</v>
      </c>
      <c r="AV4" s="8" t="s">
        <v>203</v>
      </c>
      <c r="AW4" s="8" t="s">
        <v>136</v>
      </c>
      <c r="AX4" s="8" t="s">
        <v>137</v>
      </c>
      <c r="AY4" s="8" t="s">
        <v>138</v>
      </c>
      <c r="AZ4" s="8" t="s">
        <v>139</v>
      </c>
      <c r="BA4"/>
      <c r="BB4" s="1" t="s">
        <v>43</v>
      </c>
      <c r="BC4" s="1" t="s">
        <v>141</v>
      </c>
      <c r="BD4" s="1" t="s">
        <v>142</v>
      </c>
      <c r="BE4" s="8" t="s">
        <v>204</v>
      </c>
      <c r="BF4" s="8" t="s">
        <v>143</v>
      </c>
      <c r="BG4" s="8" t="s">
        <v>144</v>
      </c>
      <c r="BH4" s="9"/>
      <c r="BI4" s="8" t="s">
        <v>189</v>
      </c>
      <c r="BJ4"/>
      <c r="BK4" s="1" t="s">
        <v>147</v>
      </c>
      <c r="BL4" s="1" t="s">
        <v>43</v>
      </c>
      <c r="BM4" s="8" t="s">
        <v>148</v>
      </c>
      <c r="BN4" s="8" t="s">
        <v>89</v>
      </c>
      <c r="BO4" s="1" t="s">
        <v>149</v>
      </c>
      <c r="BQ4" s="1" t="s">
        <v>151</v>
      </c>
      <c r="BR4" s="1" t="s">
        <v>152</v>
      </c>
    </row>
    <row r="5" spans="2:70" x14ac:dyDescent="0.3">
      <c r="B5">
        <v>101</v>
      </c>
      <c r="C5" s="2">
        <v>42440</v>
      </c>
      <c r="F5" t="s">
        <v>248</v>
      </c>
      <c r="G5">
        <v>12347890</v>
      </c>
      <c r="H5" t="s">
        <v>7</v>
      </c>
      <c r="I5" s="2">
        <v>43649</v>
      </c>
      <c r="K5">
        <v>1234</v>
      </c>
      <c r="L5">
        <v>567.85</v>
      </c>
      <c r="M5">
        <v>101</v>
      </c>
      <c r="N5">
        <v>12347890</v>
      </c>
      <c r="O5">
        <v>10001000</v>
      </c>
      <c r="P5" t="s">
        <v>33</v>
      </c>
      <c r="Q5" s="6" t="s">
        <v>48</v>
      </c>
      <c r="S5">
        <v>101</v>
      </c>
      <c r="T5" t="s">
        <v>7</v>
      </c>
      <c r="U5" t="s">
        <v>47</v>
      </c>
      <c r="V5">
        <v>15</v>
      </c>
      <c r="W5" t="s">
        <v>49</v>
      </c>
      <c r="X5">
        <v>2070</v>
      </c>
      <c r="Y5">
        <v>555556</v>
      </c>
      <c r="Z5" s="5" t="s">
        <v>68</v>
      </c>
      <c r="AA5" s="9" t="s">
        <v>228</v>
      </c>
      <c r="AB5" s="9">
        <v>12347890</v>
      </c>
      <c r="AC5" s="9"/>
      <c r="AD5" s="9">
        <v>12345</v>
      </c>
      <c r="AE5" s="9">
        <v>2</v>
      </c>
      <c r="AF5" s="9">
        <v>101</v>
      </c>
      <c r="AG5" s="9">
        <v>102</v>
      </c>
      <c r="AH5" s="9">
        <v>1234</v>
      </c>
      <c r="AI5" s="10">
        <v>10</v>
      </c>
      <c r="AJ5" s="9"/>
      <c r="AK5" s="9" t="s">
        <v>114</v>
      </c>
      <c r="AL5" s="9" t="s">
        <v>115</v>
      </c>
      <c r="AM5" s="9" t="s">
        <v>119</v>
      </c>
      <c r="AN5" s="9">
        <v>101</v>
      </c>
      <c r="AO5" s="9">
        <v>2</v>
      </c>
      <c r="AP5" s="9">
        <v>2000</v>
      </c>
      <c r="AR5">
        <v>2</v>
      </c>
      <c r="AS5" s="2">
        <v>42188</v>
      </c>
      <c r="AT5" s="11">
        <v>0.33333333333333331</v>
      </c>
      <c r="AU5" s="9">
        <v>2035</v>
      </c>
      <c r="AV5" s="9">
        <v>2000</v>
      </c>
      <c r="AW5" s="9" t="s">
        <v>197</v>
      </c>
      <c r="AX5" s="9" t="s">
        <v>197</v>
      </c>
      <c r="AY5" s="9" t="s">
        <v>114</v>
      </c>
      <c r="AZ5" s="9">
        <v>555556</v>
      </c>
      <c r="BA5"/>
      <c r="BB5">
        <v>555556</v>
      </c>
      <c r="BC5" t="s">
        <v>153</v>
      </c>
      <c r="BD5" t="s">
        <v>171</v>
      </c>
      <c r="BE5" s="9">
        <v>2035</v>
      </c>
      <c r="BF5" s="9">
        <v>94168015</v>
      </c>
      <c r="BG5" s="9" t="s">
        <v>206</v>
      </c>
      <c r="BH5" s="9"/>
      <c r="BI5" s="9">
        <v>111</v>
      </c>
      <c r="BJ5"/>
      <c r="BK5">
        <v>111</v>
      </c>
      <c r="BL5">
        <v>555556</v>
      </c>
      <c r="BM5">
        <v>5942</v>
      </c>
      <c r="BN5" s="10">
        <v>80</v>
      </c>
      <c r="BO5" s="2">
        <v>42720</v>
      </c>
      <c r="BQ5">
        <v>5942</v>
      </c>
      <c r="BR5" t="s">
        <v>209</v>
      </c>
    </row>
    <row r="6" spans="2:70" x14ac:dyDescent="0.3">
      <c r="B6">
        <v>102</v>
      </c>
      <c r="C6" s="2">
        <v>42441</v>
      </c>
      <c r="F6" t="s">
        <v>249</v>
      </c>
      <c r="G6">
        <f>G5+5*3</f>
        <v>12347905</v>
      </c>
      <c r="H6" t="s">
        <v>8</v>
      </c>
      <c r="I6" s="2">
        <v>43650</v>
      </c>
      <c r="K6">
        <f>K5+75</f>
        <v>1309</v>
      </c>
      <c r="L6">
        <f>L5-100/2+10</f>
        <v>527.85</v>
      </c>
      <c r="M6">
        <v>102</v>
      </c>
      <c r="N6">
        <f>N5+5*3</f>
        <v>12347905</v>
      </c>
      <c r="O6">
        <v>12347938</v>
      </c>
      <c r="P6" t="s">
        <v>33</v>
      </c>
      <c r="Q6" s="6" t="s">
        <v>196</v>
      </c>
      <c r="S6">
        <v>102</v>
      </c>
      <c r="T6" t="s">
        <v>8</v>
      </c>
      <c r="U6" t="s">
        <v>47</v>
      </c>
      <c r="V6">
        <f>V5+4</f>
        <v>19</v>
      </c>
      <c r="W6" t="s">
        <v>50</v>
      </c>
      <c r="X6">
        <f>X5+52</f>
        <v>2122</v>
      </c>
      <c r="Y6">
        <v>555557</v>
      </c>
      <c r="Z6" s="5" t="s">
        <v>69</v>
      </c>
      <c r="AA6" s="9" t="s">
        <v>229</v>
      </c>
      <c r="AB6" s="9">
        <f>AB5+5*3</f>
        <v>12347905</v>
      </c>
      <c r="AC6" s="9"/>
      <c r="AD6" s="9">
        <f>AD5+3</f>
        <v>12348</v>
      </c>
      <c r="AE6" s="9">
        <f>AE5+3</f>
        <v>5</v>
      </c>
      <c r="AF6" s="9">
        <v>101</v>
      </c>
      <c r="AG6" s="9">
        <v>102</v>
      </c>
      <c r="AH6" s="9">
        <f>AH5+75</f>
        <v>1309</v>
      </c>
      <c r="AI6" s="10">
        <v>15</v>
      </c>
      <c r="AJ6" s="9"/>
      <c r="AK6" s="9" t="s">
        <v>113</v>
      </c>
      <c r="AL6" s="9" t="s">
        <v>115</v>
      </c>
      <c r="AM6" s="9" t="s">
        <v>120</v>
      </c>
      <c r="AN6" s="9">
        <v>105</v>
      </c>
      <c r="AO6" s="9">
        <v>4</v>
      </c>
      <c r="AP6" s="9">
        <f>2000+1</f>
        <v>2001</v>
      </c>
      <c r="AR6">
        <f>AR5+3</f>
        <v>5</v>
      </c>
      <c r="AS6" s="2">
        <v>42189</v>
      </c>
      <c r="AT6" s="11">
        <v>0.20833333333333334</v>
      </c>
      <c r="AU6" s="9">
        <f>AU5+45</f>
        <v>2080</v>
      </c>
      <c r="AV6" s="9">
        <f>AU6+3</f>
        <v>2083</v>
      </c>
      <c r="AW6" s="9" t="s">
        <v>198</v>
      </c>
      <c r="AX6" s="9" t="s">
        <v>198</v>
      </c>
      <c r="AY6" s="9" t="s">
        <v>102</v>
      </c>
      <c r="AZ6" s="9">
        <v>555557</v>
      </c>
      <c r="BA6"/>
      <c r="BB6">
        <v>555557</v>
      </c>
      <c r="BC6" t="s">
        <v>154</v>
      </c>
      <c r="BD6" t="s">
        <v>172</v>
      </c>
      <c r="BE6" s="9">
        <f>BE5+4</f>
        <v>2039</v>
      </c>
      <c r="BF6" s="9">
        <f>BF5+40</f>
        <v>94168055</v>
      </c>
      <c r="BG6" s="9" t="s">
        <v>205</v>
      </c>
      <c r="BH6" s="9"/>
      <c r="BI6" s="9">
        <v>112</v>
      </c>
      <c r="BJ6"/>
      <c r="BK6">
        <v>112</v>
      </c>
      <c r="BL6">
        <v>555557</v>
      </c>
      <c r="BM6">
        <f>BM5+3</f>
        <v>5945</v>
      </c>
      <c r="BN6" s="10">
        <v>60</v>
      </c>
      <c r="BO6" s="2">
        <v>42721</v>
      </c>
      <c r="BQ6">
        <f>BQ5+3</f>
        <v>5945</v>
      </c>
      <c r="BR6" t="s">
        <v>210</v>
      </c>
    </row>
    <row r="7" spans="2:70" x14ac:dyDescent="0.3">
      <c r="B7">
        <v>103</v>
      </c>
      <c r="C7" s="2">
        <v>42442</v>
      </c>
      <c r="F7" t="s">
        <v>250</v>
      </c>
      <c r="G7" s="3">
        <f t="shared" ref="G7:G23" si="0">G6+5*(4/3)</f>
        <v>12347911.666666666</v>
      </c>
      <c r="H7" t="s">
        <v>9</v>
      </c>
      <c r="I7" s="2">
        <v>44017</v>
      </c>
      <c r="K7">
        <f t="shared" ref="K7:K23" si="1">K6+75</f>
        <v>1384</v>
      </c>
      <c r="L7">
        <f t="shared" ref="L7:L19" si="2">L6-100/2+10</f>
        <v>487.85</v>
      </c>
      <c r="M7">
        <v>103</v>
      </c>
      <c r="N7" s="3">
        <f t="shared" ref="N7:N23" si="3">N6+5*(4/3)</f>
        <v>12347911.666666666</v>
      </c>
      <c r="O7">
        <v>10001000</v>
      </c>
      <c r="P7" t="s">
        <v>34</v>
      </c>
      <c r="Q7" s="6" t="s">
        <v>48</v>
      </c>
      <c r="S7">
        <v>103</v>
      </c>
      <c r="T7" t="s">
        <v>9</v>
      </c>
      <c r="U7" t="s">
        <v>48</v>
      </c>
      <c r="V7">
        <f t="shared" ref="V7:V23" si="4">V6+4</f>
        <v>23</v>
      </c>
      <c r="W7" t="s">
        <v>51</v>
      </c>
      <c r="X7">
        <f t="shared" ref="X7:X23" si="5">X6+52</f>
        <v>2174</v>
      </c>
      <c r="Y7">
        <v>555558</v>
      </c>
      <c r="Z7" s="5" t="s">
        <v>70</v>
      </c>
      <c r="AA7" s="9" t="s">
        <v>230</v>
      </c>
      <c r="AB7" s="12">
        <f t="shared" ref="AB7:AB23" si="6">AB6+5*(4/3)</f>
        <v>12347911.666666666</v>
      </c>
      <c r="AC7" s="9"/>
      <c r="AD7" s="9">
        <v>12346</v>
      </c>
      <c r="AE7" s="9">
        <f t="shared" ref="AE7:AE23" si="7">AE6+3</f>
        <v>8</v>
      </c>
      <c r="AF7" s="9">
        <v>101</v>
      </c>
      <c r="AG7" s="9">
        <v>103</v>
      </c>
      <c r="AH7" s="9">
        <f t="shared" ref="AH7:AH23" si="8">AH6+75</f>
        <v>1384</v>
      </c>
      <c r="AI7" s="10">
        <f>15+2</f>
        <v>17</v>
      </c>
      <c r="AJ7" s="9"/>
      <c r="AK7" s="9" t="s">
        <v>112</v>
      </c>
      <c r="AL7" s="9" t="s">
        <v>115</v>
      </c>
      <c r="AM7" s="9" t="s">
        <v>121</v>
      </c>
      <c r="AN7" s="9">
        <v>105</v>
      </c>
      <c r="AO7" s="9">
        <v>3</v>
      </c>
      <c r="AP7" s="9">
        <f t="shared" ref="AP7" si="9">2000+1</f>
        <v>2001</v>
      </c>
      <c r="AR7">
        <f t="shared" ref="AR7:AR23" si="10">AR6+3</f>
        <v>8</v>
      </c>
      <c r="AS7" s="2">
        <v>42190</v>
      </c>
      <c r="AT7" s="11">
        <v>0.75</v>
      </c>
      <c r="AU7" s="9">
        <f t="shared" ref="AU7:AU23" si="11">AU6+45</f>
        <v>2125</v>
      </c>
      <c r="AV7" s="9">
        <f t="shared" ref="AV7:AV12" si="12">AU7+3</f>
        <v>2128</v>
      </c>
      <c r="AW7" s="9" t="s">
        <v>198</v>
      </c>
      <c r="AX7" s="9" t="s">
        <v>198</v>
      </c>
      <c r="AY7" s="9" t="s">
        <v>101</v>
      </c>
      <c r="AZ7" s="9">
        <v>555558</v>
      </c>
      <c r="BA7"/>
      <c r="BB7">
        <v>555558</v>
      </c>
      <c r="BC7" t="s">
        <v>155</v>
      </c>
      <c r="BD7" t="s">
        <v>173</v>
      </c>
      <c r="BE7" s="9">
        <f t="shared" ref="BE7:BE23" si="13">BE6+4</f>
        <v>2043</v>
      </c>
      <c r="BF7" s="9">
        <f t="shared" ref="BF7:BF23" si="14">BF6+40</f>
        <v>94168095</v>
      </c>
      <c r="BG7" s="9" t="s">
        <v>205</v>
      </c>
      <c r="BH7" s="9"/>
      <c r="BI7" s="9">
        <v>113</v>
      </c>
      <c r="BJ7"/>
      <c r="BK7">
        <v>113</v>
      </c>
      <c r="BL7">
        <v>555558</v>
      </c>
      <c r="BM7">
        <v>5943</v>
      </c>
      <c r="BN7" s="10">
        <v>120</v>
      </c>
      <c r="BO7" s="2">
        <v>42722</v>
      </c>
      <c r="BQ7">
        <v>5943</v>
      </c>
      <c r="BR7" t="s">
        <v>211</v>
      </c>
    </row>
    <row r="8" spans="2:70" x14ac:dyDescent="0.3">
      <c r="B8">
        <v>104</v>
      </c>
      <c r="C8" s="2">
        <v>42443</v>
      </c>
      <c r="F8" t="s">
        <v>251</v>
      </c>
      <c r="G8" s="3">
        <f t="shared" si="0"/>
        <v>12347918.333333332</v>
      </c>
      <c r="H8" t="s">
        <v>10</v>
      </c>
      <c r="I8" s="2">
        <v>44018</v>
      </c>
      <c r="K8">
        <f t="shared" si="1"/>
        <v>1459</v>
      </c>
      <c r="L8">
        <f t="shared" si="2"/>
        <v>447.85</v>
      </c>
      <c r="M8">
        <v>104</v>
      </c>
      <c r="N8" s="3">
        <f t="shared" si="3"/>
        <v>12347918.333333332</v>
      </c>
      <c r="O8">
        <v>10001000</v>
      </c>
      <c r="P8" t="s">
        <v>35</v>
      </c>
      <c r="Q8" s="6" t="s">
        <v>48</v>
      </c>
      <c r="S8">
        <v>104</v>
      </c>
      <c r="T8" t="s">
        <v>10</v>
      </c>
      <c r="U8" t="s">
        <v>48</v>
      </c>
      <c r="V8">
        <f t="shared" si="4"/>
        <v>27</v>
      </c>
      <c r="W8" t="s">
        <v>52</v>
      </c>
      <c r="X8">
        <f t="shared" si="5"/>
        <v>2226</v>
      </c>
      <c r="Y8">
        <v>555559</v>
      </c>
      <c r="Z8" s="5" t="s">
        <v>71</v>
      </c>
      <c r="AA8" s="9" t="s">
        <v>231</v>
      </c>
      <c r="AB8" s="12">
        <f t="shared" si="6"/>
        <v>12347918.333333332</v>
      </c>
      <c r="AC8" s="9"/>
      <c r="AD8" s="9">
        <f t="shared" ref="AD8" si="15">AD7+3</f>
        <v>12349</v>
      </c>
      <c r="AE8" s="9">
        <f t="shared" si="7"/>
        <v>11</v>
      </c>
      <c r="AF8" s="9">
        <v>101</v>
      </c>
      <c r="AG8" s="9">
        <v>104</v>
      </c>
      <c r="AH8" s="9">
        <f t="shared" si="8"/>
        <v>1459</v>
      </c>
      <c r="AI8" s="10">
        <v>16</v>
      </c>
      <c r="AJ8" s="9"/>
      <c r="AK8" s="9" t="s">
        <v>111</v>
      </c>
      <c r="AL8" s="9" t="s">
        <v>115</v>
      </c>
      <c r="AM8" s="9" t="s">
        <v>122</v>
      </c>
      <c r="AN8" s="9">
        <v>105</v>
      </c>
      <c r="AO8" s="9">
        <v>2</v>
      </c>
      <c r="AP8" s="9">
        <f>2000+11</f>
        <v>2011</v>
      </c>
      <c r="AR8">
        <f t="shared" si="10"/>
        <v>11</v>
      </c>
      <c r="AS8" s="2">
        <v>42191</v>
      </c>
      <c r="AT8" s="11">
        <v>0.33333333333333331</v>
      </c>
      <c r="AU8" s="9">
        <f t="shared" si="11"/>
        <v>2170</v>
      </c>
      <c r="AV8" s="9">
        <f t="shared" si="12"/>
        <v>2173</v>
      </c>
      <c r="AW8" s="9" t="s">
        <v>198</v>
      </c>
      <c r="AX8" s="9" t="s">
        <v>198</v>
      </c>
      <c r="AY8" s="9" t="s">
        <v>97</v>
      </c>
      <c r="AZ8" s="9">
        <v>555559</v>
      </c>
      <c r="BA8"/>
      <c r="BB8">
        <v>555559</v>
      </c>
      <c r="BC8" t="s">
        <v>156</v>
      </c>
      <c r="BD8" t="s">
        <v>175</v>
      </c>
      <c r="BE8" s="9">
        <f t="shared" si="13"/>
        <v>2047</v>
      </c>
      <c r="BF8" s="9">
        <f t="shared" si="14"/>
        <v>94168135</v>
      </c>
      <c r="BG8" s="9" t="s">
        <v>205</v>
      </c>
      <c r="BH8" s="9"/>
      <c r="BI8" s="9">
        <v>114</v>
      </c>
      <c r="BJ8"/>
      <c r="BK8">
        <v>114</v>
      </c>
      <c r="BL8">
        <v>555559</v>
      </c>
      <c r="BM8">
        <f t="shared" ref="BM8" si="16">BM7+3</f>
        <v>5946</v>
      </c>
      <c r="BN8" s="10">
        <v>80</v>
      </c>
      <c r="BO8" s="2">
        <v>42693</v>
      </c>
      <c r="BQ8">
        <f t="shared" ref="BQ8" si="17">BQ7+3</f>
        <v>5946</v>
      </c>
      <c r="BR8" t="s">
        <v>212</v>
      </c>
    </row>
    <row r="9" spans="2:70" x14ac:dyDescent="0.3">
      <c r="B9">
        <v>105</v>
      </c>
      <c r="C9" s="2">
        <v>42444</v>
      </c>
      <c r="F9" t="s">
        <v>252</v>
      </c>
      <c r="G9">
        <f t="shared" si="0"/>
        <v>12347924.999999998</v>
      </c>
      <c r="H9" t="s">
        <v>11</v>
      </c>
      <c r="I9" s="2">
        <v>44019</v>
      </c>
      <c r="K9">
        <f t="shared" si="1"/>
        <v>1534</v>
      </c>
      <c r="L9">
        <f t="shared" si="2"/>
        <v>407.85</v>
      </c>
      <c r="M9">
        <v>105</v>
      </c>
      <c r="N9">
        <f t="shared" si="3"/>
        <v>12347924.999999998</v>
      </c>
      <c r="O9">
        <v>10001000</v>
      </c>
      <c r="P9" t="s">
        <v>35</v>
      </c>
      <c r="Q9" s="6" t="s">
        <v>48</v>
      </c>
      <c r="S9">
        <v>105</v>
      </c>
      <c r="T9" t="s">
        <v>11</v>
      </c>
      <c r="U9" t="s">
        <v>48</v>
      </c>
      <c r="V9">
        <f t="shared" si="4"/>
        <v>31</v>
      </c>
      <c r="W9" t="s">
        <v>53</v>
      </c>
      <c r="X9">
        <f t="shared" si="5"/>
        <v>2278</v>
      </c>
      <c r="Y9">
        <v>555560</v>
      </c>
      <c r="Z9" s="5" t="s">
        <v>72</v>
      </c>
      <c r="AA9" s="9" t="s">
        <v>232</v>
      </c>
      <c r="AB9" s="9">
        <f t="shared" si="6"/>
        <v>12347924.999999998</v>
      </c>
      <c r="AC9" s="9"/>
      <c r="AD9" s="9">
        <v>12347</v>
      </c>
      <c r="AE9" s="9">
        <f t="shared" si="7"/>
        <v>14</v>
      </c>
      <c r="AF9" s="9">
        <v>105</v>
      </c>
      <c r="AG9" s="9">
        <v>106</v>
      </c>
      <c r="AH9" s="9">
        <f t="shared" si="8"/>
        <v>1534</v>
      </c>
      <c r="AI9" s="10">
        <f t="shared" ref="AI9" si="18">15+2</f>
        <v>17</v>
      </c>
      <c r="AJ9" s="9"/>
      <c r="AK9" s="9" t="s">
        <v>110</v>
      </c>
      <c r="AL9" s="9" t="s">
        <v>116</v>
      </c>
      <c r="AM9" s="9" t="s">
        <v>123</v>
      </c>
      <c r="AN9" s="9">
        <v>110</v>
      </c>
      <c r="AO9" s="9">
        <v>4</v>
      </c>
      <c r="AP9" s="9">
        <f t="shared" ref="AP9:AP17" si="19">2000+11</f>
        <v>2011</v>
      </c>
      <c r="AR9">
        <f t="shared" si="10"/>
        <v>14</v>
      </c>
      <c r="AS9" s="2">
        <v>42192</v>
      </c>
      <c r="AT9" s="11">
        <v>0.70833333333333337</v>
      </c>
      <c r="AU9" s="9">
        <f t="shared" si="11"/>
        <v>2215</v>
      </c>
      <c r="AV9" s="9">
        <f t="shared" si="12"/>
        <v>2218</v>
      </c>
      <c r="AW9" s="9" t="s">
        <v>197</v>
      </c>
      <c r="AX9" s="9" t="s">
        <v>198</v>
      </c>
      <c r="AY9" s="9" t="s">
        <v>100</v>
      </c>
      <c r="AZ9" s="9">
        <v>555560</v>
      </c>
      <c r="BA9"/>
      <c r="BB9">
        <v>555560</v>
      </c>
      <c r="BC9" t="s">
        <v>157</v>
      </c>
      <c r="BD9" t="s">
        <v>176</v>
      </c>
      <c r="BE9" s="9">
        <f t="shared" si="13"/>
        <v>2051</v>
      </c>
      <c r="BF9" s="9">
        <f t="shared" si="14"/>
        <v>94168175</v>
      </c>
      <c r="BG9" s="9" t="s">
        <v>205</v>
      </c>
      <c r="BH9" s="9"/>
      <c r="BI9" s="9">
        <v>115</v>
      </c>
      <c r="BJ9"/>
      <c r="BK9">
        <v>115</v>
      </c>
      <c r="BL9">
        <v>555560</v>
      </c>
      <c r="BM9">
        <v>5944</v>
      </c>
      <c r="BN9" s="10">
        <v>60</v>
      </c>
      <c r="BO9" s="2">
        <v>42694</v>
      </c>
      <c r="BQ9">
        <v>5944</v>
      </c>
      <c r="BR9" t="s">
        <v>213</v>
      </c>
    </row>
    <row r="10" spans="2:70" x14ac:dyDescent="0.3">
      <c r="B10">
        <v>106</v>
      </c>
      <c r="C10" s="2">
        <v>42445</v>
      </c>
      <c r="F10" t="s">
        <v>253</v>
      </c>
      <c r="G10" s="3">
        <f t="shared" si="0"/>
        <v>12347931.666666664</v>
      </c>
      <c r="H10" t="s">
        <v>12</v>
      </c>
      <c r="I10" s="2">
        <v>44020</v>
      </c>
      <c r="K10">
        <f t="shared" si="1"/>
        <v>1609</v>
      </c>
      <c r="L10">
        <f t="shared" si="2"/>
        <v>367.85</v>
      </c>
      <c r="M10">
        <v>106</v>
      </c>
      <c r="N10" s="3">
        <f t="shared" si="3"/>
        <v>12347931.666666664</v>
      </c>
      <c r="O10">
        <v>10001000</v>
      </c>
      <c r="P10" t="s">
        <v>35</v>
      </c>
      <c r="Q10" s="6" t="s">
        <v>48</v>
      </c>
      <c r="S10">
        <v>106</v>
      </c>
      <c r="T10" t="s">
        <v>12</v>
      </c>
      <c r="U10" t="s">
        <v>48</v>
      </c>
      <c r="V10">
        <f t="shared" si="4"/>
        <v>35</v>
      </c>
      <c r="W10" t="s">
        <v>54</v>
      </c>
      <c r="X10">
        <f t="shared" si="5"/>
        <v>2330</v>
      </c>
      <c r="Y10">
        <v>555561</v>
      </c>
      <c r="Z10" s="5" t="s">
        <v>78</v>
      </c>
      <c r="AA10" s="9" t="s">
        <v>233</v>
      </c>
      <c r="AB10" s="12">
        <f t="shared" si="6"/>
        <v>12347931.666666664</v>
      </c>
      <c r="AC10" s="9"/>
      <c r="AD10" s="9">
        <f t="shared" ref="AD10" si="20">AD9+3</f>
        <v>12350</v>
      </c>
      <c r="AE10" s="9">
        <f t="shared" si="7"/>
        <v>17</v>
      </c>
      <c r="AF10" s="9">
        <v>105</v>
      </c>
      <c r="AG10" s="9">
        <v>107</v>
      </c>
      <c r="AH10" s="9">
        <f t="shared" si="8"/>
        <v>1609</v>
      </c>
      <c r="AI10" s="10">
        <v>17</v>
      </c>
      <c r="AJ10" s="9"/>
      <c r="AK10" s="9" t="s">
        <v>109</v>
      </c>
      <c r="AL10" s="9" t="s">
        <v>116</v>
      </c>
      <c r="AM10" s="9" t="s">
        <v>124</v>
      </c>
      <c r="AN10" s="9">
        <v>115</v>
      </c>
      <c r="AO10" s="9">
        <v>3</v>
      </c>
      <c r="AP10" s="9">
        <f t="shared" si="19"/>
        <v>2011</v>
      </c>
      <c r="AR10">
        <f t="shared" si="10"/>
        <v>17</v>
      </c>
      <c r="AS10" s="2">
        <v>42559</v>
      </c>
      <c r="AT10" s="11">
        <v>0.79166666666666663</v>
      </c>
      <c r="AU10" s="9">
        <f t="shared" si="11"/>
        <v>2260</v>
      </c>
      <c r="AV10" s="9">
        <f t="shared" si="12"/>
        <v>2263</v>
      </c>
      <c r="AW10" s="9" t="s">
        <v>197</v>
      </c>
      <c r="AX10" s="9" t="s">
        <v>198</v>
      </c>
      <c r="AY10" s="9" t="s">
        <v>106</v>
      </c>
      <c r="AZ10" s="9">
        <v>555561</v>
      </c>
      <c r="BA10"/>
      <c r="BB10">
        <v>555561</v>
      </c>
      <c r="BC10" t="s">
        <v>158</v>
      </c>
      <c r="BD10" t="s">
        <v>180</v>
      </c>
      <c r="BE10" s="9">
        <f t="shared" si="13"/>
        <v>2055</v>
      </c>
      <c r="BF10" s="9">
        <f t="shared" si="14"/>
        <v>94168215</v>
      </c>
      <c r="BG10" s="9" t="s">
        <v>205</v>
      </c>
      <c r="BH10" s="9"/>
      <c r="BI10" s="9">
        <v>116</v>
      </c>
      <c r="BJ10"/>
      <c r="BK10">
        <v>116</v>
      </c>
      <c r="BL10">
        <v>555561</v>
      </c>
      <c r="BM10">
        <f t="shared" ref="BM10" si="21">BM9+3</f>
        <v>5947</v>
      </c>
      <c r="BN10" s="10">
        <v>120</v>
      </c>
      <c r="BO10" s="2">
        <v>42695</v>
      </c>
      <c r="BQ10">
        <f t="shared" ref="BQ10" si="22">BQ9+3</f>
        <v>5947</v>
      </c>
      <c r="BR10" t="s">
        <v>214</v>
      </c>
    </row>
    <row r="11" spans="2:70" x14ac:dyDescent="0.3">
      <c r="B11">
        <v>107</v>
      </c>
      <c r="C11" s="2">
        <v>42446</v>
      </c>
      <c r="F11" t="s">
        <v>254</v>
      </c>
      <c r="G11" s="3">
        <f t="shared" si="0"/>
        <v>12347938.33333333</v>
      </c>
      <c r="H11" t="s">
        <v>13</v>
      </c>
      <c r="I11" s="2">
        <v>43533</v>
      </c>
      <c r="K11">
        <f t="shared" si="1"/>
        <v>1684</v>
      </c>
      <c r="L11">
        <f>L10-100/2+10+0.43</f>
        <v>328.28000000000003</v>
      </c>
      <c r="M11">
        <v>107</v>
      </c>
      <c r="N11" s="3">
        <f t="shared" si="3"/>
        <v>12347938.33333333</v>
      </c>
      <c r="O11">
        <v>12352972</v>
      </c>
      <c r="P11" t="s">
        <v>35</v>
      </c>
      <c r="Q11" s="6" t="s">
        <v>196</v>
      </c>
      <c r="S11">
        <v>107</v>
      </c>
      <c r="T11" t="s">
        <v>13</v>
      </c>
      <c r="U11" t="s">
        <v>48</v>
      </c>
      <c r="V11">
        <f t="shared" si="4"/>
        <v>39</v>
      </c>
      <c r="W11" t="s">
        <v>55</v>
      </c>
      <c r="X11">
        <f t="shared" si="5"/>
        <v>2382</v>
      </c>
      <c r="Y11">
        <v>555562</v>
      </c>
      <c r="Z11" s="5" t="s">
        <v>79</v>
      </c>
      <c r="AA11" s="9" t="s">
        <v>234</v>
      </c>
      <c r="AB11" s="12">
        <f t="shared" si="6"/>
        <v>12347938.33333333</v>
      </c>
      <c r="AC11" s="9"/>
      <c r="AD11" s="9">
        <v>12348</v>
      </c>
      <c r="AE11" s="9">
        <f t="shared" si="7"/>
        <v>20</v>
      </c>
      <c r="AF11" s="9">
        <v>105</v>
      </c>
      <c r="AG11" s="9">
        <v>108</v>
      </c>
      <c r="AH11" s="9">
        <f t="shared" si="8"/>
        <v>1684</v>
      </c>
      <c r="AI11" s="10">
        <f t="shared" ref="AI11" si="23">15+2</f>
        <v>17</v>
      </c>
      <c r="AJ11" s="9"/>
      <c r="AK11" s="9" t="s">
        <v>108</v>
      </c>
      <c r="AL11" s="9" t="s">
        <v>116</v>
      </c>
      <c r="AM11" s="9" t="s">
        <v>125</v>
      </c>
      <c r="AN11" s="9">
        <v>116</v>
      </c>
      <c r="AO11" s="9">
        <v>2</v>
      </c>
      <c r="AP11" s="9">
        <f>2000+17</f>
        <v>2017</v>
      </c>
      <c r="AR11">
        <f t="shared" si="10"/>
        <v>20</v>
      </c>
      <c r="AS11" s="2">
        <v>42560</v>
      </c>
      <c r="AT11" s="11">
        <v>0.33333333333333331</v>
      </c>
      <c r="AU11" s="9">
        <f t="shared" si="11"/>
        <v>2305</v>
      </c>
      <c r="AV11" s="9">
        <f t="shared" si="12"/>
        <v>2308</v>
      </c>
      <c r="AW11" s="9" t="s">
        <v>198</v>
      </c>
      <c r="AX11" s="9" t="s">
        <v>198</v>
      </c>
      <c r="AY11" s="9" t="s">
        <v>105</v>
      </c>
      <c r="AZ11" s="9">
        <v>555562</v>
      </c>
      <c r="BA11"/>
      <c r="BB11">
        <v>555562</v>
      </c>
      <c r="BC11" t="s">
        <v>159</v>
      </c>
      <c r="BD11" t="s">
        <v>177</v>
      </c>
      <c r="BE11" s="9">
        <f t="shared" si="13"/>
        <v>2059</v>
      </c>
      <c r="BF11" s="9">
        <f t="shared" si="14"/>
        <v>94168255</v>
      </c>
      <c r="BG11" s="9" t="s">
        <v>206</v>
      </c>
      <c r="BH11" s="9"/>
      <c r="BI11" s="9">
        <v>117</v>
      </c>
      <c r="BJ11"/>
      <c r="BK11">
        <v>117</v>
      </c>
      <c r="BL11">
        <v>555562</v>
      </c>
      <c r="BM11">
        <v>5945</v>
      </c>
      <c r="BN11" s="10">
        <v>60</v>
      </c>
      <c r="BO11" s="2">
        <v>42696</v>
      </c>
      <c r="BQ11">
        <v>5945</v>
      </c>
      <c r="BR11" t="s">
        <v>215</v>
      </c>
    </row>
    <row r="12" spans="2:70" x14ac:dyDescent="0.3">
      <c r="B12">
        <v>108</v>
      </c>
      <c r="C12" s="2">
        <v>42447</v>
      </c>
      <c r="F12" t="s">
        <v>255</v>
      </c>
      <c r="G12">
        <f>G11+5*(4/3)+5000</f>
        <v>12352944.999999996</v>
      </c>
      <c r="H12" t="s">
        <v>14</v>
      </c>
      <c r="I12" s="2">
        <v>43544</v>
      </c>
      <c r="K12">
        <f t="shared" si="1"/>
        <v>1759</v>
      </c>
      <c r="L12">
        <f t="shared" ref="L12:L18" si="24">L11-100/2+10+0.43</f>
        <v>288.71000000000004</v>
      </c>
      <c r="M12">
        <v>108</v>
      </c>
      <c r="N12">
        <f>N11+5*(4/3)+5000</f>
        <v>12352944.999999996</v>
      </c>
      <c r="O12">
        <v>12347890</v>
      </c>
      <c r="P12" t="s">
        <v>35</v>
      </c>
      <c r="Q12" s="6" t="s">
        <v>196</v>
      </c>
      <c r="S12">
        <v>108</v>
      </c>
      <c r="T12" t="s">
        <v>14</v>
      </c>
      <c r="U12" t="s">
        <v>48</v>
      </c>
      <c r="V12">
        <f t="shared" si="4"/>
        <v>43</v>
      </c>
      <c r="W12" t="s">
        <v>56</v>
      </c>
      <c r="X12">
        <f t="shared" si="5"/>
        <v>2434</v>
      </c>
      <c r="Y12">
        <v>555563</v>
      </c>
      <c r="Z12" s="5" t="s">
        <v>80</v>
      </c>
      <c r="AA12" s="9" t="s">
        <v>235</v>
      </c>
      <c r="AB12" s="9">
        <f>AB11+5*(4/3)+5000</f>
        <v>12352944.999999996</v>
      </c>
      <c r="AC12" s="9"/>
      <c r="AD12" s="9">
        <f t="shared" ref="AD12" si="25">AD11+3</f>
        <v>12351</v>
      </c>
      <c r="AE12" s="9">
        <f t="shared" si="7"/>
        <v>23</v>
      </c>
      <c r="AF12" s="9">
        <v>105</v>
      </c>
      <c r="AG12" s="9">
        <v>108</v>
      </c>
      <c r="AH12" s="9">
        <f t="shared" si="8"/>
        <v>1759</v>
      </c>
      <c r="AI12" s="10">
        <v>18</v>
      </c>
      <c r="AJ12" s="9"/>
      <c r="AK12" s="9" t="s">
        <v>107</v>
      </c>
      <c r="AL12" s="9" t="s">
        <v>117</v>
      </c>
      <c r="AM12" s="9" t="s">
        <v>126</v>
      </c>
      <c r="AN12" s="9">
        <v>116</v>
      </c>
      <c r="AO12" s="9">
        <v>4</v>
      </c>
      <c r="AP12" s="9">
        <f t="shared" ref="AP12:AP16" si="26">2000+17</f>
        <v>2017</v>
      </c>
      <c r="AR12">
        <f t="shared" si="10"/>
        <v>23</v>
      </c>
      <c r="AS12" s="2">
        <v>42561</v>
      </c>
      <c r="AT12" s="11">
        <v>0.74305555555555547</v>
      </c>
      <c r="AU12" s="9">
        <f t="shared" si="11"/>
        <v>2350</v>
      </c>
      <c r="AV12" s="9">
        <f t="shared" si="12"/>
        <v>2353</v>
      </c>
      <c r="AW12" s="9" t="s">
        <v>198</v>
      </c>
      <c r="AX12" s="9" t="s">
        <v>198</v>
      </c>
      <c r="AY12" s="9" t="s">
        <v>104</v>
      </c>
      <c r="AZ12" s="9">
        <v>555563</v>
      </c>
      <c r="BA12"/>
      <c r="BB12">
        <v>555563</v>
      </c>
      <c r="BC12" t="s">
        <v>160</v>
      </c>
      <c r="BD12" t="s">
        <v>174</v>
      </c>
      <c r="BE12" s="9">
        <f t="shared" si="13"/>
        <v>2063</v>
      </c>
      <c r="BF12" s="9">
        <f t="shared" si="14"/>
        <v>94168295</v>
      </c>
      <c r="BG12" s="9" t="s">
        <v>206</v>
      </c>
      <c r="BH12" s="9"/>
      <c r="BI12" s="9">
        <v>118</v>
      </c>
      <c r="BJ12"/>
      <c r="BK12">
        <v>118</v>
      </c>
      <c r="BL12">
        <v>555563</v>
      </c>
      <c r="BM12">
        <f t="shared" ref="BM12" si="27">BM11+3</f>
        <v>5948</v>
      </c>
      <c r="BN12" s="10">
        <v>60</v>
      </c>
      <c r="BO12" s="2">
        <v>42697</v>
      </c>
      <c r="BQ12">
        <f t="shared" ref="BQ12" si="28">BQ11+3</f>
        <v>5948</v>
      </c>
      <c r="BR12" t="s">
        <v>216</v>
      </c>
    </row>
    <row r="13" spans="2:70" x14ac:dyDescent="0.3">
      <c r="B13">
        <v>109</v>
      </c>
      <c r="C13" s="2">
        <v>42813</v>
      </c>
      <c r="F13" t="s">
        <v>256</v>
      </c>
      <c r="G13" s="3">
        <f t="shared" si="0"/>
        <v>12352951.666666662</v>
      </c>
      <c r="H13" t="s">
        <v>15</v>
      </c>
      <c r="I13" s="2">
        <v>43545</v>
      </c>
      <c r="K13">
        <f t="shared" si="1"/>
        <v>1834</v>
      </c>
      <c r="L13">
        <f t="shared" si="24"/>
        <v>249.14000000000004</v>
      </c>
      <c r="M13">
        <v>109</v>
      </c>
      <c r="N13" s="3">
        <f t="shared" si="3"/>
        <v>12352951.666666662</v>
      </c>
      <c r="O13">
        <v>12453018</v>
      </c>
      <c r="P13" t="s">
        <v>35</v>
      </c>
      <c r="Q13" s="6" t="s">
        <v>196</v>
      </c>
      <c r="S13">
        <v>109</v>
      </c>
      <c r="T13" t="s">
        <v>15</v>
      </c>
      <c r="U13" t="s">
        <v>48</v>
      </c>
      <c r="V13">
        <f t="shared" si="4"/>
        <v>47</v>
      </c>
      <c r="W13" t="s">
        <v>57</v>
      </c>
      <c r="X13">
        <f t="shared" si="5"/>
        <v>2486</v>
      </c>
      <c r="Y13">
        <v>555564</v>
      </c>
      <c r="Z13" s="5" t="s">
        <v>81</v>
      </c>
      <c r="AA13" s="9" t="s">
        <v>236</v>
      </c>
      <c r="AB13" s="12">
        <f t="shared" si="6"/>
        <v>12352951.666666662</v>
      </c>
      <c r="AC13" s="9"/>
      <c r="AD13" s="9">
        <v>12349</v>
      </c>
      <c r="AE13" s="9">
        <f t="shared" si="7"/>
        <v>26</v>
      </c>
      <c r="AF13" s="9">
        <v>110</v>
      </c>
      <c r="AG13" s="9">
        <v>109</v>
      </c>
      <c r="AH13" s="9">
        <f t="shared" si="8"/>
        <v>1834</v>
      </c>
      <c r="AI13" s="10">
        <f t="shared" ref="AI13" si="29">15+2</f>
        <v>17</v>
      </c>
      <c r="AJ13" s="9"/>
      <c r="AK13" s="9" t="s">
        <v>106</v>
      </c>
      <c r="AL13" s="9" t="s">
        <v>117</v>
      </c>
      <c r="AM13" s="9" t="s">
        <v>127</v>
      </c>
      <c r="AN13" s="9">
        <v>116</v>
      </c>
      <c r="AO13" s="9">
        <v>2</v>
      </c>
      <c r="AP13" s="9">
        <f t="shared" si="26"/>
        <v>2017</v>
      </c>
      <c r="AR13">
        <f t="shared" si="10"/>
        <v>26</v>
      </c>
      <c r="AS13" s="2">
        <v>42562</v>
      </c>
      <c r="AT13" s="11">
        <v>0.66666666666666663</v>
      </c>
      <c r="AU13" s="9">
        <f>(AU12+45)*3</f>
        <v>7185</v>
      </c>
      <c r="AV13" s="9">
        <f>AV11+3</f>
        <v>2311</v>
      </c>
      <c r="AW13" s="9" t="s">
        <v>198</v>
      </c>
      <c r="AX13" s="9" t="s">
        <v>198</v>
      </c>
      <c r="AY13" s="9" t="s">
        <v>103</v>
      </c>
      <c r="AZ13" s="9">
        <v>555564</v>
      </c>
      <c r="BA13"/>
      <c r="BB13">
        <v>555564</v>
      </c>
      <c r="BC13" t="s">
        <v>161</v>
      </c>
      <c r="BD13" t="s">
        <v>181</v>
      </c>
      <c r="BE13" s="9">
        <f t="shared" si="13"/>
        <v>2067</v>
      </c>
      <c r="BF13" s="9">
        <f t="shared" si="14"/>
        <v>94168335</v>
      </c>
      <c r="BG13" s="9" t="s">
        <v>206</v>
      </c>
      <c r="BH13" s="9"/>
      <c r="BI13" s="9">
        <v>119</v>
      </c>
      <c r="BJ13"/>
      <c r="BK13">
        <v>119</v>
      </c>
      <c r="BL13">
        <v>555564</v>
      </c>
      <c r="BM13">
        <v>5946</v>
      </c>
      <c r="BN13" s="10">
        <v>60</v>
      </c>
      <c r="BO13" s="2">
        <v>42759</v>
      </c>
      <c r="BQ13">
        <v>5946</v>
      </c>
      <c r="BR13" t="s">
        <v>217</v>
      </c>
    </row>
    <row r="14" spans="2:70" x14ac:dyDescent="0.3">
      <c r="B14">
        <v>110</v>
      </c>
      <c r="C14" s="2">
        <v>42814</v>
      </c>
      <c r="F14" t="s">
        <v>257</v>
      </c>
      <c r="G14" s="3">
        <f t="shared" si="0"/>
        <v>12352958.333333328</v>
      </c>
      <c r="H14" t="s">
        <v>16</v>
      </c>
      <c r="I14" s="2">
        <v>43546</v>
      </c>
      <c r="K14">
        <f t="shared" si="1"/>
        <v>1909</v>
      </c>
      <c r="L14">
        <f t="shared" si="24"/>
        <v>209.57000000000005</v>
      </c>
      <c r="M14">
        <v>110</v>
      </c>
      <c r="N14" s="3">
        <f t="shared" si="3"/>
        <v>12352958.333333328</v>
      </c>
      <c r="O14">
        <v>12347932</v>
      </c>
      <c r="P14" t="s">
        <v>36</v>
      </c>
      <c r="Q14" s="6" t="s">
        <v>196</v>
      </c>
      <c r="S14">
        <v>110</v>
      </c>
      <c r="T14" t="s">
        <v>16</v>
      </c>
      <c r="U14" t="s">
        <v>48</v>
      </c>
      <c r="V14">
        <f>(V13+4)/3</f>
        <v>17</v>
      </c>
      <c r="W14" t="s">
        <v>58</v>
      </c>
      <c r="X14">
        <f t="shared" si="5"/>
        <v>2538</v>
      </c>
      <c r="Y14">
        <v>555565</v>
      </c>
      <c r="Z14" s="5" t="s">
        <v>73</v>
      </c>
      <c r="AA14" s="9" t="s">
        <v>237</v>
      </c>
      <c r="AB14" s="12">
        <f t="shared" si="6"/>
        <v>12352958.333333328</v>
      </c>
      <c r="AC14" s="9"/>
      <c r="AD14" s="9">
        <f t="shared" ref="AD14" si="30">AD13+3</f>
        <v>12352</v>
      </c>
      <c r="AE14" s="9">
        <f t="shared" si="7"/>
        <v>29</v>
      </c>
      <c r="AF14" s="9">
        <v>110</v>
      </c>
      <c r="AG14" s="9">
        <v>109</v>
      </c>
      <c r="AH14" s="9">
        <f t="shared" si="8"/>
        <v>1909</v>
      </c>
      <c r="AI14" s="10">
        <v>19</v>
      </c>
      <c r="AJ14" s="9"/>
      <c r="AK14" s="9" t="s">
        <v>105</v>
      </c>
      <c r="AL14" s="9" t="s">
        <v>117</v>
      </c>
      <c r="AM14" s="9" t="s">
        <v>123</v>
      </c>
      <c r="AN14" s="9">
        <v>104</v>
      </c>
      <c r="AO14" s="9">
        <v>4</v>
      </c>
      <c r="AP14" s="9">
        <f t="shared" si="26"/>
        <v>2017</v>
      </c>
      <c r="AR14">
        <f t="shared" si="10"/>
        <v>29</v>
      </c>
      <c r="AS14" s="2">
        <v>42655</v>
      </c>
      <c r="AT14" s="11">
        <v>0.33333333333333331</v>
      </c>
      <c r="AU14" s="9">
        <f t="shared" si="11"/>
        <v>7230</v>
      </c>
      <c r="AV14" s="9">
        <f t="shared" ref="AV14:AV23" si="31">AV12+3</f>
        <v>2356</v>
      </c>
      <c r="AW14" s="9" t="s">
        <v>198</v>
      </c>
      <c r="AX14" s="9" t="s">
        <v>197</v>
      </c>
      <c r="AY14" s="9" t="s">
        <v>112</v>
      </c>
      <c r="AZ14" s="9">
        <v>555565</v>
      </c>
      <c r="BA14"/>
      <c r="BB14">
        <v>555565</v>
      </c>
      <c r="BC14" t="s">
        <v>162</v>
      </c>
      <c r="BD14" t="s">
        <v>183</v>
      </c>
      <c r="BE14" s="9">
        <f t="shared" si="13"/>
        <v>2071</v>
      </c>
      <c r="BF14" s="9">
        <f t="shared" si="14"/>
        <v>94168375</v>
      </c>
      <c r="BG14" s="9" t="s">
        <v>206</v>
      </c>
      <c r="BH14" s="9"/>
      <c r="BI14" s="9">
        <v>120</v>
      </c>
      <c r="BJ14"/>
      <c r="BK14">
        <v>120</v>
      </c>
      <c r="BL14">
        <v>555565</v>
      </c>
      <c r="BM14">
        <f t="shared" ref="BM14" si="32">BM13+3</f>
        <v>5949</v>
      </c>
      <c r="BN14" s="10">
        <v>60</v>
      </c>
      <c r="BO14" s="2">
        <v>42760</v>
      </c>
      <c r="BQ14">
        <f t="shared" ref="BQ14" si="33">BQ13+3</f>
        <v>5949</v>
      </c>
      <c r="BR14" t="s">
        <v>218</v>
      </c>
    </row>
    <row r="15" spans="2:70" x14ac:dyDescent="0.3">
      <c r="B15">
        <v>111</v>
      </c>
      <c r="C15" s="2">
        <v>42836</v>
      </c>
      <c r="F15" t="s">
        <v>258</v>
      </c>
      <c r="G15">
        <f t="shared" si="0"/>
        <v>12352964.999999994</v>
      </c>
      <c r="H15" t="s">
        <v>17</v>
      </c>
      <c r="I15" s="2">
        <v>43547</v>
      </c>
      <c r="K15">
        <f t="shared" si="1"/>
        <v>1984</v>
      </c>
      <c r="L15">
        <f t="shared" si="24"/>
        <v>170.00000000000006</v>
      </c>
      <c r="M15">
        <v>111</v>
      </c>
      <c r="N15">
        <f t="shared" si="3"/>
        <v>12352964.999999994</v>
      </c>
      <c r="O15">
        <v>12453018</v>
      </c>
      <c r="P15" t="s">
        <v>33</v>
      </c>
      <c r="Q15" s="6" t="s">
        <v>196</v>
      </c>
      <c r="S15">
        <v>111</v>
      </c>
      <c r="T15" t="s">
        <v>17</v>
      </c>
      <c r="U15" t="s">
        <v>47</v>
      </c>
      <c r="V15">
        <f t="shared" si="4"/>
        <v>21</v>
      </c>
      <c r="W15" t="s">
        <v>59</v>
      </c>
      <c r="X15">
        <f t="shared" si="5"/>
        <v>2590</v>
      </c>
      <c r="Y15">
        <v>555566</v>
      </c>
      <c r="Z15" s="5" t="s">
        <v>74</v>
      </c>
      <c r="AA15" s="9" t="s">
        <v>238</v>
      </c>
      <c r="AB15" s="9">
        <f t="shared" si="6"/>
        <v>12352964.999999994</v>
      </c>
      <c r="AC15" s="9"/>
      <c r="AD15" s="9">
        <v>12350</v>
      </c>
      <c r="AE15" s="9">
        <f t="shared" si="7"/>
        <v>32</v>
      </c>
      <c r="AF15" s="9">
        <v>110</v>
      </c>
      <c r="AG15" s="9">
        <v>111</v>
      </c>
      <c r="AH15" s="9">
        <f t="shared" si="8"/>
        <v>1984</v>
      </c>
      <c r="AI15" s="10">
        <f t="shared" ref="AI15" si="34">15+2</f>
        <v>17</v>
      </c>
      <c r="AJ15" s="9"/>
      <c r="AK15" s="9" t="s">
        <v>104</v>
      </c>
      <c r="AL15" s="9" t="s">
        <v>117</v>
      </c>
      <c r="AM15" s="9" t="s">
        <v>128</v>
      </c>
      <c r="AN15" s="9">
        <v>106</v>
      </c>
      <c r="AO15" s="9">
        <v>3</v>
      </c>
      <c r="AP15" s="9">
        <f t="shared" si="26"/>
        <v>2017</v>
      </c>
      <c r="AR15">
        <f t="shared" si="10"/>
        <v>32</v>
      </c>
      <c r="AS15" s="2">
        <v>42656</v>
      </c>
      <c r="AT15" s="11">
        <v>0.22152777777777777</v>
      </c>
      <c r="AU15" s="9">
        <f t="shared" si="11"/>
        <v>7275</v>
      </c>
      <c r="AV15" s="9">
        <f t="shared" si="31"/>
        <v>2314</v>
      </c>
      <c r="AW15" s="9" t="s">
        <v>198</v>
      </c>
      <c r="AX15" s="9" t="s">
        <v>197</v>
      </c>
      <c r="AY15" s="9" t="s">
        <v>111</v>
      </c>
      <c r="AZ15" s="9">
        <v>555566</v>
      </c>
      <c r="BA15"/>
      <c r="BB15">
        <v>555566</v>
      </c>
      <c r="BC15" t="s">
        <v>163</v>
      </c>
      <c r="BD15" t="s">
        <v>185</v>
      </c>
      <c r="BE15" s="9">
        <f t="shared" si="13"/>
        <v>2075</v>
      </c>
      <c r="BF15" s="9">
        <f t="shared" si="14"/>
        <v>94168415</v>
      </c>
      <c r="BG15" s="9" t="s">
        <v>206</v>
      </c>
      <c r="BH15" s="9"/>
      <c r="BI15" s="9">
        <v>121</v>
      </c>
      <c r="BJ15"/>
      <c r="BK15">
        <v>121</v>
      </c>
      <c r="BL15">
        <v>555566</v>
      </c>
      <c r="BM15">
        <v>5947</v>
      </c>
      <c r="BN15" s="10">
        <v>80</v>
      </c>
      <c r="BO15" s="2">
        <v>42761</v>
      </c>
      <c r="BQ15">
        <v>5947</v>
      </c>
      <c r="BR15" t="s">
        <v>219</v>
      </c>
    </row>
    <row r="16" spans="2:70" x14ac:dyDescent="0.3">
      <c r="B16">
        <v>112</v>
      </c>
      <c r="C16" s="2">
        <v>42837</v>
      </c>
      <c r="F16" t="s">
        <v>259</v>
      </c>
      <c r="G16" s="3">
        <f t="shared" si="0"/>
        <v>12352971.66666666</v>
      </c>
      <c r="H16" t="s">
        <v>18</v>
      </c>
      <c r="I16" s="2">
        <v>43914</v>
      </c>
      <c r="K16">
        <f t="shared" si="1"/>
        <v>2059</v>
      </c>
      <c r="L16">
        <f t="shared" si="24"/>
        <v>130.43000000000006</v>
      </c>
      <c r="M16">
        <v>112</v>
      </c>
      <c r="N16" s="3">
        <f t="shared" si="3"/>
        <v>12352971.66666666</v>
      </c>
      <c r="O16">
        <v>12453005</v>
      </c>
      <c r="P16" t="s">
        <v>33</v>
      </c>
      <c r="Q16" s="6" t="s">
        <v>196</v>
      </c>
      <c r="S16">
        <v>112</v>
      </c>
      <c r="T16" t="s">
        <v>18</v>
      </c>
      <c r="U16" t="s">
        <v>47</v>
      </c>
      <c r="V16">
        <f t="shared" si="4"/>
        <v>25</v>
      </c>
      <c r="W16" t="s">
        <v>60</v>
      </c>
      <c r="X16">
        <f t="shared" si="5"/>
        <v>2642</v>
      </c>
      <c r="Y16">
        <v>555567</v>
      </c>
      <c r="Z16" s="5" t="s">
        <v>82</v>
      </c>
      <c r="AA16" s="9" t="s">
        <v>239</v>
      </c>
      <c r="AB16" s="12">
        <f t="shared" si="6"/>
        <v>12352971.66666666</v>
      </c>
      <c r="AC16" s="9"/>
      <c r="AD16" s="9">
        <f t="shared" ref="AD16" si="35">AD15+3</f>
        <v>12353</v>
      </c>
      <c r="AE16" s="9">
        <f t="shared" si="7"/>
        <v>35</v>
      </c>
      <c r="AF16" s="9">
        <v>112</v>
      </c>
      <c r="AG16" s="9">
        <v>113</v>
      </c>
      <c r="AH16" s="9">
        <f t="shared" si="8"/>
        <v>2059</v>
      </c>
      <c r="AI16" s="10">
        <v>20</v>
      </c>
      <c r="AJ16" s="9"/>
      <c r="AK16" s="9" t="s">
        <v>103</v>
      </c>
      <c r="AL16" s="9" t="s">
        <v>117</v>
      </c>
      <c r="AM16" s="9" t="s">
        <v>126</v>
      </c>
      <c r="AN16" s="9">
        <v>107</v>
      </c>
      <c r="AO16" s="9">
        <v>3</v>
      </c>
      <c r="AP16" s="9">
        <f t="shared" si="26"/>
        <v>2017</v>
      </c>
      <c r="AR16">
        <f t="shared" si="10"/>
        <v>35</v>
      </c>
      <c r="AS16" s="2">
        <v>42657</v>
      </c>
      <c r="AT16" s="11">
        <v>0.66666666666666663</v>
      </c>
      <c r="AU16" s="9">
        <f t="shared" si="11"/>
        <v>7320</v>
      </c>
      <c r="AV16" s="9">
        <f t="shared" si="31"/>
        <v>2359</v>
      </c>
      <c r="AW16" s="9" t="s">
        <v>198</v>
      </c>
      <c r="AX16" s="9" t="s">
        <v>197</v>
      </c>
      <c r="AY16" s="9" t="s">
        <v>110</v>
      </c>
      <c r="AZ16" s="9">
        <v>555567</v>
      </c>
      <c r="BA16"/>
      <c r="BB16">
        <v>555567</v>
      </c>
      <c r="BC16" t="s">
        <v>164</v>
      </c>
      <c r="BD16" t="s">
        <v>178</v>
      </c>
      <c r="BE16" s="9">
        <f t="shared" si="13"/>
        <v>2079</v>
      </c>
      <c r="BF16" s="9">
        <f t="shared" si="14"/>
        <v>94168455</v>
      </c>
      <c r="BG16" s="9" t="s">
        <v>206</v>
      </c>
      <c r="BH16" s="9"/>
      <c r="BI16" s="9">
        <v>122</v>
      </c>
      <c r="BJ16"/>
      <c r="BK16">
        <v>122</v>
      </c>
      <c r="BL16">
        <v>555567</v>
      </c>
      <c r="BM16">
        <f t="shared" ref="BM16" si="36">BM15+3</f>
        <v>5950</v>
      </c>
      <c r="BN16" s="10">
        <v>80</v>
      </c>
      <c r="BO16" s="2">
        <v>42762</v>
      </c>
      <c r="BQ16">
        <f t="shared" ref="BQ16" si="37">BQ15+3</f>
        <v>5950</v>
      </c>
      <c r="BR16" t="s">
        <v>220</v>
      </c>
    </row>
    <row r="17" spans="2:70" x14ac:dyDescent="0.3">
      <c r="B17">
        <v>113</v>
      </c>
      <c r="C17" s="2">
        <v>42838</v>
      </c>
      <c r="F17" t="s">
        <v>260</v>
      </c>
      <c r="G17" s="3">
        <f t="shared" si="0"/>
        <v>12352978.333333327</v>
      </c>
      <c r="H17" t="s">
        <v>19</v>
      </c>
      <c r="I17" s="2">
        <v>43915</v>
      </c>
      <c r="K17">
        <f t="shared" si="1"/>
        <v>2134</v>
      </c>
      <c r="L17">
        <f t="shared" si="24"/>
        <v>90.86000000000007</v>
      </c>
      <c r="M17">
        <v>113</v>
      </c>
      <c r="N17" s="3">
        <f t="shared" si="3"/>
        <v>12352978.333333327</v>
      </c>
      <c r="O17">
        <v>10001000</v>
      </c>
      <c r="P17" t="s">
        <v>33</v>
      </c>
      <c r="Q17" s="6" t="s">
        <v>48</v>
      </c>
      <c r="S17">
        <v>113</v>
      </c>
      <c r="T17" t="s">
        <v>19</v>
      </c>
      <c r="U17" t="s">
        <v>47</v>
      </c>
      <c r="V17">
        <f t="shared" si="4"/>
        <v>29</v>
      </c>
      <c r="W17" t="s">
        <v>61</v>
      </c>
      <c r="X17">
        <f t="shared" si="5"/>
        <v>2694</v>
      </c>
      <c r="Y17">
        <v>555568</v>
      </c>
      <c r="Z17" s="5" t="s">
        <v>83</v>
      </c>
      <c r="AA17" s="9" t="s">
        <v>240</v>
      </c>
      <c r="AB17" s="12">
        <f t="shared" si="6"/>
        <v>12352978.333333327</v>
      </c>
      <c r="AC17" s="9"/>
      <c r="AD17" s="9">
        <v>12351</v>
      </c>
      <c r="AE17" s="9">
        <f t="shared" si="7"/>
        <v>38</v>
      </c>
      <c r="AF17" s="9">
        <v>112</v>
      </c>
      <c r="AG17" s="9">
        <v>113</v>
      </c>
      <c r="AH17" s="9">
        <f t="shared" si="8"/>
        <v>2134</v>
      </c>
      <c r="AI17" s="10">
        <f t="shared" ref="AI17" si="38">15+2</f>
        <v>17</v>
      </c>
      <c r="AJ17" s="9"/>
      <c r="AK17" s="9" t="s">
        <v>102</v>
      </c>
      <c r="AL17" s="9" t="s">
        <v>118</v>
      </c>
      <c r="AM17" s="9" t="s">
        <v>129</v>
      </c>
      <c r="AN17" s="9">
        <v>108</v>
      </c>
      <c r="AO17" s="9">
        <v>3</v>
      </c>
      <c r="AP17" s="9">
        <f t="shared" si="19"/>
        <v>2011</v>
      </c>
      <c r="AR17">
        <f t="shared" si="10"/>
        <v>38</v>
      </c>
      <c r="AS17" s="2">
        <v>42658</v>
      </c>
      <c r="AT17" s="11">
        <v>4.1666666666666664E-2</v>
      </c>
      <c r="AU17" s="9">
        <f t="shared" si="11"/>
        <v>7365</v>
      </c>
      <c r="AV17" s="9">
        <f t="shared" si="31"/>
        <v>2317</v>
      </c>
      <c r="AW17" s="9" t="s">
        <v>197</v>
      </c>
      <c r="AX17" s="9" t="s">
        <v>198</v>
      </c>
      <c r="AY17" s="9" t="s">
        <v>109</v>
      </c>
      <c r="AZ17" s="9">
        <v>555568</v>
      </c>
      <c r="BA17"/>
      <c r="BB17">
        <v>555568</v>
      </c>
      <c r="BC17" t="s">
        <v>165</v>
      </c>
      <c r="BD17" t="s">
        <v>186</v>
      </c>
      <c r="BE17" s="9">
        <f t="shared" si="13"/>
        <v>2083</v>
      </c>
      <c r="BF17" s="9">
        <f t="shared" si="14"/>
        <v>94168495</v>
      </c>
      <c r="BG17" s="9" t="s">
        <v>205</v>
      </c>
      <c r="BH17" s="9"/>
      <c r="BI17" s="9">
        <v>123</v>
      </c>
      <c r="BJ17"/>
      <c r="BK17">
        <v>123</v>
      </c>
      <c r="BL17">
        <v>555568</v>
      </c>
      <c r="BM17">
        <v>5948</v>
      </c>
      <c r="BN17" s="10">
        <v>80</v>
      </c>
      <c r="BO17" s="2">
        <v>42763</v>
      </c>
      <c r="BQ17">
        <v>5948</v>
      </c>
      <c r="BR17" t="s">
        <v>221</v>
      </c>
    </row>
    <row r="18" spans="2:70" x14ac:dyDescent="0.3">
      <c r="B18">
        <v>114</v>
      </c>
      <c r="C18" s="2">
        <v>42839</v>
      </c>
      <c r="F18" t="s">
        <v>261</v>
      </c>
      <c r="G18">
        <f>G17+5*(4/3)+100000</f>
        <v>12452984.999999993</v>
      </c>
      <c r="H18" t="s">
        <v>20</v>
      </c>
      <c r="I18" s="2">
        <v>43916</v>
      </c>
      <c r="K18">
        <f t="shared" si="1"/>
        <v>2209</v>
      </c>
      <c r="L18">
        <f t="shared" si="24"/>
        <v>51.29000000000007</v>
      </c>
      <c r="M18">
        <v>114</v>
      </c>
      <c r="N18">
        <f>N17+5*(4/3)+100000</f>
        <v>12452984.999999993</v>
      </c>
      <c r="O18">
        <v>10001000</v>
      </c>
      <c r="P18" t="s">
        <v>33</v>
      </c>
      <c r="Q18" s="6" t="s">
        <v>48</v>
      </c>
      <c r="S18">
        <v>114</v>
      </c>
      <c r="T18" t="s">
        <v>20</v>
      </c>
      <c r="U18" t="s">
        <v>47</v>
      </c>
      <c r="V18">
        <f t="shared" si="4"/>
        <v>33</v>
      </c>
      <c r="W18" t="s">
        <v>62</v>
      </c>
      <c r="X18">
        <f t="shared" si="5"/>
        <v>2746</v>
      </c>
      <c r="Y18">
        <v>555569</v>
      </c>
      <c r="Z18" s="5" t="s">
        <v>84</v>
      </c>
      <c r="AA18" s="9" t="s">
        <v>241</v>
      </c>
      <c r="AB18" s="9">
        <f>AB17+5*(4/3)+100000</f>
        <v>12452984.999999993</v>
      </c>
      <c r="AC18" s="9"/>
      <c r="AD18" s="9">
        <f t="shared" ref="AD18" si="39">AD17+3</f>
        <v>12354</v>
      </c>
      <c r="AE18" s="9">
        <f t="shared" si="7"/>
        <v>41</v>
      </c>
      <c r="AF18" s="9">
        <v>115</v>
      </c>
      <c r="AG18" s="9">
        <v>114</v>
      </c>
      <c r="AH18" s="9">
        <f t="shared" si="8"/>
        <v>2209</v>
      </c>
      <c r="AI18" s="10">
        <v>21</v>
      </c>
      <c r="AJ18" s="9"/>
      <c r="AK18" s="9" t="s">
        <v>101</v>
      </c>
      <c r="AL18" s="9" t="s">
        <v>118</v>
      </c>
      <c r="AM18" s="9" t="s">
        <v>130</v>
      </c>
      <c r="AN18" s="9">
        <v>108</v>
      </c>
      <c r="AO18" s="9">
        <v>3</v>
      </c>
      <c r="AP18" s="9">
        <f>2000+9</f>
        <v>2009</v>
      </c>
      <c r="AR18">
        <f t="shared" si="10"/>
        <v>41</v>
      </c>
      <c r="AS18" s="2">
        <v>42659</v>
      </c>
      <c r="AT18" s="11">
        <v>6.9444444444444434E-2</v>
      </c>
      <c r="AU18" s="9">
        <f t="shared" si="11"/>
        <v>7410</v>
      </c>
      <c r="AV18" s="9">
        <f t="shared" si="31"/>
        <v>2362</v>
      </c>
      <c r="AW18" s="9" t="s">
        <v>197</v>
      </c>
      <c r="AX18" s="9" t="s">
        <v>198</v>
      </c>
      <c r="AY18" s="9" t="s">
        <v>108</v>
      </c>
      <c r="AZ18" s="9">
        <v>555569</v>
      </c>
      <c r="BA18"/>
      <c r="BB18">
        <v>555569</v>
      </c>
      <c r="BC18" t="s">
        <v>166</v>
      </c>
      <c r="BD18" t="s">
        <v>182</v>
      </c>
      <c r="BE18" s="9">
        <f t="shared" si="13"/>
        <v>2087</v>
      </c>
      <c r="BF18" s="9">
        <f t="shared" si="14"/>
        <v>94168535</v>
      </c>
      <c r="BG18" s="9" t="s">
        <v>205</v>
      </c>
      <c r="BH18" s="9"/>
      <c r="BI18" s="9">
        <v>124</v>
      </c>
      <c r="BJ18"/>
      <c r="BK18">
        <v>124</v>
      </c>
      <c r="BL18">
        <v>555569</v>
      </c>
      <c r="BM18">
        <f t="shared" ref="BM18" si="40">BM17+3</f>
        <v>5951</v>
      </c>
      <c r="BN18" s="10">
        <v>20</v>
      </c>
      <c r="BO18" s="2">
        <v>42764</v>
      </c>
      <c r="BQ18">
        <f t="shared" ref="BQ18" si="41">BQ17+3</f>
        <v>5951</v>
      </c>
      <c r="BR18" t="s">
        <v>222</v>
      </c>
    </row>
    <row r="19" spans="2:70" x14ac:dyDescent="0.3">
      <c r="B19">
        <v>115</v>
      </c>
      <c r="C19" s="2">
        <v>42840</v>
      </c>
      <c r="F19" t="s">
        <v>262</v>
      </c>
      <c r="G19" s="3">
        <f t="shared" si="0"/>
        <v>12452991.666666659</v>
      </c>
      <c r="H19" t="s">
        <v>21</v>
      </c>
      <c r="I19" s="2">
        <v>43917</v>
      </c>
      <c r="K19">
        <f t="shared" si="1"/>
        <v>2284</v>
      </c>
      <c r="L19">
        <f t="shared" si="2"/>
        <v>11.29000000000007</v>
      </c>
      <c r="M19">
        <v>115</v>
      </c>
      <c r="N19" s="3">
        <f t="shared" si="3"/>
        <v>12452991.666666659</v>
      </c>
      <c r="O19">
        <v>10001000</v>
      </c>
      <c r="P19" t="s">
        <v>36</v>
      </c>
      <c r="Q19" s="6" t="s">
        <v>48</v>
      </c>
      <c r="S19">
        <v>115</v>
      </c>
      <c r="T19" t="s">
        <v>21</v>
      </c>
      <c r="U19" t="s">
        <v>47</v>
      </c>
      <c r="V19" s="3">
        <f>(V18+4)/2</f>
        <v>18.5</v>
      </c>
      <c r="W19" t="s">
        <v>63</v>
      </c>
      <c r="X19">
        <f t="shared" si="5"/>
        <v>2798</v>
      </c>
      <c r="Y19">
        <v>555570</v>
      </c>
      <c r="Z19" s="5" t="s">
        <v>75</v>
      </c>
      <c r="AA19" s="9" t="s">
        <v>242</v>
      </c>
      <c r="AB19" s="12">
        <f t="shared" si="6"/>
        <v>12452991.666666659</v>
      </c>
      <c r="AC19" s="9"/>
      <c r="AD19" s="9">
        <v>12352</v>
      </c>
      <c r="AE19" s="9">
        <f t="shared" si="7"/>
        <v>44</v>
      </c>
      <c r="AF19" s="9">
        <v>116</v>
      </c>
      <c r="AG19" s="9">
        <v>115</v>
      </c>
      <c r="AH19" s="9">
        <f t="shared" si="8"/>
        <v>2284</v>
      </c>
      <c r="AI19" s="10">
        <f t="shared" ref="AI19" si="42">15+2</f>
        <v>17</v>
      </c>
      <c r="AJ19" s="9"/>
      <c r="AK19" s="9" t="s">
        <v>97</v>
      </c>
      <c r="AL19" s="9" t="s">
        <v>118</v>
      </c>
      <c r="AM19" s="9" t="s">
        <v>131</v>
      </c>
      <c r="AN19" s="9">
        <v>109</v>
      </c>
      <c r="AO19" s="9">
        <v>3</v>
      </c>
      <c r="AP19" s="9">
        <f t="shared" ref="AP19:AP22" si="43">2000+9</f>
        <v>2009</v>
      </c>
      <c r="AR19">
        <f t="shared" si="10"/>
        <v>44</v>
      </c>
      <c r="AS19" s="2">
        <v>42660</v>
      </c>
      <c r="AT19" s="11">
        <v>0.83333333333333337</v>
      </c>
      <c r="AU19" s="9">
        <f t="shared" si="11"/>
        <v>7455</v>
      </c>
      <c r="AV19" s="9">
        <f t="shared" si="31"/>
        <v>2320</v>
      </c>
      <c r="AW19" s="9" t="s">
        <v>197</v>
      </c>
      <c r="AX19" s="9" t="s">
        <v>198</v>
      </c>
      <c r="AY19" s="9" t="s">
        <v>107</v>
      </c>
      <c r="AZ19" s="9">
        <v>555570</v>
      </c>
      <c r="BA19"/>
      <c r="BB19">
        <v>555570</v>
      </c>
      <c r="BC19" t="s">
        <v>167</v>
      </c>
      <c r="BD19" t="s">
        <v>187</v>
      </c>
      <c r="BE19" s="9">
        <f t="shared" si="13"/>
        <v>2091</v>
      </c>
      <c r="BF19" s="9">
        <f t="shared" si="14"/>
        <v>94168575</v>
      </c>
      <c r="BG19" s="9" t="s">
        <v>205</v>
      </c>
      <c r="BH19" s="9"/>
      <c r="BI19" s="9">
        <v>125</v>
      </c>
      <c r="BJ19"/>
      <c r="BK19">
        <v>125</v>
      </c>
      <c r="BL19">
        <v>555570</v>
      </c>
      <c r="BM19">
        <v>5949</v>
      </c>
      <c r="BN19" s="10">
        <v>20</v>
      </c>
      <c r="BO19" s="2">
        <v>42765</v>
      </c>
      <c r="BQ19">
        <v>5949</v>
      </c>
      <c r="BR19" t="s">
        <v>223</v>
      </c>
    </row>
    <row r="20" spans="2:70" x14ac:dyDescent="0.3">
      <c r="B20">
        <v>116</v>
      </c>
      <c r="C20" s="2">
        <v>42871</v>
      </c>
      <c r="F20" t="s">
        <v>263</v>
      </c>
      <c r="G20" s="3">
        <f t="shared" si="0"/>
        <v>12452998.333333325</v>
      </c>
      <c r="H20" t="s">
        <v>22</v>
      </c>
      <c r="I20" s="2">
        <v>43918</v>
      </c>
      <c r="K20">
        <f t="shared" si="1"/>
        <v>2359</v>
      </c>
      <c r="L20" s="4">
        <f>L19/2+10</f>
        <v>15.645000000000035</v>
      </c>
      <c r="M20">
        <v>116</v>
      </c>
      <c r="N20" s="3">
        <f t="shared" si="3"/>
        <v>12452998.333333325</v>
      </c>
      <c r="O20">
        <v>10001000</v>
      </c>
      <c r="P20" t="s">
        <v>33</v>
      </c>
      <c r="Q20" s="6" t="s">
        <v>48</v>
      </c>
      <c r="S20">
        <v>116</v>
      </c>
      <c r="T20" t="s">
        <v>22</v>
      </c>
      <c r="U20" t="s">
        <v>47</v>
      </c>
      <c r="V20" s="3">
        <f t="shared" si="4"/>
        <v>22.5</v>
      </c>
      <c r="W20" t="s">
        <v>64</v>
      </c>
      <c r="X20">
        <f t="shared" si="5"/>
        <v>2850</v>
      </c>
      <c r="Y20">
        <v>555571</v>
      </c>
      <c r="Z20" s="5" t="s">
        <v>76</v>
      </c>
      <c r="AA20" s="9" t="s">
        <v>243</v>
      </c>
      <c r="AB20" s="12">
        <f t="shared" si="6"/>
        <v>12452998.333333325</v>
      </c>
      <c r="AC20" s="9"/>
      <c r="AD20" s="9">
        <f t="shared" ref="AD20" si="44">AD19+3</f>
        <v>12355</v>
      </c>
      <c r="AE20" s="9">
        <f t="shared" si="7"/>
        <v>47</v>
      </c>
      <c r="AF20" s="9">
        <v>116</v>
      </c>
      <c r="AG20" s="9">
        <v>117</v>
      </c>
      <c r="AH20" s="9">
        <f t="shared" si="8"/>
        <v>2359</v>
      </c>
      <c r="AI20" s="10">
        <v>22</v>
      </c>
      <c r="AJ20" s="9"/>
      <c r="AK20" s="9" t="s">
        <v>100</v>
      </c>
      <c r="AL20" s="9" t="s">
        <v>118</v>
      </c>
      <c r="AM20" s="9" t="s">
        <v>131</v>
      </c>
      <c r="AN20" s="9">
        <v>109</v>
      </c>
      <c r="AO20" s="9">
        <v>3</v>
      </c>
      <c r="AP20" s="9">
        <f t="shared" si="43"/>
        <v>2009</v>
      </c>
      <c r="AR20">
        <f t="shared" si="10"/>
        <v>47</v>
      </c>
      <c r="AS20" s="2">
        <v>42661</v>
      </c>
      <c r="AT20" s="11">
        <v>0.41666666666666669</v>
      </c>
      <c r="AU20" s="9">
        <f t="shared" si="11"/>
        <v>7500</v>
      </c>
      <c r="AV20" s="9">
        <f t="shared" si="31"/>
        <v>2365</v>
      </c>
      <c r="AW20" s="9" t="s">
        <v>198</v>
      </c>
      <c r="AX20" s="9" t="s">
        <v>198</v>
      </c>
      <c r="AY20" s="9" t="s">
        <v>106</v>
      </c>
      <c r="AZ20" s="9">
        <v>555571</v>
      </c>
      <c r="BA20"/>
      <c r="BB20">
        <v>555571</v>
      </c>
      <c r="BC20" t="s">
        <v>168</v>
      </c>
      <c r="BD20" t="s">
        <v>179</v>
      </c>
      <c r="BE20" s="9">
        <f t="shared" si="13"/>
        <v>2095</v>
      </c>
      <c r="BF20" s="9">
        <f t="shared" si="14"/>
        <v>94168615</v>
      </c>
      <c r="BG20" s="9" t="s">
        <v>205</v>
      </c>
      <c r="BH20" s="9"/>
      <c r="BI20" s="9">
        <v>126</v>
      </c>
      <c r="BJ20"/>
      <c r="BK20">
        <v>126</v>
      </c>
      <c r="BL20">
        <v>555571</v>
      </c>
      <c r="BM20">
        <f t="shared" ref="BM20" si="45">BM19+3</f>
        <v>5952</v>
      </c>
      <c r="BN20" s="10">
        <v>80</v>
      </c>
      <c r="BO20" s="2">
        <v>42766</v>
      </c>
      <c r="BQ20">
        <f t="shared" ref="BQ20" si="46">BQ19+3</f>
        <v>5952</v>
      </c>
      <c r="BR20" t="s">
        <v>224</v>
      </c>
    </row>
    <row r="21" spans="2:70" x14ac:dyDescent="0.3">
      <c r="B21">
        <v>117</v>
      </c>
      <c r="C21" s="2">
        <v>42872</v>
      </c>
      <c r="F21" t="s">
        <v>264</v>
      </c>
      <c r="G21">
        <f t="shared" si="0"/>
        <v>12453004.999999991</v>
      </c>
      <c r="H21" t="s">
        <v>23</v>
      </c>
      <c r="I21" s="2">
        <v>43584</v>
      </c>
      <c r="K21">
        <f t="shared" si="1"/>
        <v>2434</v>
      </c>
      <c r="L21" s="4">
        <f t="shared" ref="L21:L23" si="47">L20/2+10</f>
        <v>17.822500000000019</v>
      </c>
      <c r="M21">
        <v>117</v>
      </c>
      <c r="N21">
        <f t="shared" si="3"/>
        <v>12453004.999999991</v>
      </c>
      <c r="O21">
        <v>10001000</v>
      </c>
      <c r="P21" t="s">
        <v>33</v>
      </c>
      <c r="Q21" s="6" t="s">
        <v>48</v>
      </c>
      <c r="S21">
        <v>117</v>
      </c>
      <c r="T21" t="s">
        <v>23</v>
      </c>
      <c r="U21" t="s">
        <v>48</v>
      </c>
      <c r="V21" s="3">
        <f t="shared" si="4"/>
        <v>26.5</v>
      </c>
      <c r="W21" t="s">
        <v>65</v>
      </c>
      <c r="X21">
        <f t="shared" si="5"/>
        <v>2902</v>
      </c>
      <c r="Y21">
        <v>555572</v>
      </c>
      <c r="Z21" s="5" t="s">
        <v>85</v>
      </c>
      <c r="AA21" s="9" t="s">
        <v>244</v>
      </c>
      <c r="AB21" s="9">
        <f t="shared" si="6"/>
        <v>12453004.999999991</v>
      </c>
      <c r="AC21" s="9"/>
      <c r="AD21" s="9">
        <v>12353</v>
      </c>
      <c r="AE21" s="9">
        <f t="shared" si="7"/>
        <v>50</v>
      </c>
      <c r="AF21" s="9">
        <v>116</v>
      </c>
      <c r="AG21" s="9">
        <v>117</v>
      </c>
      <c r="AH21" s="9">
        <f t="shared" si="8"/>
        <v>2434</v>
      </c>
      <c r="AI21" s="10">
        <f t="shared" ref="AI21" si="48">15+2</f>
        <v>17</v>
      </c>
      <c r="AJ21" s="9"/>
      <c r="AK21" s="9" t="s">
        <v>98</v>
      </c>
      <c r="AL21" s="9" t="s">
        <v>118</v>
      </c>
      <c r="AM21" s="9" t="s">
        <v>132</v>
      </c>
      <c r="AN21" s="9">
        <v>111</v>
      </c>
      <c r="AO21" s="9">
        <v>4</v>
      </c>
      <c r="AP21" s="9">
        <f t="shared" si="43"/>
        <v>2009</v>
      </c>
      <c r="AR21">
        <f t="shared" si="10"/>
        <v>50</v>
      </c>
      <c r="AS21" s="2">
        <v>42662</v>
      </c>
      <c r="AT21" s="11">
        <v>0.91666666666666663</v>
      </c>
      <c r="AU21" s="9">
        <f t="shared" si="11"/>
        <v>7545</v>
      </c>
      <c r="AV21" s="9">
        <f t="shared" si="31"/>
        <v>2323</v>
      </c>
      <c r="AW21" s="9" t="s">
        <v>198</v>
      </c>
      <c r="AX21" s="9" t="s">
        <v>198</v>
      </c>
      <c r="AY21" s="9" t="s">
        <v>105</v>
      </c>
      <c r="AZ21" s="9">
        <v>555572</v>
      </c>
      <c r="BA21"/>
      <c r="BB21">
        <v>555572</v>
      </c>
      <c r="BC21" t="s">
        <v>169</v>
      </c>
      <c r="BD21" t="s">
        <v>188</v>
      </c>
      <c r="BE21" s="9">
        <f t="shared" si="13"/>
        <v>2099</v>
      </c>
      <c r="BF21" s="9">
        <f t="shared" si="14"/>
        <v>94168655</v>
      </c>
      <c r="BG21" s="9" t="s">
        <v>205</v>
      </c>
      <c r="BH21" s="9"/>
      <c r="BI21" s="9">
        <v>127</v>
      </c>
      <c r="BJ21"/>
      <c r="BK21">
        <v>127</v>
      </c>
      <c r="BL21">
        <v>555572</v>
      </c>
      <c r="BM21">
        <v>5950</v>
      </c>
      <c r="BN21" s="10">
        <v>20</v>
      </c>
      <c r="BO21" s="2">
        <v>42767</v>
      </c>
      <c r="BQ21">
        <v>5950</v>
      </c>
      <c r="BR21" t="s">
        <v>225</v>
      </c>
    </row>
    <row r="22" spans="2:70" x14ac:dyDescent="0.3">
      <c r="B22">
        <v>118</v>
      </c>
      <c r="C22" s="2">
        <v>42873</v>
      </c>
      <c r="F22" t="s">
        <v>265</v>
      </c>
      <c r="G22" s="3">
        <f t="shared" si="0"/>
        <v>12453011.666666657</v>
      </c>
      <c r="H22" t="s">
        <v>24</v>
      </c>
      <c r="I22" s="2">
        <v>43585</v>
      </c>
      <c r="K22">
        <f t="shared" si="1"/>
        <v>2509</v>
      </c>
      <c r="L22" s="4">
        <f t="shared" si="47"/>
        <v>18.91125000000001</v>
      </c>
      <c r="M22">
        <v>118</v>
      </c>
      <c r="N22" s="3">
        <f t="shared" si="3"/>
        <v>12453011.666666657</v>
      </c>
      <c r="O22">
        <v>10001000</v>
      </c>
      <c r="P22" t="s">
        <v>34</v>
      </c>
      <c r="Q22" s="6" t="s">
        <v>48</v>
      </c>
      <c r="S22">
        <v>118</v>
      </c>
      <c r="T22" t="s">
        <v>24</v>
      </c>
      <c r="U22" t="s">
        <v>47</v>
      </c>
      <c r="V22" s="3">
        <f>V21+4</f>
        <v>30.5</v>
      </c>
      <c r="W22" t="s">
        <v>66</v>
      </c>
      <c r="X22">
        <f t="shared" si="5"/>
        <v>2954</v>
      </c>
      <c r="Y22">
        <v>555573</v>
      </c>
      <c r="Z22" s="5" t="s">
        <v>86</v>
      </c>
      <c r="AA22" s="9" t="s">
        <v>245</v>
      </c>
      <c r="AB22" s="12">
        <f t="shared" si="6"/>
        <v>12453011.666666657</v>
      </c>
      <c r="AC22" s="9"/>
      <c r="AD22" s="9">
        <f t="shared" ref="AD22" si="49">AD21+3</f>
        <v>12356</v>
      </c>
      <c r="AE22" s="9">
        <f t="shared" si="7"/>
        <v>53</v>
      </c>
      <c r="AF22" s="9">
        <v>119</v>
      </c>
      <c r="AG22" s="9">
        <v>118</v>
      </c>
      <c r="AH22" s="9">
        <f t="shared" si="8"/>
        <v>2509</v>
      </c>
      <c r="AI22" s="10">
        <v>23</v>
      </c>
      <c r="AJ22" s="9"/>
      <c r="AK22" s="9" t="s">
        <v>99</v>
      </c>
      <c r="AL22" s="9" t="s">
        <v>118</v>
      </c>
      <c r="AM22" s="9" t="s">
        <v>129</v>
      </c>
      <c r="AN22" s="9">
        <v>113</v>
      </c>
      <c r="AO22" s="9">
        <v>4</v>
      </c>
      <c r="AP22" s="9">
        <f t="shared" si="43"/>
        <v>2009</v>
      </c>
      <c r="AR22">
        <f t="shared" si="10"/>
        <v>53</v>
      </c>
      <c r="AS22" s="2">
        <v>42663</v>
      </c>
      <c r="AT22" s="11">
        <v>0.41666666666666669</v>
      </c>
      <c r="AU22" s="9">
        <f t="shared" si="11"/>
        <v>7590</v>
      </c>
      <c r="AV22" s="9">
        <f t="shared" si="31"/>
        <v>2368</v>
      </c>
      <c r="AW22" s="9" t="s">
        <v>198</v>
      </c>
      <c r="AX22" s="9" t="s">
        <v>197</v>
      </c>
      <c r="AY22" s="9" t="s">
        <v>98</v>
      </c>
      <c r="AZ22" s="9">
        <v>555573</v>
      </c>
      <c r="BA22"/>
      <c r="BB22">
        <v>555573</v>
      </c>
      <c r="BC22" t="s">
        <v>170</v>
      </c>
      <c r="BD22" t="s">
        <v>184</v>
      </c>
      <c r="BE22" s="9">
        <f t="shared" si="13"/>
        <v>2103</v>
      </c>
      <c r="BF22" s="9">
        <f t="shared" si="14"/>
        <v>94168695</v>
      </c>
      <c r="BG22" s="9" t="s">
        <v>205</v>
      </c>
      <c r="BH22" s="9"/>
      <c r="BI22" s="9">
        <v>128</v>
      </c>
      <c r="BJ22"/>
      <c r="BK22">
        <v>128</v>
      </c>
      <c r="BL22">
        <v>555573</v>
      </c>
      <c r="BM22">
        <f t="shared" ref="BM22:BM23" si="50">BM21+3</f>
        <v>5953</v>
      </c>
      <c r="BN22" s="10">
        <v>20</v>
      </c>
      <c r="BO22" s="2">
        <v>42768</v>
      </c>
      <c r="BQ22">
        <f t="shared" ref="BQ22:BQ23" si="51">BQ21+3</f>
        <v>5953</v>
      </c>
      <c r="BR22" t="s">
        <v>226</v>
      </c>
    </row>
    <row r="23" spans="2:70" x14ac:dyDescent="0.3">
      <c r="B23">
        <v>119</v>
      </c>
      <c r="C23" s="2">
        <v>42874</v>
      </c>
      <c r="F23" t="s">
        <v>266</v>
      </c>
      <c r="G23" s="3">
        <f t="shared" si="0"/>
        <v>12453018.333333323</v>
      </c>
      <c r="H23" t="s">
        <v>25</v>
      </c>
      <c r="I23" s="2">
        <v>43586</v>
      </c>
      <c r="K23">
        <f t="shared" si="1"/>
        <v>2584</v>
      </c>
      <c r="L23" s="4">
        <f t="shared" si="47"/>
        <v>19.455625000000005</v>
      </c>
      <c r="M23">
        <v>119</v>
      </c>
      <c r="N23" s="3">
        <f t="shared" si="3"/>
        <v>12453018.333333323</v>
      </c>
      <c r="O23">
        <v>12347905</v>
      </c>
      <c r="P23" t="s">
        <v>34</v>
      </c>
      <c r="Q23" s="6" t="s">
        <v>196</v>
      </c>
      <c r="S23">
        <v>119</v>
      </c>
      <c r="T23" t="s">
        <v>25</v>
      </c>
      <c r="U23" t="s">
        <v>47</v>
      </c>
      <c r="V23" s="3">
        <f t="shared" si="4"/>
        <v>34.5</v>
      </c>
      <c r="W23" t="s">
        <v>67</v>
      </c>
      <c r="X23">
        <f t="shared" si="5"/>
        <v>3006</v>
      </c>
      <c r="Y23">
        <v>555573</v>
      </c>
      <c r="Z23" s="5" t="s">
        <v>77</v>
      </c>
      <c r="AA23" s="9" t="s">
        <v>246</v>
      </c>
      <c r="AB23" s="12">
        <f t="shared" si="6"/>
        <v>12453018.333333323</v>
      </c>
      <c r="AC23" s="9"/>
      <c r="AD23" s="9">
        <v>12354</v>
      </c>
      <c r="AE23" s="9">
        <f t="shared" si="7"/>
        <v>56</v>
      </c>
      <c r="AF23" s="9">
        <v>119</v>
      </c>
      <c r="AG23" s="9">
        <v>118</v>
      </c>
      <c r="AH23" s="9">
        <f t="shared" si="8"/>
        <v>2584</v>
      </c>
      <c r="AI23" s="10">
        <f t="shared" ref="AI23" si="52">15+2</f>
        <v>17</v>
      </c>
      <c r="AJ23" s="9"/>
      <c r="AK23" s="9" t="s">
        <v>201</v>
      </c>
      <c r="AL23" s="9" t="s">
        <v>117</v>
      </c>
      <c r="AM23" s="9" t="s">
        <v>128</v>
      </c>
      <c r="AN23" s="9">
        <v>113</v>
      </c>
      <c r="AO23" s="9">
        <v>2</v>
      </c>
      <c r="AP23" s="9">
        <v>2011</v>
      </c>
      <c r="AR23">
        <f t="shared" si="10"/>
        <v>56</v>
      </c>
      <c r="AS23" s="2">
        <v>43029</v>
      </c>
      <c r="AT23" s="11">
        <v>0.45833333333333298</v>
      </c>
      <c r="AU23" s="9">
        <f t="shared" si="11"/>
        <v>7635</v>
      </c>
      <c r="AV23" s="9">
        <f t="shared" si="31"/>
        <v>2326</v>
      </c>
      <c r="AW23" s="9" t="s">
        <v>198</v>
      </c>
      <c r="AX23" s="9" t="s">
        <v>198</v>
      </c>
      <c r="AY23" s="9" t="s">
        <v>106</v>
      </c>
      <c r="AZ23" s="9">
        <v>555563</v>
      </c>
      <c r="BB23">
        <v>555573</v>
      </c>
      <c r="BC23" t="s">
        <v>207</v>
      </c>
      <c r="BD23" t="s">
        <v>208</v>
      </c>
      <c r="BE23" s="9">
        <f t="shared" si="13"/>
        <v>2107</v>
      </c>
      <c r="BF23" s="9">
        <f t="shared" si="14"/>
        <v>94168735</v>
      </c>
      <c r="BG23" s="9" t="s">
        <v>206</v>
      </c>
      <c r="BH23" s="9"/>
      <c r="BI23" s="9">
        <v>129</v>
      </c>
      <c r="BK23" s="9">
        <v>129</v>
      </c>
      <c r="BL23">
        <v>555574</v>
      </c>
      <c r="BM23">
        <f t="shared" si="50"/>
        <v>5956</v>
      </c>
      <c r="BN23" s="10">
        <v>20</v>
      </c>
      <c r="BO23" s="2">
        <v>42769</v>
      </c>
      <c r="BQ23">
        <f t="shared" si="51"/>
        <v>5956</v>
      </c>
      <c r="BR23" t="s">
        <v>227</v>
      </c>
    </row>
    <row r="24" spans="2:70" x14ac:dyDescent="0.3">
      <c r="B24">
        <v>120</v>
      </c>
      <c r="C24" t="s">
        <v>199</v>
      </c>
      <c r="F24" t="s">
        <v>267</v>
      </c>
      <c r="G24">
        <v>10001000</v>
      </c>
      <c r="H24" t="s">
        <v>200</v>
      </c>
      <c r="I24" s="2">
        <v>43587</v>
      </c>
      <c r="K24" t="s">
        <v>199</v>
      </c>
      <c r="L24" t="s">
        <v>199</v>
      </c>
      <c r="M24" s="6">
        <v>120</v>
      </c>
      <c r="N24">
        <v>10001000</v>
      </c>
      <c r="O24">
        <v>10001000</v>
      </c>
      <c r="P24" t="s">
        <v>34</v>
      </c>
      <c r="Q24" s="6" t="s">
        <v>48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8" spans="2:70" x14ac:dyDescent="0.3">
      <c r="C28" s="13" t="s">
        <v>195</v>
      </c>
      <c r="D28" s="13"/>
      <c r="E28" s="13"/>
      <c r="F28" s="13"/>
      <c r="G28" s="13"/>
    </row>
    <row r="29" spans="2:70" x14ac:dyDescent="0.3">
      <c r="N29" s="3"/>
    </row>
    <row r="30" spans="2:70" x14ac:dyDescent="0.3">
      <c r="N30" s="3"/>
    </row>
    <row r="31" spans="2:70" x14ac:dyDescent="0.3">
      <c r="N31" s="3"/>
    </row>
    <row r="33" spans="14:14" x14ac:dyDescent="0.3">
      <c r="N33" s="3"/>
    </row>
    <row r="34" spans="14:14" x14ac:dyDescent="0.3">
      <c r="N34" s="3"/>
    </row>
    <row r="36" spans="14:14" x14ac:dyDescent="0.3">
      <c r="N36" s="3"/>
    </row>
    <row r="37" spans="14:14" x14ac:dyDescent="0.3">
      <c r="N37" s="3"/>
    </row>
    <row r="39" spans="14:14" x14ac:dyDescent="0.3">
      <c r="N39" s="3"/>
    </row>
    <row r="40" spans="14:14" x14ac:dyDescent="0.3">
      <c r="N40" s="3"/>
    </row>
    <row r="42" spans="14:14" x14ac:dyDescent="0.3">
      <c r="N42" s="3"/>
    </row>
    <row r="43" spans="14:14" x14ac:dyDescent="0.3">
      <c r="N43" s="3"/>
    </row>
    <row r="45" spans="14:14" x14ac:dyDescent="0.3">
      <c r="N45" s="3"/>
    </row>
    <row r="46" spans="14:14" x14ac:dyDescent="0.3">
      <c r="N46" s="3"/>
    </row>
  </sheetData>
  <mergeCells count="1">
    <mergeCell ref="C28:G28"/>
  </mergeCells>
  <hyperlinks>
    <hyperlink ref="Z5" r:id="rId1"/>
    <hyperlink ref="Z6" r:id="rId2"/>
    <hyperlink ref="Z7" r:id="rId3"/>
    <hyperlink ref="Z8" r:id="rId4"/>
    <hyperlink ref="Z9" r:id="rId5"/>
    <hyperlink ref="Z14" r:id="rId6"/>
    <hyperlink ref="Z15" r:id="rId7"/>
    <hyperlink ref="Z19" r:id="rId8"/>
    <hyperlink ref="Z20" r:id="rId9"/>
    <hyperlink ref="Z23" r:id="rId10"/>
    <hyperlink ref="Z10" r:id="rId11"/>
    <hyperlink ref="Z11" r:id="rId12"/>
    <hyperlink ref="Z12" r:id="rId13"/>
    <hyperlink ref="Z13" r:id="rId14"/>
    <hyperlink ref="Z16" r:id="rId15"/>
    <hyperlink ref="Z17" r:id="rId16"/>
    <hyperlink ref="Z18" r:id="rId17"/>
    <hyperlink ref="Z21" r:id="rId18"/>
    <hyperlink ref="Z22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Elysee Ng</dc:creator>
  <cp:lastModifiedBy>Elysee Ng</cp:lastModifiedBy>
  <dcterms:created xsi:type="dcterms:W3CDTF">2017-05-08T08:12:46Z</dcterms:created>
  <dcterms:modified xsi:type="dcterms:W3CDTF">2017-05-25T12:12:58Z</dcterms:modified>
</cp:coreProperties>
</file>