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excel-intermedio_avanzado\filtros_avanzados\"/>
    </mc:Choice>
  </mc:AlternateContent>
  <bookViews>
    <workbookView xWindow="0" yWindow="0" windowWidth="20490" windowHeight="8940" activeTab="1"/>
  </bookViews>
  <sheets>
    <sheet name="EJERCICIO 1" sheetId="1" r:id="rId1"/>
    <sheet name="EJERCICIO 2" sheetId="2" r:id="rId2"/>
    <sheet name="EJERCICIO 3" sheetId="3" r:id="rId3"/>
  </sheets>
  <definedNames>
    <definedName name="_xlnm._FilterDatabase" localSheetId="0" hidden="1">'EJERCICIO 1'!$A$1:$I$24</definedName>
    <definedName name="_xlnm._FilterDatabase" localSheetId="1" hidden="1">'EJERCICIO 2'!$A$1:$H$24</definedName>
    <definedName name="_xlnm._FilterDatabase" localSheetId="2" hidden="1">'EJERCICIO 3'!$A$1:$F$25</definedName>
    <definedName name="_xlnm.Extract" localSheetId="0">'EJERCICIO 1'!$A$27:$I$27</definedName>
    <definedName name="_xlnm.Extract" localSheetId="1">'EJERCICIO 2'!$J$29:$Q$29</definedName>
    <definedName name="_xlnm.Extract" localSheetId="2">'EJERCICIO 3'!$H$46:$M$46</definedName>
    <definedName name="celCriterio">#REF!</definedName>
    <definedName name="_xlnm.Criteria" localSheetId="0">'EJERCICIO 1'!$R$2:$R$3</definedName>
    <definedName name="_xlnm.Criteria" localSheetId="1">'EJERCICIO 2'!$N$2:$O$3</definedName>
    <definedName name="_xlnm.Criteria" localSheetId="2">'EJERCICIO 3'!$J$3:$L$4</definedName>
    <definedName name="fecha1">#REF!</definedName>
    <definedName name="fecha2">#REF!</definedName>
    <definedName name="malo">'EJERCICIO 1'!#REF!</definedName>
    <definedName name="rngFacturas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3" l="1"/>
  <c r="K4" i="3"/>
  <c r="J4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" i="3"/>
  <c r="I4" i="3"/>
  <c r="H4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" i="3"/>
  <c r="N3" i="2"/>
  <c r="O3" i="2"/>
  <c r="L3" i="2" l="1"/>
  <c r="M3" i="2" l="1"/>
  <c r="K3" i="2"/>
  <c r="J3" i="2"/>
  <c r="C25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" i="2"/>
  <c r="G2" i="2"/>
  <c r="H2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" i="2"/>
  <c r="R3" i="1"/>
  <c r="S4" i="1"/>
  <c r="S3" i="1"/>
  <c r="J1" i="1"/>
  <c r="H3" i="1" l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" i="1"/>
  <c r="I2" i="1" s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" i="2"/>
</calcChain>
</file>

<file path=xl/comments1.xml><?xml version="1.0" encoding="utf-8"?>
<comments xmlns="http://schemas.openxmlformats.org/spreadsheetml/2006/main">
  <authors>
    <author>tc={8D95BE28-6BDC-4FF2-82A1-CE02941A2252}</author>
    <author>tc={77942A7B-4D19-4B4D-A3A3-B17ABD168A8A}</author>
  </authors>
  <commentList>
    <comment ref="H1" authorId="0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• Calcule el promedio de las 5 notas en la columna PROMEDIO</t>
        </r>
      </text>
    </comment>
    <comment ref="I1" authorId="1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• Determine el estatus con la función SI a partir de las siguientes condiciones:
i. Si el promedio es menor a 2.0 su estatus será Muy malo
ii. Si el promedio es mayor o igual a 2.0 y menor 3.0 será Malo
iii. Si el promedio es mayor o igual a 3.0 y menor a 3.5 será Regular
iv. Si el promedio es mayor o igual a 3.5 y menor a 4.0 será Bueno
v. Si el promedio es mayor o igual a 4.0 y menor a 4.5 será Sobre- saliente
vi. Si el promedio es mayor o igual 4.5 y menor o igual a 5 será Excelente</t>
        </r>
      </text>
    </comment>
    <comment ref="R2" authorId="0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• Calcule el promedio de las 5 notas en la columna PROMEDIO</t>
        </r>
      </text>
    </comment>
    <comment ref="S2" authorId="1" shapeId="0">
      <text>
        <r>
          <rPr>
            <sz val="11"/>
            <color theme="1"/>
            <rFont val="Calibri"/>
            <family val="2"/>
            <scheme val="minor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• Determine el estatus con la función SI a partir de las siguientes condiciones:
i. Si el promedio es menor a 2.0 su estatus será Muy malo
ii. Si el promedio es mayor o igual a 2.0 y menor 3.0 será Malo
iii. Si el promedio es mayor o igual a 3.0 y menor a 3.5 será Regular
iv. Si el promedio es mayor o igual a 3.5 y menor a 4.0 será Bueno
v. Si el promedio es mayor o igual a 4.0 y menor a 4.5 será Sobre- saliente
vi. Si el promedio es mayor o igual 4.5 y menor o igual a 5 será Excelente</t>
        </r>
      </text>
    </comment>
  </commentList>
</comments>
</file>

<file path=xl/sharedStrings.xml><?xml version="1.0" encoding="utf-8"?>
<sst xmlns="http://schemas.openxmlformats.org/spreadsheetml/2006/main" count="387" uniqueCount="108">
  <si>
    <t>CODIGO</t>
  </si>
  <si>
    <t>ESTUDIANTE</t>
  </si>
  <si>
    <t>NOTA 1</t>
  </si>
  <si>
    <t>NOTA 2</t>
  </si>
  <si>
    <t>NOTA 3</t>
  </si>
  <si>
    <t>NOTA 4</t>
  </si>
  <si>
    <t>NOTA 5</t>
  </si>
  <si>
    <t>PROMEDIO</t>
  </si>
  <si>
    <t>ESTATUS</t>
  </si>
  <si>
    <t>Luis Pardo</t>
  </si>
  <si>
    <t>Josua Chavez</t>
  </si>
  <si>
    <t>Alberto Fonseca</t>
  </si>
  <si>
    <t>Luis Ardila</t>
  </si>
  <si>
    <t>Miguel Suarez</t>
  </si>
  <si>
    <t>Laura Chavez</t>
  </si>
  <si>
    <t>Josua Olmos</t>
  </si>
  <si>
    <t>Ramon Castañeda</t>
  </si>
  <si>
    <t>Julieta Mora</t>
  </si>
  <si>
    <t>Esperanza Puerto</t>
  </si>
  <si>
    <t>July Campos</t>
  </si>
  <si>
    <t>Maria Gutierrez</t>
  </si>
  <si>
    <t>Pedro medina</t>
  </si>
  <si>
    <t>Ernesto Muñoz</t>
  </si>
  <si>
    <t>Francisco Guzmán</t>
  </si>
  <si>
    <t>Rosario Pinzon</t>
  </si>
  <si>
    <t>Lourdes ceballos</t>
  </si>
  <si>
    <t>Esteban Franco</t>
  </si>
  <si>
    <t>Laura Benavides</t>
  </si>
  <si>
    <t>José Jimenez</t>
  </si>
  <si>
    <t>Esteban Cardona</t>
  </si>
  <si>
    <t>Fabián Ramos</t>
  </si>
  <si>
    <t>Camila Muñoz</t>
  </si>
  <si>
    <t>EJEMPLARES</t>
  </si>
  <si>
    <t>COSTO UNIDAD</t>
  </si>
  <si>
    <t>CANTIDAD</t>
  </si>
  <si>
    <t>TRIMESTRE 1</t>
  </si>
  <si>
    <t>TRIMESTRE 2</t>
  </si>
  <si>
    <t>TRIMESTRE 3</t>
  </si>
  <si>
    <t>TRIMESTRE 4</t>
  </si>
  <si>
    <t>TOTAL ANUAL</t>
  </si>
  <si>
    <t>El aguador</t>
  </si>
  <si>
    <t>La foca</t>
  </si>
  <si>
    <t>La era</t>
  </si>
  <si>
    <t>El milenio</t>
  </si>
  <si>
    <t>El sol</t>
  </si>
  <si>
    <t>El petroleo</t>
  </si>
  <si>
    <t>Los leones</t>
  </si>
  <si>
    <t>El rey</t>
  </si>
  <si>
    <t>El agua</t>
  </si>
  <si>
    <t>Siria</t>
  </si>
  <si>
    <t>ISIS</t>
  </si>
  <si>
    <t>Irak</t>
  </si>
  <si>
    <t>El plebiscito</t>
  </si>
  <si>
    <t>La feria</t>
  </si>
  <si>
    <t>El hogar</t>
  </si>
  <si>
    <t>Renuevate</t>
  </si>
  <si>
    <t>Las fiestas</t>
  </si>
  <si>
    <t>Recetas</t>
  </si>
  <si>
    <t>Tecnología</t>
  </si>
  <si>
    <t>Crimenes</t>
  </si>
  <si>
    <t>Rocola</t>
  </si>
  <si>
    <t>El nacimiento</t>
  </si>
  <si>
    <t>Cinema</t>
  </si>
  <si>
    <t>VENDEDOR</t>
  </si>
  <si>
    <t>COMISION</t>
  </si>
  <si>
    <t>PREMIO</t>
  </si>
  <si>
    <t>SALARIO</t>
  </si>
  <si>
    <t>Luis</t>
  </si>
  <si>
    <t>Laura</t>
  </si>
  <si>
    <t>Fabian</t>
  </si>
  <si>
    <t>Stephanie</t>
  </si>
  <si>
    <t>Dolores</t>
  </si>
  <si>
    <t>Juan</t>
  </si>
  <si>
    <t>Jon</t>
  </si>
  <si>
    <t>Daniela</t>
  </si>
  <si>
    <t>Camila</t>
  </si>
  <si>
    <t>Luisa</t>
  </si>
  <si>
    <t>Jaime</t>
  </si>
  <si>
    <t>Rigoberto</t>
  </si>
  <si>
    <t>Cecilia</t>
  </si>
  <si>
    <t>Fernando</t>
  </si>
  <si>
    <t>Tatiana</t>
  </si>
  <si>
    <t>Javier</t>
  </si>
  <si>
    <t>Miguel</t>
  </si>
  <si>
    <t>Ramón</t>
  </si>
  <si>
    <t>Martha</t>
  </si>
  <si>
    <t>Lucia</t>
  </si>
  <si>
    <t>Lina</t>
  </si>
  <si>
    <t>Julieta</t>
  </si>
  <si>
    <t>Antonio</t>
  </si>
  <si>
    <t>Solucione cada uno de los puntos en las respectivas hojas.</t>
  </si>
  <si>
    <t>MALO</t>
  </si>
  <si>
    <t>SOBRESALIENTE</t>
  </si>
  <si>
    <t>MUY MALO</t>
  </si>
  <si>
    <t>EXCELENTE</t>
  </si>
  <si>
    <t>FILTRO ALUMNOS PROMEDIO MAYOR 3,9</t>
  </si>
  <si>
    <t>FILTRO ALUMNOS PROMEDIO SOBRESALIENTE Y MALO</t>
  </si>
  <si>
    <t>FILTRO ESTUDIANTES CON NOTAS MENORES A 3</t>
  </si>
  <si>
    <t>NOTA:SE DEBE TENER EN CUENTA LOS CIRTERIOS Y EL TITULO DONDE ESTA EL CRITERIO PARA QUE EXCEL PUEDA FILTRAR DE MEJOR MANERA LA FORMA DE FILTRAR Y TRATAR DE NO REALIZAR EL FILTRO DE TABLAS EN ESPACIOS DONDE YA SE HAN REALIZADO TRABAJOS O TABLAS</t>
  </si>
  <si>
    <t>H</t>
  </si>
  <si>
    <t>EJEMPLARES ENTRE 21 Y 30</t>
  </si>
  <si>
    <t>FORMULA</t>
  </si>
  <si>
    <t>prodcut</t>
  </si>
  <si>
    <t>p</t>
  </si>
  <si>
    <t>que empiecen por E</t>
  </si>
  <si>
    <t>CANTIDA &gt;=50 Y EMPIEZAN POR E</t>
  </si>
  <si>
    <t>VIAJE CARTAGENA</t>
  </si>
  <si>
    <t>SALITRE MAGICO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</si>
</sst>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&quot;$&quot;* #,##0_);_(&quot;$&quot;* \(#,##0\);_(&quot;$&quot;* &quot;-&quot;_);_(@_)"/>
    <numFmt numFmtId="165" formatCode="_(&quot;$&quot;* #,##0.00_);_(&quot;$&quot;* \(#,##0.00\);_(&quot;$&quot;* &quot;-&quot;??_);_(@_)"/>
    <numFmt numFmtId="166" formatCode="0.0"/>
    <numFmt numFmtId="167" formatCode="_-&quot;$&quot;\ * #,##0_-;\-&quot;$&quot;\ * #,##0_-;_-&quot;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MS Sans Serif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1" xfId="0" applyBorder="1"/>
    <xf numFmtId="166" fontId="0" fillId="0" borderId="1" xfId="0" applyNumberFormat="1" applyBorder="1" applyAlignment="1">
      <alignment horizontal="center"/>
    </xf>
    <xf numFmtId="164" fontId="0" fillId="0" borderId="1" xfId="3" applyFont="1" applyBorder="1"/>
    <xf numFmtId="0" fontId="0" fillId="0" borderId="0" xfId="0" applyAlignment="1">
      <alignment horizontal="center" vertical="center"/>
    </xf>
    <xf numFmtId="166" fontId="0" fillId="0" borderId="9" xfId="0" applyNumberFormat="1" applyBorder="1" applyAlignment="1">
      <alignment horizontal="center"/>
    </xf>
    <xf numFmtId="0" fontId="0" fillId="0" borderId="0" xfId="0" applyBorder="1"/>
    <xf numFmtId="0" fontId="0" fillId="0" borderId="11" xfId="0" applyBorder="1"/>
    <xf numFmtId="0" fontId="0" fillId="0" borderId="12" xfId="0" applyBorder="1"/>
    <xf numFmtId="167" fontId="0" fillId="0" borderId="5" xfId="1" applyNumberFormat="1" applyFont="1" applyBorder="1"/>
    <xf numFmtId="167" fontId="0" fillId="0" borderId="7" xfId="1" applyNumberFormat="1" applyFont="1" applyBorder="1"/>
    <xf numFmtId="0" fontId="4" fillId="2" borderId="9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167" fontId="1" fillId="0" borderId="1" xfId="1" applyNumberFormat="1" applyFont="1" applyBorder="1" applyAlignment="1">
      <alignment horizontal="left"/>
    </xf>
    <xf numFmtId="167" fontId="0" fillId="0" borderId="1" xfId="0" applyNumberFormat="1" applyFont="1" applyBorder="1" applyAlignment="1">
      <alignment horizontal="left"/>
    </xf>
    <xf numFmtId="167" fontId="1" fillId="0" borderId="6" xfId="1" applyNumberFormat="1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167" fontId="1" fillId="0" borderId="8" xfId="1" applyNumberFormat="1" applyFont="1" applyBorder="1" applyAlignment="1">
      <alignment horizontal="left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0" fillId="0" borderId="10" xfId="0" applyBorder="1"/>
    <xf numFmtId="167" fontId="0" fillId="0" borderId="2" xfId="1" applyNumberFormat="1" applyFont="1" applyBorder="1"/>
    <xf numFmtId="164" fontId="0" fillId="0" borderId="3" xfId="3" applyFont="1" applyBorder="1"/>
    <xf numFmtId="164" fontId="0" fillId="0" borderId="8" xfId="3" applyFont="1" applyBorder="1"/>
    <xf numFmtId="0" fontId="0" fillId="0" borderId="0" xfId="0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66" fontId="0" fillId="0" borderId="0" xfId="0" applyNumberFormat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166" fontId="0" fillId="0" borderId="0" xfId="0" applyNumberFormat="1" applyFill="1" applyBorder="1" applyAlignment="1">
      <alignment horizontal="center"/>
    </xf>
    <xf numFmtId="0" fontId="4" fillId="2" borderId="2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20" xfId="3" applyNumberFormat="1" applyFont="1" applyFill="1" applyBorder="1"/>
    <xf numFmtId="2" fontId="0" fillId="0" borderId="0" xfId="0" applyNumberFormat="1"/>
    <xf numFmtId="1" fontId="0" fillId="0" borderId="3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0" xfId="0" applyNumberFormat="1"/>
    <xf numFmtId="164" fontId="0" fillId="0" borderId="21" xfId="3" applyFont="1" applyFill="1" applyBorder="1"/>
    <xf numFmtId="167" fontId="0" fillId="0" borderId="0" xfId="1" applyNumberFormat="1" applyFont="1" applyFill="1" applyBorder="1"/>
    <xf numFmtId="1" fontId="0" fillId="0" borderId="0" xfId="0" applyNumberFormat="1" applyFill="1" applyBorder="1" applyAlignment="1">
      <alignment horizontal="center"/>
    </xf>
    <xf numFmtId="164" fontId="0" fillId="0" borderId="0" xfId="3" applyFont="1" applyFill="1" applyBorder="1"/>
    <xf numFmtId="0" fontId="4" fillId="0" borderId="0" xfId="0" applyFont="1" applyFill="1" applyBorder="1" applyAlignment="1">
      <alignment vertical="center"/>
    </xf>
    <xf numFmtId="0" fontId="5" fillId="2" borderId="17" xfId="0" applyFont="1" applyFill="1" applyBorder="1" applyAlignment="1">
      <alignment horizontal="left" vertical="top" wrapText="1"/>
    </xf>
    <xf numFmtId="0" fontId="5" fillId="2" borderId="18" xfId="0" applyFont="1" applyFill="1" applyBorder="1" applyAlignment="1">
      <alignment horizontal="left" vertical="top" wrapText="1"/>
    </xf>
    <xf numFmtId="0" fontId="5" fillId="2" borderId="19" xfId="0" applyFont="1" applyFill="1" applyBorder="1" applyAlignment="1">
      <alignment horizontal="left" vertical="top" wrapText="1"/>
    </xf>
    <xf numFmtId="0" fontId="0" fillId="0" borderId="0" xfId="0" applyBorder="1" applyAlignment="1">
      <alignment horizontal="left" vertical="top"/>
    </xf>
  </cellXfs>
  <cellStyles count="4">
    <cellStyle name="Moneda" xfId="1" builtinId="4"/>
    <cellStyle name="Moneda [0]" xfId="3" builtinId="7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sus Abel Afanador Barajas" id="{4D0D7282-82B7-4E13-8DAC-24DC2AE7437B}" userId="Jesus Abel Afanador Barajas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0-12-28T20:25:33.07" personId="{4D0D7282-82B7-4E13-8DAC-24DC2AE7437B}" id="{8D95BE28-6BDC-4FF2-82A1-CE02941A2252}">
    <text>• Calcule el promedio de las 5 notas en la columna PROMEDIO</text>
  </threadedComment>
  <threadedComment ref="I1" dT="2020-12-28T20:24:49.88" personId="{4D0D7282-82B7-4E13-8DAC-24DC2AE7437B}" id="{77942A7B-4D19-4B4D-A3A3-B17ABD168A8A}">
    <text>• Determine el estatus con la función SI a partir de las siguientes condiciones:
i. Si el promedio es menor a 2.0 su estatus será Muy malo
ii. Si el promedio es mayor o igual a 2.0 y menor 3.0 será Malo
iii. Si el promedio es mayor o igual a 3.0 y menor a 3.5 será Regular
iv. Si el promedio es mayor o igual a 3.5 y menor a 4.0 será Bueno
v. Si el promedio es mayor o igual a 4.0 y menor a 4.5 será Sobre- saliente
vi. Si el promedio es mayor o igual 4.5 y menor o igual a 5 será Excelente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7"/>
  <sheetViews>
    <sheetView zoomScaleNormal="100" workbookViewId="0">
      <selection activeCell="I2" sqref="I2"/>
    </sheetView>
  </sheetViews>
  <sheetFormatPr baseColWidth="10" defaultRowHeight="15" x14ac:dyDescent="0.25"/>
  <cols>
    <col min="2" max="2" width="16.85546875" bestFit="1" customWidth="1"/>
    <col min="8" max="8" width="11.5703125" style="4"/>
    <col min="9" max="9" width="17.7109375" style="6" customWidth="1"/>
    <col min="12" max="12" width="16.85546875" bestFit="1" customWidth="1"/>
    <col min="16" max="16" width="7.5703125" bestFit="1" customWidth="1"/>
    <col min="19" max="19" width="14.85546875" bestFit="1" customWidth="1"/>
  </cols>
  <sheetData>
    <row r="1" spans="1:22" ht="39.6" customHeight="1" thickBot="1" x14ac:dyDescent="0.3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1" t="s">
        <v>7</v>
      </c>
      <c r="I1" s="15" t="s">
        <v>8</v>
      </c>
      <c r="J1" s="38" t="str">
        <f>"&gt;=3.9"</f>
        <v>&gt;=3.9</v>
      </c>
      <c r="K1" s="51" t="s">
        <v>90</v>
      </c>
      <c r="L1" s="52"/>
      <c r="M1" s="52"/>
      <c r="N1" s="53"/>
    </row>
    <row r="2" spans="1:22" ht="13.15" customHeight="1" x14ac:dyDescent="0.25">
      <c r="A2" s="1">
        <v>213564</v>
      </c>
      <c r="B2" s="1" t="s">
        <v>9</v>
      </c>
      <c r="C2" s="2">
        <v>4.3</v>
      </c>
      <c r="D2" s="2">
        <v>2.6</v>
      </c>
      <c r="E2" s="2">
        <v>0.9</v>
      </c>
      <c r="F2" s="2">
        <v>3.8</v>
      </c>
      <c r="G2" s="2">
        <v>2.5</v>
      </c>
      <c r="H2" s="5">
        <f>AVERAGE(C2:G2)</f>
        <v>2.8200000000000003</v>
      </c>
      <c r="I2" s="1" t="str">
        <f>_xlfn.IFS(H2&lt;2,"MUY MALO",AND(H2&gt;=2,H2&lt;3),"MALO",AND(H2&gt;=3,H2&lt;3.5),"REGULAR",AND(H2&gt;=3.5,H2&lt;4),"BUENO",AND(H2&gt;=4,H2&lt;4.5),"SOBRESALIENTE",AND(H2&gt;=4.5,H2&lt;=5),"EXCELENTE")</f>
        <v>MALO</v>
      </c>
      <c r="K2" s="15" t="s">
        <v>0</v>
      </c>
      <c r="L2" s="15" t="s">
        <v>1</v>
      </c>
      <c r="M2" s="15" t="s">
        <v>2</v>
      </c>
      <c r="N2" s="15" t="s">
        <v>3</v>
      </c>
      <c r="O2" s="15" t="s">
        <v>4</v>
      </c>
      <c r="P2" s="15" t="s">
        <v>5</v>
      </c>
      <c r="Q2" s="15" t="s">
        <v>6</v>
      </c>
      <c r="R2" s="11" t="s">
        <v>7</v>
      </c>
      <c r="S2" s="15" t="s">
        <v>8</v>
      </c>
    </row>
    <row r="3" spans="1:22" x14ac:dyDescent="0.25">
      <c r="A3" s="1">
        <v>213565</v>
      </c>
      <c r="B3" s="1" t="s">
        <v>10</v>
      </c>
      <c r="C3" s="2">
        <v>3.5</v>
      </c>
      <c r="D3" s="2">
        <v>3.8</v>
      </c>
      <c r="E3" s="2">
        <v>4.0999999999999996</v>
      </c>
      <c r="F3" s="2">
        <v>4.4000000000000004</v>
      </c>
      <c r="G3" s="2">
        <v>4.7</v>
      </c>
      <c r="H3" s="5">
        <f t="shared" ref="H3:H24" si="0">AVERAGE(C3:G3)</f>
        <v>4.0999999999999996</v>
      </c>
      <c r="I3" s="1" t="str">
        <f t="shared" ref="I3:I24" si="1">_xlfn.IFS(H3&lt;2,"MUY MALO",AND(H3&gt;=2,H3&lt;3),"MALO",AND(H3&gt;=3,H3&lt;3.5),"REGULAR",AND(H3&gt;=3.5,H3&lt;4),"BUENO",AND(H3&gt;=4,H3&lt;4.5),"SOBRESALIENTE",AND(H3&gt;=4.5,H3&lt;=5),"EXCELENTE")</f>
        <v>SOBRESALIENTE</v>
      </c>
      <c r="R3" s="33" t="str">
        <f>"&lt;=3.0"</f>
        <v>&lt;=3.0</v>
      </c>
      <c r="S3" t="str">
        <f>"SOBRESALIENTE"</f>
        <v>SOBRESALIENTE</v>
      </c>
    </row>
    <row r="4" spans="1:22" x14ac:dyDescent="0.25">
      <c r="A4" s="1">
        <v>213566</v>
      </c>
      <c r="B4" s="1" t="s">
        <v>11</v>
      </c>
      <c r="C4" s="2">
        <v>1.2</v>
      </c>
      <c r="D4" s="2">
        <v>2.2999999999999998</v>
      </c>
      <c r="E4" s="2">
        <v>3.4</v>
      </c>
      <c r="F4" s="2">
        <v>4.5</v>
      </c>
      <c r="G4" s="2">
        <v>4.8</v>
      </c>
      <c r="H4" s="5">
        <f t="shared" si="0"/>
        <v>3.2399999999999998</v>
      </c>
      <c r="I4" s="1" t="str">
        <f t="shared" si="1"/>
        <v>REGULAR</v>
      </c>
      <c r="R4" s="33"/>
      <c r="S4" t="str">
        <f>"MALO"</f>
        <v>MALO</v>
      </c>
    </row>
    <row r="5" spans="1:22" x14ac:dyDescent="0.25">
      <c r="A5" s="1">
        <v>213567</v>
      </c>
      <c r="B5" s="1" t="s">
        <v>12</v>
      </c>
      <c r="C5" s="2">
        <v>3.8</v>
      </c>
      <c r="D5" s="2">
        <v>1.9</v>
      </c>
      <c r="E5" s="2">
        <v>0</v>
      </c>
      <c r="F5" s="2">
        <v>1.1000000000000001</v>
      </c>
      <c r="G5" s="2">
        <v>3.8</v>
      </c>
      <c r="H5" s="5">
        <f t="shared" si="0"/>
        <v>2.1199999999999997</v>
      </c>
      <c r="I5" s="1" t="str">
        <f t="shared" si="1"/>
        <v>MALO</v>
      </c>
      <c r="R5" s="33"/>
    </row>
    <row r="6" spans="1:22" x14ac:dyDescent="0.25">
      <c r="A6" s="1">
        <v>213568</v>
      </c>
      <c r="B6" s="1" t="s">
        <v>13</v>
      </c>
      <c r="C6" s="2">
        <v>4.2</v>
      </c>
      <c r="D6" s="2">
        <v>2</v>
      </c>
      <c r="E6" s="2">
        <v>5</v>
      </c>
      <c r="F6" s="2">
        <v>5</v>
      </c>
      <c r="G6" s="2">
        <v>4.5999999999999996</v>
      </c>
      <c r="H6" s="5">
        <f t="shared" si="0"/>
        <v>4.1599999999999993</v>
      </c>
      <c r="I6" s="1" t="str">
        <f t="shared" si="1"/>
        <v>SOBRESALIENTE</v>
      </c>
      <c r="R6" s="33"/>
    </row>
    <row r="7" spans="1:22" x14ac:dyDescent="0.25">
      <c r="A7" s="1">
        <v>213569</v>
      </c>
      <c r="B7" s="1" t="s">
        <v>14</v>
      </c>
      <c r="C7" s="2">
        <v>1.5</v>
      </c>
      <c r="D7" s="2">
        <v>3</v>
      </c>
      <c r="E7" s="2">
        <v>4.5</v>
      </c>
      <c r="F7" s="2">
        <v>2.6</v>
      </c>
      <c r="G7" s="2">
        <v>5</v>
      </c>
      <c r="H7" s="5">
        <f t="shared" si="0"/>
        <v>3.3200000000000003</v>
      </c>
      <c r="I7" s="1" t="str">
        <f t="shared" si="1"/>
        <v>REGULAR</v>
      </c>
      <c r="K7" t="s">
        <v>95</v>
      </c>
    </row>
    <row r="8" spans="1:22" x14ac:dyDescent="0.25">
      <c r="A8" s="1">
        <v>213570</v>
      </c>
      <c r="B8" s="1" t="s">
        <v>15</v>
      </c>
      <c r="C8" s="2">
        <v>2.2999999999999998</v>
      </c>
      <c r="D8" s="2">
        <v>5</v>
      </c>
      <c r="E8" s="2">
        <v>3.9</v>
      </c>
      <c r="F8" s="2">
        <v>5</v>
      </c>
      <c r="G8" s="2">
        <v>5</v>
      </c>
      <c r="H8" s="5">
        <f t="shared" si="0"/>
        <v>4.24</v>
      </c>
      <c r="I8" s="1" t="str">
        <f t="shared" si="1"/>
        <v>SOBRESALIENTE</v>
      </c>
      <c r="K8" s="15" t="s">
        <v>0</v>
      </c>
      <c r="L8" s="15" t="s">
        <v>1</v>
      </c>
      <c r="M8" s="15" t="s">
        <v>2</v>
      </c>
      <c r="N8" s="15" t="s">
        <v>3</v>
      </c>
      <c r="O8" s="15" t="s">
        <v>4</v>
      </c>
      <c r="P8" s="15" t="s">
        <v>5</v>
      </c>
      <c r="Q8" s="15" t="s">
        <v>6</v>
      </c>
      <c r="R8" s="11" t="s">
        <v>7</v>
      </c>
      <c r="S8" s="15" t="s">
        <v>8</v>
      </c>
    </row>
    <row r="9" spans="1:22" x14ac:dyDescent="0.25">
      <c r="A9" s="1">
        <v>213571</v>
      </c>
      <c r="B9" s="1" t="s">
        <v>16</v>
      </c>
      <c r="C9" s="2">
        <v>3.9</v>
      </c>
      <c r="D9" s="2">
        <v>3.6</v>
      </c>
      <c r="E9" s="2">
        <v>3.3</v>
      </c>
      <c r="F9" s="2">
        <v>3</v>
      </c>
      <c r="G9" s="2">
        <v>2.7</v>
      </c>
      <c r="H9" s="5">
        <f t="shared" si="0"/>
        <v>3.3</v>
      </c>
      <c r="I9" s="1" t="str">
        <f t="shared" si="1"/>
        <v>REGULAR</v>
      </c>
      <c r="K9" s="1">
        <v>213565</v>
      </c>
      <c r="L9" s="1" t="s">
        <v>10</v>
      </c>
      <c r="M9" s="2">
        <v>3.5</v>
      </c>
      <c r="N9" s="2">
        <v>3.8</v>
      </c>
      <c r="O9" s="2">
        <v>4.0999999999999996</v>
      </c>
      <c r="P9" s="2">
        <v>4.4000000000000004</v>
      </c>
      <c r="Q9" s="2">
        <v>4.7</v>
      </c>
      <c r="R9" s="5">
        <v>4.0999999999999996</v>
      </c>
      <c r="S9" s="1" t="s">
        <v>92</v>
      </c>
    </row>
    <row r="10" spans="1:22" x14ac:dyDescent="0.25">
      <c r="A10" s="1">
        <v>213572</v>
      </c>
      <c r="B10" s="1" t="s">
        <v>17</v>
      </c>
      <c r="C10" s="2">
        <v>5</v>
      </c>
      <c r="D10" s="2">
        <v>2.7</v>
      </c>
      <c r="E10" s="2">
        <v>0.4</v>
      </c>
      <c r="F10" s="2">
        <v>5</v>
      </c>
      <c r="G10" s="2">
        <v>4</v>
      </c>
      <c r="H10" s="5">
        <f t="shared" si="0"/>
        <v>3.4200000000000004</v>
      </c>
      <c r="I10" s="1" t="str">
        <f t="shared" si="1"/>
        <v>REGULAR</v>
      </c>
      <c r="K10" s="1">
        <v>213568</v>
      </c>
      <c r="L10" s="1" t="s">
        <v>13</v>
      </c>
      <c r="M10" s="2">
        <v>4.2</v>
      </c>
      <c r="N10" s="2">
        <v>2</v>
      </c>
      <c r="O10" s="2">
        <v>5</v>
      </c>
      <c r="P10" s="2">
        <v>5</v>
      </c>
      <c r="Q10" s="2">
        <v>4.5999999999999996</v>
      </c>
      <c r="R10" s="5">
        <v>4.1599999999999993</v>
      </c>
      <c r="S10" s="1" t="s">
        <v>92</v>
      </c>
    </row>
    <row r="11" spans="1:22" x14ac:dyDescent="0.25">
      <c r="A11" s="1">
        <v>213573</v>
      </c>
      <c r="B11" s="1" t="s">
        <v>18</v>
      </c>
      <c r="C11" s="2">
        <v>3.6</v>
      </c>
      <c r="D11" s="2">
        <v>1.9</v>
      </c>
      <c r="E11" s="2">
        <v>0.2</v>
      </c>
      <c r="F11" s="2">
        <v>3.8</v>
      </c>
      <c r="G11" s="2">
        <v>3.9</v>
      </c>
      <c r="H11" s="5">
        <f t="shared" si="0"/>
        <v>2.68</v>
      </c>
      <c r="I11" s="1" t="str">
        <f t="shared" si="1"/>
        <v>MALO</v>
      </c>
      <c r="K11" s="1">
        <v>213570</v>
      </c>
      <c r="L11" s="1" t="s">
        <v>15</v>
      </c>
      <c r="M11" s="2">
        <v>2.2999999999999998</v>
      </c>
      <c r="N11" s="2">
        <v>5</v>
      </c>
      <c r="O11" s="2">
        <v>3.9</v>
      </c>
      <c r="P11" s="2">
        <v>5</v>
      </c>
      <c r="Q11" s="2">
        <v>5</v>
      </c>
      <c r="R11" s="5">
        <v>4.24</v>
      </c>
      <c r="S11" s="1" t="s">
        <v>92</v>
      </c>
    </row>
    <row r="12" spans="1:22" x14ac:dyDescent="0.25">
      <c r="A12" s="1">
        <v>213574</v>
      </c>
      <c r="B12" s="1" t="s">
        <v>19</v>
      </c>
      <c r="C12" s="2">
        <v>3.4</v>
      </c>
      <c r="D12" s="2">
        <v>2.8</v>
      </c>
      <c r="E12" s="2">
        <v>2.2000000000000002</v>
      </c>
      <c r="F12" s="2">
        <v>1.6</v>
      </c>
      <c r="G12" s="2">
        <v>1</v>
      </c>
      <c r="H12" s="5">
        <f t="shared" si="0"/>
        <v>2.1999999999999997</v>
      </c>
      <c r="I12" s="1" t="str">
        <f t="shared" si="1"/>
        <v>MALO</v>
      </c>
      <c r="K12" s="1">
        <v>213577</v>
      </c>
      <c r="L12" s="1" t="s">
        <v>22</v>
      </c>
      <c r="M12" s="2">
        <v>3.6</v>
      </c>
      <c r="N12" s="2">
        <v>4.5999999999999996</v>
      </c>
      <c r="O12" s="2">
        <v>5</v>
      </c>
      <c r="P12" s="2">
        <v>5</v>
      </c>
      <c r="Q12" s="2">
        <v>2.2999999999999998</v>
      </c>
      <c r="R12" s="5">
        <v>4.0999999999999996</v>
      </c>
      <c r="S12" s="1" t="s">
        <v>92</v>
      </c>
      <c r="T12" s="34"/>
      <c r="U12" s="34"/>
      <c r="V12" s="6"/>
    </row>
    <row r="13" spans="1:22" x14ac:dyDescent="0.25">
      <c r="A13" s="1">
        <v>213575</v>
      </c>
      <c r="B13" s="1" t="s">
        <v>20</v>
      </c>
      <c r="C13" s="2">
        <v>4.5999999999999996</v>
      </c>
      <c r="D13" s="2">
        <v>3</v>
      </c>
      <c r="E13" s="2">
        <v>1.4</v>
      </c>
      <c r="F13" s="2">
        <v>5</v>
      </c>
      <c r="G13" s="2">
        <v>1.8</v>
      </c>
      <c r="H13" s="5">
        <f t="shared" si="0"/>
        <v>3.16</v>
      </c>
      <c r="I13" s="1" t="str">
        <f t="shared" si="1"/>
        <v>REGULAR</v>
      </c>
      <c r="K13" s="1">
        <v>213578</v>
      </c>
      <c r="L13" s="1" t="s">
        <v>23</v>
      </c>
      <c r="M13" s="2">
        <v>4</v>
      </c>
      <c r="N13" s="2">
        <v>4.5</v>
      </c>
      <c r="O13" s="2">
        <v>5</v>
      </c>
      <c r="P13" s="2">
        <v>4.5999999999999996</v>
      </c>
      <c r="Q13" s="2">
        <v>3.6</v>
      </c>
      <c r="R13" s="5">
        <v>4.3400000000000007</v>
      </c>
      <c r="S13" s="1" t="s">
        <v>92</v>
      </c>
      <c r="T13" s="34"/>
      <c r="U13" s="34"/>
      <c r="V13" s="6"/>
    </row>
    <row r="14" spans="1:22" x14ac:dyDescent="0.25">
      <c r="A14" s="1">
        <v>213576</v>
      </c>
      <c r="B14" s="1" t="s">
        <v>21</v>
      </c>
      <c r="C14" s="2">
        <v>2</v>
      </c>
      <c r="D14" s="2">
        <v>4</v>
      </c>
      <c r="E14" s="2">
        <v>3.6</v>
      </c>
      <c r="F14" s="2">
        <v>4.9000000000000004</v>
      </c>
      <c r="G14" s="2">
        <v>4.9000000000000004</v>
      </c>
      <c r="H14" s="5">
        <f t="shared" si="0"/>
        <v>3.88</v>
      </c>
      <c r="I14" s="1" t="str">
        <f t="shared" si="1"/>
        <v>BUENO</v>
      </c>
      <c r="K14" s="1">
        <v>213582</v>
      </c>
      <c r="L14" s="1" t="s">
        <v>27</v>
      </c>
      <c r="M14" s="2">
        <v>5</v>
      </c>
      <c r="N14" s="2">
        <v>5</v>
      </c>
      <c r="O14" s="2">
        <v>5</v>
      </c>
      <c r="P14" s="2">
        <v>5</v>
      </c>
      <c r="Q14" s="2">
        <v>5</v>
      </c>
      <c r="R14" s="2">
        <v>5</v>
      </c>
      <c r="S14" s="1" t="s">
        <v>94</v>
      </c>
      <c r="T14" s="34"/>
      <c r="U14" s="34"/>
      <c r="V14" s="6"/>
    </row>
    <row r="15" spans="1:22" x14ac:dyDescent="0.25">
      <c r="A15" s="1">
        <v>213577</v>
      </c>
      <c r="B15" s="1" t="s">
        <v>22</v>
      </c>
      <c r="C15" s="2">
        <v>3.6</v>
      </c>
      <c r="D15" s="2">
        <v>4.5999999999999996</v>
      </c>
      <c r="E15" s="2">
        <v>5</v>
      </c>
      <c r="F15" s="2">
        <v>5</v>
      </c>
      <c r="G15" s="2">
        <v>2.2999999999999998</v>
      </c>
      <c r="H15" s="5">
        <f t="shared" si="0"/>
        <v>4.0999999999999996</v>
      </c>
      <c r="I15" s="1" t="str">
        <f t="shared" si="1"/>
        <v>SOBRESALIENTE</v>
      </c>
      <c r="K15" s="36" t="s">
        <v>96</v>
      </c>
      <c r="L15" s="36"/>
      <c r="M15" s="37"/>
      <c r="N15" s="6"/>
      <c r="O15" s="6"/>
      <c r="P15" s="34"/>
      <c r="Q15" s="34"/>
      <c r="R15" s="34"/>
      <c r="S15" s="34"/>
      <c r="T15" s="34"/>
      <c r="U15" s="34"/>
      <c r="V15" s="6"/>
    </row>
    <row r="16" spans="1:22" x14ac:dyDescent="0.25">
      <c r="A16" s="1">
        <v>213578</v>
      </c>
      <c r="B16" s="1" t="s">
        <v>23</v>
      </c>
      <c r="C16" s="2">
        <v>4</v>
      </c>
      <c r="D16" s="2">
        <v>4.5</v>
      </c>
      <c r="E16" s="2">
        <v>5</v>
      </c>
      <c r="F16" s="2">
        <v>4.5999999999999996</v>
      </c>
      <c r="G16" s="2">
        <v>3.6</v>
      </c>
      <c r="H16" s="5">
        <f t="shared" si="0"/>
        <v>4.3400000000000007</v>
      </c>
      <c r="I16" s="1" t="str">
        <f t="shared" si="1"/>
        <v>SOBRESALIENTE</v>
      </c>
      <c r="K16" s="15" t="s">
        <v>0</v>
      </c>
      <c r="L16" s="15" t="s">
        <v>1</v>
      </c>
      <c r="M16" s="15" t="s">
        <v>2</v>
      </c>
      <c r="N16" s="15" t="s">
        <v>3</v>
      </c>
      <c r="O16" s="15" t="s">
        <v>4</v>
      </c>
      <c r="P16" s="15" t="s">
        <v>5</v>
      </c>
      <c r="Q16" s="15" t="s">
        <v>6</v>
      </c>
      <c r="R16" s="11" t="s">
        <v>7</v>
      </c>
      <c r="S16" s="15" t="s">
        <v>8</v>
      </c>
      <c r="T16" s="34"/>
      <c r="U16" s="34"/>
      <c r="V16" s="6"/>
    </row>
    <row r="17" spans="1:22" x14ac:dyDescent="0.25">
      <c r="A17" s="1">
        <v>213579</v>
      </c>
      <c r="B17" s="1" t="s">
        <v>24</v>
      </c>
      <c r="C17" s="2">
        <v>3</v>
      </c>
      <c r="D17" s="2">
        <v>1.3</v>
      </c>
      <c r="E17" s="2">
        <v>3.9</v>
      </c>
      <c r="F17" s="2">
        <v>2.1</v>
      </c>
      <c r="G17" s="2">
        <v>3.8</v>
      </c>
      <c r="H17" s="5">
        <f t="shared" si="0"/>
        <v>2.8199999999999994</v>
      </c>
      <c r="I17" s="1" t="str">
        <f t="shared" si="1"/>
        <v>MALO</v>
      </c>
      <c r="K17" s="1">
        <v>213564</v>
      </c>
      <c r="L17" s="1" t="s">
        <v>9</v>
      </c>
      <c r="M17" s="2">
        <v>4.3</v>
      </c>
      <c r="N17" s="2">
        <v>2.6</v>
      </c>
      <c r="O17" s="2">
        <v>0.9</v>
      </c>
      <c r="P17" s="2">
        <v>3.8</v>
      </c>
      <c r="Q17" s="2">
        <v>2.5</v>
      </c>
      <c r="R17" s="5">
        <v>2.8200000000000003</v>
      </c>
      <c r="S17" s="1" t="s">
        <v>91</v>
      </c>
      <c r="T17" s="34"/>
      <c r="U17" s="34"/>
      <c r="V17" s="6"/>
    </row>
    <row r="18" spans="1:22" x14ac:dyDescent="0.25">
      <c r="A18" s="1">
        <v>213580</v>
      </c>
      <c r="B18" s="1" t="s">
        <v>25</v>
      </c>
      <c r="C18" s="2">
        <v>2.2999999999999998</v>
      </c>
      <c r="D18" s="2">
        <v>1.2</v>
      </c>
      <c r="E18" s="2">
        <v>0.1</v>
      </c>
      <c r="F18" s="2">
        <v>1</v>
      </c>
      <c r="G18" s="2">
        <v>2.1</v>
      </c>
      <c r="H18" s="5">
        <f t="shared" si="0"/>
        <v>1.3399999999999999</v>
      </c>
      <c r="I18" s="1" t="str">
        <f t="shared" si="1"/>
        <v>MUY MALO</v>
      </c>
      <c r="K18" s="1">
        <v>213565</v>
      </c>
      <c r="L18" s="1" t="s">
        <v>10</v>
      </c>
      <c r="M18" s="2">
        <v>3.5</v>
      </c>
      <c r="N18" s="2">
        <v>3.8</v>
      </c>
      <c r="O18" s="2">
        <v>4.0999999999999996</v>
      </c>
      <c r="P18" s="2">
        <v>4.4000000000000004</v>
      </c>
      <c r="Q18" s="2">
        <v>4.7</v>
      </c>
      <c r="R18" s="5">
        <v>4.0999999999999996</v>
      </c>
      <c r="S18" s="1" t="s">
        <v>92</v>
      </c>
      <c r="T18" s="34"/>
      <c r="U18" s="34"/>
      <c r="V18" s="6"/>
    </row>
    <row r="19" spans="1:22" x14ac:dyDescent="0.25">
      <c r="A19" s="1">
        <v>213581</v>
      </c>
      <c r="B19" s="1" t="s">
        <v>26</v>
      </c>
      <c r="C19" s="2">
        <v>5</v>
      </c>
      <c r="D19" s="2">
        <v>1</v>
      </c>
      <c r="E19" s="2">
        <v>3</v>
      </c>
      <c r="F19" s="2">
        <v>2.7</v>
      </c>
      <c r="G19" s="2">
        <v>1.1000000000000001</v>
      </c>
      <c r="H19" s="5">
        <f t="shared" si="0"/>
        <v>2.5599999999999996</v>
      </c>
      <c r="I19" s="1" t="str">
        <f t="shared" si="1"/>
        <v>MALO</v>
      </c>
      <c r="K19" s="1">
        <v>213567</v>
      </c>
      <c r="L19" s="1" t="s">
        <v>12</v>
      </c>
      <c r="M19" s="2">
        <v>3.8</v>
      </c>
      <c r="N19" s="2">
        <v>1.9</v>
      </c>
      <c r="O19" s="2">
        <v>0</v>
      </c>
      <c r="P19" s="2">
        <v>1.1000000000000001</v>
      </c>
      <c r="Q19" s="2">
        <v>3.8</v>
      </c>
      <c r="R19" s="5">
        <v>2.1199999999999997</v>
      </c>
      <c r="S19" s="1" t="s">
        <v>91</v>
      </c>
      <c r="T19" s="34"/>
      <c r="U19" s="34"/>
      <c r="V19" s="6"/>
    </row>
    <row r="20" spans="1:22" x14ac:dyDescent="0.25">
      <c r="A20" s="1">
        <v>213582</v>
      </c>
      <c r="B20" s="1" t="s">
        <v>27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5">
        <f t="shared" si="0"/>
        <v>5</v>
      </c>
      <c r="I20" s="1" t="str">
        <f t="shared" si="1"/>
        <v>EXCELENTE</v>
      </c>
      <c r="K20" s="1">
        <v>213568</v>
      </c>
      <c r="L20" s="1" t="s">
        <v>13</v>
      </c>
      <c r="M20" s="2">
        <v>4.2</v>
      </c>
      <c r="N20" s="2">
        <v>2</v>
      </c>
      <c r="O20" s="2">
        <v>5</v>
      </c>
      <c r="P20" s="2">
        <v>5</v>
      </c>
      <c r="Q20" s="2">
        <v>4.5999999999999996</v>
      </c>
      <c r="R20" s="5">
        <v>4.1599999999999993</v>
      </c>
      <c r="S20" s="1" t="s">
        <v>92</v>
      </c>
      <c r="T20" s="34"/>
      <c r="U20" s="34"/>
      <c r="V20" s="6"/>
    </row>
    <row r="21" spans="1:22" x14ac:dyDescent="0.25">
      <c r="A21" s="1">
        <v>213583</v>
      </c>
      <c r="B21" s="1" t="s">
        <v>28</v>
      </c>
      <c r="C21" s="2">
        <v>3.9</v>
      </c>
      <c r="D21" s="2">
        <v>2.6</v>
      </c>
      <c r="E21" s="2">
        <v>1.3</v>
      </c>
      <c r="F21" s="2">
        <v>0</v>
      </c>
      <c r="G21" s="2">
        <v>1.3</v>
      </c>
      <c r="H21" s="5">
        <f t="shared" si="0"/>
        <v>1.8199999999999998</v>
      </c>
      <c r="I21" s="1" t="str">
        <f t="shared" si="1"/>
        <v>MUY MALO</v>
      </c>
      <c r="K21" s="1">
        <v>213570</v>
      </c>
      <c r="L21" s="1" t="s">
        <v>15</v>
      </c>
      <c r="M21" s="2">
        <v>2.2999999999999998</v>
      </c>
      <c r="N21" s="2">
        <v>5</v>
      </c>
      <c r="O21" s="2">
        <v>3.9</v>
      </c>
      <c r="P21" s="2">
        <v>5</v>
      </c>
      <c r="Q21" s="2">
        <v>5</v>
      </c>
      <c r="R21" s="5">
        <v>4.24</v>
      </c>
      <c r="S21" s="1" t="s">
        <v>92</v>
      </c>
      <c r="T21" s="34"/>
      <c r="U21" s="34"/>
      <c r="V21" s="6"/>
    </row>
    <row r="22" spans="1:22" x14ac:dyDescent="0.25">
      <c r="A22" s="1">
        <v>213584</v>
      </c>
      <c r="B22" s="1" t="s">
        <v>29</v>
      </c>
      <c r="C22" s="2">
        <v>2.1</v>
      </c>
      <c r="D22" s="2">
        <v>2.8</v>
      </c>
      <c r="E22" s="2">
        <v>3.5</v>
      </c>
      <c r="F22" s="2">
        <v>4.2</v>
      </c>
      <c r="G22" s="2">
        <v>4.9000000000000004</v>
      </c>
      <c r="H22" s="5">
        <f t="shared" si="0"/>
        <v>3.5</v>
      </c>
      <c r="I22" s="1" t="str">
        <f t="shared" si="1"/>
        <v>BUENO</v>
      </c>
      <c r="K22" s="1">
        <v>213573</v>
      </c>
      <c r="L22" s="1" t="s">
        <v>18</v>
      </c>
      <c r="M22" s="2">
        <v>3.6</v>
      </c>
      <c r="N22" s="2">
        <v>1.9</v>
      </c>
      <c r="O22" s="2">
        <v>0.2</v>
      </c>
      <c r="P22" s="2">
        <v>3.8</v>
      </c>
      <c r="Q22" s="2">
        <v>3.9</v>
      </c>
      <c r="R22" s="5">
        <v>2.68</v>
      </c>
      <c r="S22" s="1" t="s">
        <v>91</v>
      </c>
      <c r="T22" s="34"/>
      <c r="U22" s="34"/>
      <c r="V22" s="6"/>
    </row>
    <row r="23" spans="1:22" x14ac:dyDescent="0.25">
      <c r="A23" s="1">
        <v>213585</v>
      </c>
      <c r="B23" s="1" t="s">
        <v>30</v>
      </c>
      <c r="C23" s="2">
        <v>3.5</v>
      </c>
      <c r="D23" s="2">
        <v>3.4</v>
      </c>
      <c r="E23" s="2">
        <v>3.3</v>
      </c>
      <c r="F23" s="2">
        <v>3.2</v>
      </c>
      <c r="G23" s="2">
        <v>3.1</v>
      </c>
      <c r="H23" s="5">
        <f t="shared" si="0"/>
        <v>3.3</v>
      </c>
      <c r="I23" s="1" t="str">
        <f t="shared" si="1"/>
        <v>REGULAR</v>
      </c>
      <c r="K23" s="1">
        <v>213574</v>
      </c>
      <c r="L23" s="1" t="s">
        <v>19</v>
      </c>
      <c r="M23" s="2">
        <v>3.4</v>
      </c>
      <c r="N23" s="2">
        <v>2.8</v>
      </c>
      <c r="O23" s="2">
        <v>2.2000000000000002</v>
      </c>
      <c r="P23" s="2">
        <v>1.6</v>
      </c>
      <c r="Q23" s="2">
        <v>1</v>
      </c>
      <c r="R23" s="5">
        <v>2.1999999999999997</v>
      </c>
      <c r="S23" s="1" t="s">
        <v>91</v>
      </c>
      <c r="T23" s="34"/>
      <c r="U23" s="34"/>
      <c r="V23" s="6"/>
    </row>
    <row r="24" spans="1:22" x14ac:dyDescent="0.25">
      <c r="A24" s="1">
        <v>213586</v>
      </c>
      <c r="B24" s="1" t="s">
        <v>31</v>
      </c>
      <c r="C24" s="2">
        <v>3.9</v>
      </c>
      <c r="D24" s="2">
        <v>2.8</v>
      </c>
      <c r="E24" s="2">
        <v>1.7</v>
      </c>
      <c r="F24" s="2">
        <v>0.6</v>
      </c>
      <c r="G24" s="2">
        <v>0.5</v>
      </c>
      <c r="H24" s="2">
        <f t="shared" si="0"/>
        <v>1.8999999999999997</v>
      </c>
      <c r="I24" s="1" t="str">
        <f t="shared" si="1"/>
        <v>MUY MALO</v>
      </c>
      <c r="K24" s="1">
        <v>213577</v>
      </c>
      <c r="L24" s="1" t="s">
        <v>22</v>
      </c>
      <c r="M24" s="2">
        <v>3.6</v>
      </c>
      <c r="N24" s="2">
        <v>4.5999999999999996</v>
      </c>
      <c r="O24" s="2">
        <v>5</v>
      </c>
      <c r="P24" s="2">
        <v>5</v>
      </c>
      <c r="Q24" s="2">
        <v>2.2999999999999998</v>
      </c>
      <c r="R24" s="5">
        <v>4.0999999999999996</v>
      </c>
      <c r="S24" s="1" t="s">
        <v>92</v>
      </c>
      <c r="T24" s="34"/>
      <c r="U24" s="34"/>
      <c r="V24" s="6"/>
    </row>
    <row r="25" spans="1:22" x14ac:dyDescent="0.25">
      <c r="H25" s="32"/>
      <c r="K25" s="1">
        <v>213578</v>
      </c>
      <c r="L25" s="1" t="s">
        <v>23</v>
      </c>
      <c r="M25" s="2">
        <v>4</v>
      </c>
      <c r="N25" s="2">
        <v>4.5</v>
      </c>
      <c r="O25" s="2">
        <v>5</v>
      </c>
      <c r="P25" s="2">
        <v>4.5999999999999996</v>
      </c>
      <c r="Q25" s="2">
        <v>3.6</v>
      </c>
      <c r="R25" s="5">
        <v>4.3400000000000007</v>
      </c>
      <c r="S25" s="1" t="s">
        <v>92</v>
      </c>
      <c r="T25" s="34"/>
      <c r="U25" s="34"/>
      <c r="V25" s="6"/>
    </row>
    <row r="26" spans="1:22" x14ac:dyDescent="0.25">
      <c r="A26" t="s">
        <v>97</v>
      </c>
      <c r="C26" s="35"/>
      <c r="D26" s="35"/>
      <c r="E26" s="35"/>
      <c r="F26" s="35"/>
      <c r="G26" s="35"/>
      <c r="H26" s="35"/>
      <c r="I26" s="35"/>
      <c r="J26" s="35"/>
      <c r="K26" s="1">
        <v>213579</v>
      </c>
      <c r="L26" s="1" t="s">
        <v>24</v>
      </c>
      <c r="M26" s="2">
        <v>3</v>
      </c>
      <c r="N26" s="2">
        <v>1.3</v>
      </c>
      <c r="O26" s="2">
        <v>3.9</v>
      </c>
      <c r="P26" s="2">
        <v>2.1</v>
      </c>
      <c r="Q26" s="2">
        <v>3.8</v>
      </c>
      <c r="R26" s="5">
        <v>2.8199999999999994</v>
      </c>
      <c r="S26" s="1" t="s">
        <v>91</v>
      </c>
      <c r="T26" s="34"/>
      <c r="U26" s="34"/>
      <c r="V26" s="6"/>
    </row>
    <row r="27" spans="1:22" x14ac:dyDescent="0.25">
      <c r="A27" s="15" t="s">
        <v>0</v>
      </c>
      <c r="B27" s="15" t="s">
        <v>1</v>
      </c>
      <c r="C27" s="15" t="s">
        <v>2</v>
      </c>
      <c r="D27" s="15" t="s">
        <v>3</v>
      </c>
      <c r="E27" s="15" t="s">
        <v>4</v>
      </c>
      <c r="F27" s="15" t="s">
        <v>5</v>
      </c>
      <c r="G27" s="15" t="s">
        <v>6</v>
      </c>
      <c r="H27" s="11" t="s">
        <v>7</v>
      </c>
      <c r="I27" s="15" t="s">
        <v>8</v>
      </c>
      <c r="J27" s="37"/>
      <c r="K27" s="1">
        <v>213581</v>
      </c>
      <c r="L27" s="1" t="s">
        <v>26</v>
      </c>
      <c r="M27" s="2">
        <v>5</v>
      </c>
      <c r="N27" s="2">
        <v>1</v>
      </c>
      <c r="O27" s="2">
        <v>3</v>
      </c>
      <c r="P27" s="2">
        <v>2.7</v>
      </c>
      <c r="Q27" s="2">
        <v>1.1000000000000001</v>
      </c>
      <c r="R27" s="5">
        <v>2.5599999999999996</v>
      </c>
      <c r="S27" s="1" t="s">
        <v>91</v>
      </c>
      <c r="T27" s="34"/>
      <c r="U27" s="34"/>
      <c r="V27" s="6"/>
    </row>
    <row r="28" spans="1:22" x14ac:dyDescent="0.25">
      <c r="A28" s="1">
        <v>213564</v>
      </c>
      <c r="B28" s="1" t="s">
        <v>9</v>
      </c>
      <c r="C28" s="2">
        <v>4.3</v>
      </c>
      <c r="D28" s="2">
        <v>2.6</v>
      </c>
      <c r="E28" s="2">
        <v>0.9</v>
      </c>
      <c r="F28" s="2">
        <v>3.8</v>
      </c>
      <c r="G28" s="2">
        <v>2.5</v>
      </c>
      <c r="H28" s="5">
        <v>2.8200000000000003</v>
      </c>
      <c r="I28" s="1" t="s">
        <v>91</v>
      </c>
      <c r="J28" s="37"/>
      <c r="K28" s="36"/>
      <c r="L28" s="36"/>
      <c r="M28" s="37"/>
      <c r="N28" s="37"/>
      <c r="O28" s="37"/>
      <c r="P28" s="37"/>
      <c r="Q28" s="37"/>
      <c r="R28" s="37"/>
      <c r="S28" s="36"/>
      <c r="T28" s="34"/>
      <c r="U28" s="34"/>
      <c r="V28" s="6"/>
    </row>
    <row r="29" spans="1:22" x14ac:dyDescent="0.25">
      <c r="A29" s="1">
        <v>213567</v>
      </c>
      <c r="B29" s="1" t="s">
        <v>12</v>
      </c>
      <c r="C29" s="2">
        <v>3.8</v>
      </c>
      <c r="D29" s="2">
        <v>1.9</v>
      </c>
      <c r="E29" s="2">
        <v>0</v>
      </c>
      <c r="F29" s="2">
        <v>1.1000000000000001</v>
      </c>
      <c r="G29" s="2">
        <v>3.8</v>
      </c>
      <c r="H29" s="5">
        <v>2.1199999999999997</v>
      </c>
      <c r="I29" s="1" t="s">
        <v>91</v>
      </c>
      <c r="J29" s="37"/>
      <c r="K29" s="35"/>
      <c r="L29" s="35" t="s">
        <v>1</v>
      </c>
      <c r="M29" s="35" t="s">
        <v>2</v>
      </c>
      <c r="N29" s="35" t="s">
        <v>3</v>
      </c>
      <c r="O29" s="35" t="s">
        <v>4</v>
      </c>
      <c r="P29" s="35" t="s">
        <v>5</v>
      </c>
      <c r="Q29" s="35" t="s">
        <v>6</v>
      </c>
      <c r="R29" s="35" t="s">
        <v>7</v>
      </c>
      <c r="S29" s="35" t="s">
        <v>8</v>
      </c>
      <c r="T29" s="34"/>
      <c r="U29" s="34"/>
      <c r="V29" s="6"/>
    </row>
    <row r="30" spans="1:22" x14ac:dyDescent="0.25">
      <c r="A30" s="1">
        <v>213573</v>
      </c>
      <c r="B30" s="1" t="s">
        <v>18</v>
      </c>
      <c r="C30" s="2">
        <v>3.6</v>
      </c>
      <c r="D30" s="2">
        <v>1.9</v>
      </c>
      <c r="E30" s="2">
        <v>0.2</v>
      </c>
      <c r="F30" s="2">
        <v>3.8</v>
      </c>
      <c r="G30" s="2">
        <v>3.9</v>
      </c>
      <c r="H30" s="5">
        <v>2.68</v>
      </c>
      <c r="I30" s="1" t="s">
        <v>91</v>
      </c>
      <c r="J30" s="37"/>
      <c r="K30" s="6"/>
      <c r="L30" s="36"/>
      <c r="M30" s="37"/>
      <c r="N30" s="37"/>
      <c r="O30" s="37"/>
      <c r="P30" s="37"/>
      <c r="Q30" s="37"/>
      <c r="R30" s="37"/>
      <c r="S30" s="36"/>
      <c r="T30" s="6"/>
      <c r="U30" s="6"/>
      <c r="V30" s="6"/>
    </row>
    <row r="31" spans="1:22" x14ac:dyDescent="0.25">
      <c r="A31" s="1">
        <v>213574</v>
      </c>
      <c r="B31" s="1" t="s">
        <v>19</v>
      </c>
      <c r="C31" s="2">
        <v>3.4</v>
      </c>
      <c r="D31" s="2">
        <v>2.8</v>
      </c>
      <c r="E31" s="2">
        <v>2.2000000000000002</v>
      </c>
      <c r="F31" s="2">
        <v>1.6</v>
      </c>
      <c r="G31" s="2">
        <v>1</v>
      </c>
      <c r="H31" s="5">
        <v>2.1999999999999997</v>
      </c>
      <c r="I31" s="1" t="s">
        <v>91</v>
      </c>
      <c r="J31" s="37"/>
      <c r="K31" s="6"/>
      <c r="L31" s="35"/>
      <c r="M31" s="35" t="s">
        <v>2</v>
      </c>
      <c r="N31" s="35" t="s">
        <v>3</v>
      </c>
      <c r="O31" s="35" t="s">
        <v>4</v>
      </c>
      <c r="P31" s="35" t="s">
        <v>5</v>
      </c>
      <c r="Q31" s="35" t="s">
        <v>6</v>
      </c>
      <c r="R31" s="35" t="s">
        <v>7</v>
      </c>
      <c r="S31" s="35" t="s">
        <v>8</v>
      </c>
      <c r="T31" s="6"/>
      <c r="U31" s="6"/>
      <c r="V31" s="6"/>
    </row>
    <row r="32" spans="1:22" x14ac:dyDescent="0.25">
      <c r="A32" s="1">
        <v>213579</v>
      </c>
      <c r="B32" s="1" t="s">
        <v>24</v>
      </c>
      <c r="C32" s="2">
        <v>3</v>
      </c>
      <c r="D32" s="2">
        <v>1.3</v>
      </c>
      <c r="E32" s="2">
        <v>3.9</v>
      </c>
      <c r="F32" s="2">
        <v>2.1</v>
      </c>
      <c r="G32" s="2">
        <v>3.8</v>
      </c>
      <c r="H32" s="5">
        <v>2.8199999999999994</v>
      </c>
      <c r="I32" s="1" t="s">
        <v>91</v>
      </c>
      <c r="J32" s="37"/>
      <c r="K32" s="54" t="s">
        <v>98</v>
      </c>
      <c r="L32" s="54"/>
      <c r="M32" s="54"/>
      <c r="N32" s="54"/>
      <c r="O32" s="54"/>
      <c r="P32" s="54"/>
      <c r="Q32" s="37"/>
      <c r="R32" s="37"/>
      <c r="S32" s="36"/>
      <c r="T32" s="6"/>
      <c r="U32" s="6"/>
      <c r="V32" s="6"/>
    </row>
    <row r="33" spans="1:22" x14ac:dyDescent="0.25">
      <c r="A33" s="1">
        <v>213580</v>
      </c>
      <c r="B33" s="1" t="s">
        <v>25</v>
      </c>
      <c r="C33" s="2">
        <v>2.2999999999999998</v>
      </c>
      <c r="D33" s="2">
        <v>1.2</v>
      </c>
      <c r="E33" s="2">
        <v>0.1</v>
      </c>
      <c r="F33" s="2">
        <v>1</v>
      </c>
      <c r="G33" s="2">
        <v>2.1</v>
      </c>
      <c r="H33" s="5">
        <v>1.3399999999999999</v>
      </c>
      <c r="I33" s="1" t="s">
        <v>93</v>
      </c>
      <c r="J33" s="37"/>
      <c r="K33" s="54"/>
      <c r="L33" s="54"/>
      <c r="M33" s="54"/>
      <c r="N33" s="54"/>
      <c r="O33" s="54"/>
      <c r="P33" s="54"/>
      <c r="Q33" s="37"/>
      <c r="R33" s="37"/>
      <c r="S33" s="36"/>
      <c r="T33" s="6"/>
      <c r="U33" s="6"/>
      <c r="V33" s="6"/>
    </row>
    <row r="34" spans="1:22" x14ac:dyDescent="0.25">
      <c r="A34" s="1">
        <v>213581</v>
      </c>
      <c r="B34" s="1" t="s">
        <v>26</v>
      </c>
      <c r="C34" s="2">
        <v>5</v>
      </c>
      <c r="D34" s="2">
        <v>1</v>
      </c>
      <c r="E34" s="2">
        <v>3</v>
      </c>
      <c r="F34" s="2">
        <v>2.7</v>
      </c>
      <c r="G34" s="2">
        <v>1.1000000000000001</v>
      </c>
      <c r="H34" s="5">
        <v>2.5599999999999996</v>
      </c>
      <c r="I34" s="1" t="s">
        <v>91</v>
      </c>
      <c r="J34" s="37"/>
      <c r="K34" s="54"/>
      <c r="L34" s="54"/>
      <c r="M34" s="54"/>
      <c r="N34" s="54"/>
      <c r="O34" s="54"/>
      <c r="P34" s="54"/>
      <c r="Q34" s="37"/>
      <c r="R34" s="37"/>
      <c r="S34" s="36"/>
      <c r="T34" s="6"/>
      <c r="U34" s="6"/>
      <c r="V34" s="6"/>
    </row>
    <row r="35" spans="1:22" x14ac:dyDescent="0.25">
      <c r="A35" s="1">
        <v>213583</v>
      </c>
      <c r="B35" s="1" t="s">
        <v>28</v>
      </c>
      <c r="C35" s="2">
        <v>3.9</v>
      </c>
      <c r="D35" s="2">
        <v>2.6</v>
      </c>
      <c r="E35" s="2">
        <v>1.3</v>
      </c>
      <c r="F35" s="2">
        <v>0</v>
      </c>
      <c r="G35" s="2">
        <v>1.3</v>
      </c>
      <c r="H35" s="5">
        <v>1.8199999999999998</v>
      </c>
      <c r="I35" s="1" t="s">
        <v>93</v>
      </c>
      <c r="J35" s="37"/>
      <c r="K35" s="54"/>
      <c r="L35" s="54"/>
      <c r="M35" s="54"/>
      <c r="N35" s="54"/>
      <c r="O35" s="54"/>
      <c r="P35" s="54"/>
      <c r="Q35" s="37"/>
      <c r="R35" s="37"/>
      <c r="S35" s="36"/>
      <c r="T35" s="6"/>
      <c r="U35" s="6"/>
      <c r="V35" s="6"/>
    </row>
    <row r="36" spans="1:22" x14ac:dyDescent="0.25">
      <c r="A36" s="1">
        <v>213586</v>
      </c>
      <c r="B36" s="1" t="s">
        <v>31</v>
      </c>
      <c r="C36" s="2">
        <v>3.9</v>
      </c>
      <c r="D36" s="2">
        <v>2.8</v>
      </c>
      <c r="E36" s="2">
        <v>1.7</v>
      </c>
      <c r="F36" s="2">
        <v>0.6</v>
      </c>
      <c r="G36" s="2">
        <v>0.5</v>
      </c>
      <c r="H36" s="2">
        <v>1.8999999999999997</v>
      </c>
      <c r="I36" s="1" t="s">
        <v>93</v>
      </c>
      <c r="J36" s="37"/>
      <c r="K36" s="54"/>
      <c r="L36" s="54"/>
      <c r="M36" s="54"/>
      <c r="N36" s="54"/>
      <c r="O36" s="54"/>
      <c r="P36" s="54"/>
      <c r="Q36" s="37"/>
      <c r="R36" s="37"/>
      <c r="S36" s="36"/>
      <c r="T36" s="6"/>
      <c r="U36" s="6"/>
      <c r="V36" s="6"/>
    </row>
    <row r="37" spans="1:22" x14ac:dyDescent="0.25">
      <c r="C37" s="36"/>
      <c r="D37" s="36"/>
      <c r="E37" s="37"/>
      <c r="F37" s="37"/>
      <c r="G37" s="37"/>
      <c r="H37" s="37"/>
      <c r="I37" s="37"/>
      <c r="J37" s="37"/>
      <c r="K37" s="6"/>
      <c r="L37" s="36"/>
      <c r="M37" s="37"/>
      <c r="N37" s="37"/>
      <c r="O37" s="37"/>
      <c r="P37" s="37"/>
      <c r="Q37" s="37"/>
      <c r="R37" s="37"/>
      <c r="S37" s="36"/>
      <c r="T37" s="6"/>
      <c r="U37" s="6"/>
      <c r="V37" s="6"/>
    </row>
    <row r="38" spans="1:22" x14ac:dyDescent="0.25">
      <c r="C38" s="36"/>
      <c r="D38" s="36"/>
      <c r="E38" s="37"/>
      <c r="F38" s="37"/>
      <c r="G38" s="37"/>
      <c r="H38" s="37"/>
      <c r="I38" s="37"/>
      <c r="J38" s="37"/>
      <c r="K38" s="6"/>
      <c r="L38" s="36"/>
      <c r="M38" s="37"/>
      <c r="N38" s="37"/>
      <c r="O38" s="37"/>
      <c r="P38" s="37"/>
      <c r="Q38" s="37"/>
      <c r="R38" s="37"/>
      <c r="S38" s="36"/>
      <c r="T38" s="6"/>
      <c r="U38" s="6"/>
      <c r="V38" s="6"/>
    </row>
    <row r="39" spans="1:22" x14ac:dyDescent="0.25">
      <c r="C39" s="36"/>
      <c r="D39" s="36"/>
      <c r="E39" s="37"/>
      <c r="F39" s="37"/>
      <c r="G39" s="37"/>
      <c r="H39" s="37"/>
      <c r="I39" s="37"/>
      <c r="J39" s="37"/>
      <c r="K39" s="36"/>
      <c r="L39" s="36"/>
      <c r="M39" s="37"/>
      <c r="N39" s="37"/>
      <c r="O39" s="37"/>
      <c r="P39" s="37"/>
      <c r="Q39" s="37"/>
      <c r="R39" s="37"/>
      <c r="S39" s="36"/>
      <c r="T39" s="6"/>
      <c r="U39" s="6"/>
      <c r="V39" s="6"/>
    </row>
    <row r="40" spans="1:22" x14ac:dyDescent="0.25">
      <c r="C40" s="36"/>
      <c r="D40" s="36"/>
      <c r="E40" s="37"/>
      <c r="F40" s="37"/>
      <c r="G40" s="37"/>
      <c r="H40" s="37"/>
      <c r="I40" s="37"/>
      <c r="J40" s="37"/>
      <c r="K40" s="36"/>
      <c r="L40" s="36"/>
      <c r="M40" s="37"/>
      <c r="N40" s="37"/>
      <c r="O40" s="37"/>
      <c r="P40" s="37"/>
      <c r="Q40" s="37"/>
      <c r="R40" s="37"/>
      <c r="S40" s="36"/>
      <c r="T40" s="6"/>
      <c r="U40" s="6"/>
      <c r="V40" s="6"/>
    </row>
    <row r="41" spans="1:22" x14ac:dyDescent="0.25">
      <c r="C41" s="36"/>
      <c r="D41" s="36"/>
      <c r="E41" s="37"/>
      <c r="F41" s="37"/>
      <c r="G41" s="37"/>
      <c r="H41" s="37"/>
      <c r="I41" s="37"/>
      <c r="J41" s="37"/>
      <c r="K41" s="36"/>
      <c r="L41" s="36"/>
      <c r="M41" s="37"/>
      <c r="N41" s="37"/>
      <c r="O41" s="37"/>
      <c r="P41" s="37"/>
      <c r="Q41" s="37"/>
      <c r="R41" s="37"/>
      <c r="S41" s="36"/>
      <c r="T41" s="6"/>
      <c r="U41" s="6"/>
      <c r="V41" s="6"/>
    </row>
    <row r="42" spans="1:22" x14ac:dyDescent="0.25">
      <c r="C42" s="36"/>
      <c r="D42" s="36"/>
      <c r="E42" s="37"/>
      <c r="F42" s="37"/>
      <c r="G42" s="37"/>
      <c r="H42" s="37"/>
      <c r="I42" s="37"/>
      <c r="J42" s="37"/>
      <c r="K42" s="36"/>
      <c r="L42" s="36"/>
      <c r="M42" s="37"/>
      <c r="N42" s="37"/>
      <c r="O42" s="37"/>
      <c r="P42" s="37"/>
      <c r="Q42" s="37"/>
      <c r="R42" s="37"/>
      <c r="S42" s="36"/>
      <c r="T42" s="6"/>
      <c r="U42" s="6"/>
      <c r="V42" s="6"/>
    </row>
    <row r="43" spans="1:22" x14ac:dyDescent="0.25">
      <c r="C43" s="36"/>
      <c r="D43" s="36"/>
      <c r="E43" s="37"/>
      <c r="F43" s="37"/>
      <c r="G43" s="37"/>
      <c r="H43" s="37"/>
      <c r="I43" s="37"/>
      <c r="J43" s="37"/>
      <c r="K43" s="36"/>
      <c r="L43" s="36"/>
      <c r="M43" s="37"/>
      <c r="N43" s="37"/>
      <c r="O43" s="37"/>
      <c r="P43" s="37"/>
      <c r="Q43" s="37"/>
      <c r="R43" s="37"/>
      <c r="S43" s="36"/>
      <c r="T43" s="6"/>
      <c r="U43" s="6"/>
      <c r="V43" s="6"/>
    </row>
    <row r="44" spans="1:22" x14ac:dyDescent="0.25">
      <c r="C44" s="36"/>
      <c r="D44" s="36"/>
      <c r="E44" s="37"/>
      <c r="F44" s="37"/>
      <c r="G44" s="37"/>
      <c r="H44" s="37"/>
      <c r="I44" s="37"/>
      <c r="J44" s="37"/>
      <c r="K44" s="36"/>
      <c r="L44" s="36"/>
      <c r="M44" s="37"/>
      <c r="N44" s="37"/>
      <c r="O44" s="37"/>
      <c r="P44" s="37"/>
      <c r="Q44" s="37"/>
      <c r="R44" s="37"/>
      <c r="S44" s="36"/>
      <c r="T44" s="6"/>
      <c r="U44" s="6"/>
      <c r="V44" s="6"/>
    </row>
    <row r="45" spans="1:22" x14ac:dyDescent="0.25">
      <c r="C45" s="36"/>
      <c r="D45" s="36"/>
      <c r="E45" s="37"/>
      <c r="F45" s="37"/>
      <c r="G45" s="37"/>
      <c r="H45" s="37"/>
      <c r="I45" s="37"/>
      <c r="J45" s="37"/>
      <c r="K45" s="36"/>
      <c r="L45" s="36"/>
      <c r="M45" s="37"/>
      <c r="N45" s="37"/>
      <c r="O45" s="37"/>
      <c r="P45" s="37"/>
      <c r="Q45" s="37"/>
      <c r="R45" s="37"/>
      <c r="S45" s="36"/>
      <c r="T45" s="6"/>
      <c r="U45" s="6"/>
      <c r="V45" s="6"/>
    </row>
    <row r="46" spans="1:22" x14ac:dyDescent="0.25">
      <c r="C46" s="36"/>
      <c r="D46" s="36"/>
      <c r="E46" s="37"/>
      <c r="F46" s="37"/>
      <c r="G46" s="37"/>
      <c r="H46" s="37"/>
      <c r="I46" s="37"/>
      <c r="J46" s="37"/>
      <c r="K46" s="36"/>
      <c r="L46" s="36"/>
      <c r="M46" s="37"/>
      <c r="N46" s="37"/>
      <c r="O46" s="37"/>
      <c r="P46" s="37"/>
      <c r="Q46" s="37"/>
      <c r="R46" s="37"/>
      <c r="S46" s="36"/>
      <c r="T46" s="6"/>
      <c r="U46" s="6"/>
      <c r="V46" s="6"/>
    </row>
    <row r="47" spans="1:22" x14ac:dyDescent="0.25">
      <c r="C47" s="36"/>
      <c r="D47" s="36"/>
      <c r="E47" s="37"/>
      <c r="F47" s="37"/>
      <c r="G47" s="37"/>
      <c r="H47" s="37"/>
      <c r="I47" s="37"/>
      <c r="J47" s="37"/>
      <c r="K47" s="36"/>
      <c r="L47" s="36"/>
      <c r="M47" s="37"/>
      <c r="N47" s="37"/>
      <c r="O47" s="37"/>
      <c r="P47" s="37"/>
      <c r="Q47" s="37"/>
      <c r="R47" s="37"/>
      <c r="S47" s="36"/>
      <c r="T47" s="6"/>
      <c r="U47" s="6"/>
      <c r="V47" s="6"/>
    </row>
    <row r="48" spans="1:22" x14ac:dyDescent="0.25">
      <c r="C48" s="36"/>
      <c r="D48" s="36"/>
      <c r="E48" s="37"/>
      <c r="F48" s="37"/>
      <c r="G48" s="37"/>
      <c r="H48" s="37"/>
      <c r="I48" s="37"/>
      <c r="J48" s="37"/>
      <c r="K48" s="36"/>
      <c r="L48" s="36"/>
      <c r="M48" s="37"/>
      <c r="N48" s="37"/>
      <c r="O48" s="37"/>
      <c r="P48" s="37"/>
      <c r="Q48" s="37"/>
      <c r="R48" s="37"/>
      <c r="S48" s="36"/>
      <c r="T48" s="6"/>
      <c r="U48" s="6"/>
      <c r="V48" s="6"/>
    </row>
    <row r="49" spans="3:22" x14ac:dyDescent="0.25">
      <c r="C49" s="36"/>
      <c r="D49" s="36"/>
      <c r="E49" s="37"/>
      <c r="F49" s="37"/>
      <c r="G49" s="37"/>
      <c r="H49" s="37"/>
      <c r="I49" s="37"/>
      <c r="J49" s="37"/>
      <c r="K49" s="36"/>
      <c r="L49" s="36"/>
      <c r="M49" s="37"/>
      <c r="N49" s="37"/>
      <c r="O49" s="37"/>
      <c r="P49" s="37"/>
      <c r="Q49" s="37"/>
      <c r="R49" s="37"/>
      <c r="S49" s="36"/>
      <c r="T49" s="6"/>
      <c r="U49" s="6"/>
      <c r="V49" s="6"/>
    </row>
    <row r="50" spans="3:22" x14ac:dyDescent="0.25">
      <c r="C50" s="36"/>
      <c r="D50" s="36"/>
      <c r="E50" s="36"/>
      <c r="F50" s="36"/>
      <c r="G50" s="36"/>
      <c r="H50" s="39"/>
      <c r="I50" s="36"/>
      <c r="J50" s="36"/>
      <c r="K50" s="36"/>
      <c r="L50" s="36"/>
      <c r="M50" s="37"/>
      <c r="N50" s="37"/>
      <c r="O50" s="37"/>
      <c r="P50" s="37"/>
      <c r="Q50" s="37"/>
      <c r="R50" s="37"/>
      <c r="S50" s="36"/>
      <c r="T50" s="6"/>
      <c r="U50" s="6"/>
      <c r="V50" s="6"/>
    </row>
    <row r="51" spans="3:22" x14ac:dyDescent="0.25">
      <c r="C51" s="36"/>
      <c r="D51" s="36"/>
      <c r="E51" s="36"/>
      <c r="F51" s="36"/>
      <c r="G51" s="36"/>
      <c r="H51" s="39"/>
      <c r="I51" s="36"/>
      <c r="J51" s="36"/>
      <c r="K51" s="36"/>
      <c r="L51" s="36"/>
      <c r="M51" s="37"/>
      <c r="N51" s="37"/>
      <c r="O51" s="37"/>
      <c r="P51" s="37"/>
      <c r="Q51" s="37"/>
      <c r="R51" s="37"/>
      <c r="S51" s="36"/>
      <c r="T51" s="6"/>
      <c r="U51" s="6"/>
      <c r="V51" s="6"/>
    </row>
    <row r="52" spans="3:22" x14ac:dyDescent="0.25">
      <c r="C52" s="36"/>
      <c r="D52" s="36"/>
      <c r="E52" s="36"/>
      <c r="F52" s="36"/>
      <c r="G52" s="36"/>
      <c r="H52" s="39"/>
      <c r="I52" s="36"/>
      <c r="J52" s="36"/>
      <c r="K52" s="36"/>
      <c r="L52" s="36"/>
      <c r="M52" s="37"/>
      <c r="N52" s="37"/>
      <c r="O52" s="37"/>
      <c r="P52" s="37"/>
      <c r="Q52" s="37"/>
      <c r="R52" s="37"/>
      <c r="S52" s="36"/>
      <c r="T52" s="6"/>
      <c r="U52" s="6"/>
      <c r="V52" s="6"/>
    </row>
    <row r="53" spans="3:22" x14ac:dyDescent="0.25">
      <c r="C53" s="36"/>
      <c r="D53" s="36"/>
      <c r="E53" s="36"/>
      <c r="F53" s="36"/>
      <c r="G53" s="36"/>
      <c r="H53" s="39"/>
      <c r="I53" s="36"/>
      <c r="J53" s="36"/>
      <c r="K53" s="37"/>
      <c r="L53" s="37"/>
      <c r="M53" s="37"/>
      <c r="N53" s="34"/>
      <c r="O53" s="34"/>
      <c r="P53" s="34"/>
      <c r="Q53" s="6"/>
      <c r="R53" s="6"/>
      <c r="S53" s="6"/>
      <c r="T53" s="6"/>
      <c r="U53" s="6"/>
      <c r="V53" s="6"/>
    </row>
    <row r="54" spans="3:22" x14ac:dyDescent="0.25">
      <c r="C54" s="36"/>
      <c r="D54" s="36"/>
      <c r="E54" s="36"/>
      <c r="F54" s="36"/>
      <c r="G54" s="36"/>
      <c r="H54" s="39"/>
      <c r="I54" s="36"/>
      <c r="J54" s="36"/>
      <c r="K54" s="37"/>
      <c r="L54" s="37"/>
      <c r="M54" s="37"/>
      <c r="N54" s="34"/>
      <c r="O54" s="34"/>
      <c r="P54" s="34"/>
      <c r="Q54" s="6"/>
      <c r="R54" s="6"/>
      <c r="S54" s="6"/>
      <c r="T54" s="6"/>
      <c r="U54" s="6"/>
      <c r="V54" s="6"/>
    </row>
    <row r="55" spans="3:22" x14ac:dyDescent="0.25">
      <c r="K55" s="37"/>
      <c r="L55" s="37"/>
      <c r="M55" s="37"/>
      <c r="N55" s="34"/>
      <c r="O55" s="34"/>
      <c r="P55" s="34"/>
      <c r="Q55" s="6"/>
      <c r="R55" s="6"/>
      <c r="S55" s="6"/>
    </row>
    <row r="56" spans="3:22" x14ac:dyDescent="0.25">
      <c r="K56" s="37"/>
      <c r="L56" s="37"/>
      <c r="M56" s="37"/>
      <c r="N56" s="34"/>
      <c r="O56" s="34"/>
      <c r="P56" s="34"/>
      <c r="Q56" s="6"/>
      <c r="R56" s="6"/>
      <c r="S56" s="6"/>
    </row>
    <row r="57" spans="3:22" x14ac:dyDescent="0.25">
      <c r="K57" s="37"/>
      <c r="L57" s="37"/>
      <c r="M57" s="37"/>
      <c r="N57" s="34"/>
      <c r="O57" s="34"/>
      <c r="P57" s="34"/>
      <c r="Q57" s="6"/>
      <c r="R57" s="6"/>
      <c r="S57" s="6"/>
    </row>
  </sheetData>
  <mergeCells count="2">
    <mergeCell ref="K1:N1"/>
    <mergeCell ref="K32:P36"/>
  </mergeCells>
  <phoneticPr fontId="2" type="noConversion"/>
  <dataValidations count="1">
    <dataValidation type="decimal" allowBlank="1" showInputMessage="1" showErrorMessage="1" sqref="C2:G1048576 H2:H24">
      <formula1>0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abSelected="1" zoomScaleNormal="100" workbookViewId="0">
      <selection activeCell="A5" sqref="A5"/>
    </sheetView>
  </sheetViews>
  <sheetFormatPr baseColWidth="10" defaultRowHeight="15" x14ac:dyDescent="0.25"/>
  <cols>
    <col min="1" max="2" width="14.7109375" customWidth="1"/>
    <col min="3" max="3" width="11.85546875" bestFit="1" customWidth="1"/>
    <col min="4" max="8" width="14.7109375" customWidth="1"/>
    <col min="10" max="10" width="13" bestFit="1" customWidth="1"/>
    <col min="11" max="11" width="24.42578125" bestFit="1" customWidth="1"/>
    <col min="12" max="12" width="11.85546875" bestFit="1" customWidth="1"/>
    <col min="13" max="16" width="12.5703125" bestFit="1" customWidth="1"/>
    <col min="17" max="17" width="13.28515625" bestFit="1" customWidth="1"/>
  </cols>
  <sheetData>
    <row r="1" spans="1:18" ht="39" customHeight="1" thickBot="1" x14ac:dyDescent="0.3">
      <c r="A1" s="24" t="s">
        <v>32</v>
      </c>
      <c r="B1" s="25" t="s">
        <v>33</v>
      </c>
      <c r="C1" s="26" t="s">
        <v>34</v>
      </c>
      <c r="D1" s="26" t="s">
        <v>35</v>
      </c>
      <c r="E1" s="26" t="s">
        <v>36</v>
      </c>
      <c r="F1" s="26" t="s">
        <v>37</v>
      </c>
      <c r="G1" s="26" t="s">
        <v>38</v>
      </c>
      <c r="H1" s="27" t="s">
        <v>39</v>
      </c>
      <c r="J1" s="51" t="s">
        <v>90</v>
      </c>
      <c r="K1" s="52"/>
      <c r="L1" s="52"/>
      <c r="M1" s="53"/>
    </row>
    <row r="2" spans="1:18" ht="14.45" customHeight="1" thickBot="1" x14ac:dyDescent="0.3">
      <c r="A2" s="28" t="s">
        <v>41</v>
      </c>
      <c r="B2" s="29">
        <v>50000</v>
      </c>
      <c r="C2" s="42">
        <v>47</v>
      </c>
      <c r="D2" s="30">
        <f>+B2*C2</f>
        <v>2350000</v>
      </c>
      <c r="E2" s="30">
        <f>D2+D2*0.015</f>
        <v>2385250</v>
      </c>
      <c r="F2" s="30">
        <f t="shared" ref="F2:H2" si="0">E2+E2*0.015</f>
        <v>2421028.75</v>
      </c>
      <c r="G2" s="30">
        <f t="shared" si="0"/>
        <v>2457344.1812499999</v>
      </c>
      <c r="H2" s="30">
        <f t="shared" si="0"/>
        <v>2494204.34396875</v>
      </c>
      <c r="J2" s="46" t="s">
        <v>34</v>
      </c>
      <c r="K2" t="s">
        <v>34</v>
      </c>
      <c r="L2" s="24" t="s">
        <v>32</v>
      </c>
      <c r="M2" t="s">
        <v>101</v>
      </c>
      <c r="N2" t="s">
        <v>34</v>
      </c>
      <c r="O2" t="s">
        <v>32</v>
      </c>
    </row>
    <row r="3" spans="1:18" ht="15.75" thickBot="1" x14ac:dyDescent="0.3">
      <c r="A3" s="7" t="s">
        <v>40</v>
      </c>
      <c r="B3" s="9">
        <v>70000</v>
      </c>
      <c r="C3" s="43">
        <v>76</v>
      </c>
      <c r="D3" s="3">
        <f t="shared" ref="D3:D24" si="1">+B3*C3</f>
        <v>5320000</v>
      </c>
      <c r="E3" s="30">
        <f t="shared" ref="E3:H24" si="2">D3+D3*0.015</f>
        <v>5399800</v>
      </c>
      <c r="F3" s="30">
        <f t="shared" si="2"/>
        <v>5480797</v>
      </c>
      <c r="G3" s="30">
        <f t="shared" si="2"/>
        <v>5563008.9550000001</v>
      </c>
      <c r="H3" s="30">
        <f t="shared" si="2"/>
        <v>5646454.0893249996</v>
      </c>
      <c r="J3" s="46" t="str">
        <f>"&gt;19"</f>
        <v>&gt;19</v>
      </c>
      <c r="K3" t="str">
        <f>"&lt;31"</f>
        <v>&lt;31</v>
      </c>
      <c r="L3" t="str">
        <f>"E*"</f>
        <v>E*</v>
      </c>
      <c r="M3" t="b">
        <f>LEFT($A$2:A24,1)=0</f>
        <v>0</v>
      </c>
      <c r="N3" t="str">
        <f>"&gt;=50"</f>
        <v>&gt;=50</v>
      </c>
      <c r="O3" t="str">
        <f>"L*"</f>
        <v>L*</v>
      </c>
    </row>
    <row r="4" spans="1:18" ht="15.75" thickBot="1" x14ac:dyDescent="0.3">
      <c r="A4" s="7" t="s">
        <v>42</v>
      </c>
      <c r="B4" s="9">
        <v>135000</v>
      </c>
      <c r="C4" s="43">
        <v>55</v>
      </c>
      <c r="D4" s="3">
        <f t="shared" si="1"/>
        <v>7425000</v>
      </c>
      <c r="E4" s="30">
        <f t="shared" si="2"/>
        <v>7536375</v>
      </c>
      <c r="F4" s="30">
        <f t="shared" si="2"/>
        <v>7649420.625</v>
      </c>
      <c r="G4" s="30">
        <f t="shared" si="2"/>
        <v>7764161.9343750002</v>
      </c>
      <c r="H4" s="30">
        <f t="shared" si="2"/>
        <v>7880624.3633906255</v>
      </c>
      <c r="J4" s="46"/>
    </row>
    <row r="5" spans="1:18" ht="15.75" thickBot="1" x14ac:dyDescent="0.3">
      <c r="A5" s="7" t="s">
        <v>43</v>
      </c>
      <c r="B5" s="9">
        <v>50000</v>
      </c>
      <c r="C5" s="43">
        <v>30</v>
      </c>
      <c r="D5" s="3">
        <f t="shared" si="1"/>
        <v>1500000</v>
      </c>
      <c r="E5" s="30">
        <f t="shared" si="2"/>
        <v>1522500</v>
      </c>
      <c r="F5" s="30">
        <f t="shared" si="2"/>
        <v>1545337.5</v>
      </c>
      <c r="G5" s="30">
        <f t="shared" si="2"/>
        <v>1568517.5625</v>
      </c>
      <c r="H5" s="30">
        <f t="shared" si="2"/>
        <v>1592045.3259375</v>
      </c>
      <c r="J5" s="6"/>
      <c r="K5" s="6" t="s">
        <v>100</v>
      </c>
      <c r="L5" s="6"/>
      <c r="M5" s="6"/>
      <c r="N5" s="6"/>
      <c r="O5" s="6"/>
      <c r="P5" s="6"/>
      <c r="Q5" s="6"/>
    </row>
    <row r="6" spans="1:18" ht="15.75" thickBot="1" x14ac:dyDescent="0.3">
      <c r="A6" s="7" t="s">
        <v>44</v>
      </c>
      <c r="B6" s="9">
        <v>265000</v>
      </c>
      <c r="C6" s="43">
        <v>66</v>
      </c>
      <c r="D6" s="3">
        <f t="shared" si="1"/>
        <v>17490000</v>
      </c>
      <c r="E6" s="30">
        <f t="shared" si="2"/>
        <v>17752350</v>
      </c>
      <c r="F6" s="30">
        <f t="shared" si="2"/>
        <v>18018635.25</v>
      </c>
      <c r="G6" s="30">
        <f t="shared" si="2"/>
        <v>18288914.778749999</v>
      </c>
      <c r="H6" s="30">
        <f t="shared" si="2"/>
        <v>18563248.500431247</v>
      </c>
      <c r="J6" s="35" t="s">
        <v>99</v>
      </c>
      <c r="K6" s="35" t="s">
        <v>99</v>
      </c>
      <c r="L6" s="35" t="s">
        <v>99</v>
      </c>
      <c r="M6" s="35"/>
      <c r="N6" s="35"/>
      <c r="O6" s="35"/>
      <c r="P6" s="35"/>
      <c r="Q6" s="35"/>
    </row>
    <row r="7" spans="1:18" ht="15.75" thickBot="1" x14ac:dyDescent="0.3">
      <c r="A7" s="7" t="s">
        <v>45</v>
      </c>
      <c r="B7" s="9">
        <v>330000</v>
      </c>
      <c r="C7" s="43">
        <v>63</v>
      </c>
      <c r="D7" s="3">
        <f t="shared" si="1"/>
        <v>20790000</v>
      </c>
      <c r="E7" s="30">
        <f t="shared" si="2"/>
        <v>21101850</v>
      </c>
      <c r="F7" s="30">
        <f t="shared" si="2"/>
        <v>21418377.75</v>
      </c>
      <c r="G7" s="30">
        <f t="shared" si="2"/>
        <v>21739653.416250002</v>
      </c>
      <c r="H7" s="30">
        <f t="shared" si="2"/>
        <v>22065748.21749375</v>
      </c>
      <c r="J7" s="24" t="s">
        <v>32</v>
      </c>
      <c r="K7" s="25" t="s">
        <v>33</v>
      </c>
      <c r="L7" s="26" t="s">
        <v>34</v>
      </c>
      <c r="M7" s="26" t="s">
        <v>35</v>
      </c>
      <c r="N7" s="26" t="s">
        <v>36</v>
      </c>
      <c r="O7" s="26" t="s">
        <v>37</v>
      </c>
      <c r="P7" s="26" t="s">
        <v>38</v>
      </c>
      <c r="Q7" s="27" t="s">
        <v>39</v>
      </c>
    </row>
    <row r="8" spans="1:18" ht="15.75" thickBot="1" x14ac:dyDescent="0.3">
      <c r="A8" s="7" t="s">
        <v>46</v>
      </c>
      <c r="B8" s="9">
        <v>395000</v>
      </c>
      <c r="C8" s="43">
        <v>48</v>
      </c>
      <c r="D8" s="3">
        <f t="shared" si="1"/>
        <v>18960000</v>
      </c>
      <c r="E8" s="30">
        <f t="shared" si="2"/>
        <v>19244400</v>
      </c>
      <c r="F8" s="30">
        <f t="shared" si="2"/>
        <v>19533066</v>
      </c>
      <c r="G8" s="30">
        <f t="shared" si="2"/>
        <v>19826061.989999998</v>
      </c>
      <c r="H8" s="30">
        <f t="shared" si="2"/>
        <v>20123452.919849999</v>
      </c>
      <c r="J8" s="7" t="s">
        <v>43</v>
      </c>
      <c r="K8" s="9">
        <v>50000</v>
      </c>
      <c r="L8" s="43">
        <v>30</v>
      </c>
      <c r="M8" s="3">
        <v>1500000</v>
      </c>
      <c r="N8" s="30">
        <v>1522500</v>
      </c>
      <c r="O8" s="30">
        <v>1545337.5</v>
      </c>
      <c r="P8" s="30">
        <v>1568517.5625</v>
      </c>
      <c r="Q8" s="30">
        <v>1592045.3259375</v>
      </c>
    </row>
    <row r="9" spans="1:18" ht="15.75" thickBot="1" x14ac:dyDescent="0.3">
      <c r="A9" s="7" t="s">
        <v>47</v>
      </c>
      <c r="B9" s="9">
        <v>460000</v>
      </c>
      <c r="C9" s="43">
        <v>51</v>
      </c>
      <c r="D9" s="3">
        <f t="shared" si="1"/>
        <v>23460000</v>
      </c>
      <c r="E9" s="30">
        <f t="shared" si="2"/>
        <v>23811900</v>
      </c>
      <c r="F9" s="30">
        <f t="shared" si="2"/>
        <v>24169078.5</v>
      </c>
      <c r="G9" s="30">
        <f t="shared" si="2"/>
        <v>24531614.677499998</v>
      </c>
      <c r="H9" s="30">
        <f t="shared" si="2"/>
        <v>24899588.897662498</v>
      </c>
      <c r="J9" s="7" t="s">
        <v>52</v>
      </c>
      <c r="K9" s="9">
        <v>30000</v>
      </c>
      <c r="L9" s="43">
        <v>25</v>
      </c>
      <c r="M9" s="3">
        <v>750000</v>
      </c>
      <c r="N9" s="30">
        <v>761250</v>
      </c>
      <c r="O9" s="30">
        <v>772668.75</v>
      </c>
      <c r="P9" s="30">
        <v>784258.78125</v>
      </c>
      <c r="Q9" s="30">
        <v>796022.66296875</v>
      </c>
    </row>
    <row r="10" spans="1:18" ht="15.75" thickBot="1" x14ac:dyDescent="0.3">
      <c r="A10" s="7" t="s">
        <v>48</v>
      </c>
      <c r="B10" s="9">
        <v>525000</v>
      </c>
      <c r="C10" s="43">
        <v>70</v>
      </c>
      <c r="D10" s="3">
        <f t="shared" si="1"/>
        <v>36750000</v>
      </c>
      <c r="E10" s="30">
        <f t="shared" si="2"/>
        <v>37301250</v>
      </c>
      <c r="F10" s="30">
        <f t="shared" si="2"/>
        <v>37860768.75</v>
      </c>
      <c r="G10" s="30">
        <f t="shared" si="2"/>
        <v>38428680.28125</v>
      </c>
      <c r="H10" s="30">
        <f t="shared" si="2"/>
        <v>39005110.485468753</v>
      </c>
      <c r="J10" s="7" t="s">
        <v>56</v>
      </c>
      <c r="K10" s="9">
        <v>145000</v>
      </c>
      <c r="L10" s="43">
        <v>22</v>
      </c>
      <c r="M10" s="3">
        <v>3190000</v>
      </c>
      <c r="N10" s="30">
        <v>3237850</v>
      </c>
      <c r="O10" s="30">
        <v>3286417.75</v>
      </c>
      <c r="P10" s="30">
        <v>3335714.0162499999</v>
      </c>
      <c r="Q10" s="30">
        <v>3385749.7264937498</v>
      </c>
    </row>
    <row r="11" spans="1:18" ht="15.75" thickBot="1" x14ac:dyDescent="0.3">
      <c r="A11" s="7" t="s">
        <v>49</v>
      </c>
      <c r="B11" s="9">
        <v>590000</v>
      </c>
      <c r="C11" s="43">
        <v>31</v>
      </c>
      <c r="D11" s="3">
        <f t="shared" si="1"/>
        <v>18290000</v>
      </c>
      <c r="E11" s="30">
        <f t="shared" si="2"/>
        <v>18564350</v>
      </c>
      <c r="F11" s="30">
        <f t="shared" si="2"/>
        <v>18842815.25</v>
      </c>
      <c r="G11" s="30">
        <f t="shared" si="2"/>
        <v>19125457.478750002</v>
      </c>
      <c r="H11" s="30">
        <f t="shared" si="2"/>
        <v>19412339.340931252</v>
      </c>
      <c r="J11" s="36"/>
      <c r="K11" s="47"/>
      <c r="L11" s="48"/>
      <c r="M11" s="49"/>
      <c r="N11" s="49"/>
      <c r="O11" s="49"/>
      <c r="P11" s="49"/>
      <c r="Q11" s="49"/>
    </row>
    <row r="12" spans="1:18" ht="15.75" thickBot="1" x14ac:dyDescent="0.3">
      <c r="A12" s="7" t="s">
        <v>50</v>
      </c>
      <c r="B12" s="9">
        <v>655000</v>
      </c>
      <c r="C12" s="43">
        <v>36</v>
      </c>
      <c r="D12" s="3">
        <f t="shared" si="1"/>
        <v>23580000</v>
      </c>
      <c r="E12" s="30">
        <f t="shared" si="2"/>
        <v>23933700</v>
      </c>
      <c r="F12" s="30">
        <f t="shared" si="2"/>
        <v>24292705.5</v>
      </c>
      <c r="G12" s="30">
        <f t="shared" si="2"/>
        <v>24657096.0825</v>
      </c>
      <c r="H12" s="30">
        <f t="shared" si="2"/>
        <v>25026952.523737501</v>
      </c>
      <c r="J12" s="36" t="s">
        <v>32</v>
      </c>
      <c r="K12" s="47" t="s">
        <v>104</v>
      </c>
      <c r="L12" s="48"/>
      <c r="M12" s="49"/>
      <c r="N12" s="49"/>
      <c r="O12" s="49"/>
      <c r="P12" s="49"/>
      <c r="Q12" s="49"/>
      <c r="R12" s="36"/>
    </row>
    <row r="13" spans="1:18" ht="15.75" thickBot="1" x14ac:dyDescent="0.3">
      <c r="A13" s="7" t="s">
        <v>51</v>
      </c>
      <c r="B13" s="9">
        <v>100000</v>
      </c>
      <c r="C13" s="43">
        <v>40</v>
      </c>
      <c r="D13" s="3">
        <f t="shared" si="1"/>
        <v>4000000</v>
      </c>
      <c r="E13" s="30">
        <f t="shared" si="2"/>
        <v>4060000</v>
      </c>
      <c r="F13" s="30">
        <f t="shared" si="2"/>
        <v>4120900</v>
      </c>
      <c r="G13" s="30">
        <f t="shared" si="2"/>
        <v>4182713.5</v>
      </c>
      <c r="H13" s="30">
        <f t="shared" si="2"/>
        <v>4245454.2024999997</v>
      </c>
      <c r="J13" s="35" t="s">
        <v>32</v>
      </c>
      <c r="K13" s="35" t="s">
        <v>103</v>
      </c>
      <c r="L13" s="35" t="s">
        <v>34</v>
      </c>
      <c r="M13" s="35" t="s">
        <v>35</v>
      </c>
      <c r="N13" s="35" t="s">
        <v>36</v>
      </c>
      <c r="O13" s="35" t="s">
        <v>37</v>
      </c>
      <c r="P13" s="35" t="s">
        <v>38</v>
      </c>
      <c r="Q13" s="50" t="s">
        <v>39</v>
      </c>
      <c r="R13" s="50"/>
    </row>
    <row r="14" spans="1:18" ht="15.75" thickBot="1" x14ac:dyDescent="0.3">
      <c r="A14" s="7" t="s">
        <v>52</v>
      </c>
      <c r="B14" s="9">
        <v>30000</v>
      </c>
      <c r="C14" s="43">
        <v>25</v>
      </c>
      <c r="D14" s="3">
        <f t="shared" si="1"/>
        <v>750000</v>
      </c>
      <c r="E14" s="30">
        <f t="shared" si="2"/>
        <v>761250</v>
      </c>
      <c r="F14" s="30">
        <f t="shared" si="2"/>
        <v>772668.75</v>
      </c>
      <c r="G14" s="30">
        <f t="shared" si="2"/>
        <v>784258.78125</v>
      </c>
      <c r="H14" s="30">
        <f t="shared" si="2"/>
        <v>796022.66296875</v>
      </c>
      <c r="J14" s="36"/>
      <c r="K14" s="35" t="s">
        <v>102</v>
      </c>
      <c r="L14" s="35" t="s">
        <v>34</v>
      </c>
      <c r="M14" s="35" t="s">
        <v>35</v>
      </c>
      <c r="N14" s="35" t="s">
        <v>36</v>
      </c>
      <c r="O14" s="35" t="s">
        <v>37</v>
      </c>
      <c r="P14" s="35" t="s">
        <v>38</v>
      </c>
      <c r="Q14" s="35" t="s">
        <v>39</v>
      </c>
      <c r="R14" s="36"/>
    </row>
    <row r="15" spans="1:18" ht="15.75" thickBot="1" x14ac:dyDescent="0.3">
      <c r="A15" s="7" t="s">
        <v>53</v>
      </c>
      <c r="B15" s="9">
        <v>465000</v>
      </c>
      <c r="C15" s="43">
        <v>73</v>
      </c>
      <c r="D15" s="3">
        <f t="shared" si="1"/>
        <v>33945000</v>
      </c>
      <c r="E15" s="30">
        <f t="shared" si="2"/>
        <v>34454175</v>
      </c>
      <c r="F15" s="30">
        <f t="shared" si="2"/>
        <v>34970987.625</v>
      </c>
      <c r="G15" s="30">
        <f t="shared" si="2"/>
        <v>35495552.439374998</v>
      </c>
      <c r="H15" s="30">
        <f t="shared" si="2"/>
        <v>36027985.725965627</v>
      </c>
      <c r="J15" s="24" t="s">
        <v>32</v>
      </c>
      <c r="K15" s="25" t="s">
        <v>33</v>
      </c>
      <c r="L15" s="26" t="s">
        <v>34</v>
      </c>
      <c r="M15" s="26" t="s">
        <v>35</v>
      </c>
      <c r="N15" s="26" t="s">
        <v>36</v>
      </c>
      <c r="O15" s="26" t="s">
        <v>37</v>
      </c>
      <c r="P15" s="26" t="s">
        <v>38</v>
      </c>
      <c r="Q15" s="27" t="s">
        <v>39</v>
      </c>
      <c r="R15" s="36"/>
    </row>
    <row r="16" spans="1:18" ht="15.75" thickBot="1" x14ac:dyDescent="0.3">
      <c r="A16" s="7" t="s">
        <v>54</v>
      </c>
      <c r="B16" s="9">
        <v>300000</v>
      </c>
      <c r="C16" s="43">
        <v>67</v>
      </c>
      <c r="D16" s="3">
        <f t="shared" si="1"/>
        <v>20100000</v>
      </c>
      <c r="E16" s="30">
        <f t="shared" si="2"/>
        <v>20401500</v>
      </c>
      <c r="F16" s="30">
        <f t="shared" si="2"/>
        <v>20707522.5</v>
      </c>
      <c r="G16" s="30">
        <f t="shared" si="2"/>
        <v>21018135.337499999</v>
      </c>
      <c r="H16" s="30">
        <f t="shared" si="2"/>
        <v>21333407.367562499</v>
      </c>
      <c r="J16" s="7" t="s">
        <v>40</v>
      </c>
      <c r="K16" s="9">
        <v>70000</v>
      </c>
      <c r="L16" s="43">
        <v>76</v>
      </c>
      <c r="M16" s="3">
        <v>5320000</v>
      </c>
      <c r="N16" s="30">
        <v>5399800</v>
      </c>
      <c r="O16" s="30">
        <v>5480797</v>
      </c>
      <c r="P16" s="30">
        <v>5563008.9550000001</v>
      </c>
      <c r="Q16" s="30">
        <v>5646454.0893249996</v>
      </c>
      <c r="R16" s="36"/>
    </row>
    <row r="17" spans="1:18" ht="15.75" thickBot="1" x14ac:dyDescent="0.3">
      <c r="A17" s="7" t="s">
        <v>55</v>
      </c>
      <c r="B17" s="9">
        <v>250000</v>
      </c>
      <c r="C17" s="43">
        <v>42</v>
      </c>
      <c r="D17" s="3">
        <f t="shared" si="1"/>
        <v>10500000</v>
      </c>
      <c r="E17" s="30">
        <f t="shared" si="2"/>
        <v>10657500</v>
      </c>
      <c r="F17" s="30">
        <f t="shared" si="2"/>
        <v>10817362.5</v>
      </c>
      <c r="G17" s="30">
        <f t="shared" si="2"/>
        <v>10979622.9375</v>
      </c>
      <c r="H17" s="30">
        <f t="shared" si="2"/>
        <v>11144317.2815625</v>
      </c>
      <c r="J17" s="7" t="s">
        <v>43</v>
      </c>
      <c r="K17" s="9">
        <v>50000</v>
      </c>
      <c r="L17" s="43">
        <v>30</v>
      </c>
      <c r="M17" s="3">
        <v>1500000</v>
      </c>
      <c r="N17" s="30">
        <v>1522500</v>
      </c>
      <c r="O17" s="30">
        <v>1545337.5</v>
      </c>
      <c r="P17" s="30">
        <v>1568517.5625</v>
      </c>
      <c r="Q17" s="30">
        <v>1592045.3259375</v>
      </c>
      <c r="R17" s="36"/>
    </row>
    <row r="18" spans="1:18" ht="15.75" thickBot="1" x14ac:dyDescent="0.3">
      <c r="A18" s="7" t="s">
        <v>56</v>
      </c>
      <c r="B18" s="9">
        <v>145000</v>
      </c>
      <c r="C18" s="43">
        <v>22</v>
      </c>
      <c r="D18" s="3">
        <f t="shared" si="1"/>
        <v>3190000</v>
      </c>
      <c r="E18" s="30">
        <f t="shared" si="2"/>
        <v>3237850</v>
      </c>
      <c r="F18" s="30">
        <f t="shared" si="2"/>
        <v>3286417.75</v>
      </c>
      <c r="G18" s="30">
        <f t="shared" si="2"/>
        <v>3335714.0162499999</v>
      </c>
      <c r="H18" s="30">
        <f t="shared" si="2"/>
        <v>3385749.7264937498</v>
      </c>
      <c r="J18" s="7" t="s">
        <v>44</v>
      </c>
      <c r="K18" s="9">
        <v>265000</v>
      </c>
      <c r="L18" s="43">
        <v>66</v>
      </c>
      <c r="M18" s="3">
        <v>17490000</v>
      </c>
      <c r="N18" s="30">
        <v>17752350</v>
      </c>
      <c r="O18" s="30">
        <v>18018635.25</v>
      </c>
      <c r="P18" s="30">
        <v>18288914.778749999</v>
      </c>
      <c r="Q18" s="30">
        <v>18563248.500431247</v>
      </c>
      <c r="R18" s="36"/>
    </row>
    <row r="19" spans="1:18" ht="15.75" thickBot="1" x14ac:dyDescent="0.3">
      <c r="A19" s="7" t="s">
        <v>57</v>
      </c>
      <c r="B19" s="9">
        <v>265000</v>
      </c>
      <c r="C19" s="43">
        <v>63</v>
      </c>
      <c r="D19" s="3">
        <f t="shared" si="1"/>
        <v>16695000</v>
      </c>
      <c r="E19" s="30">
        <f t="shared" si="2"/>
        <v>16945425</v>
      </c>
      <c r="F19" s="30">
        <f t="shared" si="2"/>
        <v>17199606.375</v>
      </c>
      <c r="G19" s="30">
        <f t="shared" si="2"/>
        <v>17457600.470624998</v>
      </c>
      <c r="H19" s="30">
        <f t="shared" si="2"/>
        <v>17719464.477684375</v>
      </c>
      <c r="J19" s="7" t="s">
        <v>45</v>
      </c>
      <c r="K19" s="9">
        <v>330000</v>
      </c>
      <c r="L19" s="43">
        <v>63</v>
      </c>
      <c r="M19" s="3">
        <v>20790000</v>
      </c>
      <c r="N19" s="30">
        <v>21101850</v>
      </c>
      <c r="O19" s="30">
        <v>21418377.75</v>
      </c>
      <c r="P19" s="30">
        <v>21739653.416250002</v>
      </c>
      <c r="Q19" s="30">
        <v>22065748.21749375</v>
      </c>
      <c r="R19" s="36"/>
    </row>
    <row r="20" spans="1:18" ht="15.75" thickBot="1" x14ac:dyDescent="0.3">
      <c r="A20" s="7" t="s">
        <v>58</v>
      </c>
      <c r="B20" s="9">
        <v>359000</v>
      </c>
      <c r="C20" s="43">
        <v>55</v>
      </c>
      <c r="D20" s="3">
        <f t="shared" si="1"/>
        <v>19745000</v>
      </c>
      <c r="E20" s="30">
        <f t="shared" si="2"/>
        <v>20041175</v>
      </c>
      <c r="F20" s="30">
        <f t="shared" si="2"/>
        <v>20341792.625</v>
      </c>
      <c r="G20" s="30">
        <f t="shared" si="2"/>
        <v>20646919.514375001</v>
      </c>
      <c r="H20" s="30">
        <f t="shared" si="2"/>
        <v>20956623.307090625</v>
      </c>
      <c r="J20" s="7" t="s">
        <v>47</v>
      </c>
      <c r="K20" s="9">
        <v>460000</v>
      </c>
      <c r="L20" s="43">
        <v>51</v>
      </c>
      <c r="M20" s="3">
        <v>23460000</v>
      </c>
      <c r="N20" s="30">
        <v>23811900</v>
      </c>
      <c r="O20" s="30">
        <v>24169078.5</v>
      </c>
      <c r="P20" s="30">
        <v>24531614.677499998</v>
      </c>
      <c r="Q20" s="30">
        <v>24899588.897662498</v>
      </c>
      <c r="R20" s="36"/>
    </row>
    <row r="21" spans="1:18" ht="15.75" thickBot="1" x14ac:dyDescent="0.3">
      <c r="A21" s="7" t="s">
        <v>59</v>
      </c>
      <c r="B21" s="9">
        <v>560000</v>
      </c>
      <c r="C21" s="43">
        <v>74</v>
      </c>
      <c r="D21" s="3">
        <f t="shared" si="1"/>
        <v>41440000</v>
      </c>
      <c r="E21" s="30">
        <f t="shared" si="2"/>
        <v>42061600</v>
      </c>
      <c r="F21" s="30">
        <f t="shared" si="2"/>
        <v>42692524</v>
      </c>
      <c r="G21" s="30">
        <f t="shared" si="2"/>
        <v>43332911.859999999</v>
      </c>
      <c r="H21" s="30">
        <f t="shared" si="2"/>
        <v>43982905.537900001</v>
      </c>
      <c r="J21" s="7" t="s">
        <v>48</v>
      </c>
      <c r="K21" s="9">
        <v>525000</v>
      </c>
      <c r="L21" s="43">
        <v>70</v>
      </c>
      <c r="M21" s="3">
        <v>36750000</v>
      </c>
      <c r="N21" s="30">
        <v>37301250</v>
      </c>
      <c r="O21" s="30">
        <v>37860768.75</v>
      </c>
      <c r="P21" s="30">
        <v>38428680.28125</v>
      </c>
      <c r="Q21" s="30">
        <v>39005110.485468753</v>
      </c>
      <c r="R21" s="36"/>
    </row>
    <row r="22" spans="1:18" ht="15.75" thickBot="1" x14ac:dyDescent="0.3">
      <c r="A22" s="7" t="s">
        <v>60</v>
      </c>
      <c r="B22" s="9">
        <v>210000</v>
      </c>
      <c r="C22" s="43">
        <v>58</v>
      </c>
      <c r="D22" s="3">
        <f t="shared" si="1"/>
        <v>12180000</v>
      </c>
      <c r="E22" s="30">
        <f t="shared" si="2"/>
        <v>12362700</v>
      </c>
      <c r="F22" s="30">
        <f t="shared" si="2"/>
        <v>12548140.5</v>
      </c>
      <c r="G22" s="30">
        <f t="shared" si="2"/>
        <v>12736362.6075</v>
      </c>
      <c r="H22" s="30">
        <f t="shared" si="2"/>
        <v>12927408.046612499</v>
      </c>
      <c r="J22" s="7" t="s">
        <v>52</v>
      </c>
      <c r="K22" s="9">
        <v>30000</v>
      </c>
      <c r="L22" s="43">
        <v>25</v>
      </c>
      <c r="M22" s="3">
        <v>750000</v>
      </c>
      <c r="N22" s="30">
        <v>761250</v>
      </c>
      <c r="O22" s="30">
        <v>772668.75</v>
      </c>
      <c r="P22" s="30">
        <v>784258.78125</v>
      </c>
      <c r="Q22" s="30">
        <v>796022.66296875</v>
      </c>
      <c r="R22" s="36"/>
    </row>
    <row r="23" spans="1:18" ht="15.75" thickBot="1" x14ac:dyDescent="0.3">
      <c r="A23" s="7" t="s">
        <v>61</v>
      </c>
      <c r="B23" s="9">
        <v>90000</v>
      </c>
      <c r="C23" s="43">
        <v>62</v>
      </c>
      <c r="D23" s="3">
        <f t="shared" si="1"/>
        <v>5580000</v>
      </c>
      <c r="E23" s="30">
        <f t="shared" si="2"/>
        <v>5663700</v>
      </c>
      <c r="F23" s="30">
        <f t="shared" si="2"/>
        <v>5748655.5</v>
      </c>
      <c r="G23" s="30">
        <f t="shared" si="2"/>
        <v>5834885.3324999996</v>
      </c>
      <c r="H23" s="30">
        <f t="shared" si="2"/>
        <v>5922408.6124874996</v>
      </c>
      <c r="J23" s="7" t="s">
        <v>54</v>
      </c>
      <c r="K23" s="9">
        <v>300000</v>
      </c>
      <c r="L23" s="43">
        <v>67</v>
      </c>
      <c r="M23" s="3">
        <v>20100000</v>
      </c>
      <c r="N23" s="30">
        <v>20401500</v>
      </c>
      <c r="O23" s="30">
        <v>20707522.5</v>
      </c>
      <c r="P23" s="30">
        <v>21018135.337499999</v>
      </c>
      <c r="Q23" s="30">
        <v>21333407.367562499</v>
      </c>
      <c r="R23" s="36"/>
    </row>
    <row r="24" spans="1:18" ht="15.75" thickBot="1" x14ac:dyDescent="0.3">
      <c r="A24" s="8" t="s">
        <v>62</v>
      </c>
      <c r="B24" s="10">
        <v>147000</v>
      </c>
      <c r="C24" s="44">
        <v>67</v>
      </c>
      <c r="D24" s="31">
        <f t="shared" si="1"/>
        <v>9849000</v>
      </c>
      <c r="E24" s="30">
        <f t="shared" si="2"/>
        <v>9996735</v>
      </c>
      <c r="F24" s="30">
        <f t="shared" si="2"/>
        <v>10146686.025</v>
      </c>
      <c r="G24" s="30">
        <f t="shared" si="2"/>
        <v>10298886.315375</v>
      </c>
      <c r="H24" s="30">
        <f t="shared" si="2"/>
        <v>10453369.610105624</v>
      </c>
      <c r="J24" s="7" t="s">
        <v>61</v>
      </c>
      <c r="K24" s="9">
        <v>90000</v>
      </c>
      <c r="L24" s="43">
        <v>62</v>
      </c>
      <c r="M24" s="3">
        <v>5580000</v>
      </c>
      <c r="N24" s="30">
        <v>5663700</v>
      </c>
      <c r="O24" s="30">
        <v>5748655.5</v>
      </c>
      <c r="P24" s="30">
        <v>5834885.3324999996</v>
      </c>
      <c r="Q24" s="30">
        <v>5922408.6124874996</v>
      </c>
      <c r="R24" s="36"/>
    </row>
    <row r="25" spans="1:18" x14ac:dyDescent="0.25">
      <c r="C25" s="45">
        <f>SUM(C2:C24)</f>
        <v>1221</v>
      </c>
      <c r="H25" s="40"/>
      <c r="J25" s="36"/>
      <c r="K25" s="47"/>
      <c r="L25" s="48"/>
      <c r="M25" s="49"/>
      <c r="N25" s="49"/>
      <c r="O25" s="49"/>
      <c r="P25" s="49"/>
      <c r="Q25" s="49"/>
    </row>
    <row r="26" spans="1:18" x14ac:dyDescent="0.25">
      <c r="D26" s="41"/>
      <c r="J26" s="36"/>
      <c r="K26" s="47"/>
      <c r="L26" s="48"/>
      <c r="M26" s="49"/>
      <c r="N26" s="49"/>
      <c r="O26" s="49"/>
      <c r="P26" s="49"/>
      <c r="Q26" s="49"/>
    </row>
    <row r="27" spans="1:18" x14ac:dyDescent="0.25">
      <c r="J27" s="36" t="s">
        <v>105</v>
      </c>
      <c r="K27" s="47"/>
      <c r="L27" s="48"/>
      <c r="M27" s="49"/>
      <c r="N27" s="49"/>
      <c r="O27" s="49"/>
      <c r="P27" s="49"/>
      <c r="Q27" s="49"/>
    </row>
    <row r="28" spans="1:18" ht="15.75" thickBot="1" x14ac:dyDescent="0.3">
      <c r="A28" s="35" t="s">
        <v>32</v>
      </c>
      <c r="B28" s="35" t="s">
        <v>33</v>
      </c>
      <c r="C28" s="35" t="s">
        <v>34</v>
      </c>
      <c r="D28" s="35" t="s">
        <v>35</v>
      </c>
      <c r="E28" s="35" t="s">
        <v>36</v>
      </c>
      <c r="F28" s="35" t="s">
        <v>37</v>
      </c>
      <c r="G28" s="35" t="s">
        <v>38</v>
      </c>
      <c r="H28" s="35" t="s">
        <v>39</v>
      </c>
      <c r="J28" s="36"/>
      <c r="K28" s="47"/>
      <c r="L28" s="48"/>
      <c r="M28" s="49"/>
      <c r="N28" s="49"/>
      <c r="O28" s="49"/>
      <c r="P28" s="49"/>
      <c r="Q28" s="49"/>
    </row>
    <row r="29" spans="1:18" ht="15.75" thickBot="1" x14ac:dyDescent="0.3">
      <c r="A29" s="36"/>
      <c r="B29" s="36"/>
      <c r="C29" s="36"/>
      <c r="D29" s="36"/>
      <c r="E29" s="30">
        <v>7536375</v>
      </c>
      <c r="F29" s="36"/>
      <c r="G29" s="36"/>
      <c r="H29" s="36"/>
      <c r="J29" s="24" t="s">
        <v>32</v>
      </c>
      <c r="K29" s="25" t="s">
        <v>33</v>
      </c>
      <c r="L29" s="26" t="s">
        <v>34</v>
      </c>
      <c r="M29" s="26" t="s">
        <v>35</v>
      </c>
      <c r="N29" s="26" t="s">
        <v>36</v>
      </c>
      <c r="O29" s="26" t="s">
        <v>37</v>
      </c>
      <c r="P29" s="26" t="s">
        <v>38</v>
      </c>
      <c r="Q29" s="27" t="s">
        <v>39</v>
      </c>
    </row>
    <row r="30" spans="1:18" ht="15.75" thickBot="1" x14ac:dyDescent="0.3">
      <c r="A30" s="36"/>
      <c r="B30" s="36"/>
      <c r="C30" s="36"/>
      <c r="D30" s="36"/>
      <c r="E30" s="30">
        <v>34454175</v>
      </c>
      <c r="F30" s="36"/>
      <c r="G30" s="36"/>
      <c r="H30" s="36"/>
      <c r="J30" s="7" t="s">
        <v>42</v>
      </c>
      <c r="K30" s="9">
        <v>135000</v>
      </c>
      <c r="L30" s="43">
        <v>55</v>
      </c>
      <c r="M30" s="3">
        <v>7425000</v>
      </c>
      <c r="N30" s="30">
        <v>7536375</v>
      </c>
      <c r="O30" s="30">
        <v>7649420.625</v>
      </c>
      <c r="P30" s="30">
        <v>7764161.9343750002</v>
      </c>
      <c r="Q30" s="30">
        <v>7880624.3633906255</v>
      </c>
    </row>
    <row r="31" spans="1:18" x14ac:dyDescent="0.25">
      <c r="A31" s="36"/>
      <c r="B31" s="36"/>
      <c r="C31" s="36"/>
      <c r="D31" s="36"/>
      <c r="E31" s="36"/>
      <c r="F31" s="36"/>
      <c r="G31" s="36"/>
      <c r="H31" s="36"/>
      <c r="I31" s="6"/>
      <c r="J31" s="7" t="s">
        <v>53</v>
      </c>
      <c r="K31" s="9">
        <v>465000</v>
      </c>
      <c r="L31" s="43">
        <v>73</v>
      </c>
      <c r="M31" s="3">
        <v>33945000</v>
      </c>
      <c r="N31" s="30">
        <v>34454175</v>
      </c>
      <c r="O31" s="30">
        <v>34970987.625</v>
      </c>
      <c r="P31" s="30">
        <v>35495552.439374998</v>
      </c>
      <c r="Q31" s="30">
        <v>36027985.725965627</v>
      </c>
    </row>
    <row r="32" spans="1:18" x14ac:dyDescent="0.25">
      <c r="A32" s="36"/>
      <c r="B32" s="36"/>
      <c r="C32" s="36"/>
      <c r="D32" s="36"/>
      <c r="E32" s="36"/>
      <c r="F32" s="36"/>
      <c r="G32" s="36"/>
      <c r="H32" s="36"/>
      <c r="I32" s="6"/>
      <c r="J32" s="36"/>
      <c r="K32" s="36"/>
      <c r="L32" s="36"/>
      <c r="M32" s="36"/>
      <c r="N32" s="36"/>
      <c r="O32" s="36"/>
      <c r="P32" s="36"/>
      <c r="Q32" s="36"/>
    </row>
    <row r="33" spans="1:17" x14ac:dyDescent="0.25">
      <c r="A33" s="36"/>
      <c r="B33" s="36"/>
      <c r="C33" s="36"/>
      <c r="D33" s="36"/>
      <c r="E33" s="36"/>
      <c r="F33" s="36"/>
      <c r="G33" s="36"/>
      <c r="H33" s="36"/>
      <c r="I33" s="6"/>
      <c r="J33" s="35"/>
      <c r="K33" s="35"/>
      <c r="L33" s="35"/>
      <c r="M33" s="35"/>
      <c r="N33" s="35"/>
      <c r="O33" s="35"/>
      <c r="P33" s="35"/>
      <c r="Q33" s="35"/>
    </row>
    <row r="34" spans="1:17" x14ac:dyDescent="0.25">
      <c r="A34" s="36"/>
      <c r="B34" s="36"/>
      <c r="C34" s="36"/>
      <c r="D34" s="36"/>
      <c r="E34" s="36"/>
      <c r="F34" s="36"/>
      <c r="G34" s="36"/>
      <c r="H34" s="36"/>
      <c r="I34" s="6"/>
      <c r="J34" s="36"/>
      <c r="K34" s="36"/>
      <c r="L34" s="36"/>
      <c r="M34" s="36"/>
      <c r="N34" s="36"/>
      <c r="O34" s="36"/>
      <c r="P34" s="36"/>
      <c r="Q34" s="36"/>
    </row>
    <row r="35" spans="1:17" x14ac:dyDescent="0.25">
      <c r="A35" s="36"/>
      <c r="B35" s="36"/>
      <c r="C35" s="36"/>
      <c r="D35" s="36"/>
      <c r="E35" s="36"/>
      <c r="F35" s="36"/>
      <c r="G35" s="36"/>
      <c r="H35" s="36"/>
      <c r="I35" s="6"/>
      <c r="J35" s="36"/>
      <c r="K35" s="36"/>
      <c r="L35" s="36"/>
      <c r="M35" s="36"/>
      <c r="N35" s="36"/>
      <c r="O35" s="36"/>
      <c r="P35" s="36"/>
      <c r="Q35" s="36"/>
    </row>
    <row r="36" spans="1:17" x14ac:dyDescent="0.25">
      <c r="A36" s="36"/>
      <c r="B36" s="36"/>
      <c r="C36" s="36"/>
      <c r="D36" s="36"/>
      <c r="E36" s="36"/>
      <c r="F36" s="36"/>
      <c r="G36" s="36"/>
      <c r="H36" s="36"/>
      <c r="I36" s="6"/>
      <c r="J36" s="36"/>
      <c r="K36" s="36"/>
      <c r="L36" s="36"/>
      <c r="M36" s="36"/>
      <c r="N36" s="36"/>
      <c r="O36" s="36"/>
      <c r="P36" s="36"/>
      <c r="Q36" s="36"/>
    </row>
    <row r="37" spans="1:17" x14ac:dyDescent="0.25">
      <c r="A37" s="35" t="s">
        <v>32</v>
      </c>
      <c r="B37" s="35" t="s">
        <v>33</v>
      </c>
      <c r="C37" s="35" t="s">
        <v>34</v>
      </c>
      <c r="D37" s="35" t="s">
        <v>35</v>
      </c>
      <c r="E37" s="35"/>
      <c r="F37" s="35" t="s">
        <v>37</v>
      </c>
      <c r="G37" s="35" t="s">
        <v>38</v>
      </c>
      <c r="H37" s="35" t="s">
        <v>39</v>
      </c>
      <c r="I37" s="6"/>
      <c r="J37" s="36"/>
      <c r="K37" s="36"/>
      <c r="L37" s="36"/>
      <c r="M37" s="36"/>
      <c r="N37" s="36"/>
      <c r="O37" s="36"/>
      <c r="P37" s="36"/>
      <c r="Q37" s="36"/>
    </row>
    <row r="38" spans="1:17" x14ac:dyDescent="0.25">
      <c r="I38" s="6"/>
      <c r="J38" s="6"/>
      <c r="K38" s="6"/>
      <c r="L38" s="6"/>
      <c r="M38" s="6"/>
      <c r="N38" s="6"/>
      <c r="O38" s="6"/>
      <c r="P38" s="6"/>
      <c r="Q38" s="6"/>
    </row>
    <row r="43" spans="1:17" x14ac:dyDescent="0.25">
      <c r="A43" s="35"/>
      <c r="B43" s="35"/>
      <c r="C43" s="35"/>
      <c r="D43" s="35"/>
      <c r="E43" s="35"/>
      <c r="F43" s="35"/>
      <c r="G43" s="35"/>
      <c r="H43" s="35"/>
    </row>
  </sheetData>
  <mergeCells count="1">
    <mergeCell ref="J1:M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opLeftCell="B32" zoomScaleNormal="100" workbookViewId="0">
      <selection activeCell="L5" sqref="L5"/>
    </sheetView>
  </sheetViews>
  <sheetFormatPr baseColWidth="10" defaultRowHeight="15" x14ac:dyDescent="0.25"/>
  <cols>
    <col min="1" max="6" width="17.7109375" customWidth="1"/>
    <col min="7" max="8" width="11.7109375" customWidth="1"/>
    <col min="12" max="12" width="17.28515625" bestFit="1" customWidth="1"/>
    <col min="13" max="13" width="12" bestFit="1" customWidth="1"/>
  </cols>
  <sheetData>
    <row r="1" spans="1:13" ht="39.6" customHeight="1" thickBot="1" x14ac:dyDescent="0.3">
      <c r="A1" s="12" t="s">
        <v>0</v>
      </c>
      <c r="B1" s="13" t="s">
        <v>63</v>
      </c>
      <c r="C1" s="13" t="s">
        <v>35</v>
      </c>
      <c r="D1" s="13" t="s">
        <v>64</v>
      </c>
      <c r="E1" s="13" t="s">
        <v>65</v>
      </c>
      <c r="F1" s="14" t="s">
        <v>66</v>
      </c>
      <c r="H1" s="51" t="s">
        <v>90</v>
      </c>
      <c r="I1" s="52"/>
      <c r="J1" s="52"/>
      <c r="K1" s="53"/>
    </row>
    <row r="2" spans="1:13" x14ac:dyDescent="0.25">
      <c r="A2" s="16">
        <v>1100</v>
      </c>
      <c r="B2" s="17" t="s">
        <v>67</v>
      </c>
      <c r="C2" s="18">
        <v>645271</v>
      </c>
      <c r="D2" s="19">
        <f>C2*0.2</f>
        <v>129054.20000000001</v>
      </c>
      <c r="E2" s="17" t="str">
        <f>IF(C2&gt;500000,"VIAJE CARTAGENA","SALITRE MAGICO")</f>
        <v>VIAJE CARTAGENA</v>
      </c>
      <c r="F2" s="20">
        <f>1600000+D2</f>
        <v>1729054.2</v>
      </c>
    </row>
    <row r="3" spans="1:13" x14ac:dyDescent="0.25">
      <c r="A3" s="16">
        <v>1101</v>
      </c>
      <c r="B3" s="17" t="s">
        <v>68</v>
      </c>
      <c r="C3" s="18">
        <v>242728</v>
      </c>
      <c r="D3" s="19">
        <f t="shared" ref="D3:D25" si="0">C3*0.2</f>
        <v>48545.600000000006</v>
      </c>
      <c r="E3" s="17" t="str">
        <f t="shared" ref="E3:E25" si="1">IF(C3&gt;500000,"VIAJE CARTAGENA","SALITRE MAGICO")</f>
        <v>SALITRE MAGICO</v>
      </c>
      <c r="F3" s="20">
        <f t="shared" ref="F3:F25" si="2">1600000+D3</f>
        <v>1648545.6</v>
      </c>
      <c r="H3" t="s">
        <v>64</v>
      </c>
      <c r="I3" t="s">
        <v>64</v>
      </c>
      <c r="J3" t="s">
        <v>0</v>
      </c>
      <c r="K3" t="s">
        <v>0</v>
      </c>
      <c r="L3" t="s">
        <v>65</v>
      </c>
    </row>
    <row r="4" spans="1:13" x14ac:dyDescent="0.25">
      <c r="A4" s="16">
        <v>1102</v>
      </c>
      <c r="B4" s="17" t="s">
        <v>69</v>
      </c>
      <c r="C4" s="18">
        <v>297091</v>
      </c>
      <c r="D4" s="19">
        <f t="shared" si="0"/>
        <v>59418.200000000004</v>
      </c>
      <c r="E4" s="17" t="str">
        <f t="shared" si="1"/>
        <v>SALITRE MAGICO</v>
      </c>
      <c r="F4" s="20">
        <f t="shared" si="2"/>
        <v>1659418.2</v>
      </c>
      <c r="H4" t="str">
        <f>"&gt;=50000"</f>
        <v>&gt;=50000</v>
      </c>
      <c r="I4" t="str">
        <f>"&lt;=100000"</f>
        <v>&lt;=100000</v>
      </c>
      <c r="J4" t="str">
        <f>"&gt;=1100"</f>
        <v>&gt;=1100</v>
      </c>
      <c r="K4" t="str">
        <f>"&lt;=1115"</f>
        <v>&lt;=1115</v>
      </c>
      <c r="L4" t="str">
        <f>"VIAJE CARTAGENA"</f>
        <v>VIAJE CARTAGENA</v>
      </c>
    </row>
    <row r="5" spans="1:13" x14ac:dyDescent="0.25">
      <c r="A5" s="16">
        <v>1103</v>
      </c>
      <c r="B5" s="17" t="s">
        <v>70</v>
      </c>
      <c r="C5" s="18">
        <v>673686</v>
      </c>
      <c r="D5" s="19">
        <f t="shared" si="0"/>
        <v>134737.20000000001</v>
      </c>
      <c r="E5" s="17" t="str">
        <f t="shared" si="1"/>
        <v>VIAJE CARTAGENA</v>
      </c>
      <c r="F5" s="20">
        <f t="shared" si="2"/>
        <v>1734737.2</v>
      </c>
    </row>
    <row r="6" spans="1:13" x14ac:dyDescent="0.25">
      <c r="A6" s="16">
        <v>1104</v>
      </c>
      <c r="B6" s="17" t="s">
        <v>71</v>
      </c>
      <c r="C6" s="18">
        <v>934443</v>
      </c>
      <c r="D6" s="19">
        <f t="shared" si="0"/>
        <v>186888.6</v>
      </c>
      <c r="E6" s="17" t="str">
        <f t="shared" si="1"/>
        <v>VIAJE CARTAGENA</v>
      </c>
      <c r="F6" s="20">
        <f t="shared" si="2"/>
        <v>1786888.6</v>
      </c>
    </row>
    <row r="7" spans="1:13" ht="15.75" thickBot="1" x14ac:dyDescent="0.3">
      <c r="A7" s="16">
        <v>1105</v>
      </c>
      <c r="B7" s="17" t="s">
        <v>72</v>
      </c>
      <c r="C7" s="18">
        <v>368693</v>
      </c>
      <c r="D7" s="19">
        <f t="shared" si="0"/>
        <v>73738.600000000006</v>
      </c>
      <c r="E7" s="17" t="str">
        <f t="shared" si="1"/>
        <v>SALITRE MAGICO</v>
      </c>
      <c r="F7" s="20">
        <f t="shared" si="2"/>
        <v>1673738.6</v>
      </c>
    </row>
    <row r="8" spans="1:13" x14ac:dyDescent="0.25">
      <c r="A8" s="16">
        <v>1106</v>
      </c>
      <c r="B8" s="17" t="s">
        <v>73</v>
      </c>
      <c r="C8" s="18">
        <v>818058</v>
      </c>
      <c r="D8" s="19">
        <f t="shared" si="0"/>
        <v>163611.6</v>
      </c>
      <c r="E8" s="17" t="str">
        <f t="shared" si="1"/>
        <v>VIAJE CARTAGENA</v>
      </c>
      <c r="F8" s="20">
        <f t="shared" si="2"/>
        <v>1763611.6</v>
      </c>
      <c r="H8" s="12" t="s">
        <v>0</v>
      </c>
      <c r="I8" s="13" t="s">
        <v>63</v>
      </c>
      <c r="J8" s="13" t="s">
        <v>35</v>
      </c>
      <c r="K8" s="13" t="s">
        <v>64</v>
      </c>
      <c r="L8" s="13" t="s">
        <v>65</v>
      </c>
      <c r="M8" s="14" t="s">
        <v>66</v>
      </c>
    </row>
    <row r="9" spans="1:13" x14ac:dyDescent="0.25">
      <c r="A9" s="16">
        <v>1107</v>
      </c>
      <c r="B9" s="17" t="s">
        <v>74</v>
      </c>
      <c r="C9" s="18">
        <v>440710</v>
      </c>
      <c r="D9" s="19">
        <f t="shared" si="0"/>
        <v>88142</v>
      </c>
      <c r="E9" s="17" t="str">
        <f t="shared" si="1"/>
        <v>SALITRE MAGICO</v>
      </c>
      <c r="F9" s="20">
        <f t="shared" si="2"/>
        <v>1688142</v>
      </c>
      <c r="H9" s="16">
        <v>1100</v>
      </c>
      <c r="I9" s="17" t="s">
        <v>67</v>
      </c>
      <c r="J9" s="18">
        <v>645271</v>
      </c>
      <c r="K9" s="19">
        <v>129054.20000000001</v>
      </c>
      <c r="L9" s="17" t="s">
        <v>106</v>
      </c>
      <c r="M9" s="20"/>
    </row>
    <row r="10" spans="1:13" x14ac:dyDescent="0.25">
      <c r="A10" s="16">
        <v>1108</v>
      </c>
      <c r="B10" s="17" t="s">
        <v>75</v>
      </c>
      <c r="C10" s="18">
        <v>858266</v>
      </c>
      <c r="D10" s="19">
        <f t="shared" si="0"/>
        <v>171653.2</v>
      </c>
      <c r="E10" s="17" t="str">
        <f t="shared" si="1"/>
        <v>VIAJE CARTAGENA</v>
      </c>
      <c r="F10" s="20">
        <f t="shared" si="2"/>
        <v>1771653.2</v>
      </c>
      <c r="H10" s="16">
        <v>1101</v>
      </c>
      <c r="I10" s="17" t="s">
        <v>68</v>
      </c>
      <c r="J10" s="18">
        <v>242728</v>
      </c>
      <c r="K10" s="19">
        <v>48545.600000000006</v>
      </c>
      <c r="L10" s="17" t="s">
        <v>107</v>
      </c>
      <c r="M10" s="20"/>
    </row>
    <row r="11" spans="1:13" x14ac:dyDescent="0.25">
      <c r="A11" s="16">
        <v>1109</v>
      </c>
      <c r="B11" s="17" t="s">
        <v>76</v>
      </c>
      <c r="C11" s="18">
        <v>698524</v>
      </c>
      <c r="D11" s="19">
        <f t="shared" si="0"/>
        <v>139704.80000000002</v>
      </c>
      <c r="E11" s="17" t="str">
        <f t="shared" si="1"/>
        <v>VIAJE CARTAGENA</v>
      </c>
      <c r="F11" s="20">
        <f t="shared" si="2"/>
        <v>1739704.8</v>
      </c>
      <c r="H11" s="16">
        <v>1102</v>
      </c>
      <c r="I11" s="17" t="s">
        <v>69</v>
      </c>
      <c r="J11" s="18">
        <v>297091</v>
      </c>
      <c r="K11" s="19">
        <v>59418.200000000004</v>
      </c>
      <c r="L11" s="17" t="s">
        <v>107</v>
      </c>
      <c r="M11" s="20"/>
    </row>
    <row r="12" spans="1:13" x14ac:dyDescent="0.25">
      <c r="A12" s="16">
        <v>1110</v>
      </c>
      <c r="B12" s="17" t="s">
        <v>77</v>
      </c>
      <c r="C12" s="18">
        <v>439870</v>
      </c>
      <c r="D12" s="19">
        <f t="shared" si="0"/>
        <v>87974</v>
      </c>
      <c r="E12" s="17" t="str">
        <f t="shared" si="1"/>
        <v>SALITRE MAGICO</v>
      </c>
      <c r="F12" s="20">
        <f t="shared" si="2"/>
        <v>1687974</v>
      </c>
      <c r="H12" s="16">
        <v>1103</v>
      </c>
      <c r="I12" s="17" t="s">
        <v>70</v>
      </c>
      <c r="J12" s="18">
        <v>673686</v>
      </c>
      <c r="K12" s="19">
        <v>134737.20000000001</v>
      </c>
      <c r="L12" s="17" t="s">
        <v>106</v>
      </c>
      <c r="M12" s="20"/>
    </row>
    <row r="13" spans="1:13" x14ac:dyDescent="0.25">
      <c r="A13" s="16">
        <v>1111</v>
      </c>
      <c r="B13" s="17" t="s">
        <v>78</v>
      </c>
      <c r="C13" s="18">
        <v>558487</v>
      </c>
      <c r="D13" s="19">
        <f t="shared" si="0"/>
        <v>111697.40000000001</v>
      </c>
      <c r="E13" s="17" t="str">
        <f t="shared" si="1"/>
        <v>VIAJE CARTAGENA</v>
      </c>
      <c r="F13" s="20">
        <f t="shared" si="2"/>
        <v>1711697.4</v>
      </c>
      <c r="H13" s="16">
        <v>1104</v>
      </c>
      <c r="I13" s="17" t="s">
        <v>71</v>
      </c>
      <c r="J13" s="18">
        <v>934443</v>
      </c>
      <c r="K13" s="19">
        <v>186888.6</v>
      </c>
      <c r="L13" s="17" t="s">
        <v>106</v>
      </c>
      <c r="M13" s="20"/>
    </row>
    <row r="14" spans="1:13" x14ac:dyDescent="0.25">
      <c r="A14" s="16">
        <v>1112</v>
      </c>
      <c r="B14" s="17" t="s">
        <v>79</v>
      </c>
      <c r="C14" s="18">
        <v>558898</v>
      </c>
      <c r="D14" s="19">
        <f t="shared" si="0"/>
        <v>111779.6</v>
      </c>
      <c r="E14" s="17" t="str">
        <f t="shared" si="1"/>
        <v>VIAJE CARTAGENA</v>
      </c>
      <c r="F14" s="20">
        <f t="shared" si="2"/>
        <v>1711779.6</v>
      </c>
      <c r="H14" s="16">
        <v>1105</v>
      </c>
      <c r="I14" s="17" t="s">
        <v>72</v>
      </c>
      <c r="J14" s="18">
        <v>368693</v>
      </c>
      <c r="K14" s="19">
        <v>73738.600000000006</v>
      </c>
      <c r="L14" s="17" t="s">
        <v>107</v>
      </c>
      <c r="M14" s="20"/>
    </row>
    <row r="15" spans="1:13" x14ac:dyDescent="0.25">
      <c r="A15" s="16">
        <v>1113</v>
      </c>
      <c r="B15" s="17" t="s">
        <v>80</v>
      </c>
      <c r="C15" s="18">
        <v>210689</v>
      </c>
      <c r="D15" s="19">
        <f t="shared" si="0"/>
        <v>42137.8</v>
      </c>
      <c r="E15" s="17" t="str">
        <f t="shared" si="1"/>
        <v>SALITRE MAGICO</v>
      </c>
      <c r="F15" s="20">
        <f t="shared" si="2"/>
        <v>1642137.8</v>
      </c>
      <c r="H15" s="16">
        <v>1106</v>
      </c>
      <c r="I15" s="17" t="s">
        <v>73</v>
      </c>
      <c r="J15" s="18">
        <v>818058</v>
      </c>
      <c r="K15" s="19">
        <v>163611.6</v>
      </c>
      <c r="L15" s="17" t="s">
        <v>106</v>
      </c>
      <c r="M15" s="20"/>
    </row>
    <row r="16" spans="1:13" x14ac:dyDescent="0.25">
      <c r="A16" s="16">
        <v>1114</v>
      </c>
      <c r="B16" s="17" t="s">
        <v>81</v>
      </c>
      <c r="C16" s="18">
        <v>698508</v>
      </c>
      <c r="D16" s="19">
        <f t="shared" si="0"/>
        <v>139701.6</v>
      </c>
      <c r="E16" s="17" t="str">
        <f t="shared" si="1"/>
        <v>VIAJE CARTAGENA</v>
      </c>
      <c r="F16" s="20">
        <f t="shared" si="2"/>
        <v>1739701.6</v>
      </c>
      <c r="H16" s="16">
        <v>1107</v>
      </c>
      <c r="I16" s="17" t="s">
        <v>74</v>
      </c>
      <c r="J16" s="18">
        <v>440710</v>
      </c>
      <c r="K16" s="19">
        <v>88142</v>
      </c>
      <c r="L16" s="17" t="s">
        <v>107</v>
      </c>
      <c r="M16" s="20"/>
    </row>
    <row r="17" spans="1:13" x14ac:dyDescent="0.25">
      <c r="A17" s="16">
        <v>1115</v>
      </c>
      <c r="B17" s="17" t="s">
        <v>82</v>
      </c>
      <c r="C17" s="18">
        <v>810940</v>
      </c>
      <c r="D17" s="19">
        <f t="shared" si="0"/>
        <v>162188</v>
      </c>
      <c r="E17" s="17" t="str">
        <f t="shared" si="1"/>
        <v>VIAJE CARTAGENA</v>
      </c>
      <c r="F17" s="20">
        <f t="shared" si="2"/>
        <v>1762188</v>
      </c>
      <c r="H17" s="16">
        <v>1108</v>
      </c>
      <c r="I17" s="17" t="s">
        <v>75</v>
      </c>
      <c r="J17" s="18">
        <v>858266</v>
      </c>
      <c r="K17" s="19">
        <v>171653.2</v>
      </c>
      <c r="L17" s="17" t="s">
        <v>106</v>
      </c>
      <c r="M17" s="20"/>
    </row>
    <row r="18" spans="1:13" x14ac:dyDescent="0.25">
      <c r="A18" s="16">
        <v>1116</v>
      </c>
      <c r="B18" s="17" t="s">
        <v>83</v>
      </c>
      <c r="C18" s="18">
        <v>182862</v>
      </c>
      <c r="D18" s="19">
        <f t="shared" si="0"/>
        <v>36572.400000000001</v>
      </c>
      <c r="E18" s="17" t="str">
        <f t="shared" si="1"/>
        <v>SALITRE MAGICO</v>
      </c>
      <c r="F18" s="20">
        <f t="shared" si="2"/>
        <v>1636572.4</v>
      </c>
      <c r="H18" s="16">
        <v>1109</v>
      </c>
      <c r="I18" s="17" t="s">
        <v>76</v>
      </c>
      <c r="J18" s="18">
        <v>698524</v>
      </c>
      <c r="K18" s="19">
        <v>139704.80000000002</v>
      </c>
      <c r="L18" s="17" t="s">
        <v>106</v>
      </c>
      <c r="M18" s="20"/>
    </row>
    <row r="19" spans="1:13" x14ac:dyDescent="0.25">
      <c r="A19" s="16">
        <v>1117</v>
      </c>
      <c r="B19" s="17" t="s">
        <v>84</v>
      </c>
      <c r="C19" s="18">
        <v>537748</v>
      </c>
      <c r="D19" s="19">
        <f t="shared" si="0"/>
        <v>107549.6</v>
      </c>
      <c r="E19" s="17" t="str">
        <f t="shared" si="1"/>
        <v>VIAJE CARTAGENA</v>
      </c>
      <c r="F19" s="20">
        <f t="shared" si="2"/>
        <v>1707549.6</v>
      </c>
      <c r="H19" s="16">
        <v>1110</v>
      </c>
      <c r="I19" s="17" t="s">
        <v>77</v>
      </c>
      <c r="J19" s="18">
        <v>439870</v>
      </c>
      <c r="K19" s="19">
        <v>87974</v>
      </c>
      <c r="L19" s="17" t="s">
        <v>107</v>
      </c>
      <c r="M19" s="20"/>
    </row>
    <row r="20" spans="1:13" x14ac:dyDescent="0.25">
      <c r="A20" s="16">
        <v>1118</v>
      </c>
      <c r="B20" s="17" t="s">
        <v>85</v>
      </c>
      <c r="C20" s="18">
        <v>930458</v>
      </c>
      <c r="D20" s="19">
        <f t="shared" si="0"/>
        <v>186091.6</v>
      </c>
      <c r="E20" s="17" t="str">
        <f t="shared" si="1"/>
        <v>VIAJE CARTAGENA</v>
      </c>
      <c r="F20" s="20">
        <f t="shared" si="2"/>
        <v>1786091.6</v>
      </c>
      <c r="H20" s="16">
        <v>1111</v>
      </c>
      <c r="I20" s="17" t="s">
        <v>78</v>
      </c>
      <c r="J20" s="18">
        <v>558487</v>
      </c>
      <c r="K20" s="19">
        <v>111697.40000000001</v>
      </c>
      <c r="L20" s="17" t="s">
        <v>106</v>
      </c>
      <c r="M20" s="20"/>
    </row>
    <row r="21" spans="1:13" x14ac:dyDescent="0.25">
      <c r="A21" s="16">
        <v>1119</v>
      </c>
      <c r="B21" s="17" t="s">
        <v>86</v>
      </c>
      <c r="C21" s="18">
        <v>137001</v>
      </c>
      <c r="D21" s="19">
        <f t="shared" si="0"/>
        <v>27400.2</v>
      </c>
      <c r="E21" s="17" t="str">
        <f t="shared" si="1"/>
        <v>SALITRE MAGICO</v>
      </c>
      <c r="F21" s="20">
        <f t="shared" si="2"/>
        <v>1627400.2</v>
      </c>
      <c r="H21" s="16">
        <v>1112</v>
      </c>
      <c r="I21" s="17" t="s">
        <v>79</v>
      </c>
      <c r="J21" s="18">
        <v>558898</v>
      </c>
      <c r="K21" s="19">
        <v>111779.6</v>
      </c>
      <c r="L21" s="17" t="s">
        <v>106</v>
      </c>
      <c r="M21" s="20"/>
    </row>
    <row r="22" spans="1:13" x14ac:dyDescent="0.25">
      <c r="A22" s="16">
        <v>1120</v>
      </c>
      <c r="B22" s="17" t="s">
        <v>87</v>
      </c>
      <c r="C22" s="18">
        <v>205755</v>
      </c>
      <c r="D22" s="19">
        <f t="shared" si="0"/>
        <v>41151</v>
      </c>
      <c r="E22" s="17" t="str">
        <f t="shared" si="1"/>
        <v>SALITRE MAGICO</v>
      </c>
      <c r="F22" s="20">
        <f t="shared" si="2"/>
        <v>1641151</v>
      </c>
      <c r="H22" s="16">
        <v>1113</v>
      </c>
      <c r="I22" s="17" t="s">
        <v>80</v>
      </c>
      <c r="J22" s="18">
        <v>210689</v>
      </c>
      <c r="K22" s="19">
        <v>42137.8</v>
      </c>
      <c r="L22" s="17" t="s">
        <v>107</v>
      </c>
      <c r="M22" s="20"/>
    </row>
    <row r="23" spans="1:13" x14ac:dyDescent="0.25">
      <c r="A23" s="16">
        <v>1121</v>
      </c>
      <c r="B23" s="17" t="s">
        <v>88</v>
      </c>
      <c r="C23" s="18">
        <v>304357</v>
      </c>
      <c r="D23" s="19">
        <f t="shared" si="0"/>
        <v>60871.4</v>
      </c>
      <c r="E23" s="17" t="str">
        <f t="shared" si="1"/>
        <v>SALITRE MAGICO</v>
      </c>
      <c r="F23" s="20">
        <f t="shared" si="2"/>
        <v>1660871.4</v>
      </c>
      <c r="H23" s="16">
        <v>1114</v>
      </c>
      <c r="I23" s="17" t="s">
        <v>81</v>
      </c>
      <c r="J23" s="18">
        <v>698508</v>
      </c>
      <c r="K23" s="19">
        <v>139701.6</v>
      </c>
      <c r="L23" s="17" t="s">
        <v>106</v>
      </c>
      <c r="M23" s="20"/>
    </row>
    <row r="24" spans="1:13" x14ac:dyDescent="0.25">
      <c r="A24" s="16">
        <v>1122</v>
      </c>
      <c r="B24" s="17" t="s">
        <v>69</v>
      </c>
      <c r="C24" s="18">
        <v>101155</v>
      </c>
      <c r="D24" s="19">
        <f t="shared" si="0"/>
        <v>20231</v>
      </c>
      <c r="E24" s="17" t="str">
        <f t="shared" si="1"/>
        <v>SALITRE MAGICO</v>
      </c>
      <c r="F24" s="20">
        <f t="shared" si="2"/>
        <v>1620231</v>
      </c>
      <c r="H24" s="16">
        <v>1115</v>
      </c>
      <c r="I24" s="17" t="s">
        <v>82</v>
      </c>
      <c r="J24" s="18">
        <v>810940</v>
      </c>
      <c r="K24" s="19">
        <v>162188</v>
      </c>
      <c r="L24" s="17" t="s">
        <v>106</v>
      </c>
      <c r="M24" s="20"/>
    </row>
    <row r="25" spans="1:13" ht="15.75" thickBot="1" x14ac:dyDescent="0.3">
      <c r="A25" s="21">
        <v>1123</v>
      </c>
      <c r="B25" s="22" t="s">
        <v>89</v>
      </c>
      <c r="C25" s="23">
        <v>271470</v>
      </c>
      <c r="D25" s="19">
        <f t="shared" si="0"/>
        <v>54294</v>
      </c>
      <c r="E25" s="17" t="str">
        <f t="shared" si="1"/>
        <v>SALITRE MAGICO</v>
      </c>
      <c r="F25" s="20">
        <f t="shared" si="2"/>
        <v>1654294</v>
      </c>
      <c r="H25" s="16">
        <v>1116</v>
      </c>
      <c r="I25" s="17" t="s">
        <v>83</v>
      </c>
      <c r="J25" s="18">
        <v>182862</v>
      </c>
      <c r="K25" s="19">
        <v>36572.400000000001</v>
      </c>
      <c r="L25" s="17" t="s">
        <v>107</v>
      </c>
      <c r="M25" s="20"/>
    </row>
    <row r="26" spans="1:13" x14ac:dyDescent="0.25">
      <c r="H26" s="16">
        <v>1117</v>
      </c>
      <c r="I26" s="17" t="s">
        <v>84</v>
      </c>
      <c r="J26" s="18">
        <v>537748</v>
      </c>
      <c r="K26" s="19">
        <v>107549.6</v>
      </c>
      <c r="L26" s="17" t="s">
        <v>106</v>
      </c>
      <c r="M26" s="20"/>
    </row>
    <row r="27" spans="1:13" x14ac:dyDescent="0.25">
      <c r="H27" s="16">
        <v>1118</v>
      </c>
      <c r="I27" s="17" t="s">
        <v>85</v>
      </c>
      <c r="J27" s="18">
        <v>930458</v>
      </c>
      <c r="K27" s="19">
        <v>186091.6</v>
      </c>
      <c r="L27" s="17" t="s">
        <v>106</v>
      </c>
      <c r="M27" s="20"/>
    </row>
    <row r="28" spans="1:13" x14ac:dyDescent="0.25">
      <c r="H28" s="16">
        <v>1119</v>
      </c>
      <c r="I28" s="17" t="s">
        <v>86</v>
      </c>
      <c r="J28" s="18">
        <v>137001</v>
      </c>
      <c r="K28" s="19">
        <v>27400.2</v>
      </c>
      <c r="L28" s="17" t="s">
        <v>107</v>
      </c>
      <c r="M28" s="20"/>
    </row>
    <row r="29" spans="1:13" x14ac:dyDescent="0.25">
      <c r="H29" s="16">
        <v>1120</v>
      </c>
      <c r="I29" s="17" t="s">
        <v>87</v>
      </c>
      <c r="J29" s="18">
        <v>205755</v>
      </c>
      <c r="K29" s="19">
        <v>41151</v>
      </c>
      <c r="L29" s="17" t="s">
        <v>107</v>
      </c>
      <c r="M29" s="20"/>
    </row>
    <row r="30" spans="1:13" x14ac:dyDescent="0.25">
      <c r="H30" s="16">
        <v>1121</v>
      </c>
      <c r="I30" s="17" t="s">
        <v>88</v>
      </c>
      <c r="J30" s="18">
        <v>304357</v>
      </c>
      <c r="K30" s="19">
        <v>60871.4</v>
      </c>
      <c r="L30" s="17" t="s">
        <v>107</v>
      </c>
      <c r="M30" s="20"/>
    </row>
    <row r="31" spans="1:13" x14ac:dyDescent="0.25">
      <c r="H31" s="16">
        <v>1122</v>
      </c>
      <c r="I31" s="17" t="s">
        <v>69</v>
      </c>
      <c r="J31" s="18">
        <v>101155</v>
      </c>
      <c r="K31" s="19">
        <v>20231</v>
      </c>
      <c r="L31" s="17" t="s">
        <v>107</v>
      </c>
      <c r="M31" s="20"/>
    </row>
    <row r="32" spans="1:13" ht="15.75" thickBot="1" x14ac:dyDescent="0.3">
      <c r="H32" s="21">
        <v>1123</v>
      </c>
      <c r="I32" s="22" t="s">
        <v>89</v>
      </c>
      <c r="J32" s="23">
        <v>271470</v>
      </c>
      <c r="K32" s="19">
        <v>54294</v>
      </c>
      <c r="L32" s="17" t="s">
        <v>107</v>
      </c>
      <c r="M32" s="20"/>
    </row>
    <row r="35" spans="8:13" ht="15.75" thickBot="1" x14ac:dyDescent="0.3"/>
    <row r="36" spans="8:13" x14ac:dyDescent="0.25">
      <c r="H36" s="12" t="s">
        <v>0</v>
      </c>
      <c r="I36" s="13" t="s">
        <v>63</v>
      </c>
      <c r="J36" s="13" t="s">
        <v>35</v>
      </c>
      <c r="K36" s="13" t="s">
        <v>64</v>
      </c>
      <c r="L36" s="13" t="s">
        <v>65</v>
      </c>
      <c r="M36" s="14" t="s">
        <v>66</v>
      </c>
    </row>
    <row r="37" spans="8:13" x14ac:dyDescent="0.25">
      <c r="H37" s="16">
        <v>1102</v>
      </c>
      <c r="I37" s="17" t="s">
        <v>69</v>
      </c>
      <c r="J37" s="18">
        <v>297091</v>
      </c>
      <c r="K37" s="19">
        <v>59418.200000000004</v>
      </c>
      <c r="L37" s="17" t="s">
        <v>107</v>
      </c>
      <c r="M37" s="20"/>
    </row>
    <row r="38" spans="8:13" x14ac:dyDescent="0.25">
      <c r="H38" s="16">
        <v>1105</v>
      </c>
      <c r="I38" s="17" t="s">
        <v>72</v>
      </c>
      <c r="J38" s="18">
        <v>368693</v>
      </c>
      <c r="K38" s="19">
        <v>73738.600000000006</v>
      </c>
      <c r="L38" s="17" t="s">
        <v>107</v>
      </c>
      <c r="M38" s="20"/>
    </row>
    <row r="39" spans="8:13" x14ac:dyDescent="0.25">
      <c r="H39" s="16">
        <v>1107</v>
      </c>
      <c r="I39" s="17" t="s">
        <v>74</v>
      </c>
      <c r="J39" s="18">
        <v>440710</v>
      </c>
      <c r="K39" s="19">
        <v>88142</v>
      </c>
      <c r="L39" s="17" t="s">
        <v>107</v>
      </c>
      <c r="M39" s="20"/>
    </row>
    <row r="40" spans="8:13" x14ac:dyDescent="0.25">
      <c r="H40" s="16">
        <v>1110</v>
      </c>
      <c r="I40" s="17" t="s">
        <v>77</v>
      </c>
      <c r="J40" s="18">
        <v>439870</v>
      </c>
      <c r="K40" s="19">
        <v>87974</v>
      </c>
      <c r="L40" s="17" t="s">
        <v>107</v>
      </c>
      <c r="M40" s="20"/>
    </row>
    <row r="41" spans="8:13" x14ac:dyDescent="0.25">
      <c r="H41" s="16">
        <v>1121</v>
      </c>
      <c r="I41" s="17" t="s">
        <v>88</v>
      </c>
      <c r="J41" s="18">
        <v>304357</v>
      </c>
      <c r="K41" s="19">
        <v>60871.4</v>
      </c>
      <c r="L41" s="17" t="s">
        <v>107</v>
      </c>
      <c r="M41" s="20"/>
    </row>
    <row r="42" spans="8:13" ht="15.75" thickBot="1" x14ac:dyDescent="0.3">
      <c r="H42" s="21">
        <v>1123</v>
      </c>
      <c r="I42" s="22" t="s">
        <v>89</v>
      </c>
      <c r="J42" s="23">
        <v>271470</v>
      </c>
      <c r="K42" s="19">
        <v>54294</v>
      </c>
      <c r="L42" s="17" t="s">
        <v>107</v>
      </c>
      <c r="M42" s="20"/>
    </row>
    <row r="45" spans="8:13" ht="15.75" thickBot="1" x14ac:dyDescent="0.3"/>
    <row r="46" spans="8:13" x14ac:dyDescent="0.25">
      <c r="H46" s="12" t="s">
        <v>0</v>
      </c>
      <c r="I46" s="13" t="s">
        <v>63</v>
      </c>
      <c r="J46" s="13" t="s">
        <v>35</v>
      </c>
      <c r="K46" s="13" t="s">
        <v>64</v>
      </c>
      <c r="L46" s="13" t="s">
        <v>65</v>
      </c>
      <c r="M46" s="14" t="s">
        <v>66</v>
      </c>
    </row>
    <row r="47" spans="8:13" x14ac:dyDescent="0.25">
      <c r="H47" s="16">
        <v>1100</v>
      </c>
      <c r="I47" s="17" t="s">
        <v>67</v>
      </c>
      <c r="J47" s="18">
        <v>645271</v>
      </c>
      <c r="K47" s="19">
        <v>129054.20000000001</v>
      </c>
      <c r="L47" s="17" t="s">
        <v>106</v>
      </c>
      <c r="M47" s="20">
        <v>1729054.2</v>
      </c>
    </row>
    <row r="48" spans="8:13" x14ac:dyDescent="0.25">
      <c r="H48" s="16">
        <v>1103</v>
      </c>
      <c r="I48" s="17" t="s">
        <v>70</v>
      </c>
      <c r="J48" s="18">
        <v>673686</v>
      </c>
      <c r="K48" s="19">
        <v>134737.20000000001</v>
      </c>
      <c r="L48" s="17" t="s">
        <v>106</v>
      </c>
      <c r="M48" s="20">
        <v>1734737.2</v>
      </c>
    </row>
    <row r="49" spans="8:13" x14ac:dyDescent="0.25">
      <c r="H49" s="16">
        <v>1104</v>
      </c>
      <c r="I49" s="17" t="s">
        <v>71</v>
      </c>
      <c r="J49" s="18">
        <v>934443</v>
      </c>
      <c r="K49" s="19">
        <v>186888.6</v>
      </c>
      <c r="L49" s="17" t="s">
        <v>106</v>
      </c>
      <c r="M49" s="20">
        <v>1786888.6</v>
      </c>
    </row>
    <row r="50" spans="8:13" x14ac:dyDescent="0.25">
      <c r="H50" s="16">
        <v>1106</v>
      </c>
      <c r="I50" s="17" t="s">
        <v>73</v>
      </c>
      <c r="J50" s="18">
        <v>818058</v>
      </c>
      <c r="K50" s="19">
        <v>163611.6</v>
      </c>
      <c r="L50" s="17" t="s">
        <v>106</v>
      </c>
      <c r="M50" s="20">
        <v>1763611.6</v>
      </c>
    </row>
    <row r="51" spans="8:13" x14ac:dyDescent="0.25">
      <c r="H51" s="16">
        <v>1108</v>
      </c>
      <c r="I51" s="17" t="s">
        <v>75</v>
      </c>
      <c r="J51" s="18">
        <v>858266</v>
      </c>
      <c r="K51" s="19">
        <v>171653.2</v>
      </c>
      <c r="L51" s="17" t="s">
        <v>106</v>
      </c>
      <c r="M51" s="20">
        <v>1771653.2</v>
      </c>
    </row>
    <row r="52" spans="8:13" x14ac:dyDescent="0.25">
      <c r="H52" s="16">
        <v>1109</v>
      </c>
      <c r="I52" s="17" t="s">
        <v>76</v>
      </c>
      <c r="J52" s="18">
        <v>698524</v>
      </c>
      <c r="K52" s="19">
        <v>139704.80000000002</v>
      </c>
      <c r="L52" s="17" t="s">
        <v>106</v>
      </c>
      <c r="M52" s="20">
        <v>1739704.8</v>
      </c>
    </row>
    <row r="53" spans="8:13" x14ac:dyDescent="0.25">
      <c r="H53" s="16">
        <v>1111</v>
      </c>
      <c r="I53" s="17" t="s">
        <v>78</v>
      </c>
      <c r="J53" s="18">
        <v>558487</v>
      </c>
      <c r="K53" s="19">
        <v>111697.40000000001</v>
      </c>
      <c r="L53" s="17" t="s">
        <v>106</v>
      </c>
      <c r="M53" s="20">
        <v>1711697.4</v>
      </c>
    </row>
    <row r="54" spans="8:13" x14ac:dyDescent="0.25">
      <c r="H54" s="16">
        <v>1112</v>
      </c>
      <c r="I54" s="17" t="s">
        <v>79</v>
      </c>
      <c r="J54" s="18">
        <v>558898</v>
      </c>
      <c r="K54" s="19">
        <v>111779.6</v>
      </c>
      <c r="L54" s="17" t="s">
        <v>106</v>
      </c>
      <c r="M54" s="20">
        <v>1711779.6</v>
      </c>
    </row>
    <row r="55" spans="8:13" x14ac:dyDescent="0.25">
      <c r="H55" s="16">
        <v>1114</v>
      </c>
      <c r="I55" s="17" t="s">
        <v>81</v>
      </c>
      <c r="J55" s="18">
        <v>698508</v>
      </c>
      <c r="K55" s="19">
        <v>139701.6</v>
      </c>
      <c r="L55" s="17" t="s">
        <v>106</v>
      </c>
      <c r="M55" s="20">
        <v>1739701.6</v>
      </c>
    </row>
    <row r="56" spans="8:13" x14ac:dyDescent="0.25">
      <c r="H56" s="16">
        <v>1115</v>
      </c>
      <c r="I56" s="17" t="s">
        <v>82</v>
      </c>
      <c r="J56" s="18">
        <v>810940</v>
      </c>
      <c r="K56" s="19">
        <v>162188</v>
      </c>
      <c r="L56" s="17" t="s">
        <v>106</v>
      </c>
      <c r="M56" s="20">
        <v>1762188</v>
      </c>
    </row>
  </sheetData>
  <mergeCells count="1">
    <mergeCell ref="H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</vt:i4>
      </vt:variant>
    </vt:vector>
  </HeadingPairs>
  <TitlesOfParts>
    <vt:vector size="9" baseType="lpstr">
      <vt:lpstr>EJERCICIO 1</vt:lpstr>
      <vt:lpstr>EJERCICIO 2</vt:lpstr>
      <vt:lpstr>EJERCICIO 3</vt:lpstr>
      <vt:lpstr>'EJERCICIO 1'!Área_de_extracción</vt:lpstr>
      <vt:lpstr>'EJERCICIO 2'!Área_de_extracción</vt:lpstr>
      <vt:lpstr>'EJERCICIO 3'!Área_de_extracción</vt:lpstr>
      <vt:lpstr>'EJERCICIO 1'!Criterios</vt:lpstr>
      <vt:lpstr>'EJERCICIO 2'!Criterios</vt:lpstr>
      <vt:lpstr>'EJERCICIO 3'!Criterios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Jose Osorio</dc:creator>
  <cp:lastModifiedBy>User</cp:lastModifiedBy>
  <dcterms:created xsi:type="dcterms:W3CDTF">2020-04-07T18:48:56Z</dcterms:created>
  <dcterms:modified xsi:type="dcterms:W3CDTF">2022-11-09T04:56:46Z</dcterms:modified>
</cp:coreProperties>
</file>