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paula\Dropbox\Elasticidade\POF 2017-2018\"/>
    </mc:Choice>
  </mc:AlternateContent>
  <xr:revisionPtr revIDLastSave="0" documentId="13_ncr:1_{FFD43A35-B212-4FF2-82BC-E29986362308}" xr6:coauthVersionLast="46" xr6:coauthVersionMax="46" xr10:uidLastSave="{00000000-0000-0000-0000-000000000000}"/>
  <bookViews>
    <workbookView xWindow="-108" yWindow="-108" windowWidth="23256" windowHeight="12576" activeTab="3" xr2:uid="{00000000-000D-0000-FFFF-FFFF00000000}"/>
  </bookViews>
  <sheets>
    <sheet name="Elasticities" sheetId="1" r:id="rId1"/>
    <sheet name="Elasticities (2)" sheetId="2" r:id="rId2"/>
    <sheet name="Elasticities (by education)" sheetId="6" r:id="rId3"/>
    <sheet name="Elasticities (by income)" sheetId="7" r:id="rId4"/>
    <sheet name="Descriptive" sheetId="3" r:id="rId5"/>
    <sheet name="Other_beverages" sheetId="5" r:id="rId6"/>
  </sheet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7" l="1"/>
  <c r="H15" i="7"/>
  <c r="H14" i="7"/>
  <c r="H12" i="7"/>
  <c r="H11" i="7"/>
  <c r="H9" i="7"/>
  <c r="H8" i="7"/>
  <c r="K5" i="7"/>
  <c r="J5" i="7"/>
  <c r="I5" i="7"/>
  <c r="H5" i="7"/>
  <c r="K4" i="7"/>
  <c r="J4" i="7"/>
  <c r="I4" i="7"/>
  <c r="H4" i="7"/>
  <c r="H17" i="6"/>
  <c r="H15" i="6"/>
  <c r="H14" i="6"/>
  <c r="H12" i="6"/>
  <c r="H11" i="6"/>
  <c r="H9" i="6"/>
  <c r="H8" i="6"/>
  <c r="K5" i="6"/>
  <c r="J5" i="6"/>
  <c r="I5" i="6"/>
  <c r="H5" i="6"/>
  <c r="K4" i="6"/>
  <c r="J4" i="6"/>
  <c r="I4" i="6"/>
  <c r="H4" i="6"/>
  <c r="A14" i="7"/>
  <c r="A11" i="7"/>
  <c r="A8" i="7"/>
  <c r="A17" i="7"/>
  <c r="A15" i="7"/>
  <c r="A12" i="7"/>
  <c r="A9" i="7"/>
  <c r="E5" i="7"/>
  <c r="D5" i="7"/>
  <c r="C5" i="7"/>
  <c r="B5" i="7"/>
  <c r="A5" i="7"/>
  <c r="E4" i="7"/>
  <c r="D4" i="7"/>
  <c r="C4" i="7"/>
  <c r="B4" i="7"/>
  <c r="A4" i="7"/>
  <c r="A4" i="6"/>
  <c r="B4" i="6"/>
  <c r="C4" i="6"/>
  <c r="D4" i="6"/>
  <c r="E4" i="6"/>
  <c r="A5" i="6"/>
  <c r="B5" i="6"/>
  <c r="C5" i="6"/>
  <c r="D5" i="6"/>
  <c r="E5" i="6"/>
  <c r="A8" i="6"/>
  <c r="B8" i="6"/>
  <c r="C8" i="6"/>
  <c r="D8" i="6"/>
  <c r="E8" i="6"/>
  <c r="A9" i="6"/>
  <c r="B9" i="6"/>
  <c r="C9" i="6"/>
  <c r="D9" i="6"/>
  <c r="E9" i="6"/>
  <c r="A11" i="6"/>
  <c r="B11" i="6"/>
  <c r="C11" i="6"/>
  <c r="D11" i="6"/>
  <c r="E11" i="6"/>
  <c r="A12" i="6"/>
  <c r="B12" i="6"/>
  <c r="C12" i="6"/>
  <c r="D12" i="6"/>
  <c r="E12" i="6"/>
  <c r="A14" i="6"/>
  <c r="B14" i="6"/>
  <c r="C14" i="6"/>
  <c r="D14" i="6"/>
  <c r="E14" i="6"/>
  <c r="A15" i="6"/>
  <c r="B15" i="6"/>
  <c r="C15" i="6"/>
  <c r="D15" i="6"/>
  <c r="E15" i="6"/>
  <c r="A17" i="6"/>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A32" i="2"/>
  <c r="D2" i="2"/>
  <c r="C2" i="2"/>
  <c r="B2" i="2"/>
  <c r="A2" i="2"/>
  <c r="D1" i="2"/>
  <c r="C1" i="2"/>
  <c r="B1" i="2"/>
  <c r="A1" i="2"/>
  <c r="A1" i="1" l="1"/>
  <c r="B1" i="1"/>
  <c r="C1" i="1"/>
  <c r="D1" i="1"/>
  <c r="E1" i="1"/>
  <c r="A2" i="1"/>
  <c r="B2" i="1"/>
  <c r="C2" i="1"/>
  <c r="D2" i="1"/>
  <c r="E2" i="1"/>
  <c r="A35" i="1"/>
</calcChain>
</file>

<file path=xl/sharedStrings.xml><?xml version="1.0" encoding="utf-8"?>
<sst xmlns="http://schemas.openxmlformats.org/spreadsheetml/2006/main" count="696" uniqueCount="451">
  <si>
    <t>Dependent variable: Log of Quantity Acquired (in Kg)</t>
  </si>
  <si>
    <t>Price of SSBs</t>
  </si>
  <si>
    <t>-1.19177***</t>
  </si>
  <si>
    <t>0.04628***</t>
  </si>
  <si>
    <t>-0.10373***</t>
  </si>
  <si>
    <t>0.08879</t>
  </si>
  <si>
    <t/>
  </si>
  <si>
    <t>(0.01094)</t>
  </si>
  <si>
    <t>(0.01167)</t>
  </si>
  <si>
    <t>(0.02893)</t>
  </si>
  <si>
    <t>(0.06405)</t>
  </si>
  <si>
    <t>Price of Other Bev.</t>
  </si>
  <si>
    <t>0.00932</t>
  </si>
  <si>
    <t>-0.90735***</t>
  </si>
  <si>
    <t>0.01097</t>
  </si>
  <si>
    <t>-0.03993</t>
  </si>
  <si>
    <t>(0.00808)</t>
  </si>
  <si>
    <t>(0.00667)</t>
  </si>
  <si>
    <t>(0.02162)</t>
  </si>
  <si>
    <t>(0.03712)</t>
  </si>
  <si>
    <t>Price of Alc. Bev.</t>
  </si>
  <si>
    <t>0.04290*</t>
  </si>
  <si>
    <t>0.09199***</t>
  </si>
  <si>
    <t>-0.67880***</t>
  </si>
  <si>
    <t>-0.07498</t>
  </si>
  <si>
    <t>(0.02437)</t>
  </si>
  <si>
    <t>(0.02276)</t>
  </si>
  <si>
    <t>(0.06789)</t>
  </si>
  <si>
    <t>(0.08772)</t>
  </si>
  <si>
    <t>Price of Light/Diet Bev.</t>
  </si>
  <si>
    <t>-0.06233***</t>
  </si>
  <si>
    <t>0.00590</t>
  </si>
  <si>
    <t>0.01726</t>
  </si>
  <si>
    <t>-0.98512***</t>
  </si>
  <si>
    <t>(0.02166)</t>
  </si>
  <si>
    <t>(0.01876)</t>
  </si>
  <si>
    <t>(0.04663)</t>
  </si>
  <si>
    <t>(0.03875)</t>
  </si>
  <si>
    <t>Price of Snacks</t>
  </si>
  <si>
    <t>0.03199</t>
  </si>
  <si>
    <t>0.02177</t>
  </si>
  <si>
    <t>-0.03725</t>
  </si>
  <si>
    <t>-0.21382**</t>
  </si>
  <si>
    <t>(0.02086)</t>
  </si>
  <si>
    <t>(0.02157)</t>
  </si>
  <si>
    <t>(0.04594)</t>
  </si>
  <si>
    <t>(0.08796)</t>
  </si>
  <si>
    <t>Price of Sugar</t>
  </si>
  <si>
    <t>-0.01033</t>
  </si>
  <si>
    <t>-0.01921</t>
  </si>
  <si>
    <t>-0.03296</t>
  </si>
  <si>
    <t>0.05165</t>
  </si>
  <si>
    <t>(0.01322)</t>
  </si>
  <si>
    <t>(0.01176)</t>
  </si>
  <si>
    <t>(0.02765)</t>
  </si>
  <si>
    <t>(0.04228)</t>
  </si>
  <si>
    <t>Price of Other proc. foods</t>
  </si>
  <si>
    <t>0.10684***</t>
  </si>
  <si>
    <t>-0.03461*</t>
  </si>
  <si>
    <t>0.00555</t>
  </si>
  <si>
    <t>-0.05647</t>
  </si>
  <si>
    <t>(0.01998)</t>
  </si>
  <si>
    <t>(0.01801)</t>
  </si>
  <si>
    <t>(0.04946)</t>
  </si>
  <si>
    <t>(0.09275)</t>
  </si>
  <si>
    <t>Price of In-natura meats</t>
  </si>
  <si>
    <t>0.10888***</t>
  </si>
  <si>
    <t>0.00675</t>
  </si>
  <si>
    <t>0.14485**</t>
  </si>
  <si>
    <t>0.18673**</t>
  </si>
  <si>
    <t>(0.02168)</t>
  </si>
  <si>
    <t>(0.02146)</t>
  </si>
  <si>
    <t>(0.06730)</t>
  </si>
  <si>
    <t>(0.09008)</t>
  </si>
  <si>
    <t>Price of In-natura foods</t>
  </si>
  <si>
    <t>-0.02255</t>
  </si>
  <si>
    <t>-0.04602***</t>
  </si>
  <si>
    <t>0.06168*</t>
  </si>
  <si>
    <t>0.02497</t>
  </si>
  <si>
    <t>(0.01542)</t>
  </si>
  <si>
    <t>(0.01499)</t>
  </si>
  <si>
    <t>(0.03555)</t>
  </si>
  <si>
    <t>(0.08177)</t>
  </si>
  <si>
    <t>Price of Fruits</t>
  </si>
  <si>
    <t>0.02765</t>
  </si>
  <si>
    <t>0.03053*</t>
  </si>
  <si>
    <t>-0.00439</t>
  </si>
  <si>
    <t>-0.00915</t>
  </si>
  <si>
    <t>(0.01844)</t>
  </si>
  <si>
    <t>(0.01701)</t>
  </si>
  <si>
    <t>(0.04104)</t>
  </si>
  <si>
    <t>(0.08227)</t>
  </si>
  <si>
    <t>Notes: All regressions used data from POF 2017-2018. Other controls include logarithm of income (in leves and squared), characteristics of household head (schooling, age, gender, race), total number of household members and total number of children living within the household (all ages). All regressions are weighted using sample survey weights. Standard errors are clustered by socioeconomic strata. P-values: * 0.10 ** 0.05 *** 0.01</t>
  </si>
  <si>
    <t>-1.18840***</t>
  </si>
  <si>
    <t>0.04779***</t>
  </si>
  <si>
    <t>-0.09842***</t>
  </si>
  <si>
    <t>(0.01081)</t>
  </si>
  <si>
    <t>(0.01163)</t>
  </si>
  <si>
    <t>(0.02912)</t>
  </si>
  <si>
    <t>0.01029</t>
  </si>
  <si>
    <t>-0.90666***</t>
  </si>
  <si>
    <t>(0.00798)</t>
  </si>
  <si>
    <t>(0.00660)</t>
  </si>
  <si>
    <t>(0.02151)</t>
  </si>
  <si>
    <t>0.04133*</t>
  </si>
  <si>
    <t>0.09261***</t>
  </si>
  <si>
    <t>-0.67864***</t>
  </si>
  <si>
    <t>(0.02499)</t>
  </si>
  <si>
    <t>(0.02272)</t>
  </si>
  <si>
    <t>(0.06765)</t>
  </si>
  <si>
    <t>0.02759</t>
  </si>
  <si>
    <t>0.02034</t>
  </si>
  <si>
    <t>-0.03964</t>
  </si>
  <si>
    <t>(0.02078)</t>
  </si>
  <si>
    <t>(0.02144)</t>
  </si>
  <si>
    <t>(0.04547)</t>
  </si>
  <si>
    <t>-0.00756</t>
  </si>
  <si>
    <t>-0.01979*</t>
  </si>
  <si>
    <t>-0.03335</t>
  </si>
  <si>
    <t>(0.01281)</t>
  </si>
  <si>
    <t>(0.01171)</t>
  </si>
  <si>
    <t>(0.02768)</t>
  </si>
  <si>
    <t>0.10610***</t>
  </si>
  <si>
    <t>-0.03462*</t>
  </si>
  <si>
    <t>0.00388</t>
  </si>
  <si>
    <t>(0.01980)</t>
  </si>
  <si>
    <t>(0.01785)</t>
  </si>
  <si>
    <t>(0.04924)</t>
  </si>
  <si>
    <t>0.11055***</t>
  </si>
  <si>
    <t>0.00790</t>
  </si>
  <si>
    <t>0.14425**</t>
  </si>
  <si>
    <t>(0.02136)</t>
  </si>
  <si>
    <t>(0.06679)</t>
  </si>
  <si>
    <t>-0.01795</t>
  </si>
  <si>
    <t>-0.04766***</t>
  </si>
  <si>
    <t>0.05997*</t>
  </si>
  <si>
    <t>(0.01519)</t>
  </si>
  <si>
    <t>(0.01487)</t>
  </si>
  <si>
    <t>(0.03539)</t>
  </si>
  <si>
    <t>0.03440*</t>
  </si>
  <si>
    <t>0.03074*</t>
  </si>
  <si>
    <t>-0.00410</t>
  </si>
  <si>
    <t>(0.01813)</t>
  </si>
  <si>
    <t>(0.01688)</t>
  </si>
  <si>
    <t>Notes: All regressions used data from POF 2017-2018. Other controls include logarithm of income (in leves and squared), characteristics of household head (schooling, age, gender, race), total number of household members and total number of children living within the household (all ages). All regressions are weighted using sample survey weights. Standard errors (in brackets) are clustered by socioeconomic strata. P-values: * 0.10 ** 0.05 *** 0.01</t>
  </si>
  <si>
    <t>Quantity (in kg/week per household)</t>
  </si>
  <si>
    <t>Expenditure (in R$/week per household, Jan 2018)</t>
  </si>
  <si>
    <t>SSBs</t>
  </si>
  <si>
    <t>Other Bev.</t>
  </si>
  <si>
    <t>Alc. Bev</t>
  </si>
  <si>
    <t>Light/Diet</t>
  </si>
  <si>
    <t>Beverage</t>
  </si>
  <si>
    <t>Variable</t>
  </si>
  <si>
    <t>Mean</t>
  </si>
  <si>
    <t>Std. Dev.</t>
  </si>
  <si>
    <t>Min</t>
  </si>
  <si>
    <t>Max</t>
  </si>
  <si>
    <t>Descriptive Statistics</t>
  </si>
  <si>
    <t>* Expanded sample of 58.896.874 households in Brazil. All statistics are weighted by the sample weights. Average of 3.04 people per household (average of 1.05 child per household).</t>
  </si>
  <si>
    <t xml:space="preserve">      Outros</t>
  </si>
  <si>
    <t>CHA DE TAYUYA</t>
  </si>
  <si>
    <t>CHA DE GENGIBRE</t>
  </si>
  <si>
    <t>CHA DE POEJO</t>
  </si>
  <si>
    <t>CHA DE SAQUE</t>
  </si>
  <si>
    <t>MULTIERVAS CHA</t>
  </si>
  <si>
    <t>CHA DE ALECRIM</t>
  </si>
  <si>
    <t>MARCELA CHA</t>
  </si>
  <si>
    <t>CHA DE MORANGO</t>
  </si>
  <si>
    <t>CHA DE ACAI</t>
  </si>
  <si>
    <t>CHA JAPONES</t>
  </si>
  <si>
    <t>CHA DE MELAO DE SAO CAETANO</t>
  </si>
  <si>
    <t>CHA DE CAPIM CIDREIRA</t>
  </si>
  <si>
    <t>CHA DE ABACAXI</t>
  </si>
  <si>
    <t>CHA DE ANIZ</t>
  </si>
  <si>
    <t>CHA DE ESPINHEIRA SANTA</t>
  </si>
  <si>
    <t>ANIZ CHA</t>
  </si>
  <si>
    <t>CHA CANELA DE VELHO</t>
  </si>
  <si>
    <t>CHA DE MARACUJA</t>
  </si>
  <si>
    <t>FOLHAS DE AMORA (CHA)</t>
  </si>
  <si>
    <t>OUTRO CHA</t>
  </si>
  <si>
    <t>CHA DE CARQUEJA</t>
  </si>
  <si>
    <t>CHA DE MARCELA</t>
  </si>
  <si>
    <t>CHA DA INDIA</t>
  </si>
  <si>
    <t>CAFE DESCAFEINADO ORGANICO</t>
  </si>
  <si>
    <t xml:space="preserve">      Café solúvel</t>
  </si>
  <si>
    <t>NESCAFE ORGANICO</t>
  </si>
  <si>
    <t xml:space="preserve">      Polpa de fruta</t>
  </si>
  <si>
    <t>POLPA DE LIMAO</t>
  </si>
  <si>
    <t>CHA DE LARANJA</t>
  </si>
  <si>
    <t>CHA DE MACA COM CANELA</t>
  </si>
  <si>
    <t>CHA DE SENE</t>
  </si>
  <si>
    <t>ERVA CIDREIRA CHA</t>
  </si>
  <si>
    <t>POLPA DE CACAU</t>
  </si>
  <si>
    <t>POLPA DE CIRIGUELA</t>
  </si>
  <si>
    <t xml:space="preserve">      Outras</t>
  </si>
  <si>
    <t>CASCA DE BARBATIMAO (PARA CHA)</t>
  </si>
  <si>
    <t>CHA BRANCO</t>
  </si>
  <si>
    <t>CHA DE FRUTAS VERMELHAS</t>
  </si>
  <si>
    <t>CHA DE CAVALINHA</t>
  </si>
  <si>
    <t>BOLDO CHA</t>
  </si>
  <si>
    <t>CHA DE CIDREIRA</t>
  </si>
  <si>
    <t>CHA DE CANELA</t>
  </si>
  <si>
    <t>CAMOMILA CHA</t>
  </si>
  <si>
    <t>SUCO DE MANGA ORGANICO PARA VIAGEM</t>
  </si>
  <si>
    <t>FOLHA DE ARRUDA</t>
  </si>
  <si>
    <t>POLPA DE FRUTA DE MANGABA</t>
  </si>
  <si>
    <t>CHA DE ENDRO</t>
  </si>
  <si>
    <t>CHA DE HIBISCO</t>
  </si>
  <si>
    <t>CHA KOMBUCHA</t>
  </si>
  <si>
    <t>CLOROFILA (SUCO)</t>
  </si>
  <si>
    <t>POLPA DE MAMAO</t>
  </si>
  <si>
    <t>POLPA DE CARAMBOLA</t>
  </si>
  <si>
    <t>CHA DE MACA</t>
  </si>
  <si>
    <t>POLPA DE PITANGA</t>
  </si>
  <si>
    <t>POLPA DE AMEIXA</t>
  </si>
  <si>
    <t>CHA EMAGRECEDOR</t>
  </si>
  <si>
    <t>CHA DE ERVA CIDREIRA</t>
  </si>
  <si>
    <t>CHA MULTIERVAS</t>
  </si>
  <si>
    <t>SUMO DE LIMAO ESPREMIDO</t>
  </si>
  <si>
    <t>LEITE DE AMENDOAS</t>
  </si>
  <si>
    <t>LEITE VEGETAL</t>
  </si>
  <si>
    <t>POLPA DE BURITI</t>
  </si>
  <si>
    <t>CAFE SOLUVEL ORGANICO</t>
  </si>
  <si>
    <t xml:space="preserve">      Leite em pó não especificado</t>
  </si>
  <si>
    <t>LEITE EM PO SEMIDESNATADO</t>
  </si>
  <si>
    <t>POLPA DE COCO</t>
  </si>
  <si>
    <t>LEITE EM PO DE ARROZ</t>
  </si>
  <si>
    <t>CAFE DE CEVADA</t>
  </si>
  <si>
    <t>CHA DE BOLDO</t>
  </si>
  <si>
    <t>CHA DE HORTELA</t>
  </si>
  <si>
    <t>ERVA DOCE CHA</t>
  </si>
  <si>
    <t>CEVADA MOIDA</t>
  </si>
  <si>
    <t>POLPA DE LARANJA</t>
  </si>
  <si>
    <t>CAFE COM LEITE SOLUVEL</t>
  </si>
  <si>
    <t>LEITE EM PO INTEGRAL LIGHT</t>
  </si>
  <si>
    <t>BABOSA EM FOLHA</t>
  </si>
  <si>
    <t xml:space="preserve">      Chá-mate</t>
  </si>
  <si>
    <t>CHA MATE ORGANICO</t>
  </si>
  <si>
    <t>LEITE DE SOJA COM SABOR LIGHT</t>
  </si>
  <si>
    <t>LEITE DE SOJA NATURAL</t>
  </si>
  <si>
    <t>SUCO ORGANICO PARA VIAGEM</t>
  </si>
  <si>
    <t xml:space="preserve">      Café moído</t>
  </si>
  <si>
    <t>PO DE CAFE ORGANICO</t>
  </si>
  <si>
    <t>GARAPA</t>
  </si>
  <si>
    <t>CHA DE ERVA DOCE</t>
  </si>
  <si>
    <t>LEITE DE AVEIA</t>
  </si>
  <si>
    <t>MISTURA DE CAFE</t>
  </si>
  <si>
    <t>CHA DE CAMOMILA</t>
  </si>
  <si>
    <t>SUCO DE GOIABA ORGANICO PARA VIAGEM</t>
  </si>
  <si>
    <t>CEVADA EM PO</t>
  </si>
  <si>
    <t>POLPA DE MURICI</t>
  </si>
  <si>
    <t xml:space="preserve">      Leite de vaca pasteurizado</t>
  </si>
  <si>
    <t>LEITE DE VACA LIGHT</t>
  </si>
  <si>
    <t>CAFE SOLUVEL CAPUCCINO</t>
  </si>
  <si>
    <t xml:space="preserve">      Leite em pó integral</t>
  </si>
  <si>
    <t>LEITE EM PO GLORIA INTEGRAL</t>
  </si>
  <si>
    <t xml:space="preserve">      Leite fermentado</t>
  </si>
  <si>
    <t>LEITE FERMENTADO INTEGRAL</t>
  </si>
  <si>
    <t>CHA PRETO</t>
  </si>
  <si>
    <t>LEITE ESTERILIZADO INTEGRAL</t>
  </si>
  <si>
    <t>POLPA DE TAMARINDO</t>
  </si>
  <si>
    <t>POLPA DE BACURI</t>
  </si>
  <si>
    <t>LEITE GLUT LONGA VIDA INTEGRAL</t>
  </si>
  <si>
    <t>LEITE DE BUFALA</t>
  </si>
  <si>
    <t>MARACUJA EM POLPA</t>
  </si>
  <si>
    <t>LEITE DA ROCA ORGANICO</t>
  </si>
  <si>
    <t>LEITE LONGA VIDA INTEGRAL ORGANICO</t>
  </si>
  <si>
    <t>CAFE COM LEITE EM PO</t>
  </si>
  <si>
    <t xml:space="preserve">      Leite em pó desengordurado</t>
  </si>
  <si>
    <t>LEITE EM PO DESENGORDURADO</t>
  </si>
  <si>
    <t>POLPA DE UVA</t>
  </si>
  <si>
    <t>CAFE MOIDO ORGANICO</t>
  </si>
  <si>
    <t>POLPA DE TANGERINA</t>
  </si>
  <si>
    <t>CHA DE PESSEGO</t>
  </si>
  <si>
    <t>LEITE EM PO NESTOGENO 1. SEMESTRE DESENGORDURADO</t>
  </si>
  <si>
    <t>CHA OUTRO</t>
  </si>
  <si>
    <t>LEITE INTEGRAL ORGANICO</t>
  </si>
  <si>
    <t>CALDO DE CANA</t>
  </si>
  <si>
    <t>LEITE DE SOJA EM PO</t>
  </si>
  <si>
    <t>LEITE DESNATADO DE VACA ORGANICO</t>
  </si>
  <si>
    <t>POLPA DE GRAVIOLA</t>
  </si>
  <si>
    <t>LEITE DE SOJA INTEGRAL</t>
  </si>
  <si>
    <t>LEITE DE VACA INTEGRAL ORGANICO</t>
  </si>
  <si>
    <t>CHA VERDE</t>
  </si>
  <si>
    <t>POLPA DE MORANGO</t>
  </si>
  <si>
    <t>POLPA DE MANGA</t>
  </si>
  <si>
    <t>LEITE EM PO SEM LACTOSE</t>
  </si>
  <si>
    <t>POLPA DE CAJA</t>
  </si>
  <si>
    <t>POLPA DE CUPUACU</t>
  </si>
  <si>
    <t>CAFE CAPUCCINO SOLUVEL</t>
  </si>
  <si>
    <t>POLPA DE CAJU</t>
  </si>
  <si>
    <t>POLPA DE ABACAXI</t>
  </si>
  <si>
    <t>LEITE EM PO LACTOGENO INTEGRAL</t>
  </si>
  <si>
    <t>LEITE DE VACA IN NATURA ORGANICO</t>
  </si>
  <si>
    <t>POLPA DE GOIABA</t>
  </si>
  <si>
    <t>LEITE EM PO NANON INTEGRAL</t>
  </si>
  <si>
    <t>CHA DE LIMAO</t>
  </si>
  <si>
    <t>SUCO DE LARANJA ORGANICO PARA VIAGEM</t>
  </si>
  <si>
    <t>LEITE DE VACA PASTEURIZADO SEMIDESNATADO</t>
  </si>
  <si>
    <t>LEITE EM PO MOLICO DESENGORDURADO</t>
  </si>
  <si>
    <t>CAFE DESCAFEINADO</t>
  </si>
  <si>
    <t>LEITE DE CABRA</t>
  </si>
  <si>
    <t>CHA NAO-ESPECIFICADO</t>
  </si>
  <si>
    <t>POLPA DE ACEROLA</t>
  </si>
  <si>
    <t>LEITE EM PO NESTOGENO 2. SEMESTRE INTEGRAL</t>
  </si>
  <si>
    <t>POLPA DE MARACUJA</t>
  </si>
  <si>
    <t>LEITE LIGHT DE VACA</t>
  </si>
  <si>
    <t>LEITE SEMIDESNATADO DE VACA ORGANICO</t>
  </si>
  <si>
    <t>LEITE EM PO DESNATADO OU DESENGORDURADO</t>
  </si>
  <si>
    <t>CAFE EM GRAO</t>
  </si>
  <si>
    <t>CHIMARRAO</t>
  </si>
  <si>
    <t>LEITE DE SOJA</t>
  </si>
  <si>
    <t>NESCAFE</t>
  </si>
  <si>
    <t>LEITE DE VACA FRESCO ORGANICO</t>
  </si>
  <si>
    <t>MATE ERVA</t>
  </si>
  <si>
    <t xml:space="preserve">      Água mineral</t>
  </si>
  <si>
    <t>AGUA COM GAS E LIMAO</t>
  </si>
  <si>
    <t>REFRIGERANTE AGUA MINERAL</t>
  </si>
  <si>
    <t>CAFE EM CAPSULAS</t>
  </si>
  <si>
    <t>LEITE DE VACA PASTEURIZADO DESNATADO</t>
  </si>
  <si>
    <t>LEITE TIPO B INTEGRAL</t>
  </si>
  <si>
    <t>AGUA PURIFICADA</t>
  </si>
  <si>
    <t>LEITE EM PO NINHO INSTANTANEO INTEGRAL</t>
  </si>
  <si>
    <t>ERVA DE TERERE</t>
  </si>
  <si>
    <t>LEITE ESPECIAL INTEGRAL</t>
  </si>
  <si>
    <t>LEITE TIPO A INTEGRAL</t>
  </si>
  <si>
    <t>CAFE NAO ESPECIFICADO</t>
  </si>
  <si>
    <t>LEITE EM PO DESNATADO</t>
  </si>
  <si>
    <t>AGUA MINERAL SABOR LIMAO</t>
  </si>
  <si>
    <t>AGUA COM GAS SABOR LIMAO</t>
  </si>
  <si>
    <t>CAFE SOLUVEL</t>
  </si>
  <si>
    <t>LEITE DE VACA PASTEURIZADO NAO ESPECIFICADO</t>
  </si>
  <si>
    <t>LEITE DE VACA SEMIDESNATADO</t>
  </si>
  <si>
    <t>LEITE TIPO C COMUM</t>
  </si>
  <si>
    <t>LEITE ZERO LACTOSE</t>
  </si>
  <si>
    <t>AGUA MINERAL COM SAIS</t>
  </si>
  <si>
    <t>LEITE TIPO C INTEGRAL</t>
  </si>
  <si>
    <t xml:space="preserve">      Leite de vaca fresco</t>
  </si>
  <si>
    <t>LEITE DA ROCA</t>
  </si>
  <si>
    <t>CHA MATE</t>
  </si>
  <si>
    <t xml:space="preserve">      Suco de fruta envasado</t>
  </si>
  <si>
    <t>SUCO DE UVA INTEGRAL</t>
  </si>
  <si>
    <t>LEITE EM PO NINHO INTEGRAL</t>
  </si>
  <si>
    <t>LEITE SEM LACTOSE</t>
  </si>
  <si>
    <t>LEITE PASTEURIZADO NAO-ESPECIFICADO</t>
  </si>
  <si>
    <t>LEITE EM PO NAO-ESPECIFICADO</t>
  </si>
  <si>
    <t>AGUA COM SABOR GASEIFICADA</t>
  </si>
  <si>
    <t>POLPA DE FRUTA CONGELADA</t>
  </si>
  <si>
    <t>LEITE FERMENTADO</t>
  </si>
  <si>
    <t>AGUA DE COCO</t>
  </si>
  <si>
    <t>LEITE NAO-ESPECIFICADO PASTEURIZADO</t>
  </si>
  <si>
    <t>LEITE DE VACA DESNATADO</t>
  </si>
  <si>
    <t>LEITE DE VACA PASTEURIZADO INTEGRAL</t>
  </si>
  <si>
    <t>ERVA MATE</t>
  </si>
  <si>
    <t>LEITE NAO ESPECIFICADO</t>
  </si>
  <si>
    <t>AGUA MINERAL COM GAS</t>
  </si>
  <si>
    <t>AGUA DOCE</t>
  </si>
  <si>
    <t>AGUA COM GAS</t>
  </si>
  <si>
    <t>LEITE SEMIDESNATADO DE VACA</t>
  </si>
  <si>
    <t>Grand Total</t>
  </si>
  <si>
    <t>PO DE CAFE</t>
  </si>
  <si>
    <t>LEITE PASTEURIZADO INTEGRAL</t>
  </si>
  <si>
    <t>AGUA DE POCO</t>
  </si>
  <si>
    <t>LEITE FRESCO</t>
  </si>
  <si>
    <t>CAFE MOIDO</t>
  </si>
  <si>
    <t>LEITE DESNATADO DE VACA</t>
  </si>
  <si>
    <t>LEITE EM PO INTEGRAL</t>
  </si>
  <si>
    <t>LEITE IN NATURA</t>
  </si>
  <si>
    <t>AGUA MINERAL SEM GAS</t>
  </si>
  <si>
    <t>CAFE EM PO</t>
  </si>
  <si>
    <t>LEITE LONGA VIDA INTEGRAL</t>
  </si>
  <si>
    <t>LEITE DE VACA IN NATURA</t>
  </si>
  <si>
    <t>AGUA POTAVEL</t>
  </si>
  <si>
    <t>LEITE DE VACA FRESCO</t>
  </si>
  <si>
    <t>LEITE DE VACA INTEGRAL</t>
  </si>
  <si>
    <t>LEITE INTEGRAL</t>
  </si>
  <si>
    <t>Sum of %</t>
  </si>
  <si>
    <t>Row Labels</t>
  </si>
  <si>
    <t>AGUA MINERAL</t>
  </si>
  <si>
    <t>item</t>
  </si>
  <si>
    <t>5-digit code</t>
  </si>
  <si>
    <t>description</t>
  </si>
  <si>
    <t>%</t>
  </si>
  <si>
    <t>QTD_FINAL</t>
  </si>
  <si>
    <t>V9001</t>
  </si>
  <si>
    <t>Notes: All regressions used microdata from POF 2017-2018 and are estimated using the Heckman procedure. Low education refers to household heads with less than 5 years of education, Middle education denotes the household heads with 5 to 12 years of education, and High education refers to household heads with more than 12 years of education. Other controls include logarithm of prices of other products (10 categories included) , of income (in leves and squared), characteristics of household head (schooling, age, gender, race), total number of household members and total number of children living within the household (all ages). All regressions are weighted using sample survey weights. Standard errors (in brackets) are clustered by socioeconomic strata. P-values: * 0.10 ** 0.05 *** 0.01</t>
  </si>
  <si>
    <t>-1.24841***</t>
  </si>
  <si>
    <t>0.05143***</t>
  </si>
  <si>
    <t>-0.11526**</t>
  </si>
  <si>
    <t>-0.20771</t>
  </si>
  <si>
    <t>(0.01715)</t>
  </si>
  <si>
    <t>(0.01734)</t>
  </si>
  <si>
    <t>(0.05828)</t>
  </si>
  <si>
    <t>(0.19769)</t>
  </si>
  <si>
    <t>-1.19682***</t>
  </si>
  <si>
    <t>0.01729</t>
  </si>
  <si>
    <t>-0.08695*</t>
  </si>
  <si>
    <t>-0.08201</t>
  </si>
  <si>
    <t>(0.01744)</t>
  </si>
  <si>
    <t>(0.02075)</t>
  </si>
  <si>
    <t>(0.04690)</t>
  </si>
  <si>
    <t>(0.10391)</t>
  </si>
  <si>
    <t>-1.13511***</t>
  </si>
  <si>
    <t>0.06898***</t>
  </si>
  <si>
    <t>-0.10486**</t>
  </si>
  <si>
    <t>0.20469**</t>
  </si>
  <si>
    <t>(0.02009)</t>
  </si>
  <si>
    <t>(0.02199)</t>
  </si>
  <si>
    <t>(0.04351)</t>
  </si>
  <si>
    <t>(0.08294)</t>
  </si>
  <si>
    <t>Notes: All regressions used microdata from POF 2017-2018 and are estimated using the Heckman procedure. Income levels were divided using the trtiles of the distribution of the income per capita of the households). Other controls include logarithm of prices of other products (10 categories included) , of income (in leves and squared), characteristics of household head (schooling, age, gender, race), total number of household members and total number of children living within the household (all ages). All regressions are weighted using sample survey weights. Standard errors (in brackets) are clustered by socioeconomic strata. P-values: * 0.10 ** 0.05 *** 0.01</t>
  </si>
  <si>
    <t>Notes: All regressions used microdata from POF 2017-2018. Low education refers to household heads with less than 5 years of education, Middle education denotes the household heads with 5 to 12 years of education, and High education refers to household heads with more than 12 years of education. Other controls include logarithm of prices of other products (9 categories included) , of income (in leves and squared), characteristics of household head (schooling, age, gender, race), total number of household members and total number of children living within the household (all ages). All regressions are weighted using sample survey weights. Standard errors (in brackets) are clustered by socioeconomic strata. P-values: * 0.10 ** 0.05 *** 0.01</t>
  </si>
  <si>
    <t>Notes: All regressions used microdata from POF 2017-2018. Income levels were divided using the trtiles of the distribution of the income per capita of the households). Other controls include logarithm of prices of other products (9 categories included) , of income (in leves and squared), characteristics of household head (schooling, age, gender, race), total number of household members and total number of children living within the household (all ages). All regressions are weighted using sample survey weights. Standard errors (in brackets) are clustered by socioeconomic strata. P-values: * 0.10 ** 0.05 *** 0.01</t>
  </si>
  <si>
    <t>-1.24768***</t>
  </si>
  <si>
    <t>0.05351***</t>
  </si>
  <si>
    <t>-0.10283*</t>
  </si>
  <si>
    <t>(0.01698)</t>
  </si>
  <si>
    <t>(0.01723)</t>
  </si>
  <si>
    <t>(0.06149)</t>
  </si>
  <si>
    <t>-1.19179***</t>
  </si>
  <si>
    <t>0.01786</t>
  </si>
  <si>
    <t>-0.08812*</t>
  </si>
  <si>
    <t>(0.01739)</t>
  </si>
  <si>
    <t>(0.02057)</t>
  </si>
  <si>
    <t>(0.04616)</t>
  </si>
  <si>
    <t>-1.12749***</t>
  </si>
  <si>
    <t>0.07103***</t>
  </si>
  <si>
    <t>-0.11999***</t>
  </si>
  <si>
    <t>(0.01951)</t>
  </si>
  <si>
    <t>(0.02204)</t>
  </si>
  <si>
    <t>(0.04636)</t>
  </si>
  <si>
    <t>-1.26424***</t>
  </si>
  <si>
    <t>0.02506</t>
  </si>
  <si>
    <t>-0.13265**</t>
  </si>
  <si>
    <t>(0.02084)</t>
  </si>
  <si>
    <t>(0.06633)</t>
  </si>
  <si>
    <t>-1.17328***</t>
  </si>
  <si>
    <t>0.04053***</t>
  </si>
  <si>
    <t>-0.10002***</t>
  </si>
  <si>
    <t>(0.01321)</t>
  </si>
  <si>
    <t>(0.01354)</t>
  </si>
  <si>
    <t>(0.03687)</t>
  </si>
  <si>
    <t>-1.16126***</t>
  </si>
  <si>
    <t>0.10021***</t>
  </si>
  <si>
    <t>-0.13686**</t>
  </si>
  <si>
    <t>(0.02713)</t>
  </si>
  <si>
    <t>(0.03116)</t>
  </si>
  <si>
    <t>(0.06797)</t>
  </si>
  <si>
    <t>RESULTS INCLUDING LIGHT/DIET BEVERAGES - HECKMAN ESTIMATES</t>
  </si>
  <si>
    <t>RESULTS EXCLUDING LIGHT/DIET BEVERAGES - OLS ESTIMATES#</t>
  </si>
  <si>
    <t># Heckman estimates did not converged.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</si>
</sst>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theme="1"/>
      <name val="Calibri"/>
      <family val="2"/>
      <scheme val="minor"/>
    </font>
    <font>
      <sz val="11"/>
      <name val="Calibri"/>
      <family val="2"/>
      <scheme val="minor"/>
    </font>
    <font>
      <u/>
      <sz val="11"/>
      <name val="Calibri"/>
      <family val="2"/>
      <scheme val="minor"/>
    </font>
    <font>
      <sz val="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16" fillId="0" borderId="0" xfId="0" applyFont="1"/>
    <xf numFmtId="0" fontId="18" fillId="0" borderId="0" xfId="0" applyFont="1"/>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0" fillId="0" borderId="11" xfId="0" applyFill="1" applyBorder="1" applyAlignment="1">
      <alignment horizontal="center"/>
    </xf>
    <xf numFmtId="43" fontId="0" fillId="0" borderId="10" xfId="42" applyNumberFormat="1" applyFont="1" applyBorder="1"/>
    <xf numFmtId="0" fontId="0" fillId="0" borderId="0" xfId="0" applyBorder="1"/>
    <xf numFmtId="43" fontId="0" fillId="0" borderId="0" xfId="42" applyNumberFormat="1" applyFont="1" applyBorder="1"/>
    <xf numFmtId="43" fontId="0" fillId="0" borderId="11" xfId="42" applyNumberFormat="1" applyFont="1" applyBorder="1"/>
    <xf numFmtId="43" fontId="0" fillId="0" borderId="10" xfId="42" applyFont="1" applyBorder="1"/>
    <xf numFmtId="43" fontId="0" fillId="0" borderId="0" xfId="42" applyFont="1" applyBorder="1"/>
    <xf numFmtId="43" fontId="0" fillId="0" borderId="11" xfId="42" applyFont="1" applyBorder="1"/>
    <xf numFmtId="0" fontId="0" fillId="0" borderId="11" xfId="0" applyBorder="1" applyAlignment="1">
      <alignment horizontal="left"/>
    </xf>
    <xf numFmtId="0" fontId="0" fillId="0" borderId="11" xfId="0" applyBorder="1" applyAlignment="1">
      <alignment horizontal="center" vertical="center"/>
    </xf>
    <xf numFmtId="0" fontId="0" fillId="0" borderId="0" xfId="0" applyAlignment="1">
      <alignment horizontal="center" vertical="center"/>
    </xf>
    <xf numFmtId="3" fontId="0" fillId="0" borderId="0" xfId="0" applyNumberFormat="1"/>
    <xf numFmtId="0" fontId="16" fillId="0" borderId="0" xfId="0" applyFont="1" applyBorder="1" applyAlignment="1">
      <alignment horizontal="left" vertical="center"/>
    </xf>
    <xf numFmtId="164" fontId="0" fillId="0" borderId="0" xfId="43" applyNumberFormat="1" applyFont="1"/>
    <xf numFmtId="164" fontId="0" fillId="0" borderId="0" xfId="0" applyNumberFormat="1"/>
    <xf numFmtId="0" fontId="0" fillId="0" borderId="0" xfId="0" applyAlignment="1">
      <alignment horizontal="left"/>
    </xf>
    <xf numFmtId="0" fontId="0" fillId="0" borderId="0" xfId="0" pivotButton="1"/>
    <xf numFmtId="0" fontId="19" fillId="0" borderId="0" xfId="0" applyFont="1" applyAlignment="1">
      <alignment horizontal="left" wrapText="1"/>
    </xf>
    <xf numFmtId="0" fontId="0" fillId="0" borderId="10" xfId="0"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19" fillId="0" borderId="10" xfId="0" applyFont="1" applyBorder="1" applyAlignment="1">
      <alignment horizontal="left" vertical="center" wrapText="1"/>
    </xf>
    <xf numFmtId="0" fontId="19" fillId="0" borderId="0" xfId="0" applyFont="1" applyAlignment="1">
      <alignment horizontal="left" vertical="center" wrapText="1"/>
    </xf>
    <xf numFmtId="0" fontId="0" fillId="0" borderId="12" xfId="0" applyBorder="1"/>
    <xf numFmtId="0" fontId="14" fillId="0" borderId="0" xfId="0" applyFont="1"/>
    <xf numFmtId="0" fontId="20" fillId="0" borderId="0" xfId="0" applyFont="1"/>
    <xf numFmtId="0" fontId="20" fillId="0" borderId="10" xfId="0" applyFont="1" applyBorder="1"/>
    <xf numFmtId="0" fontId="20" fillId="0" borderId="11" xfId="0" applyFont="1" applyBorder="1"/>
    <xf numFmtId="0" fontId="21" fillId="0" borderId="0" xfId="0" applyFont="1"/>
    <xf numFmtId="0" fontId="20" fillId="0" borderId="0" xfId="0" applyFont="1" applyBorder="1"/>
    <xf numFmtId="0" fontId="20" fillId="0" borderId="12" xfId="0" applyFont="1" applyBorder="1"/>
    <xf numFmtId="0" fontId="22" fillId="0" borderId="0" xfId="0" applyFont="1" applyAlignment="1">
      <alignment horizontal="left" vertical="center" wrapText="1"/>
    </xf>
    <xf numFmtId="0" fontId="19"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lasticities_POF2017_2018.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a" refreshedDate="44224.705794097223" createdVersion="6" refreshedVersion="6" minRefreshableVersion="3" recordCount="203" xr:uid="{70265708-B075-4297-8BAB-AD1E0B0CF738}">
  <cacheSource type="worksheet">
    <worksheetSource ref="A1:F204" sheet="Other_beverages" r:id="rId2"/>
  </cacheSource>
  <cacheFields count="6">
    <cacheField name="V9001" numFmtId="0">
      <sharedItems containsSemiMixedTypes="0" containsString="0" containsNumber="1" containsInteger="1" minValue="6902102" maxValue="8507913"/>
    </cacheField>
    <cacheField name="QTD_FINAL" numFmtId="0">
      <sharedItems containsSemiMixedTypes="0" containsString="0" containsNumber="1" minValue="0.01" maxValue="71929.37"/>
    </cacheField>
    <cacheField name="%" numFmtId="164">
      <sharedItems containsSemiMixedTypes="0" containsString="0" containsNumber="1" minValue="5.5035988963310573E-8" maxValue="0.39587040134578827"/>
    </cacheField>
    <cacheField name="description" numFmtId="0">
      <sharedItems/>
    </cacheField>
    <cacheField name="5-digit code" numFmtId="0">
      <sharedItems containsSemiMixedTypes="0" containsString="0" containsNumber="1" containsInteger="1" minValue="69021" maxValue="85079"/>
    </cacheField>
    <cacheField name="item" numFmtId="0">
      <sharedItems containsMixedTypes="1" containsNumber="1" containsInteger="1" minValue="0" maxValue="0" count="15">
        <s v="      Água mineral"/>
        <s v="      Leite de vaca pasteurizado"/>
        <s v="      Leite de vaca fresco"/>
        <s v="      Café moído"/>
        <s v="      Leite em pó integral"/>
        <s v="      Chá-mate"/>
        <s v="      Outras"/>
        <s v="      Leite fermentado"/>
        <s v="      Polpa de fruta"/>
        <s v="      Leite em pó não especificado"/>
        <s v="      Outros"/>
        <s v="      Suco de fruta envasado"/>
        <s v="      Café solúvel"/>
        <s v="      Leite em pó desengordurado"/>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
  <r>
    <n v="8201004"/>
    <n v="71929.37"/>
    <n v="0.39587040134578827"/>
    <s v="AGUA MINERAL"/>
    <n v="82010"/>
    <x v="0"/>
  </r>
  <r>
    <n v="7900110"/>
    <n v="23533.4"/>
    <n v="0.1295183942669173"/>
    <s v="LEITE INTEGRAL"/>
    <n v="79001"/>
    <x v="1"/>
  </r>
  <r>
    <n v="7900101"/>
    <n v="13529.52"/>
    <n v="7.4461051339888965E-2"/>
    <s v="LEITE DE VACA INTEGRAL"/>
    <n v="79001"/>
    <x v="1"/>
  </r>
  <r>
    <n v="7900201"/>
    <n v="9288.08"/>
    <n v="5.1117866837034565E-2"/>
    <s v="LEITE DE VACA FRESCO"/>
    <n v="79002"/>
    <x v="2"/>
  </r>
  <r>
    <n v="8208001"/>
    <n v="6860.68"/>
    <n v="3.7758430876080558E-2"/>
    <s v="AGUA POTAVEL"/>
    <n v="82080"/>
    <x v="0"/>
  </r>
  <r>
    <n v="7900203"/>
    <n v="5767.9390000000003"/>
    <n v="3.1744422714504866E-2"/>
    <s v="LEITE DE VACA IN NATURA"/>
    <n v="79002"/>
    <x v="2"/>
  </r>
  <r>
    <n v="7900105"/>
    <n v="5074.8209999999999"/>
    <n v="2.7929779254677673E-2"/>
    <s v="LEITE LONGA VIDA INTEGRAL"/>
    <n v="79001"/>
    <x v="1"/>
  </r>
  <r>
    <n v="8202503"/>
    <n v="5016.32"/>
    <n v="2.7607813215643408E-2"/>
    <s v="CAFE EM PO"/>
    <n v="82025"/>
    <x v="3"/>
  </r>
  <r>
    <n v="8201005"/>
    <n v="4143.16"/>
    <n v="2.2802290803322984E-2"/>
    <s v="AGUA MINERAL SEM GAS"/>
    <n v="82010"/>
    <x v="0"/>
  </r>
  <r>
    <n v="7900205"/>
    <n v="3924.8969999999999"/>
    <n v="2.1601058797413079E-2"/>
    <s v="LEITE IN NATURA"/>
    <n v="79002"/>
    <x v="2"/>
  </r>
  <r>
    <n v="7900601"/>
    <n v="3530.38"/>
    <n v="1.9429795471629239E-2"/>
    <s v="LEITE EM PO INTEGRAL"/>
    <n v="79006"/>
    <x v="4"/>
  </r>
  <r>
    <n v="7903603"/>
    <n v="2670.0659999999998"/>
    <n v="1.469497229073108E-2"/>
    <s v="LEITE DESNATADO DE VACA"/>
    <n v="79036"/>
    <x v="1"/>
  </r>
  <r>
    <n v="8202501"/>
    <n v="2080.6909999999998"/>
    <n v="1.1451288691205963E-2"/>
    <s v="CAFE MOIDO"/>
    <n v="82025"/>
    <x v="3"/>
  </r>
  <r>
    <n v="7900204"/>
    <n v="1844.8789999999999"/>
    <n v="1.0153474028264345E-2"/>
    <s v="LEITE FRESCO"/>
    <n v="79002"/>
    <x v="2"/>
  </r>
  <r>
    <n v="8208003"/>
    <n v="1811.5260000000001"/>
    <n v="9.9699124942750159E-3"/>
    <s v="AGUA DE POCO"/>
    <n v="82080"/>
    <x v="0"/>
  </r>
  <r>
    <n v="7900108"/>
    <n v="1448.3109999999999"/>
    <n v="7.9709228211441302E-3"/>
    <s v="LEITE PASTEURIZADO INTEGRAL"/>
    <n v="79001"/>
    <x v="1"/>
  </r>
  <r>
    <n v="8202502"/>
    <n v="1231.125"/>
    <n v="6.7756181912455729E-3"/>
    <s v="PO DE CAFE"/>
    <n v="82025"/>
    <x v="3"/>
  </r>
  <r>
    <n v="7903701"/>
    <n v="1191.9110000000001"/>
    <n v="6.5598000641248471E-3"/>
    <s v="LEITE SEMIDESNATADO DE VACA"/>
    <n v="79037"/>
    <x v="1"/>
  </r>
  <r>
    <n v="8201006"/>
    <n v="1152.424"/>
    <n v="6.3424794545054227E-3"/>
    <s v="AGUA COM GAS"/>
    <n v="82010"/>
    <x v="0"/>
  </r>
  <r>
    <n v="8208002"/>
    <n v="1132.9390000000001"/>
    <n v="6.2352418300104127E-3"/>
    <s v="AGUA DOCE"/>
    <n v="82080"/>
    <x v="0"/>
  </r>
  <r>
    <n v="8201007"/>
    <n v="1059.9770000000001"/>
    <n v="5.833688247336306E-3"/>
    <s v="AGUA MINERAL COM GAS"/>
    <n v="82010"/>
    <x v="0"/>
  </r>
  <r>
    <n v="7908801"/>
    <n v="1010.732"/>
    <n v="5.562663519686482E-3"/>
    <s v="LEITE NAO ESPECIFICADO"/>
    <n v="79088"/>
    <x v="1"/>
  </r>
  <r>
    <n v="8202803"/>
    <n v="919.90099999999995"/>
    <n v="5.0627661283338355E-3"/>
    <s v="ERVA MATE"/>
    <n v="82028"/>
    <x v="5"/>
  </r>
  <r>
    <n v="7900111"/>
    <n v="884.67690000000005"/>
    <n v="4.8689068104495817E-3"/>
    <s v="LEITE DE VACA PASTEURIZADO INTEGRAL"/>
    <n v="79001"/>
    <x v="1"/>
  </r>
  <r>
    <n v="7903601"/>
    <n v="714.95249999999999"/>
    <n v="3.9348117899291307E-3"/>
    <s v="LEITE DE VACA DESNATADO"/>
    <n v="79036"/>
    <x v="1"/>
  </r>
  <r>
    <n v="7903801"/>
    <n v="707.59460000000001"/>
    <n v="3.8943168596098162E-3"/>
    <s v="LEITE NAO-ESPECIFICADO PASTEURIZADO"/>
    <n v="79038"/>
    <x v="1"/>
  </r>
  <r>
    <n v="8202101"/>
    <n v="673.87829999999997"/>
    <n v="3.7087558681414491E-3"/>
    <s v="AGUA DE COCO"/>
    <n v="82021"/>
    <x v="6"/>
  </r>
  <r>
    <n v="7901304"/>
    <n v="669.41890000000001"/>
    <n v="3.6842131192231504E-3"/>
    <s v="LEITE FERMENTADO"/>
    <n v="79013"/>
    <x v="7"/>
  </r>
  <r>
    <n v="6906401"/>
    <n v="631.37860000000001"/>
    <n v="3.4748545661270483E-3"/>
    <s v="POLPA DE FRUTA CONGELADA"/>
    <n v="69064"/>
    <x v="8"/>
  </r>
  <r>
    <n v="8201015"/>
    <n v="517.80430000000001"/>
    <n v="2.8497871739954759E-3"/>
    <s v="AGUA COM SABOR GASEIFICADA"/>
    <n v="82010"/>
    <x v="0"/>
  </r>
  <r>
    <n v="7900801"/>
    <n v="502.37540000000001"/>
    <n v="2.7648726969838736E-3"/>
    <s v="LEITE EM PO NAO-ESPECIFICADO"/>
    <n v="79008"/>
    <x v="9"/>
  </r>
  <r>
    <n v="7903802"/>
    <n v="484.56990000000002"/>
    <n v="2.6668783668352511E-3"/>
    <s v="LEITE PASTEURIZADO NAO-ESPECIFICADO"/>
    <n v="79038"/>
    <x v="1"/>
  </r>
  <r>
    <n v="7908901"/>
    <n v="422.30169999999998"/>
    <n v="2.3241791700387292E-3"/>
    <s v="LEITE SEM LACTOSE"/>
    <n v="79089"/>
    <x v="10"/>
  </r>
  <r>
    <n v="7900602"/>
    <n v="360.96460000000002"/>
    <n v="1.9866043741745818E-3"/>
    <s v="LEITE EM PO NINHO INTEGRAL"/>
    <n v="79006"/>
    <x v="4"/>
  </r>
  <r>
    <n v="8202205"/>
    <n v="306.57510000000002"/>
    <n v="1.6872663820025836E-3"/>
    <s v="SUCO DE UVA INTEGRAL"/>
    <n v="82022"/>
    <x v="11"/>
  </r>
  <r>
    <n v="8202801"/>
    <n v="259.27870000000001"/>
    <n v="1.4269659671621515E-3"/>
    <s v="CHA MATE"/>
    <n v="82028"/>
    <x v="5"/>
  </r>
  <r>
    <n v="7900202"/>
    <n v="239.03360000000001"/>
    <n v="1.3155450571460394E-3"/>
    <s v="LEITE DA ROCA"/>
    <n v="79002"/>
    <x v="2"/>
  </r>
  <r>
    <n v="7900103"/>
    <n v="229.1944"/>
    <n v="1.261394046885259E-3"/>
    <s v="LEITE TIPO C INTEGRAL"/>
    <n v="79001"/>
    <x v="1"/>
  </r>
  <r>
    <n v="8201017"/>
    <n v="218.62110000000001"/>
    <n v="1.2032028446746818E-3"/>
    <s v="AGUA MINERAL COM SAIS"/>
    <n v="82010"/>
    <x v="0"/>
  </r>
  <r>
    <n v="7908902"/>
    <n v="214.9768"/>
    <n v="1.1831460792167824E-3"/>
    <s v="LEITE ZERO LACTOSE"/>
    <n v="79089"/>
    <x v="10"/>
  </r>
  <r>
    <n v="7900112"/>
    <n v="205.16030000000001"/>
    <n v="1.1291200006509486E-3"/>
    <s v="LEITE TIPO C COMUM"/>
    <n v="79001"/>
    <x v="1"/>
  </r>
  <r>
    <n v="7903702"/>
    <n v="204.82230000000001"/>
    <n v="1.1272597842239887E-3"/>
    <s v="LEITE DE VACA SEMIDESNATADO"/>
    <n v="79037"/>
    <x v="1"/>
  </r>
  <r>
    <n v="7903803"/>
    <n v="200.58969999999999"/>
    <n v="1.103965251535378E-3"/>
    <s v="LEITE DE VACA PASTEURIZADO NAO ESPECIFICADO"/>
    <n v="79038"/>
    <x v="1"/>
  </r>
  <r>
    <n v="8202601"/>
    <n v="196.04740000000001"/>
    <n v="1.0789662542685734E-3"/>
    <s v="CAFE SOLUVEL"/>
    <n v="82026"/>
    <x v="12"/>
  </r>
  <r>
    <n v="8201013"/>
    <n v="177.50729999999999"/>
    <n v="9.7692898037070579E-4"/>
    <s v="AGUA COM GAS SABOR LIMAO"/>
    <n v="82010"/>
    <x v="0"/>
  </r>
  <r>
    <n v="8201010"/>
    <n v="141.63990000000001"/>
    <n v="7.7952919731644145E-4"/>
    <s v="AGUA MINERAL SABOR LIMAO"/>
    <n v="82010"/>
    <x v="0"/>
  </r>
  <r>
    <n v="7900710"/>
    <n v="138.65729999999999"/>
    <n v="7.6311416324824431E-4"/>
    <s v="LEITE EM PO DESNATADO"/>
    <n v="79007"/>
    <x v="13"/>
  </r>
  <r>
    <n v="8215701"/>
    <n v="134.90940000000001"/>
    <n v="7.4248722494468517E-4"/>
    <s v="CAFE NAO ESPECIFICADO"/>
    <n v="82157"/>
    <x v="10"/>
  </r>
  <r>
    <n v="7900107"/>
    <n v="119.4293"/>
    <n v="6.5729096366959078E-4"/>
    <s v="LEITE TIPO A INTEGRAL"/>
    <n v="79001"/>
    <x v="1"/>
  </r>
  <r>
    <n v="7900104"/>
    <n v="90.25067"/>
    <n v="4.9670348780513844E-4"/>
    <s v="LEITE ESPECIAL INTEGRAL"/>
    <n v="79001"/>
    <x v="1"/>
  </r>
  <r>
    <n v="8202805"/>
    <n v="88.66431"/>
    <n v="4.8797279865995472E-4"/>
    <s v="ERVA DE TERERE"/>
    <n v="82028"/>
    <x v="5"/>
  </r>
  <r>
    <n v="7900604"/>
    <n v="82.696659999999994"/>
    <n v="4.5512924670626466E-4"/>
    <s v="LEITE EM PO NINHO INSTANTANEO INTEGRAL"/>
    <n v="79006"/>
    <x v="4"/>
  </r>
  <r>
    <n v="8201009"/>
    <n v="82.201549999999997"/>
    <n v="4.5240435985670222E-4"/>
    <s v="AGUA PURIFICADA"/>
    <n v="82010"/>
    <x v="0"/>
  </r>
  <r>
    <n v="7900102"/>
    <n v="77.594520000000003"/>
    <n v="4.2704911463333818E-4"/>
    <s v="LEITE TIPO B INTEGRAL"/>
    <n v="79001"/>
    <x v="1"/>
  </r>
  <r>
    <n v="7903602"/>
    <n v="75.723339999999993"/>
    <n v="4.1675089045050139E-4"/>
    <s v="LEITE DE VACA PASTEURIZADO DESNATADO"/>
    <n v="79036"/>
    <x v="1"/>
  </r>
  <r>
    <n v="8216501"/>
    <n v="63.83231"/>
    <n v="3.5130743086626192E-4"/>
    <s v="CAFE EM CAPSULAS"/>
    <n v="82165"/>
    <x v="10"/>
  </r>
  <r>
    <n v="8201001"/>
    <n v="60"/>
    <n v="3.3021593377986346E-4"/>
    <s v="REFRIGERANTE AGUA MINERAL"/>
    <n v="82010"/>
    <x v="0"/>
  </r>
  <r>
    <n v="8201012"/>
    <n v="59.620420000000003"/>
    <n v="3.2812687771079411E-4"/>
    <s v="AGUA COM GAS E LIMAO"/>
    <n v="82010"/>
    <x v="0"/>
  </r>
  <r>
    <n v="8202802"/>
    <n v="56.573819999999998"/>
    <n v="3.1135961331323189E-4"/>
    <s v="MATE ERVA"/>
    <n v="82028"/>
    <x v="5"/>
  </r>
  <r>
    <n v="7904401"/>
    <n v="54.344970000000004"/>
    <n v="2.9909291691314447E-4"/>
    <s v="LEITE DE VACA FRESCO ORGANICO"/>
    <n v="79044"/>
    <x v="1"/>
  </r>
  <r>
    <n v="8202602"/>
    <n v="51.023299999999999"/>
    <n v="2.8081177756716843E-4"/>
    <s v="NESCAFE"/>
    <n v="82026"/>
    <x v="12"/>
  </r>
  <r>
    <n v="7902306"/>
    <n v="48.407710000000002"/>
    <n v="2.6641661932991391E-4"/>
    <s v="LEITE DE SOJA"/>
    <n v="79023"/>
    <x v="10"/>
  </r>
  <r>
    <n v="8202804"/>
    <n v="47.014220000000002"/>
    <n v="2.5874740930386552E-4"/>
    <s v="CHIMARRAO"/>
    <n v="82028"/>
    <x v="5"/>
  </r>
  <r>
    <n v="8203701"/>
    <n v="47.014209999999999"/>
    <n v="2.5874735426787657E-4"/>
    <s v="CAFE EM GRAO"/>
    <n v="82037"/>
    <x v="10"/>
  </r>
  <r>
    <n v="7900705"/>
    <n v="43.530180000000001"/>
    <n v="2.3957265060509228E-4"/>
    <s v="LEITE EM PO DESNATADO OU DESENGORDURADO"/>
    <n v="79007"/>
    <x v="13"/>
  </r>
  <r>
    <n v="7904601"/>
    <n v="39.720289999999999"/>
    <n v="2.1860454420594952E-4"/>
    <s v="LEITE SEMIDESNATADO DE VACA ORGANICO"/>
    <n v="79046"/>
    <x v="1"/>
  </r>
  <r>
    <n v="7903604"/>
    <n v="38.19312"/>
    <n v="2.1019961307943964E-4"/>
    <s v="LEITE LIGHT DE VACA"/>
    <n v="79036"/>
    <x v="1"/>
  </r>
  <r>
    <n v="6906403"/>
    <n v="38.018470000000001"/>
    <n v="2.0923840953219542E-4"/>
    <s v="POLPA DE MARACUJA"/>
    <n v="69064"/>
    <x v="8"/>
  </r>
  <r>
    <n v="7900605"/>
    <n v="37.737749999999998"/>
    <n v="2.0769343925001736E-4"/>
    <s v="LEITE EM PO NESTOGENO 2. SEMESTRE INTEGRAL"/>
    <n v="79006"/>
    <x v="4"/>
  </r>
  <r>
    <n v="6906418"/>
    <n v="35.79569"/>
    <n v="1.9700511997740867E-4"/>
    <s v="POLPA DE ACEROLA"/>
    <n v="69064"/>
    <x v="8"/>
  </r>
  <r>
    <n v="8206301"/>
    <n v="35.507849999999998"/>
    <n v="1.9542096407108872E-4"/>
    <s v="CHA NAO-ESPECIFICADO"/>
    <n v="82063"/>
    <x v="10"/>
  </r>
  <r>
    <n v="7900301"/>
    <n v="34.276730000000001"/>
    <n v="1.8864537339783764E-4"/>
    <s v="LEITE DE CABRA"/>
    <n v="79003"/>
    <x v="10"/>
  </r>
  <r>
    <n v="8205001"/>
    <n v="30.592110000000002"/>
    <n v="1.6836670283243831E-4"/>
    <s v="CAFE DESCAFEINADO"/>
    <n v="82050"/>
    <x v="10"/>
  </r>
  <r>
    <n v="7900708"/>
    <n v="29.614059999999998"/>
    <n v="1.629839079318817E-4"/>
    <s v="LEITE EM PO MOLICO DESENGORDURADO"/>
    <n v="79007"/>
    <x v="13"/>
  </r>
  <r>
    <n v="7903703"/>
    <n v="28.693349999999999"/>
    <n v="1.5791668939204074E-4"/>
    <s v="LEITE DE VACA PASTEURIZADO SEMIDESNATADO"/>
    <n v="79037"/>
    <x v="1"/>
  </r>
  <r>
    <n v="8507907"/>
    <n v="28.03717"/>
    <n v="1.5430533786824622E-4"/>
    <s v="SUCO DE LARANJA ORGANICO PARA VIAGEM"/>
    <n v="85079"/>
    <x v="10"/>
  </r>
  <r>
    <n v="8213101"/>
    <n v="27.628250000000001"/>
    <n v="1.5205480620755855E-4"/>
    <s v="CHA DE LIMAO"/>
    <n v="82131"/>
    <x v="10"/>
  </r>
  <r>
    <n v="7900607"/>
    <n v="25.86092"/>
    <n v="1.4232813077010576E-4"/>
    <s v="LEITE EM PO NANON INTEGRAL"/>
    <n v="79006"/>
    <x v="4"/>
  </r>
  <r>
    <n v="6906414"/>
    <n v="24.05377"/>
    <n v="1.3238230202460111E-4"/>
    <s v="POLPA DE GOIABA"/>
    <n v="69064"/>
    <x v="8"/>
  </r>
  <r>
    <n v="7904403"/>
    <n v="22.150729999999999"/>
    <n v="1.2190873318092724E-4"/>
    <s v="LEITE DE VACA IN NATURA ORGANICO"/>
    <n v="79044"/>
    <x v="1"/>
  </r>
  <r>
    <n v="7900606"/>
    <n v="21.062529999999999"/>
    <n v="1.1591971686193978E-4"/>
    <s v="LEITE EM PO LACTOGENO INTEGRAL"/>
    <n v="79006"/>
    <x v="4"/>
  </r>
  <r>
    <n v="6906406"/>
    <n v="20.0152"/>
    <n v="1.1015563262984538E-4"/>
    <s v="POLPA DE ABACAXI"/>
    <n v="69064"/>
    <x v="8"/>
  </r>
  <r>
    <n v="6906407"/>
    <n v="19.75244"/>
    <n v="1.0870950698384543E-4"/>
    <s v="POLPA DE CAJU"/>
    <n v="69064"/>
    <x v="8"/>
  </r>
  <r>
    <n v="8206401"/>
    <n v="19.571929999999998"/>
    <n v="1.0771605234706871E-4"/>
    <s v="CAFE CAPUCCINO SOLUVEL"/>
    <n v="82064"/>
    <x v="12"/>
  </r>
  <r>
    <n v="6906408"/>
    <n v="18.711670000000002"/>
    <n v="1.0298152636051097E-4"/>
    <s v="POLPA DE CUPUACU"/>
    <n v="69064"/>
    <x v="8"/>
  </r>
  <r>
    <n v="6906413"/>
    <n v="18.385529999999999"/>
    <n v="1.0118658261646155E-4"/>
    <s v="POLPA DE CAJA"/>
    <n v="69064"/>
    <x v="8"/>
  </r>
  <r>
    <n v="7911601"/>
    <n v="17.763010000000001"/>
    <n v="9.7760482231517548E-5"/>
    <s v="LEITE EM PO SEM LACTOSE"/>
    <n v="79116"/>
    <x v="9"/>
  </r>
  <r>
    <n v="6906412"/>
    <n v="17.142060000000001"/>
    <n v="9.4343022496840777E-5"/>
    <s v="POLPA DE MANGA"/>
    <n v="69064"/>
    <x v="8"/>
  </r>
  <r>
    <n v="6906416"/>
    <n v="15.772309999999999"/>
    <n v="8.6804467908591299E-5"/>
    <s v="POLPA DE MORANGO"/>
    <n v="69064"/>
    <x v="8"/>
  </r>
  <r>
    <n v="8213301"/>
    <n v="15.232229999999999"/>
    <n v="8.3832084216660819E-5"/>
    <s v="CHA VERDE"/>
    <n v="82133"/>
    <x v="10"/>
  </r>
  <r>
    <n v="7904301"/>
    <n v="14.70998"/>
    <n v="8.0957829693051924E-5"/>
    <s v="LEITE DE VACA INTEGRAL ORGANICO"/>
    <n v="79043"/>
    <x v="1"/>
  </r>
  <r>
    <n v="7902304"/>
    <n v="14.515549999999999"/>
    <n v="7.9887764959638279E-5"/>
    <s v="LEITE DE SOJA INTEGRAL"/>
    <n v="79023"/>
    <x v="10"/>
  </r>
  <r>
    <n v="6906409"/>
    <n v="13.671810000000001"/>
    <n v="7.5244158426847921E-5"/>
    <s v="POLPA DE GRAVIOLA"/>
    <n v="69064"/>
    <x v="8"/>
  </r>
  <r>
    <n v="7904503"/>
    <n v="13.556330000000001"/>
    <n v="7.4608602826299608E-5"/>
    <s v="LEITE DESNATADO DE VACA ORGANICO"/>
    <n v="79045"/>
    <x v="1"/>
  </r>
  <r>
    <n v="7903501"/>
    <n v="12.379490000000001"/>
    <n v="6.8131747501141364E-5"/>
    <s v="LEITE DE SOJA EM PO"/>
    <n v="79035"/>
    <x v="10"/>
  </r>
  <r>
    <n v="8202001"/>
    <n v="10.9923"/>
    <n v="6.0497210148139884E-5"/>
    <s v="CALDO DE CANA"/>
    <n v="82020"/>
    <x v="6"/>
  </r>
  <r>
    <n v="7904310"/>
    <n v="10.47409"/>
    <n v="5.7645190164072167E-5"/>
    <s v="LEITE INTEGRAL ORGANICO"/>
    <n v="79043"/>
    <x v="1"/>
  </r>
  <r>
    <n v="8206102"/>
    <n v="10.389989999999999"/>
    <n v="5.7182337496890721E-5"/>
    <s v="CHA OUTRO"/>
    <n v="82061"/>
    <x v="10"/>
  </r>
  <r>
    <n v="7900707"/>
    <n v="10.194940000000001"/>
    <n v="5.6108860532161356E-5"/>
    <s v="LEITE EM PO NESTOGENO 1. SEMESTRE DESENGORDURADO"/>
    <n v="79007"/>
    <x v="13"/>
  </r>
  <r>
    <n v="8213701"/>
    <n v="10.067080000000001"/>
    <n v="5.5405170377276465E-5"/>
    <s v="CHA DE PESSEGO"/>
    <n v="82137"/>
    <x v="10"/>
  </r>
  <r>
    <n v="6906411"/>
    <n v="9.415502"/>
    <n v="5.1819146415602868E-5"/>
    <s v="POLPA DE TANGERINA"/>
    <n v="69064"/>
    <x v="8"/>
  </r>
  <r>
    <n v="8210601"/>
    <n v="9.1104810000000001"/>
    <n v="5.0140433176645071E-5"/>
    <s v="CAFE MOIDO ORGANICO"/>
    <n v="82106"/>
    <x v="3"/>
  </r>
  <r>
    <n v="6906417"/>
    <n v="8.8816950000000006"/>
    <n v="4.8881286799549077E-5"/>
    <s v="POLPA DE UVA"/>
    <n v="69064"/>
    <x v="8"/>
  </r>
  <r>
    <n v="7900701"/>
    <n v="7.3253370000000002"/>
    <n v="4.0315716628453061E-5"/>
    <s v="LEITE EM PO DESENGORDURADO"/>
    <n v="79007"/>
    <x v="13"/>
  </r>
  <r>
    <n v="8203901"/>
    <n v="6.5760870000000002"/>
    <n v="3.6192145155377018E-5"/>
    <s v="CAFE COM LEITE EM PO"/>
    <n v="82039"/>
    <x v="12"/>
  </r>
  <r>
    <n v="7904305"/>
    <n v="6.0690819999999999"/>
    <n v="3.3401792996942689E-5"/>
    <s v="LEITE LONGA VIDA INTEGRAL ORGANICO"/>
    <n v="79043"/>
    <x v="1"/>
  </r>
  <r>
    <n v="7904402"/>
    <n v="6"/>
    <n v="3.3021593377986342E-5"/>
    <s v="LEITE DA ROCA ORGANICO"/>
    <n v="79044"/>
    <x v="1"/>
  </r>
  <r>
    <n v="6906402"/>
    <n v="5.9104359999999998"/>
    <n v="3.252866904643535E-5"/>
    <s v="MARACUJA EM POLPA"/>
    <n v="69064"/>
    <x v="8"/>
  </r>
  <r>
    <n v="7900401"/>
    <n v="5.5244059999999999"/>
    <n v="3.0404114764484671E-5"/>
    <s v="LEITE DE BUFALA"/>
    <n v="79004"/>
    <x v="10"/>
  </r>
  <r>
    <n v="7900106"/>
    <n v="5.3220210000000003"/>
    <n v="2.9290268901850713E-5"/>
    <s v="LEITE GLUT LONGA VIDA INTEGRAL"/>
    <n v="79001"/>
    <x v="1"/>
  </r>
  <r>
    <n v="6906422"/>
    <n v="5.2890220000000001"/>
    <n v="2.9108655641870683E-5"/>
    <s v="POLPA DE BACURI"/>
    <n v="69064"/>
    <x v="8"/>
  </r>
  <r>
    <n v="6906420"/>
    <n v="5.0506909999999996"/>
    <n v="2.7796977413309204E-5"/>
    <s v="POLPA DE TAMARINDO"/>
    <n v="69064"/>
    <x v="8"/>
  </r>
  <r>
    <n v="7900109"/>
    <n v="4.9862859999999998"/>
    <n v="2.7442518126391003E-5"/>
    <s v="LEITE ESTERILIZADO INTEGRAL"/>
    <n v="79001"/>
    <x v="1"/>
  </r>
  <r>
    <n v="8202701"/>
    <n v="4.7340859999999996"/>
    <n v="2.6054510484736308E-5"/>
    <s v="CHA PRETO"/>
    <n v="82027"/>
    <x v="10"/>
  </r>
  <r>
    <n v="7901309"/>
    <n v="4.6735949999999997"/>
    <n v="2.5721592283898348E-5"/>
    <s v="LEITE FERMENTADO INTEGRAL"/>
    <n v="79013"/>
    <x v="7"/>
  </r>
  <r>
    <n v="7900603"/>
    <n v="4.5834270000000004"/>
    <n v="2.5225343778613971E-5"/>
    <s v="LEITE EM PO GLORIA INTEGRAL"/>
    <n v="79006"/>
    <x v="4"/>
  </r>
  <r>
    <n v="8206402"/>
    <n v="4.2797409999999996"/>
    <n v="2.3553977844182775E-5"/>
    <s v="CAFE SOLUVEL CAPUCCINO"/>
    <n v="82064"/>
    <x v="12"/>
  </r>
  <r>
    <n v="7903605"/>
    <n v="4.2788329999999997"/>
    <n v="2.3548980576384907E-5"/>
    <s v="LEITE DE VACA LIGHT"/>
    <n v="79036"/>
    <x v="1"/>
  </r>
  <r>
    <n v="6906427"/>
    <n v="4.204637"/>
    <n v="2.3140635552672727E-5"/>
    <s v="POLPA DE MURICI"/>
    <n v="69064"/>
    <x v="8"/>
  </r>
  <r>
    <n v="8203603"/>
    <n v="4.1390719999999996"/>
    <n v="2.2779792091034781E-5"/>
    <s v="CEVADA EM PO"/>
    <n v="82036"/>
    <x v="10"/>
  </r>
  <r>
    <n v="8507906"/>
    <n v="4"/>
    <n v="2.2014395585324229E-5"/>
    <s v="SUCO DE GOIABA ORGANICO PARA VIAGEM"/>
    <n v="85079"/>
    <x v="10"/>
  </r>
  <r>
    <n v="8203202"/>
    <n v="3.8614380000000001"/>
    <n v="2.1251805915050807E-5"/>
    <s v="CHA DE CAMOMILA"/>
    <n v="82032"/>
    <x v="10"/>
  </r>
  <r>
    <n v="6902102"/>
    <n v="3.177416"/>
    <n v="1.7487223190784644E-5"/>
    <s v="MISTURA DE CAFE"/>
    <n v="69021"/>
    <x v="14"/>
  </r>
  <r>
    <n v="7911901"/>
    <n v="3"/>
    <n v="1.6510796688993171E-5"/>
    <s v="LEITE DE AVEIA"/>
    <n v="79119"/>
    <x v="10"/>
  </r>
  <r>
    <n v="8202902"/>
    <n v="2.4853610000000002"/>
    <n v="1.3678430056584254E-5"/>
    <s v="CHA DE ERVA DOCE"/>
    <n v="82029"/>
    <x v="10"/>
  </r>
  <r>
    <n v="8202002"/>
    <n v="2.3891269999999998"/>
    <n v="1.3148796720394729E-5"/>
    <s v="GARAPA"/>
    <n v="82020"/>
    <x v="6"/>
  </r>
  <r>
    <n v="8210602"/>
    <n v="2.239287"/>
    <n v="1.2324137461768486E-5"/>
    <s v="PO DE CAFE ORGANICO"/>
    <n v="82106"/>
    <x v="3"/>
  </r>
  <r>
    <n v="8507901"/>
    <n v="2.154798"/>
    <n v="1.185914389461637E-5"/>
    <s v="SUCO ORGANICO PARA VIAGEM"/>
    <n v="85079"/>
    <x v="10"/>
  </r>
  <r>
    <n v="7902305"/>
    <n v="2"/>
    <n v="1.1007197792662115E-5"/>
    <s v="LEITE DE SOJA NATURAL"/>
    <n v="79023"/>
    <x v="10"/>
  </r>
  <r>
    <n v="7905201"/>
    <n v="2"/>
    <n v="1.1007197792662115E-5"/>
    <s v="LEITE DE SOJA COM SABOR LIGHT"/>
    <n v="79052"/>
    <x v="10"/>
  </r>
  <r>
    <n v="8213003"/>
    <n v="2"/>
    <n v="1.1007197792662115E-5"/>
    <s v="CHA MATE ORGANICO"/>
    <n v="82130"/>
    <x v="5"/>
  </r>
  <r>
    <n v="8214401"/>
    <n v="2"/>
    <n v="1.1007197792662115E-5"/>
    <s v="BABOSA EM FOLHA"/>
    <n v="82144"/>
    <x v="10"/>
  </r>
  <r>
    <n v="7911801"/>
    <n v="1.9580880000000001"/>
    <n v="1.0776530955719088E-5"/>
    <s v="LEITE EM PO INTEGRAL LIGHT"/>
    <n v="79118"/>
    <x v="9"/>
  </r>
  <r>
    <n v="8208601"/>
    <n v="1.8151649999999999"/>
    <n v="9.9899400906587632E-6"/>
    <s v="CAFE COM LEITE SOLUVEL"/>
    <n v="82086"/>
    <x v="12"/>
  </r>
  <r>
    <n v="6906425"/>
    <n v="1.6653480000000001"/>
    <n v="9.1654074148071347E-6"/>
    <s v="POLPA DE LARANJA"/>
    <n v="69064"/>
    <x v="8"/>
  </r>
  <r>
    <n v="8203604"/>
    <n v="1.4757480000000001"/>
    <n v="8.1219250640627664E-6"/>
    <s v="CEVADA MOIDA"/>
    <n v="82036"/>
    <x v="10"/>
  </r>
  <r>
    <n v="8202901"/>
    <n v="1.435764"/>
    <n v="7.9018691657918644E-6"/>
    <s v="ERVA DOCE CHA"/>
    <n v="82029"/>
    <x v="10"/>
  </r>
  <r>
    <n v="8203002"/>
    <n v="1.3220190000000001"/>
    <n v="7.2758623093286882E-6"/>
    <s v="CHA DE HORTELA"/>
    <n v="82030"/>
    <x v="10"/>
  </r>
  <r>
    <n v="8206602"/>
    <n v="1.306494"/>
    <n v="7.190418936463149E-6"/>
    <s v="CHA DE BOLDO"/>
    <n v="82066"/>
    <x v="10"/>
  </r>
  <r>
    <n v="8203601"/>
    <n v="1.202888"/>
    <n v="6.6202130692098732E-6"/>
    <s v="CAFE DE CEVADA"/>
    <n v="82036"/>
    <x v="10"/>
  </r>
  <r>
    <n v="7912201"/>
    <n v="1.2"/>
    <n v="6.6043186755972689E-6"/>
    <s v="LEITE EM PO DE ARROZ"/>
    <n v="79122"/>
    <x v="10"/>
  </r>
  <r>
    <n v="6906404"/>
    <n v="1.08"/>
    <n v="5.9438868080375426E-6"/>
    <s v="POLPA DE COCO"/>
    <n v="69064"/>
    <x v="8"/>
  </r>
  <r>
    <n v="7911701"/>
    <n v="1.0248539999999999"/>
    <n v="5.640385343300469E-6"/>
    <s v="LEITE EM PO SEMIDESNATADO"/>
    <n v="79117"/>
    <x v="9"/>
  </r>
  <r>
    <n v="8210701"/>
    <n v="1.0188600000000001"/>
    <n v="5.6073967715158618E-6"/>
    <s v="CAFE SOLUVEL ORGANICO"/>
    <n v="82107"/>
    <x v="12"/>
  </r>
  <r>
    <n v="6906421"/>
    <n v="1"/>
    <n v="5.5035988963310573E-6"/>
    <s v="POLPA DE BURITI"/>
    <n v="69064"/>
    <x v="8"/>
  </r>
  <r>
    <n v="7912001"/>
    <n v="1"/>
    <n v="5.5035988963310573E-6"/>
    <s v="LEITE VEGETAL"/>
    <n v="79120"/>
    <x v="10"/>
  </r>
  <r>
    <n v="7912101"/>
    <n v="1"/>
    <n v="5.5035988963310573E-6"/>
    <s v="LEITE DE AMENDOAS"/>
    <n v="79121"/>
    <x v="10"/>
  </r>
  <r>
    <n v="8219901"/>
    <n v="1"/>
    <n v="5.5035988963310573E-6"/>
    <s v="SUMO DE LIMAO ESPREMIDO"/>
    <n v="82199"/>
    <x v="6"/>
  </r>
  <r>
    <n v="8205602"/>
    <n v="0.98566350000000003"/>
    <n v="5.4246965507538071E-6"/>
    <s v="CHA MULTIERVAS"/>
    <n v="82056"/>
    <x v="10"/>
  </r>
  <r>
    <n v="8203302"/>
    <n v="0.81592739999999997"/>
    <n v="4.4905371381262692E-6"/>
    <s v="CHA DE ERVA CIDREIRA"/>
    <n v="82033"/>
    <x v="10"/>
  </r>
  <r>
    <n v="8205203"/>
    <n v="0.73614219999999997"/>
    <n v="4.0514313994627163E-6"/>
    <s v="CHA EMAGRECEDOR"/>
    <n v="82052"/>
    <x v="10"/>
  </r>
  <r>
    <n v="6906428"/>
    <n v="0.58399999999999996"/>
    <n v="3.2141017554573372E-6"/>
    <s v="POLPA DE AMEIXA"/>
    <n v="69064"/>
    <x v="8"/>
  </r>
  <r>
    <n v="6906415"/>
    <n v="0.55000000000000004"/>
    <n v="3.026979392982082E-6"/>
    <s v="POLPA DE PITANGA"/>
    <n v="69064"/>
    <x v="8"/>
  </r>
  <r>
    <n v="8213501"/>
    <n v="0.54603170000000001"/>
    <n v="3.0051394614817713E-6"/>
    <s v="CHA DE MACA"/>
    <n v="82135"/>
    <x v="10"/>
  </r>
  <r>
    <n v="6906423"/>
    <n v="0.5"/>
    <n v="2.7517994481655286E-6"/>
    <s v="POLPA DE CARAMBOLA"/>
    <n v="69064"/>
    <x v="8"/>
  </r>
  <r>
    <n v="6906426"/>
    <n v="0.5"/>
    <n v="2.7517994481655286E-6"/>
    <s v="POLPA DE MAMAO"/>
    <n v="69064"/>
    <x v="8"/>
  </r>
  <r>
    <n v="8213601"/>
    <n v="0.5"/>
    <n v="2.7517994481655286E-6"/>
    <s v="CLOROFILA (SUCO)"/>
    <n v="82136"/>
    <x v="10"/>
  </r>
  <r>
    <n v="8221001"/>
    <n v="0.5"/>
    <n v="2.7517994481655286E-6"/>
    <s v="CHA KOMBUCHA"/>
    <n v="82210"/>
    <x v="10"/>
  </r>
  <r>
    <n v="8215801"/>
    <n v="0.4684971"/>
    <n v="2.578420122494301E-6"/>
    <s v="CHA DE HIBISCO"/>
    <n v="82158"/>
    <x v="10"/>
  </r>
  <r>
    <n v="8214201"/>
    <n v="0.41969269999999997"/>
    <n v="2.3098202805182014E-6"/>
    <s v="CHA DE ENDRO"/>
    <n v="82142"/>
    <x v="10"/>
  </r>
  <r>
    <n v="6906419"/>
    <n v="0.4"/>
    <n v="2.2014395585324232E-6"/>
    <s v="POLPA DE FRUTA DE MANGABA"/>
    <n v="69064"/>
    <x v="8"/>
  </r>
  <r>
    <n v="8206503"/>
    <n v="0.4"/>
    <n v="2.2014395585324232E-6"/>
    <s v="FOLHA DE ARRUDA"/>
    <n v="82065"/>
    <x v="10"/>
  </r>
  <r>
    <n v="8507913"/>
    <n v="0.4"/>
    <n v="2.2014395585324232E-6"/>
    <s v="SUCO DE MANGA ORGANICO PARA VIAGEM"/>
    <n v="85079"/>
    <x v="10"/>
  </r>
  <r>
    <n v="8203201"/>
    <n v="0.36946830000000003"/>
    <n v="2.0334053281093123E-6"/>
    <s v="CAMOMILA CHA"/>
    <n v="82032"/>
    <x v="10"/>
  </r>
  <r>
    <n v="8203102"/>
    <n v="0.36664370000000002"/>
    <n v="2.0178598626667353E-6"/>
    <s v="CHA DE CANELA"/>
    <n v="82031"/>
    <x v="10"/>
  </r>
  <r>
    <n v="8203303"/>
    <n v="0.35662939999999999"/>
    <n v="1.962745172239207E-6"/>
    <s v="CHA DE CIDREIRA"/>
    <n v="82033"/>
    <x v="10"/>
  </r>
  <r>
    <n v="8206601"/>
    <n v="0.35191159999999999"/>
    <n v="1.9367802933660963E-6"/>
    <s v="BOLDO CHA"/>
    <n v="82066"/>
    <x v="10"/>
  </r>
  <r>
    <n v="8216301"/>
    <n v="0.34974569999999999"/>
    <n v="1.9248600485165329E-6"/>
    <s v="CHA DE CAVALINHA"/>
    <n v="82163"/>
    <x v="10"/>
  </r>
  <r>
    <n v="8215901"/>
    <n v="0.33844930000000001"/>
    <n v="1.8626891939440189E-6"/>
    <s v="CHA DE FRUTAS VERMELHAS"/>
    <n v="82159"/>
    <x v="10"/>
  </r>
  <r>
    <n v="8216001"/>
    <n v="0.27165869999999998"/>
    <n v="1.4951005214987298E-6"/>
    <s v="CHA BRANCO"/>
    <n v="82160"/>
    <x v="10"/>
  </r>
  <r>
    <n v="8221101"/>
    <n v="0.251"/>
    <n v="1.3814033229790953E-6"/>
    <s v="CASCA DE BARBATIMAO (PARA CHA)"/>
    <n v="82211"/>
    <x v="6"/>
  </r>
  <r>
    <n v="6906429"/>
    <n v="0.2"/>
    <n v="1.1007197792662116E-6"/>
    <s v="POLPA DE CIRIGUELA"/>
    <n v="69064"/>
    <x v="8"/>
  </r>
  <r>
    <n v="6906430"/>
    <n v="0.2"/>
    <n v="1.1007197792662116E-6"/>
    <s v="POLPA DE CACAU"/>
    <n v="69064"/>
    <x v="8"/>
  </r>
  <r>
    <n v="8203301"/>
    <n v="0.17206170000000001"/>
    <n v="9.4695858222084552E-7"/>
    <s v="ERVA CIDREIRA CHA"/>
    <n v="82033"/>
    <x v="10"/>
  </r>
  <r>
    <n v="8213801"/>
    <n v="0.16882910000000001"/>
    <n v="9.2916764842856574E-7"/>
    <s v="CHA DE SENE"/>
    <n v="82138"/>
    <x v="10"/>
  </r>
  <r>
    <n v="8216101"/>
    <n v="0.11587509999999999"/>
    <n v="6.3773007247225091E-7"/>
    <s v="CHA DE MACA COM CANELA"/>
    <n v="82161"/>
    <x v="10"/>
  </r>
  <r>
    <n v="8216401"/>
    <n v="0.1025774"/>
    <n v="5.6454486542850938E-7"/>
    <s v="CHA DE LARANJA"/>
    <n v="82164"/>
    <x v="10"/>
  </r>
  <r>
    <n v="6906424"/>
    <n v="0.1"/>
    <n v="5.5035988963310581E-7"/>
    <s v="POLPA DE LIMAO"/>
    <n v="69064"/>
    <x v="8"/>
  </r>
  <r>
    <n v="8210702"/>
    <n v="0.1"/>
    <n v="5.5035988963310581E-7"/>
    <s v="NESCAFE ORGANICO"/>
    <n v="82107"/>
    <x v="12"/>
  </r>
  <r>
    <n v="8210901"/>
    <n v="0.1"/>
    <n v="5.5035988963310581E-7"/>
    <s v="CAFE DESCAFEINADO ORGANICO"/>
    <n v="82109"/>
    <x v="10"/>
  </r>
  <r>
    <n v="8202702"/>
    <n v="6.16711E-2"/>
    <n v="3.3941299789552226E-7"/>
    <s v="CHA DA INDIA"/>
    <n v="82027"/>
    <x v="10"/>
  </r>
  <r>
    <n v="8204402"/>
    <n v="6.04851E-2"/>
    <n v="3.3288572960447366E-7"/>
    <s v="CHA DE MARCELA"/>
    <n v="82044"/>
    <x v="10"/>
  </r>
  <r>
    <n v="8215301"/>
    <n v="5.2079300000000002E-2"/>
    <n v="2.8662357800169403E-7"/>
    <s v="CHA DE CARQUEJA"/>
    <n v="82153"/>
    <x v="10"/>
  </r>
  <r>
    <n v="8206101"/>
    <n v="0.05"/>
    <n v="2.7517994481655291E-7"/>
    <s v="OUTRO CHA"/>
    <n v="82061"/>
    <x v="10"/>
  </r>
  <r>
    <n v="8215401"/>
    <n v="0.05"/>
    <n v="2.7517994481655291E-7"/>
    <s v="FOLHAS DE AMORA (CHA)"/>
    <n v="82154"/>
    <x v="10"/>
  </r>
  <r>
    <n v="8216201"/>
    <n v="4.3153299999999999E-2"/>
    <n v="2.3749845425304303E-7"/>
    <s v="CHA DE MARACUJA"/>
    <n v="82162"/>
    <x v="10"/>
  </r>
  <r>
    <n v="8216701"/>
    <n v="4.2999999999999997E-2"/>
    <n v="2.3665475254223544E-7"/>
    <s v="CHA CANELA DE VELHO"/>
    <n v="82167"/>
    <x v="10"/>
  </r>
  <r>
    <n v="8202903"/>
    <n v="4.22704E-2"/>
    <n v="2.3263932678747233E-7"/>
    <s v="ANIZ CHA"/>
    <n v="82029"/>
    <x v="10"/>
  </r>
  <r>
    <n v="8217701"/>
    <n v="0.04"/>
    <n v="2.2014395585324229E-7"/>
    <s v="CHA DE ESPINHEIRA SANTA"/>
    <n v="82177"/>
    <x v="10"/>
  </r>
  <r>
    <n v="8202904"/>
    <n v="3.8498900000000003E-2"/>
    <n v="2.1188250354995977E-7"/>
    <s v="CHA DE ANIZ"/>
    <n v="82029"/>
    <x v="10"/>
  </r>
  <r>
    <n v="8214801"/>
    <n v="3.2225299999999998E-2"/>
    <n v="1.7735512551393721E-7"/>
    <s v="CHA DE ABACAXI"/>
    <n v="82148"/>
    <x v="10"/>
  </r>
  <r>
    <n v="8218901"/>
    <n v="3.03363E-2"/>
    <n v="1.6695882719876786E-7"/>
    <s v="CHA DE CAPIM CIDREIRA"/>
    <n v="82189"/>
    <x v="10"/>
  </r>
  <r>
    <n v="8220001"/>
    <n v="0.03"/>
    <n v="1.6510796688993171E-7"/>
    <s v="CHA DE MELAO DE SAO CAETANO"/>
    <n v="82200"/>
    <x v="10"/>
  </r>
  <r>
    <n v="8202703"/>
    <n v="2.9000000000000001E-2"/>
    <n v="1.5960436799360068E-7"/>
    <s v="CHA JAPONES"/>
    <n v="82027"/>
    <x v="10"/>
  </r>
  <r>
    <n v="8219201"/>
    <n v="2.5999999999999999E-2"/>
    <n v="1.4309357130460748E-7"/>
    <s v="CHA DE ACAI"/>
    <n v="82192"/>
    <x v="10"/>
  </r>
  <r>
    <n v="8214901"/>
    <n v="2.5000000000000001E-2"/>
    <n v="1.3758997240827645E-7"/>
    <s v="CHA DE MORANGO"/>
    <n v="82149"/>
    <x v="10"/>
  </r>
  <r>
    <n v="8204401"/>
    <n v="1.9E-2"/>
    <n v="1.0456837903029008E-7"/>
    <s v="MARCELA CHA"/>
    <n v="82044"/>
    <x v="10"/>
  </r>
  <r>
    <n v="8219101"/>
    <n v="1.9E-2"/>
    <n v="1.0456837903029008E-7"/>
    <s v="CHA DE ALECRIM"/>
    <n v="82191"/>
    <x v="10"/>
  </r>
  <r>
    <n v="8205601"/>
    <n v="1.4999999999999999E-2"/>
    <n v="8.2553983444965853E-8"/>
    <s v="MULTIERVAS CHA"/>
    <n v="82056"/>
    <x v="10"/>
  </r>
  <r>
    <n v="8219301"/>
    <n v="1.4999999999999999E-2"/>
    <n v="8.2553983444965853E-8"/>
    <s v="CHA DE SAQUE"/>
    <n v="82193"/>
    <x v="10"/>
  </r>
  <r>
    <n v="8219401"/>
    <n v="1.4999999999999999E-2"/>
    <n v="8.2553983444965853E-8"/>
    <s v="CHA DE POEJO"/>
    <n v="82194"/>
    <x v="10"/>
  </r>
  <r>
    <n v="8219001"/>
    <n v="1.2999999999999999E-2"/>
    <n v="7.1546785652303738E-8"/>
    <s v="CHA DE GENGIBRE"/>
    <n v="82190"/>
    <x v="10"/>
  </r>
  <r>
    <n v="8219501"/>
    <n v="0.01"/>
    <n v="5.5035988963310573E-8"/>
    <s v="CHA DE TAYUYA"/>
    <n v="82195"/>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7FACF5-2F27-4194-8036-1F636ECA924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2:K18" firstHeaderRow="1" firstDataRow="1" firstDataCol="1"/>
  <pivotFields count="6">
    <pivotField showAll="0"/>
    <pivotField showAll="0"/>
    <pivotField dataField="1" numFmtId="164" showAll="0"/>
    <pivotField showAll="0"/>
    <pivotField showAll="0"/>
    <pivotField axis="axisRow" showAll="0">
      <items count="16">
        <item x="14"/>
        <item x="0"/>
        <item x="3"/>
        <item x="12"/>
        <item x="5"/>
        <item x="2"/>
        <item x="1"/>
        <item x="13"/>
        <item x="4"/>
        <item x="9"/>
        <item x="7"/>
        <item x="6"/>
        <item x="10"/>
        <item x="8"/>
        <item x="11"/>
        <item t="default"/>
      </items>
    </pivotField>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Sum of %" fld="2"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8"/>
  <sheetViews>
    <sheetView workbookViewId="0">
      <selection activeCell="B2" sqref="B2:E2"/>
    </sheetView>
  </sheetViews>
  <sheetFormatPr defaultRowHeight="14.4" x14ac:dyDescent="0.3"/>
  <cols>
    <col min="1" max="1" width="26.33203125" customWidth="1"/>
    <col min="2" max="5" width="11.21875" bestFit="1" customWidth="1"/>
    <col min="6" max="6" width="4.77734375" bestFit="1" customWidth="1"/>
  </cols>
  <sheetData>
    <row r="1" spans="1:5" x14ac:dyDescent="0.3">
      <c r="A1" s="3" t="str">
        <f>""</f>
        <v/>
      </c>
      <c r="B1" s="4" t="str">
        <f>"(1)"</f>
        <v>(1)</v>
      </c>
      <c r="C1" s="4" t="str">
        <f>"(2)"</f>
        <v>(2)</v>
      </c>
      <c r="D1" s="4" t="str">
        <f>"(3)"</f>
        <v>(3)</v>
      </c>
      <c r="E1" s="4" t="str">
        <f>"(4)"</f>
        <v>(4)</v>
      </c>
    </row>
    <row r="2" spans="1:5" x14ac:dyDescent="0.3">
      <c r="A2" s="5" t="str">
        <f>""</f>
        <v/>
      </c>
      <c r="B2" s="6" t="str">
        <f>"SSBs"</f>
        <v>SSBs</v>
      </c>
      <c r="C2" s="6" t="str">
        <f>"Other Bev."</f>
        <v>Other Bev.</v>
      </c>
      <c r="D2" s="6" t="str">
        <f>"Alc. Bev"</f>
        <v>Alc. Bev</v>
      </c>
      <c r="E2" s="6" t="str">
        <f>"Light/Diet"</f>
        <v>Light/Diet</v>
      </c>
    </row>
    <row r="4" spans="1:5" x14ac:dyDescent="0.3">
      <c r="A4" s="2" t="s">
        <v>0</v>
      </c>
    </row>
    <row r="5" spans="1:5" x14ac:dyDescent="0.3">
      <c r="A5" t="s">
        <v>1</v>
      </c>
      <c r="B5" s="1" t="s">
        <v>2</v>
      </c>
      <c r="C5" t="s">
        <v>3</v>
      </c>
      <c r="D5" t="s">
        <v>4</v>
      </c>
      <c r="E5" t="s">
        <v>5</v>
      </c>
    </row>
    <row r="6" spans="1:5" x14ac:dyDescent="0.3">
      <c r="A6" t="s">
        <v>6</v>
      </c>
      <c r="B6" s="1" t="s">
        <v>7</v>
      </c>
      <c r="C6" t="s">
        <v>8</v>
      </c>
      <c r="D6" t="s">
        <v>9</v>
      </c>
      <c r="E6" t="s">
        <v>10</v>
      </c>
    </row>
    <row r="8" spans="1:5" x14ac:dyDescent="0.3">
      <c r="A8" t="s">
        <v>11</v>
      </c>
      <c r="B8" t="s">
        <v>12</v>
      </c>
      <c r="C8" s="1" t="s">
        <v>13</v>
      </c>
      <c r="D8" t="s">
        <v>14</v>
      </c>
      <c r="E8" t="s">
        <v>15</v>
      </c>
    </row>
    <row r="9" spans="1:5" x14ac:dyDescent="0.3">
      <c r="A9" t="s">
        <v>6</v>
      </c>
      <c r="B9" t="s">
        <v>16</v>
      </c>
      <c r="C9" s="1" t="s">
        <v>17</v>
      </c>
      <c r="D9" t="s">
        <v>18</v>
      </c>
      <c r="E9" t="s">
        <v>19</v>
      </c>
    </row>
    <row r="11" spans="1:5" x14ac:dyDescent="0.3">
      <c r="A11" t="s">
        <v>20</v>
      </c>
      <c r="B11" t="s">
        <v>21</v>
      </c>
      <c r="C11" t="s">
        <v>22</v>
      </c>
      <c r="D11" s="1" t="s">
        <v>23</v>
      </c>
      <c r="E11" t="s">
        <v>24</v>
      </c>
    </row>
    <row r="12" spans="1:5" x14ac:dyDescent="0.3">
      <c r="A12" t="s">
        <v>6</v>
      </c>
      <c r="B12" t="s">
        <v>25</v>
      </c>
      <c r="C12" t="s">
        <v>26</v>
      </c>
      <c r="D12" s="1" t="s">
        <v>27</v>
      </c>
      <c r="E12" t="s">
        <v>28</v>
      </c>
    </row>
    <row r="14" spans="1:5" x14ac:dyDescent="0.3">
      <c r="A14" t="s">
        <v>29</v>
      </c>
      <c r="B14" t="s">
        <v>30</v>
      </c>
      <c r="C14" t="s">
        <v>31</v>
      </c>
      <c r="D14" t="s">
        <v>32</v>
      </c>
      <c r="E14" s="1" t="s">
        <v>33</v>
      </c>
    </row>
    <row r="15" spans="1:5" x14ac:dyDescent="0.3">
      <c r="A15" t="s">
        <v>6</v>
      </c>
      <c r="B15" t="s">
        <v>34</v>
      </c>
      <c r="C15" t="s">
        <v>35</v>
      </c>
      <c r="D15" t="s">
        <v>36</v>
      </c>
      <c r="E15" s="1" t="s">
        <v>37</v>
      </c>
    </row>
    <row r="17" spans="1:5" x14ac:dyDescent="0.3">
      <c r="A17" t="s">
        <v>38</v>
      </c>
      <c r="B17" t="s">
        <v>39</v>
      </c>
      <c r="C17" t="s">
        <v>40</v>
      </c>
      <c r="D17" t="s">
        <v>41</v>
      </c>
      <c r="E17" t="s">
        <v>42</v>
      </c>
    </row>
    <row r="18" spans="1:5" x14ac:dyDescent="0.3">
      <c r="A18" t="s">
        <v>6</v>
      </c>
      <c r="B18" t="s">
        <v>43</v>
      </c>
      <c r="C18" t="s">
        <v>44</v>
      </c>
      <c r="D18" t="s">
        <v>45</v>
      </c>
      <c r="E18" t="s">
        <v>46</v>
      </c>
    </row>
    <row r="20" spans="1:5" x14ac:dyDescent="0.3">
      <c r="A20" t="s">
        <v>47</v>
      </c>
      <c r="B20" t="s">
        <v>48</v>
      </c>
      <c r="C20" t="s">
        <v>49</v>
      </c>
      <c r="D20" t="s">
        <v>50</v>
      </c>
      <c r="E20" t="s">
        <v>51</v>
      </c>
    </row>
    <row r="21" spans="1:5" x14ac:dyDescent="0.3">
      <c r="A21" t="s">
        <v>6</v>
      </c>
      <c r="B21" t="s">
        <v>52</v>
      </c>
      <c r="C21" t="s">
        <v>53</v>
      </c>
      <c r="D21" t="s">
        <v>54</v>
      </c>
      <c r="E21" t="s">
        <v>55</v>
      </c>
    </row>
    <row r="23" spans="1:5" x14ac:dyDescent="0.3">
      <c r="A23" t="s">
        <v>56</v>
      </c>
      <c r="B23" t="s">
        <v>57</v>
      </c>
      <c r="C23" t="s">
        <v>58</v>
      </c>
      <c r="D23" t="s">
        <v>59</v>
      </c>
      <c r="E23" t="s">
        <v>60</v>
      </c>
    </row>
    <row r="24" spans="1:5" x14ac:dyDescent="0.3">
      <c r="A24" t="s">
        <v>6</v>
      </c>
      <c r="B24" t="s">
        <v>61</v>
      </c>
      <c r="C24" t="s">
        <v>62</v>
      </c>
      <c r="D24" t="s">
        <v>63</v>
      </c>
      <c r="E24" t="s">
        <v>64</v>
      </c>
    </row>
    <row r="26" spans="1:5" x14ac:dyDescent="0.3">
      <c r="A26" t="s">
        <v>65</v>
      </c>
      <c r="B26" t="s">
        <v>66</v>
      </c>
      <c r="C26" t="s">
        <v>67</v>
      </c>
      <c r="D26" t="s">
        <v>68</v>
      </c>
      <c r="E26" t="s">
        <v>69</v>
      </c>
    </row>
    <row r="27" spans="1:5" x14ac:dyDescent="0.3">
      <c r="A27" t="s">
        <v>6</v>
      </c>
      <c r="B27" t="s">
        <v>70</v>
      </c>
      <c r="C27" t="s">
        <v>71</v>
      </c>
      <c r="D27" t="s">
        <v>72</v>
      </c>
      <c r="E27" t="s">
        <v>73</v>
      </c>
    </row>
    <row r="29" spans="1:5" x14ac:dyDescent="0.3">
      <c r="A29" t="s">
        <v>74</v>
      </c>
      <c r="B29" t="s">
        <v>75</v>
      </c>
      <c r="C29" t="s">
        <v>76</v>
      </c>
      <c r="D29" t="s">
        <v>77</v>
      </c>
      <c r="E29" t="s">
        <v>78</v>
      </c>
    </row>
    <row r="30" spans="1:5" x14ac:dyDescent="0.3">
      <c r="A30" t="s">
        <v>6</v>
      </c>
      <c r="B30" t="s">
        <v>79</v>
      </c>
      <c r="C30" t="s">
        <v>80</v>
      </c>
      <c r="D30" t="s">
        <v>81</v>
      </c>
      <c r="E30" t="s">
        <v>82</v>
      </c>
    </row>
    <row r="32" spans="1:5" x14ac:dyDescent="0.3">
      <c r="A32" t="s">
        <v>83</v>
      </c>
      <c r="B32" t="s">
        <v>84</v>
      </c>
      <c r="C32" t="s">
        <v>85</v>
      </c>
      <c r="D32" t="s">
        <v>86</v>
      </c>
      <c r="E32" t="s">
        <v>87</v>
      </c>
    </row>
    <row r="33" spans="1:5" x14ac:dyDescent="0.3">
      <c r="A33" t="s">
        <v>6</v>
      </c>
      <c r="B33" t="s">
        <v>88</v>
      </c>
      <c r="C33" t="s">
        <v>89</v>
      </c>
      <c r="D33" t="s">
        <v>90</v>
      </c>
      <c r="E33" t="s">
        <v>91</v>
      </c>
    </row>
    <row r="35" spans="1:5" x14ac:dyDescent="0.3">
      <c r="A35" s="3" t="str">
        <f>"Obs."</f>
        <v>Obs.</v>
      </c>
      <c r="B35" s="3">
        <v>49226</v>
      </c>
      <c r="C35" s="3">
        <v>49011</v>
      </c>
      <c r="D35" s="3">
        <v>49615</v>
      </c>
      <c r="E35" s="3">
        <v>49691</v>
      </c>
    </row>
    <row r="36" spans="1:5" x14ac:dyDescent="0.3">
      <c r="A36" s="5"/>
      <c r="B36" s="5"/>
      <c r="C36" s="5"/>
      <c r="D36" s="5"/>
      <c r="E36" s="5"/>
    </row>
    <row r="37" spans="1:5" ht="35.4" customHeight="1" x14ac:dyDescent="0.3">
      <c r="A37" s="24" t="s">
        <v>92</v>
      </c>
      <c r="B37" s="24"/>
      <c r="C37" s="24"/>
      <c r="D37" s="24"/>
      <c r="E37" s="24"/>
    </row>
    <row r="38" spans="1:5" ht="31.8" customHeight="1" x14ac:dyDescent="0.3">
      <c r="A38" s="24"/>
      <c r="B38" s="24"/>
      <c r="C38" s="24"/>
      <c r="D38" s="24"/>
      <c r="E38" s="24"/>
    </row>
  </sheetData>
  <mergeCells count="1">
    <mergeCell ref="A37:E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7FD4E-DF70-4F91-8BCF-1EB13BC2A9AA}">
  <dimension ref="A1:D35"/>
  <sheetViews>
    <sheetView topLeftCell="A19" workbookViewId="0">
      <selection activeCell="A34" sqref="A34:D35"/>
    </sheetView>
  </sheetViews>
  <sheetFormatPr defaultRowHeight="14.4" x14ac:dyDescent="0.3"/>
  <cols>
    <col min="1" max="1" width="26.33203125" customWidth="1"/>
    <col min="2" max="4" width="11.21875" bestFit="1" customWidth="1"/>
    <col min="5" max="5" width="4.77734375" bestFit="1" customWidth="1"/>
  </cols>
  <sheetData>
    <row r="1" spans="1:4" x14ac:dyDescent="0.3">
      <c r="A1" s="3" t="str">
        <f>""</f>
        <v/>
      </c>
      <c r="B1" s="4" t="str">
        <f>"(1)"</f>
        <v>(1)</v>
      </c>
      <c r="C1" s="4" t="str">
        <f>"(2)"</f>
        <v>(2)</v>
      </c>
      <c r="D1" s="4" t="str">
        <f>"(3)"</f>
        <v>(3)</v>
      </c>
    </row>
    <row r="2" spans="1:4" x14ac:dyDescent="0.3">
      <c r="A2" s="5" t="str">
        <f>""</f>
        <v/>
      </c>
      <c r="B2" s="6" t="str">
        <f>"SSBs"</f>
        <v>SSBs</v>
      </c>
      <c r="C2" s="6" t="str">
        <f>"Other Bev."</f>
        <v>Other Bev.</v>
      </c>
      <c r="D2" s="6" t="str">
        <f>"Alc. Bev"</f>
        <v>Alc. Bev</v>
      </c>
    </row>
    <row r="4" spans="1:4" x14ac:dyDescent="0.3">
      <c r="A4" s="2" t="s">
        <v>0</v>
      </c>
    </row>
    <row r="5" spans="1:4" x14ac:dyDescent="0.3">
      <c r="A5" t="s">
        <v>1</v>
      </c>
      <c r="B5" s="1" t="s">
        <v>93</v>
      </c>
      <c r="C5" t="s">
        <v>94</v>
      </c>
      <c r="D5" t="s">
        <v>95</v>
      </c>
    </row>
    <row r="6" spans="1:4" x14ac:dyDescent="0.3">
      <c r="A6" t="s">
        <v>6</v>
      </c>
      <c r="B6" s="1" t="s">
        <v>96</v>
      </c>
      <c r="C6" t="s">
        <v>97</v>
      </c>
      <c r="D6" t="s">
        <v>98</v>
      </c>
    </row>
    <row r="8" spans="1:4" x14ac:dyDescent="0.3">
      <c r="A8" t="s">
        <v>11</v>
      </c>
      <c r="B8" t="s">
        <v>99</v>
      </c>
      <c r="C8" s="1" t="s">
        <v>100</v>
      </c>
      <c r="D8" t="s">
        <v>14</v>
      </c>
    </row>
    <row r="9" spans="1:4" x14ac:dyDescent="0.3">
      <c r="A9" t="s">
        <v>6</v>
      </c>
      <c r="B9" t="s">
        <v>101</v>
      </c>
      <c r="C9" s="1" t="s">
        <v>102</v>
      </c>
      <c r="D9" t="s">
        <v>103</v>
      </c>
    </row>
    <row r="11" spans="1:4" x14ac:dyDescent="0.3">
      <c r="A11" t="s">
        <v>20</v>
      </c>
      <c r="B11" t="s">
        <v>104</v>
      </c>
      <c r="C11" t="s">
        <v>105</v>
      </c>
      <c r="D11" s="1" t="s">
        <v>106</v>
      </c>
    </row>
    <row r="12" spans="1:4" x14ac:dyDescent="0.3">
      <c r="A12" t="s">
        <v>6</v>
      </c>
      <c r="B12" t="s">
        <v>107</v>
      </c>
      <c r="C12" t="s">
        <v>108</v>
      </c>
      <c r="D12" s="1" t="s">
        <v>109</v>
      </c>
    </row>
    <row r="14" spans="1:4" x14ac:dyDescent="0.3">
      <c r="A14" t="s">
        <v>38</v>
      </c>
      <c r="B14" t="s">
        <v>110</v>
      </c>
      <c r="C14" t="s">
        <v>111</v>
      </c>
      <c r="D14" t="s">
        <v>112</v>
      </c>
    </row>
    <row r="15" spans="1:4" x14ac:dyDescent="0.3">
      <c r="A15" t="s">
        <v>6</v>
      </c>
      <c r="B15" t="s">
        <v>113</v>
      </c>
      <c r="C15" t="s">
        <v>114</v>
      </c>
      <c r="D15" t="s">
        <v>115</v>
      </c>
    </row>
    <row r="17" spans="1:4" x14ac:dyDescent="0.3">
      <c r="A17" t="s">
        <v>47</v>
      </c>
      <c r="B17" t="s">
        <v>116</v>
      </c>
      <c r="C17" t="s">
        <v>117</v>
      </c>
      <c r="D17" t="s">
        <v>118</v>
      </c>
    </row>
    <row r="18" spans="1:4" x14ac:dyDescent="0.3">
      <c r="A18" t="s">
        <v>6</v>
      </c>
      <c r="B18" t="s">
        <v>119</v>
      </c>
      <c r="C18" t="s">
        <v>120</v>
      </c>
      <c r="D18" t="s">
        <v>121</v>
      </c>
    </row>
    <row r="20" spans="1:4" x14ac:dyDescent="0.3">
      <c r="A20" t="s">
        <v>56</v>
      </c>
      <c r="B20" t="s">
        <v>122</v>
      </c>
      <c r="C20" t="s">
        <v>123</v>
      </c>
      <c r="D20" t="s">
        <v>124</v>
      </c>
    </row>
    <row r="21" spans="1:4" x14ac:dyDescent="0.3">
      <c r="A21" t="s">
        <v>6</v>
      </c>
      <c r="B21" t="s">
        <v>125</v>
      </c>
      <c r="C21" t="s">
        <v>126</v>
      </c>
      <c r="D21" t="s">
        <v>127</v>
      </c>
    </row>
    <row r="23" spans="1:4" x14ac:dyDescent="0.3">
      <c r="A23" t="s">
        <v>65</v>
      </c>
      <c r="B23" t="s">
        <v>128</v>
      </c>
      <c r="C23" t="s">
        <v>129</v>
      </c>
      <c r="D23" t="s">
        <v>130</v>
      </c>
    </row>
    <row r="24" spans="1:4" x14ac:dyDescent="0.3">
      <c r="A24" t="s">
        <v>6</v>
      </c>
      <c r="B24" t="s">
        <v>103</v>
      </c>
      <c r="C24" t="s">
        <v>131</v>
      </c>
      <c r="D24" t="s">
        <v>132</v>
      </c>
    </row>
    <row r="26" spans="1:4" x14ac:dyDescent="0.3">
      <c r="A26" t="s">
        <v>74</v>
      </c>
      <c r="B26" t="s">
        <v>133</v>
      </c>
      <c r="C26" t="s">
        <v>134</v>
      </c>
      <c r="D26" t="s">
        <v>135</v>
      </c>
    </row>
    <row r="27" spans="1:4" x14ac:dyDescent="0.3">
      <c r="A27" t="s">
        <v>6</v>
      </c>
      <c r="B27" t="s">
        <v>136</v>
      </c>
      <c r="C27" t="s">
        <v>137</v>
      </c>
      <c r="D27" t="s">
        <v>138</v>
      </c>
    </row>
    <row r="29" spans="1:4" x14ac:dyDescent="0.3">
      <c r="A29" t="s">
        <v>83</v>
      </c>
      <c r="B29" t="s">
        <v>139</v>
      </c>
      <c r="C29" t="s">
        <v>140</v>
      </c>
      <c r="D29" t="s">
        <v>141</v>
      </c>
    </row>
    <row r="30" spans="1:4" x14ac:dyDescent="0.3">
      <c r="A30" t="s">
        <v>6</v>
      </c>
      <c r="B30" t="s">
        <v>142</v>
      </c>
      <c r="C30" t="s">
        <v>143</v>
      </c>
      <c r="D30" t="s">
        <v>90</v>
      </c>
    </row>
    <row r="32" spans="1:4" x14ac:dyDescent="0.3">
      <c r="A32" s="3" t="str">
        <f>"Obs."</f>
        <v>Obs.</v>
      </c>
      <c r="B32" s="3">
        <v>49691</v>
      </c>
      <c r="C32" s="3">
        <v>49691</v>
      </c>
      <c r="D32" s="3">
        <v>49691</v>
      </c>
    </row>
    <row r="33" spans="1:4" x14ac:dyDescent="0.3">
      <c r="A33" s="5"/>
      <c r="B33" s="5"/>
      <c r="C33" s="5"/>
      <c r="D33" s="5"/>
    </row>
    <row r="34" spans="1:4" ht="49.8" customHeight="1" x14ac:dyDescent="0.3">
      <c r="A34" s="24" t="s">
        <v>144</v>
      </c>
      <c r="B34" s="24"/>
      <c r="C34" s="24"/>
      <c r="D34" s="24"/>
    </row>
    <row r="35" spans="1:4" ht="31.8" customHeight="1" x14ac:dyDescent="0.3">
      <c r="A35" s="24"/>
      <c r="B35" s="24"/>
      <c r="C35" s="24"/>
      <c r="D35" s="24"/>
    </row>
  </sheetData>
  <mergeCells count="1">
    <mergeCell ref="A34:D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61F7B-22E9-4979-B422-A99F57DA8F7C}">
  <dimension ref="A2:L21"/>
  <sheetViews>
    <sheetView topLeftCell="A2" workbookViewId="0">
      <selection activeCell="L12" sqref="L12"/>
    </sheetView>
  </sheetViews>
  <sheetFormatPr defaultRowHeight="14.4" x14ac:dyDescent="0.3"/>
  <cols>
    <col min="1" max="1" width="31.109375" customWidth="1"/>
    <col min="8" max="8" width="28" customWidth="1"/>
    <col min="9" max="12" width="12.33203125" customWidth="1"/>
  </cols>
  <sheetData>
    <row r="2" spans="1:12" x14ac:dyDescent="0.3">
      <c r="A2" t="s">
        <v>448</v>
      </c>
      <c r="H2" s="32" t="s">
        <v>449</v>
      </c>
      <c r="I2" s="32"/>
      <c r="J2" s="32"/>
      <c r="K2" s="32"/>
      <c r="L2" s="31"/>
    </row>
    <row r="3" spans="1:12" x14ac:dyDescent="0.3">
      <c r="H3" s="32"/>
      <c r="I3" s="32"/>
      <c r="J3" s="32"/>
      <c r="K3" s="32"/>
      <c r="L3" s="31"/>
    </row>
    <row r="4" spans="1:12" x14ac:dyDescent="0.3">
      <c r="A4" s="3" t="str">
        <f>""</f>
        <v/>
      </c>
      <c r="B4" s="3" t="str">
        <f>"(1)"</f>
        <v>(1)</v>
      </c>
      <c r="C4" s="3" t="str">
        <f>"(2)"</f>
        <v>(2)</v>
      </c>
      <c r="D4" s="3" t="str">
        <f>"(3)"</f>
        <v>(3)</v>
      </c>
      <c r="E4" s="3" t="str">
        <f>"(4)"</f>
        <v>(4)</v>
      </c>
      <c r="H4" s="33" t="str">
        <f>""</f>
        <v/>
      </c>
      <c r="I4" s="33" t="str">
        <f>"(1)"</f>
        <v>(1)</v>
      </c>
      <c r="J4" s="33" t="str">
        <f>"(2)"</f>
        <v>(2)</v>
      </c>
      <c r="K4" s="33" t="str">
        <f>"(3)"</f>
        <v>(3)</v>
      </c>
      <c r="L4" s="31"/>
    </row>
    <row r="5" spans="1:12" x14ac:dyDescent="0.3">
      <c r="A5" s="5" t="str">
        <f>""</f>
        <v/>
      </c>
      <c r="B5" s="5" t="str">
        <f>"SSBs"</f>
        <v>SSBs</v>
      </c>
      <c r="C5" s="5" t="str">
        <f>"Other Bev."</f>
        <v>Other Bev.</v>
      </c>
      <c r="D5" s="5" t="str">
        <f>"Alc. Bev"</f>
        <v>Alc. Bev</v>
      </c>
      <c r="E5" s="5" t="str">
        <f>"Light/Diet"</f>
        <v>Light/Diet</v>
      </c>
      <c r="H5" s="34" t="str">
        <f>""</f>
        <v/>
      </c>
      <c r="I5" s="34" t="str">
        <f>"SSBs"</f>
        <v>SSBs</v>
      </c>
      <c r="J5" s="34" t="str">
        <f>"Other Bev."</f>
        <v>Other Bev.</v>
      </c>
      <c r="K5" s="34" t="str">
        <f>"Alc. Bev"</f>
        <v>Alc. Bev</v>
      </c>
      <c r="L5" s="31"/>
    </row>
    <row r="6" spans="1:12" x14ac:dyDescent="0.3">
      <c r="H6" s="32"/>
      <c r="I6" s="32"/>
      <c r="J6" s="32"/>
      <c r="K6" s="32"/>
      <c r="L6" s="31"/>
    </row>
    <row r="7" spans="1:12" x14ac:dyDescent="0.3">
      <c r="A7" s="2" t="s">
        <v>0</v>
      </c>
      <c r="H7" s="35" t="s">
        <v>0</v>
      </c>
      <c r="I7" s="32"/>
      <c r="J7" s="32"/>
      <c r="K7" s="32"/>
      <c r="L7" s="31"/>
    </row>
    <row r="8" spans="1:12" x14ac:dyDescent="0.3">
      <c r="A8" t="str">
        <f>"Low education X Price of SSBs"</f>
        <v>Low education X Price of SSBs</v>
      </c>
      <c r="B8" t="str">
        <f>"-1.26844***"</f>
        <v>-1.26844***</v>
      </c>
      <c r="C8" t="str">
        <f>"0.02048"</f>
        <v>0.02048</v>
      </c>
      <c r="D8" t="str">
        <f>"-0.13446**"</f>
        <v>-0.13446**</v>
      </c>
      <c r="E8" t="str">
        <f>"0.04181"</f>
        <v>0.04181</v>
      </c>
      <c r="H8" s="32" t="str">
        <f>"Low education X Price of SSBs"</f>
        <v>Low education X Price of SSBs</v>
      </c>
      <c r="I8" s="32" t="s">
        <v>431</v>
      </c>
      <c r="J8" s="32" t="s">
        <v>432</v>
      </c>
      <c r="K8" s="32" t="s">
        <v>433</v>
      </c>
      <c r="L8" s="31"/>
    </row>
    <row r="9" spans="1:12" x14ac:dyDescent="0.3">
      <c r="A9" t="str">
        <f>""</f>
        <v/>
      </c>
      <c r="B9" t="str">
        <f>"(0.02181)"</f>
        <v>(0.02181)</v>
      </c>
      <c r="C9" t="str">
        <f>"(0.02137)"</f>
        <v>(0.02137)</v>
      </c>
      <c r="D9" t="str">
        <f>"(0.06220)"</f>
        <v>(0.06220)</v>
      </c>
      <c r="E9" t="str">
        <f>"(0.13671)"</f>
        <v>(0.13671)</v>
      </c>
      <c r="H9" s="32" t="str">
        <f>""</f>
        <v/>
      </c>
      <c r="I9" s="32" t="s">
        <v>34</v>
      </c>
      <c r="J9" s="32" t="s">
        <v>434</v>
      </c>
      <c r="K9" s="32" t="s">
        <v>435</v>
      </c>
      <c r="L9" s="31"/>
    </row>
    <row r="10" spans="1:12" x14ac:dyDescent="0.3">
      <c r="H10" s="32"/>
      <c r="I10" s="32"/>
      <c r="J10" s="32"/>
      <c r="K10" s="32"/>
      <c r="L10" s="31"/>
    </row>
    <row r="11" spans="1:12" x14ac:dyDescent="0.3">
      <c r="A11" t="str">
        <f>"Middle education X Price of SSBs"</f>
        <v>Middle education X Price of SSBs</v>
      </c>
      <c r="B11" t="str">
        <f>"-1.17775***"</f>
        <v>-1.17775***</v>
      </c>
      <c r="C11" t="str">
        <f>"0.03831***"</f>
        <v>0.03831***</v>
      </c>
      <c r="D11" t="str">
        <f>"-0.09653***"</f>
        <v>-0.09653***</v>
      </c>
      <c r="E11" t="str">
        <f>"0.07145"</f>
        <v>0.07145</v>
      </c>
      <c r="H11" s="32" t="str">
        <f>"Middle education X Price of SSBs"</f>
        <v>Middle education X Price of SSBs</v>
      </c>
      <c r="I11" s="32" t="s">
        <v>436</v>
      </c>
      <c r="J11" s="32" t="s">
        <v>437</v>
      </c>
      <c r="K11" s="32" t="s">
        <v>438</v>
      </c>
      <c r="L11" s="31"/>
    </row>
    <row r="12" spans="1:12" x14ac:dyDescent="0.3">
      <c r="A12" t="str">
        <f>""</f>
        <v/>
      </c>
      <c r="B12" t="str">
        <f>"(0.01346)"</f>
        <v>(0.01346)</v>
      </c>
      <c r="C12" t="str">
        <f>"(0.01363)"</f>
        <v>(0.01363)</v>
      </c>
      <c r="D12" t="str">
        <f>"(0.03627)"</f>
        <v>(0.03627)</v>
      </c>
      <c r="E12" t="str">
        <f>"(0.08704)"</f>
        <v>(0.08704)</v>
      </c>
      <c r="H12" s="32" t="str">
        <f>""</f>
        <v/>
      </c>
      <c r="I12" s="32" t="s">
        <v>439</v>
      </c>
      <c r="J12" s="32" t="s">
        <v>440</v>
      </c>
      <c r="K12" s="32" t="s">
        <v>441</v>
      </c>
      <c r="L12" s="31"/>
    </row>
    <row r="13" spans="1:12" x14ac:dyDescent="0.3">
      <c r="H13" s="32"/>
      <c r="I13" s="32"/>
      <c r="J13" s="32"/>
      <c r="K13" s="32"/>
      <c r="L13" s="31"/>
    </row>
    <row r="14" spans="1:12" x14ac:dyDescent="0.3">
      <c r="A14" t="str">
        <f>"High education X Price of SSBs"</f>
        <v>High education X Price of SSBs</v>
      </c>
      <c r="B14" t="str">
        <f>"-1.16865***"</f>
        <v>-1.16865***</v>
      </c>
      <c r="C14" t="str">
        <f>"0.10456***"</f>
        <v>0.10456***</v>
      </c>
      <c r="D14" t="str">
        <f>"-0.10537*"</f>
        <v>-0.10537*</v>
      </c>
      <c r="E14" t="str">
        <f>"0.11999"</f>
        <v>0.11999</v>
      </c>
      <c r="H14" s="32" t="str">
        <f>"High education X Price of SSBs"</f>
        <v>High education X Price of SSBs</v>
      </c>
      <c r="I14" s="32" t="s">
        <v>442</v>
      </c>
      <c r="J14" s="32" t="s">
        <v>443</v>
      </c>
      <c r="K14" s="32" t="s">
        <v>444</v>
      </c>
      <c r="L14" s="31"/>
    </row>
    <row r="15" spans="1:12" x14ac:dyDescent="0.3">
      <c r="A15" s="9" t="str">
        <f>""</f>
        <v/>
      </c>
      <c r="B15" s="9" t="str">
        <f>"(0.02793)"</f>
        <v>(0.02793)</v>
      </c>
      <c r="C15" s="9" t="str">
        <f>"(0.03140)"</f>
        <v>(0.03140)</v>
      </c>
      <c r="D15" s="9" t="str">
        <f>"(0.06262)"</f>
        <v>(0.06262)</v>
      </c>
      <c r="E15" s="9" t="str">
        <f>"(0.11375)"</f>
        <v>(0.11375)</v>
      </c>
      <c r="H15" s="36" t="str">
        <f>""</f>
        <v/>
      </c>
      <c r="I15" s="36" t="s">
        <v>445</v>
      </c>
      <c r="J15" s="36" t="s">
        <v>446</v>
      </c>
      <c r="K15" s="36" t="s">
        <v>447</v>
      </c>
      <c r="L15" s="31"/>
    </row>
    <row r="16" spans="1:12" x14ac:dyDescent="0.3">
      <c r="A16" s="5"/>
      <c r="B16" s="5"/>
      <c r="C16" s="5"/>
      <c r="D16" s="5"/>
      <c r="E16" s="5"/>
      <c r="H16" s="34"/>
      <c r="I16" s="34"/>
      <c r="J16" s="34"/>
      <c r="K16" s="34"/>
      <c r="L16" s="31"/>
    </row>
    <row r="17" spans="1:12" x14ac:dyDescent="0.3">
      <c r="A17" s="30" t="str">
        <f>"Obs."</f>
        <v>Obs.</v>
      </c>
      <c r="B17" s="30">
        <v>49226</v>
      </c>
      <c r="C17" s="30">
        <v>49011</v>
      </c>
      <c r="D17" s="30">
        <v>49615</v>
      </c>
      <c r="E17" s="30">
        <v>383</v>
      </c>
      <c r="H17" s="37" t="str">
        <f>"Obs."</f>
        <v>Obs.</v>
      </c>
      <c r="I17" s="37">
        <v>19441</v>
      </c>
      <c r="J17" s="37">
        <v>28173</v>
      </c>
      <c r="K17" s="37">
        <v>4341</v>
      </c>
      <c r="L17" s="31"/>
    </row>
    <row r="18" spans="1:12" ht="14.4" customHeight="1" x14ac:dyDescent="0.3">
      <c r="A18" s="29" t="s">
        <v>385</v>
      </c>
      <c r="B18" s="29"/>
      <c r="C18" s="29"/>
      <c r="D18" s="29"/>
      <c r="E18" s="29"/>
      <c r="H18" s="38" t="s">
        <v>411</v>
      </c>
      <c r="I18" s="38"/>
      <c r="J18" s="38"/>
      <c r="K18" s="38"/>
      <c r="L18" s="31"/>
    </row>
    <row r="19" spans="1:12" ht="103.8" customHeight="1" x14ac:dyDescent="0.3">
      <c r="A19" s="29"/>
      <c r="B19" s="29"/>
      <c r="C19" s="29"/>
      <c r="D19" s="29"/>
      <c r="E19" s="29"/>
      <c r="H19" s="38"/>
      <c r="I19" s="38"/>
      <c r="J19" s="38"/>
      <c r="K19" s="38"/>
      <c r="L19" s="31"/>
    </row>
    <row r="21" spans="1:12" x14ac:dyDescent="0.3">
      <c r="H21" s="39" t="s">
        <v>450</v>
      </c>
    </row>
  </sheetData>
  <mergeCells count="2">
    <mergeCell ref="A18:E19"/>
    <mergeCell ref="H18:K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A0E1A-A7CE-4E6E-89E7-3FE1B15947D2}">
  <dimension ref="A2:L21"/>
  <sheetViews>
    <sheetView tabSelected="1" workbookViewId="0">
      <selection activeCell="N13" sqref="N13"/>
    </sheetView>
  </sheetViews>
  <sheetFormatPr defaultRowHeight="14.4" x14ac:dyDescent="0.3"/>
  <cols>
    <col min="1" max="1" width="31.109375" customWidth="1"/>
    <col min="8" max="8" width="29.109375" customWidth="1"/>
    <col min="9" max="9" width="11.21875" bestFit="1" customWidth="1"/>
    <col min="10" max="10" width="10.5546875" bestFit="1" customWidth="1"/>
    <col min="11" max="11" width="10.21875" bestFit="1" customWidth="1"/>
  </cols>
  <sheetData>
    <row r="2" spans="1:12" x14ac:dyDescent="0.3">
      <c r="A2" t="s">
        <v>448</v>
      </c>
      <c r="H2" s="32" t="s">
        <v>449</v>
      </c>
      <c r="I2" s="32"/>
      <c r="J2" s="32"/>
      <c r="K2" s="32"/>
      <c r="L2" s="31"/>
    </row>
    <row r="3" spans="1:12" x14ac:dyDescent="0.3">
      <c r="H3" s="31"/>
      <c r="I3" s="31"/>
      <c r="J3" s="31"/>
      <c r="K3" s="31"/>
      <c r="L3" s="31"/>
    </row>
    <row r="4" spans="1:12" x14ac:dyDescent="0.3">
      <c r="A4" s="3" t="str">
        <f>""</f>
        <v/>
      </c>
      <c r="B4" s="3" t="str">
        <f>"(1)"</f>
        <v>(1)</v>
      </c>
      <c r="C4" s="3" t="str">
        <f>"(2)"</f>
        <v>(2)</v>
      </c>
      <c r="D4" s="3" t="str">
        <f>"(3)"</f>
        <v>(3)</v>
      </c>
      <c r="E4" s="3" t="str">
        <f>"(4)"</f>
        <v>(4)</v>
      </c>
      <c r="H4" s="33" t="str">
        <f>""</f>
        <v/>
      </c>
      <c r="I4" s="33" t="str">
        <f>"(1)"</f>
        <v>(1)</v>
      </c>
      <c r="J4" s="33" t="str">
        <f>"(2)"</f>
        <v>(2)</v>
      </c>
      <c r="K4" s="33" t="str">
        <f>"(3)"</f>
        <v>(3)</v>
      </c>
      <c r="L4" s="31"/>
    </row>
    <row r="5" spans="1:12" x14ac:dyDescent="0.3">
      <c r="A5" s="5" t="str">
        <f>""</f>
        <v/>
      </c>
      <c r="B5" s="5" t="str">
        <f>"SSBs"</f>
        <v>SSBs</v>
      </c>
      <c r="C5" s="5" t="str">
        <f>"Other Bev."</f>
        <v>Other Bev.</v>
      </c>
      <c r="D5" s="5" t="str">
        <f>"Alc. Bev"</f>
        <v>Alc. Bev</v>
      </c>
      <c r="E5" s="5" t="str">
        <f>"Light/Diet"</f>
        <v>Light/Diet</v>
      </c>
      <c r="H5" s="34" t="str">
        <f>""</f>
        <v/>
      </c>
      <c r="I5" s="34" t="str">
        <f>"SSBs"</f>
        <v>SSBs</v>
      </c>
      <c r="J5" s="34" t="str">
        <f>"Other Bev."</f>
        <v>Other Bev.</v>
      </c>
      <c r="K5" s="34" t="str">
        <f>"Alc. Bev"</f>
        <v>Alc. Bev</v>
      </c>
      <c r="L5" s="31"/>
    </row>
    <row r="6" spans="1:12" x14ac:dyDescent="0.3">
      <c r="H6" s="32"/>
      <c r="I6" s="32"/>
      <c r="J6" s="32"/>
      <c r="K6" s="32"/>
      <c r="L6" s="31"/>
    </row>
    <row r="7" spans="1:12" x14ac:dyDescent="0.3">
      <c r="A7" s="2" t="s">
        <v>0</v>
      </c>
      <c r="H7" s="35" t="s">
        <v>0</v>
      </c>
      <c r="I7" s="32"/>
      <c r="J7" s="32"/>
      <c r="K7" s="32"/>
      <c r="L7" s="31"/>
    </row>
    <row r="8" spans="1:12" x14ac:dyDescent="0.3">
      <c r="A8" t="str">
        <f>"Low income X Price of SSBs"</f>
        <v>Low income X Price of SSBs</v>
      </c>
      <c r="B8" t="s">
        <v>386</v>
      </c>
      <c r="C8" t="s">
        <v>387</v>
      </c>
      <c r="D8" t="s">
        <v>388</v>
      </c>
      <c r="E8" t="s">
        <v>389</v>
      </c>
      <c r="H8" s="32" t="str">
        <f>"Low income X Price of SSBs"</f>
        <v>Low income X Price of SSBs</v>
      </c>
      <c r="I8" s="32" t="s">
        <v>413</v>
      </c>
      <c r="J8" s="32" t="s">
        <v>414</v>
      </c>
      <c r="K8" s="32" t="s">
        <v>415</v>
      </c>
      <c r="L8" s="31"/>
    </row>
    <row r="9" spans="1:12" x14ac:dyDescent="0.3">
      <c r="A9" t="str">
        <f>""</f>
        <v/>
      </c>
      <c r="B9" t="s">
        <v>390</v>
      </c>
      <c r="C9" t="s">
        <v>391</v>
      </c>
      <c r="D9" t="s">
        <v>392</v>
      </c>
      <c r="E9" t="s">
        <v>393</v>
      </c>
      <c r="H9" s="32" t="str">
        <f>""</f>
        <v/>
      </c>
      <c r="I9" s="32" t="s">
        <v>416</v>
      </c>
      <c r="J9" s="32" t="s">
        <v>417</v>
      </c>
      <c r="K9" s="32" t="s">
        <v>418</v>
      </c>
      <c r="L9" s="31"/>
    </row>
    <row r="10" spans="1:12" x14ac:dyDescent="0.3">
      <c r="H10" s="32"/>
      <c r="I10" s="32"/>
      <c r="J10" s="32"/>
      <c r="K10" s="32"/>
      <c r="L10" s="31"/>
    </row>
    <row r="11" spans="1:12" x14ac:dyDescent="0.3">
      <c r="A11" t="str">
        <f>"Middle income X Price of SSBs"</f>
        <v>Middle income X Price of SSBs</v>
      </c>
      <c r="B11" t="s">
        <v>394</v>
      </c>
      <c r="C11" t="s">
        <v>395</v>
      </c>
      <c r="D11" t="s">
        <v>396</v>
      </c>
      <c r="E11" t="s">
        <v>397</v>
      </c>
      <c r="H11" s="32" t="str">
        <f>"Middle income X Price of SSBs"</f>
        <v>Middle income X Price of SSBs</v>
      </c>
      <c r="I11" s="32" t="s">
        <v>419</v>
      </c>
      <c r="J11" s="32" t="s">
        <v>420</v>
      </c>
      <c r="K11" s="32" t="s">
        <v>421</v>
      </c>
      <c r="L11" s="31"/>
    </row>
    <row r="12" spans="1:12" x14ac:dyDescent="0.3">
      <c r="A12" t="str">
        <f>""</f>
        <v/>
      </c>
      <c r="B12" t="s">
        <v>398</v>
      </c>
      <c r="C12" t="s">
        <v>399</v>
      </c>
      <c r="D12" t="s">
        <v>400</v>
      </c>
      <c r="E12" t="s">
        <v>401</v>
      </c>
      <c r="H12" s="32" t="str">
        <f>""</f>
        <v/>
      </c>
      <c r="I12" s="32" t="s">
        <v>422</v>
      </c>
      <c r="J12" s="32" t="s">
        <v>423</v>
      </c>
      <c r="K12" s="32" t="s">
        <v>424</v>
      </c>
      <c r="L12" s="31"/>
    </row>
    <row r="13" spans="1:12" x14ac:dyDescent="0.3">
      <c r="H13" s="32"/>
      <c r="I13" s="32"/>
      <c r="J13" s="32"/>
      <c r="K13" s="32"/>
      <c r="L13" s="31"/>
    </row>
    <row r="14" spans="1:12" x14ac:dyDescent="0.3">
      <c r="A14" t="str">
        <f>"High income X Price of SSBs"</f>
        <v>High income X Price of SSBs</v>
      </c>
      <c r="B14" t="s">
        <v>402</v>
      </c>
      <c r="C14" t="s">
        <v>403</v>
      </c>
      <c r="D14" t="s">
        <v>404</v>
      </c>
      <c r="E14" t="s">
        <v>405</v>
      </c>
      <c r="H14" s="32" t="str">
        <f>"High income X Price of SSBs"</f>
        <v>High income X Price of SSBs</v>
      </c>
      <c r="I14" s="32" t="s">
        <v>425</v>
      </c>
      <c r="J14" s="32" t="s">
        <v>426</v>
      </c>
      <c r="K14" s="32" t="s">
        <v>427</v>
      </c>
      <c r="L14" s="31"/>
    </row>
    <row r="15" spans="1:12" x14ac:dyDescent="0.3">
      <c r="A15" s="9" t="str">
        <f>""</f>
        <v/>
      </c>
      <c r="B15" s="9" t="s">
        <v>406</v>
      </c>
      <c r="C15" s="9" t="s">
        <v>407</v>
      </c>
      <c r="D15" s="9" t="s">
        <v>408</v>
      </c>
      <c r="E15" s="9" t="s">
        <v>409</v>
      </c>
      <c r="H15" s="36" t="str">
        <f>""</f>
        <v/>
      </c>
      <c r="I15" s="36" t="s">
        <v>428</v>
      </c>
      <c r="J15" s="36" t="s">
        <v>429</v>
      </c>
      <c r="K15" s="36" t="s">
        <v>430</v>
      </c>
      <c r="L15" s="31"/>
    </row>
    <row r="16" spans="1:12" x14ac:dyDescent="0.3">
      <c r="A16" s="5"/>
      <c r="B16" s="5"/>
      <c r="C16" s="5"/>
      <c r="D16" s="5"/>
      <c r="E16" s="5"/>
      <c r="H16" s="34"/>
      <c r="I16" s="34"/>
      <c r="J16" s="34"/>
      <c r="K16" s="34"/>
      <c r="L16" s="31"/>
    </row>
    <row r="17" spans="1:12" x14ac:dyDescent="0.3">
      <c r="A17" s="30" t="str">
        <f>"Obs."</f>
        <v>Obs.</v>
      </c>
      <c r="B17" s="30">
        <v>49226</v>
      </c>
      <c r="C17" s="30">
        <v>49011</v>
      </c>
      <c r="D17" s="30">
        <v>49615</v>
      </c>
      <c r="E17" s="30">
        <v>383</v>
      </c>
      <c r="H17" s="37" t="str">
        <f>"Obs."</f>
        <v>Obs.</v>
      </c>
      <c r="I17" s="37">
        <v>19441</v>
      </c>
      <c r="J17" s="37">
        <v>28173</v>
      </c>
      <c r="K17" s="37">
        <v>4341</v>
      </c>
      <c r="L17" s="31"/>
    </row>
    <row r="18" spans="1:12" ht="14.4" customHeight="1" x14ac:dyDescent="0.3">
      <c r="A18" s="29" t="s">
        <v>410</v>
      </c>
      <c r="B18" s="29"/>
      <c r="C18" s="29"/>
      <c r="D18" s="29"/>
      <c r="E18" s="29"/>
      <c r="H18" s="38" t="s">
        <v>412</v>
      </c>
      <c r="I18" s="38"/>
      <c r="J18" s="38"/>
      <c r="K18" s="38"/>
      <c r="L18" s="31"/>
    </row>
    <row r="19" spans="1:12" ht="103.8" customHeight="1" x14ac:dyDescent="0.3">
      <c r="A19" s="29"/>
      <c r="B19" s="29"/>
      <c r="C19" s="29"/>
      <c r="D19" s="29"/>
      <c r="E19" s="29"/>
      <c r="H19" s="38"/>
      <c r="I19" s="38"/>
      <c r="J19" s="38"/>
      <c r="K19" s="38"/>
      <c r="L19" s="31"/>
    </row>
    <row r="21" spans="1:12" x14ac:dyDescent="0.3">
      <c r="H21" s="39" t="s">
        <v>450</v>
      </c>
    </row>
  </sheetData>
  <mergeCells count="2">
    <mergeCell ref="A18:E19"/>
    <mergeCell ref="H18:K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BDEA9-C68C-4775-AB0A-D14086DBA5FE}">
  <dimension ref="A1:J13"/>
  <sheetViews>
    <sheetView workbookViewId="0">
      <selection activeCell="H15" sqref="H15"/>
    </sheetView>
  </sheetViews>
  <sheetFormatPr defaultRowHeight="14.4" x14ac:dyDescent="0.3"/>
  <cols>
    <col min="1" max="1" width="16" style="17" customWidth="1"/>
    <col min="2" max="2" width="28.21875" customWidth="1"/>
  </cols>
  <sheetData>
    <row r="1" spans="1:10" x14ac:dyDescent="0.3">
      <c r="A1" s="19" t="s">
        <v>157</v>
      </c>
      <c r="B1" s="9"/>
      <c r="C1" s="9"/>
      <c r="D1" s="9"/>
      <c r="E1" s="9"/>
      <c r="F1" s="9"/>
    </row>
    <row r="2" spans="1:10" x14ac:dyDescent="0.3">
      <c r="A2" s="16"/>
      <c r="B2" s="5"/>
      <c r="C2" s="5"/>
      <c r="D2" s="5"/>
      <c r="E2" s="5"/>
      <c r="F2" s="5"/>
    </row>
    <row r="3" spans="1:10" x14ac:dyDescent="0.3">
      <c r="A3" s="16" t="s">
        <v>152</v>
      </c>
      <c r="B3" s="15" t="s">
        <v>151</v>
      </c>
      <c r="C3" s="6" t="s">
        <v>153</v>
      </c>
      <c r="D3" s="6" t="s">
        <v>154</v>
      </c>
      <c r="E3" s="7" t="s">
        <v>155</v>
      </c>
      <c r="F3" s="7" t="s">
        <v>156</v>
      </c>
      <c r="J3" s="18"/>
    </row>
    <row r="4" spans="1:10" x14ac:dyDescent="0.3">
      <c r="A4" s="25" t="s">
        <v>145</v>
      </c>
      <c r="B4" s="3" t="s">
        <v>147</v>
      </c>
      <c r="C4" s="8">
        <v>1.3193760000000001</v>
      </c>
      <c r="D4" s="12">
        <v>2.8177110000000001</v>
      </c>
      <c r="E4" s="3">
        <v>0</v>
      </c>
      <c r="F4" s="12">
        <v>59.313000000000002</v>
      </c>
      <c r="J4" s="18"/>
    </row>
    <row r="5" spans="1:10" x14ac:dyDescent="0.3">
      <c r="A5" s="26"/>
      <c r="B5" s="9" t="s">
        <v>148</v>
      </c>
      <c r="C5" s="10">
        <v>3.7222379999999999</v>
      </c>
      <c r="D5" s="13">
        <v>10.05578</v>
      </c>
      <c r="E5" s="9">
        <v>0</v>
      </c>
      <c r="F5" s="13">
        <v>480.14699999999999</v>
      </c>
      <c r="J5" s="18"/>
    </row>
    <row r="6" spans="1:10" x14ac:dyDescent="0.3">
      <c r="A6" s="26"/>
      <c r="B6" s="9" t="s">
        <v>149</v>
      </c>
      <c r="C6" s="10">
        <v>0.45579059999999999</v>
      </c>
      <c r="D6" s="13">
        <v>1.9293709999999999</v>
      </c>
      <c r="E6" s="9">
        <v>0</v>
      </c>
      <c r="F6" s="13">
        <v>73.739999999999995</v>
      </c>
      <c r="J6" s="18"/>
    </row>
    <row r="7" spans="1:10" x14ac:dyDescent="0.3">
      <c r="A7" s="27"/>
      <c r="B7" s="5" t="s">
        <v>150</v>
      </c>
      <c r="C7" s="11">
        <v>2.0203599999999999E-2</v>
      </c>
      <c r="D7" s="14">
        <v>0.27888390000000002</v>
      </c>
      <c r="E7" s="5">
        <v>0</v>
      </c>
      <c r="F7" s="14">
        <v>13.25</v>
      </c>
      <c r="J7" s="18"/>
    </row>
    <row r="8" spans="1:10" x14ac:dyDescent="0.3">
      <c r="A8" s="25" t="s">
        <v>146</v>
      </c>
      <c r="B8" s="3" t="s">
        <v>147</v>
      </c>
      <c r="C8" s="12">
        <v>5.9746269999999999</v>
      </c>
      <c r="D8" s="12">
        <v>11.81784</v>
      </c>
      <c r="E8" s="3">
        <v>0</v>
      </c>
      <c r="F8" s="12">
        <v>173.37</v>
      </c>
    </row>
    <row r="9" spans="1:10" x14ac:dyDescent="0.3">
      <c r="A9" s="26"/>
      <c r="B9" s="9" t="s">
        <v>148</v>
      </c>
      <c r="C9" s="13">
        <v>10.06748</v>
      </c>
      <c r="D9" s="13">
        <v>16.845310000000001</v>
      </c>
      <c r="E9" s="9">
        <v>0</v>
      </c>
      <c r="F9" s="13">
        <v>623.77</v>
      </c>
      <c r="J9" s="18"/>
    </row>
    <row r="10" spans="1:10" x14ac:dyDescent="0.3">
      <c r="A10" s="26"/>
      <c r="B10" s="9" t="s">
        <v>149</v>
      </c>
      <c r="C10" s="13">
        <v>3.7309619999999999</v>
      </c>
      <c r="D10" s="13">
        <v>16.565239999999999</v>
      </c>
      <c r="E10" s="9">
        <v>0</v>
      </c>
      <c r="F10" s="13">
        <v>492.65</v>
      </c>
      <c r="J10" s="18"/>
    </row>
    <row r="11" spans="1:10" x14ac:dyDescent="0.3">
      <c r="A11" s="27"/>
      <c r="B11" s="5" t="s">
        <v>150</v>
      </c>
      <c r="C11" s="14">
        <v>0.1056863</v>
      </c>
      <c r="D11" s="14">
        <v>1.2178720000000001</v>
      </c>
      <c r="E11" s="5">
        <v>0</v>
      </c>
      <c r="F11" s="14">
        <v>49.11</v>
      </c>
      <c r="J11" s="18"/>
    </row>
    <row r="12" spans="1:10" x14ac:dyDescent="0.3">
      <c r="A12" s="28" t="s">
        <v>158</v>
      </c>
      <c r="B12" s="28"/>
      <c r="C12" s="28"/>
      <c r="D12" s="28"/>
      <c r="E12" s="28"/>
      <c r="F12" s="28"/>
    </row>
    <row r="13" spans="1:10" x14ac:dyDescent="0.3">
      <c r="A13" s="29"/>
      <c r="B13" s="29"/>
      <c r="C13" s="29"/>
      <c r="D13" s="29"/>
      <c r="E13" s="29"/>
      <c r="F13" s="29"/>
    </row>
  </sheetData>
  <mergeCells count="3">
    <mergeCell ref="A4:A7"/>
    <mergeCell ref="A8:A11"/>
    <mergeCell ref="A12:F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5FC65-4D1A-4047-AD39-1D1756BF59DB}">
  <dimension ref="A1:K204"/>
  <sheetViews>
    <sheetView workbookViewId="0">
      <selection activeCell="D1" sqref="D1"/>
    </sheetView>
  </sheetViews>
  <sheetFormatPr defaultRowHeight="14.4" x14ac:dyDescent="0.3"/>
  <cols>
    <col min="1" max="1" width="11.109375" customWidth="1"/>
    <col min="2" max="2" width="17.33203125" customWidth="1"/>
    <col min="3" max="3" width="12" bestFit="1" customWidth="1"/>
    <col min="4" max="4" width="51.21875" bestFit="1" customWidth="1"/>
    <col min="10" max="10" width="32.33203125" customWidth="1"/>
    <col min="11" max="11" width="12" bestFit="1" customWidth="1"/>
    <col min="12" max="12" width="14.88671875" bestFit="1" customWidth="1"/>
    <col min="13" max="13" width="13.44140625" bestFit="1" customWidth="1"/>
    <col min="14" max="14" width="13.88671875" bestFit="1" customWidth="1"/>
    <col min="15" max="15" width="12" bestFit="1" customWidth="1"/>
    <col min="16" max="16" width="20.33203125" bestFit="1" customWidth="1"/>
    <col min="17" max="17" width="26.21875" bestFit="1" customWidth="1"/>
    <col min="18" max="18" width="28.21875" bestFit="1" customWidth="1"/>
    <col min="19" max="19" width="20.44140625" bestFit="1" customWidth="1"/>
    <col min="20" max="20" width="28.44140625" bestFit="1" customWidth="1"/>
    <col min="21" max="21" width="18.33203125" bestFit="1" customWidth="1"/>
    <col min="22" max="23" width="12" bestFit="1" customWidth="1"/>
    <col min="24" max="24" width="15.6640625" bestFit="1" customWidth="1"/>
    <col min="25" max="25" width="23.77734375" bestFit="1" customWidth="1"/>
    <col min="26" max="26" width="10.77734375" bestFit="1" customWidth="1"/>
  </cols>
  <sheetData>
    <row r="1" spans="1:11" x14ac:dyDescent="0.3">
      <c r="A1" t="s">
        <v>384</v>
      </c>
      <c r="B1" t="s">
        <v>383</v>
      </c>
      <c r="C1" t="s">
        <v>382</v>
      </c>
      <c r="D1" t="s">
        <v>381</v>
      </c>
      <c r="E1" t="s">
        <v>380</v>
      </c>
      <c r="F1" t="s">
        <v>379</v>
      </c>
    </row>
    <row r="2" spans="1:11" x14ac:dyDescent="0.3">
      <c r="A2">
        <v>8201004</v>
      </c>
      <c r="B2">
        <v>71929.37</v>
      </c>
      <c r="C2" s="20">
        <f t="shared" ref="C2:C65" si="0">B2/SUM($B$2:$B$204)</f>
        <v>0.39587040134578827</v>
      </c>
      <c r="D2" t="s">
        <v>378</v>
      </c>
      <c r="E2">
        <v>82010</v>
      </c>
      <c r="F2" t="s">
        <v>315</v>
      </c>
      <c r="J2" s="23" t="s">
        <v>377</v>
      </c>
      <c r="K2" t="s">
        <v>376</v>
      </c>
    </row>
    <row r="3" spans="1:11" x14ac:dyDescent="0.3">
      <c r="A3">
        <v>7900110</v>
      </c>
      <c r="B3">
        <v>23533.4</v>
      </c>
      <c r="C3" s="20">
        <f t="shared" si="0"/>
        <v>0.1295183942669173</v>
      </c>
      <c r="D3" t="s">
        <v>375</v>
      </c>
      <c r="E3">
        <v>79001</v>
      </c>
      <c r="F3" t="s">
        <v>251</v>
      </c>
      <c r="J3" s="22">
        <v>0</v>
      </c>
      <c r="K3" s="21">
        <v>1.7487223190784644E-5</v>
      </c>
    </row>
    <row r="4" spans="1:11" x14ac:dyDescent="0.3">
      <c r="A4">
        <v>7900101</v>
      </c>
      <c r="B4">
        <v>13529.52</v>
      </c>
      <c r="C4" s="20">
        <f t="shared" si="0"/>
        <v>7.4461051339888965E-2</v>
      </c>
      <c r="D4" t="s">
        <v>374</v>
      </c>
      <c r="E4">
        <v>79001</v>
      </c>
      <c r="F4" t="s">
        <v>251</v>
      </c>
      <c r="J4" s="22" t="s">
        <v>315</v>
      </c>
      <c r="K4" s="21">
        <v>0.49173264041902365</v>
      </c>
    </row>
    <row r="5" spans="1:11" x14ac:dyDescent="0.3">
      <c r="A5">
        <v>7900201</v>
      </c>
      <c r="B5">
        <v>9288.08</v>
      </c>
      <c r="C5" s="20">
        <f t="shared" si="0"/>
        <v>5.1117866837034565E-2</v>
      </c>
      <c r="D5" t="s">
        <v>373</v>
      </c>
      <c r="E5">
        <v>79002</v>
      </c>
      <c r="F5" t="s">
        <v>337</v>
      </c>
      <c r="J5" s="22" t="s">
        <v>241</v>
      </c>
      <c r="K5" s="21">
        <v>4.5897184668733354E-2</v>
      </c>
    </row>
    <row r="6" spans="1:11" x14ac:dyDescent="0.3">
      <c r="A6">
        <v>8208001</v>
      </c>
      <c r="B6">
        <v>6860.68</v>
      </c>
      <c r="C6" s="20">
        <f t="shared" si="0"/>
        <v>3.7758430876080558E-2</v>
      </c>
      <c r="D6" t="s">
        <v>372</v>
      </c>
      <c r="E6">
        <v>82080</v>
      </c>
      <c r="F6" t="s">
        <v>315</v>
      </c>
      <c r="J6" s="22" t="s">
        <v>184</v>
      </c>
      <c r="K6" s="21">
        <v>1.543387903934178E-3</v>
      </c>
    </row>
    <row r="7" spans="1:11" x14ac:dyDescent="0.3">
      <c r="A7">
        <v>7900203</v>
      </c>
      <c r="B7">
        <v>5767.9390000000003</v>
      </c>
      <c r="C7" s="20">
        <f t="shared" si="0"/>
        <v>3.1744422714504866E-2</v>
      </c>
      <c r="D7" t="s">
        <v>371</v>
      </c>
      <c r="E7">
        <v>79002</v>
      </c>
      <c r="F7" t="s">
        <v>337</v>
      </c>
      <c r="J7" s="22" t="s">
        <v>236</v>
      </c>
      <c r="K7" s="21">
        <v>7.5588191145657003E-3</v>
      </c>
    </row>
    <row r="8" spans="1:11" x14ac:dyDescent="0.3">
      <c r="A8">
        <v>7900105</v>
      </c>
      <c r="B8">
        <v>5074.8209999999999</v>
      </c>
      <c r="C8" s="20">
        <f t="shared" si="0"/>
        <v>2.7929779254677673E-2</v>
      </c>
      <c r="D8" t="s">
        <v>370</v>
      </c>
      <c r="E8">
        <v>79001</v>
      </c>
      <c r="F8" t="s">
        <v>251</v>
      </c>
      <c r="J8" s="22" t="s">
        <v>337</v>
      </c>
      <c r="K8" s="21">
        <v>0.1159323674343629</v>
      </c>
    </row>
    <row r="9" spans="1:11" x14ac:dyDescent="0.3">
      <c r="A9">
        <v>8202503</v>
      </c>
      <c r="B9">
        <v>5016.32</v>
      </c>
      <c r="C9" s="20">
        <f t="shared" si="0"/>
        <v>2.7607813215643408E-2</v>
      </c>
      <c r="D9" t="s">
        <v>369</v>
      </c>
      <c r="E9">
        <v>82025</v>
      </c>
      <c r="F9" t="s">
        <v>241</v>
      </c>
      <c r="J9" s="22" t="s">
        <v>251</v>
      </c>
      <c r="K9" s="21">
        <v>0.29004967019728278</v>
      </c>
    </row>
    <row r="10" spans="1:11" x14ac:dyDescent="0.3">
      <c r="A10">
        <v>8201005</v>
      </c>
      <c r="B10">
        <v>4143.16</v>
      </c>
      <c r="C10" s="20">
        <f t="shared" si="0"/>
        <v>2.2802290803322984E-2</v>
      </c>
      <c r="D10" t="s">
        <v>368</v>
      </c>
      <c r="E10">
        <v>82010</v>
      </c>
      <c r="F10" t="s">
        <v>315</v>
      </c>
      <c r="J10" s="22" t="s">
        <v>268</v>
      </c>
      <c r="K10" s="21">
        <v>1.2620952989458327E-3</v>
      </c>
    </row>
    <row r="11" spans="1:11" x14ac:dyDescent="0.3">
      <c r="A11">
        <v>7900205</v>
      </c>
      <c r="B11">
        <v>3924.8969999999999</v>
      </c>
      <c r="C11" s="20">
        <f t="shared" si="0"/>
        <v>2.1601058797413079E-2</v>
      </c>
      <c r="D11" t="s">
        <v>367</v>
      </c>
      <c r="E11">
        <v>79002</v>
      </c>
      <c r="F11" t="s">
        <v>337</v>
      </c>
      <c r="J11" s="22" t="s">
        <v>254</v>
      </c>
      <c r="K11" s="21">
        <v>2.2362695723170765E-2</v>
      </c>
    </row>
    <row r="12" spans="1:11" x14ac:dyDescent="0.3">
      <c r="A12">
        <v>7900601</v>
      </c>
      <c r="B12">
        <v>3530.38</v>
      </c>
      <c r="C12" s="20">
        <f t="shared" si="0"/>
        <v>1.9429795471629239E-2</v>
      </c>
      <c r="D12" t="s">
        <v>366</v>
      </c>
      <c r="E12">
        <v>79006</v>
      </c>
      <c r="F12" t="s">
        <v>254</v>
      </c>
      <c r="J12" s="22" t="s">
        <v>223</v>
      </c>
      <c r="K12" s="21">
        <v>2.8790500955144108E-3</v>
      </c>
    </row>
    <row r="13" spans="1:11" x14ac:dyDescent="0.3">
      <c r="A13">
        <v>7903603</v>
      </c>
      <c r="B13">
        <v>2670.0659999999998</v>
      </c>
      <c r="C13" s="20">
        <f t="shared" si="0"/>
        <v>1.469497229073108E-2</v>
      </c>
      <c r="D13" t="s">
        <v>365</v>
      </c>
      <c r="E13">
        <v>79036</v>
      </c>
      <c r="F13" t="s">
        <v>251</v>
      </c>
      <c r="J13" s="22" t="s">
        <v>256</v>
      </c>
      <c r="K13" s="21">
        <v>3.7099347115070488E-3</v>
      </c>
    </row>
    <row r="14" spans="1:11" x14ac:dyDescent="0.3">
      <c r="A14">
        <v>8202501</v>
      </c>
      <c r="B14">
        <v>2080.6909999999998</v>
      </c>
      <c r="C14" s="20">
        <f t="shared" si="0"/>
        <v>1.1451288691205963E-2</v>
      </c>
      <c r="D14" t="s">
        <v>364</v>
      </c>
      <c r="E14">
        <v>82025</v>
      </c>
      <c r="F14" t="s">
        <v>241</v>
      </c>
      <c r="J14" s="22" t="s">
        <v>194</v>
      </c>
      <c r="K14" s="21">
        <v>3.7892868772292938E-3</v>
      </c>
    </row>
    <row r="15" spans="1:11" x14ac:dyDescent="0.3">
      <c r="A15">
        <v>7900204</v>
      </c>
      <c r="B15">
        <v>1844.8789999999999</v>
      </c>
      <c r="C15" s="20">
        <f t="shared" si="0"/>
        <v>1.0153474028264345E-2</v>
      </c>
      <c r="D15" t="s">
        <v>363</v>
      </c>
      <c r="E15">
        <v>79002</v>
      </c>
      <c r="F15" t="s">
        <v>337</v>
      </c>
      <c r="J15" s="22" t="s">
        <v>159</v>
      </c>
      <c r="K15" s="21">
        <v>6.6346224724121508E-3</v>
      </c>
    </row>
    <row r="16" spans="1:11" x14ac:dyDescent="0.3">
      <c r="A16">
        <v>8208003</v>
      </c>
      <c r="B16">
        <v>1811.5260000000001</v>
      </c>
      <c r="C16" s="20">
        <f t="shared" si="0"/>
        <v>9.9699124942750159E-3</v>
      </c>
      <c r="D16" t="s">
        <v>362</v>
      </c>
      <c r="E16">
        <v>82080</v>
      </c>
      <c r="F16" t="s">
        <v>315</v>
      </c>
      <c r="J16" s="22" t="s">
        <v>186</v>
      </c>
      <c r="K16" s="21">
        <v>4.9434914781242784E-3</v>
      </c>
    </row>
    <row r="17" spans="1:11" x14ac:dyDescent="0.3">
      <c r="A17">
        <v>7900108</v>
      </c>
      <c r="B17">
        <v>1448.3109999999999</v>
      </c>
      <c r="C17" s="20">
        <f t="shared" si="0"/>
        <v>7.9709228211441302E-3</v>
      </c>
      <c r="D17" t="s">
        <v>361</v>
      </c>
      <c r="E17">
        <v>79001</v>
      </c>
      <c r="F17" t="s">
        <v>251</v>
      </c>
      <c r="J17" s="22" t="s">
        <v>340</v>
      </c>
      <c r="K17" s="21">
        <v>1.6872663820025836E-3</v>
      </c>
    </row>
    <row r="18" spans="1:11" x14ac:dyDescent="0.3">
      <c r="A18">
        <v>8202502</v>
      </c>
      <c r="B18">
        <v>1231.125</v>
      </c>
      <c r="C18" s="20">
        <f t="shared" si="0"/>
        <v>6.7756181912455729E-3</v>
      </c>
      <c r="D18" t="s">
        <v>360</v>
      </c>
      <c r="E18">
        <v>82025</v>
      </c>
      <c r="F18" t="s">
        <v>241</v>
      </c>
      <c r="J18" s="22" t="s">
        <v>359</v>
      </c>
      <c r="K18" s="21">
        <v>0.99999999999999956</v>
      </c>
    </row>
    <row r="19" spans="1:11" x14ac:dyDescent="0.3">
      <c r="A19">
        <v>7903701</v>
      </c>
      <c r="B19">
        <v>1191.9110000000001</v>
      </c>
      <c r="C19" s="20">
        <f t="shared" si="0"/>
        <v>6.5598000641248471E-3</v>
      </c>
      <c r="D19" t="s">
        <v>358</v>
      </c>
      <c r="E19">
        <v>79037</v>
      </c>
      <c r="F19" t="s">
        <v>251</v>
      </c>
    </row>
    <row r="20" spans="1:11" x14ac:dyDescent="0.3">
      <c r="A20">
        <v>8201006</v>
      </c>
      <c r="B20">
        <v>1152.424</v>
      </c>
      <c r="C20" s="20">
        <f t="shared" si="0"/>
        <v>6.3424794545054227E-3</v>
      </c>
      <c r="D20" t="s">
        <v>357</v>
      </c>
      <c r="E20">
        <v>82010</v>
      </c>
      <c r="F20" t="s">
        <v>315</v>
      </c>
    </row>
    <row r="21" spans="1:11" x14ac:dyDescent="0.3">
      <c r="A21">
        <v>8208002</v>
      </c>
      <c r="B21">
        <v>1132.9390000000001</v>
      </c>
      <c r="C21" s="20">
        <f t="shared" si="0"/>
        <v>6.2352418300104127E-3</v>
      </c>
      <c r="D21" t="s">
        <v>356</v>
      </c>
      <c r="E21">
        <v>82080</v>
      </c>
      <c r="F21" t="s">
        <v>315</v>
      </c>
    </row>
    <row r="22" spans="1:11" x14ac:dyDescent="0.3">
      <c r="A22">
        <v>8201007</v>
      </c>
      <c r="B22">
        <v>1059.9770000000001</v>
      </c>
      <c r="C22" s="20">
        <f t="shared" si="0"/>
        <v>5.833688247336306E-3</v>
      </c>
      <c r="D22" t="s">
        <v>355</v>
      </c>
      <c r="E22">
        <v>82010</v>
      </c>
      <c r="F22" t="s">
        <v>315</v>
      </c>
    </row>
    <row r="23" spans="1:11" x14ac:dyDescent="0.3">
      <c r="A23">
        <v>7908801</v>
      </c>
      <c r="B23">
        <v>1010.732</v>
      </c>
      <c r="C23" s="20">
        <f t="shared" si="0"/>
        <v>5.562663519686482E-3</v>
      </c>
      <c r="D23" t="s">
        <v>354</v>
      </c>
      <c r="E23">
        <v>79088</v>
      </c>
      <c r="F23" t="s">
        <v>251</v>
      </c>
    </row>
    <row r="24" spans="1:11" x14ac:dyDescent="0.3">
      <c r="A24">
        <v>8202803</v>
      </c>
      <c r="B24">
        <v>919.90099999999995</v>
      </c>
      <c r="C24" s="20">
        <f t="shared" si="0"/>
        <v>5.0627661283338355E-3</v>
      </c>
      <c r="D24" t="s">
        <v>353</v>
      </c>
      <c r="E24">
        <v>82028</v>
      </c>
      <c r="F24" t="s">
        <v>236</v>
      </c>
    </row>
    <row r="25" spans="1:11" x14ac:dyDescent="0.3">
      <c r="A25">
        <v>7900111</v>
      </c>
      <c r="B25">
        <v>884.67690000000005</v>
      </c>
      <c r="C25" s="20">
        <f t="shared" si="0"/>
        <v>4.8689068104495817E-3</v>
      </c>
      <c r="D25" t="s">
        <v>352</v>
      </c>
      <c r="E25">
        <v>79001</v>
      </c>
      <c r="F25" t="s">
        <v>251</v>
      </c>
    </row>
    <row r="26" spans="1:11" x14ac:dyDescent="0.3">
      <c r="A26">
        <v>7903601</v>
      </c>
      <c r="B26">
        <v>714.95249999999999</v>
      </c>
      <c r="C26" s="20">
        <f t="shared" si="0"/>
        <v>3.9348117899291307E-3</v>
      </c>
      <c r="D26" t="s">
        <v>351</v>
      </c>
      <c r="E26">
        <v>79036</v>
      </c>
      <c r="F26" t="s">
        <v>251</v>
      </c>
    </row>
    <row r="27" spans="1:11" x14ac:dyDescent="0.3">
      <c r="A27">
        <v>7903801</v>
      </c>
      <c r="B27">
        <v>707.59460000000001</v>
      </c>
      <c r="C27" s="20">
        <f t="shared" si="0"/>
        <v>3.8943168596098162E-3</v>
      </c>
      <c r="D27" t="s">
        <v>350</v>
      </c>
      <c r="E27">
        <v>79038</v>
      </c>
      <c r="F27" t="s">
        <v>251</v>
      </c>
    </row>
    <row r="28" spans="1:11" x14ac:dyDescent="0.3">
      <c r="A28">
        <v>8202101</v>
      </c>
      <c r="B28">
        <v>673.87829999999997</v>
      </c>
      <c r="C28" s="20">
        <f t="shared" si="0"/>
        <v>3.7087558681414491E-3</v>
      </c>
      <c r="D28" t="s">
        <v>349</v>
      </c>
      <c r="E28">
        <v>82021</v>
      </c>
      <c r="F28" t="s">
        <v>194</v>
      </c>
    </row>
    <row r="29" spans="1:11" x14ac:dyDescent="0.3">
      <c r="A29">
        <v>7901304</v>
      </c>
      <c r="B29">
        <v>669.41890000000001</v>
      </c>
      <c r="C29" s="20">
        <f t="shared" si="0"/>
        <v>3.6842131192231504E-3</v>
      </c>
      <c r="D29" t="s">
        <v>348</v>
      </c>
      <c r="E29">
        <v>79013</v>
      </c>
      <c r="F29" t="s">
        <v>256</v>
      </c>
    </row>
    <row r="30" spans="1:11" x14ac:dyDescent="0.3">
      <c r="A30">
        <v>6906401</v>
      </c>
      <c r="B30">
        <v>631.37860000000001</v>
      </c>
      <c r="C30" s="20">
        <f t="shared" si="0"/>
        <v>3.4748545661270483E-3</v>
      </c>
      <c r="D30" t="s">
        <v>347</v>
      </c>
      <c r="E30">
        <v>69064</v>
      </c>
      <c r="F30" t="s">
        <v>186</v>
      </c>
    </row>
    <row r="31" spans="1:11" x14ac:dyDescent="0.3">
      <c r="A31">
        <v>8201015</v>
      </c>
      <c r="B31">
        <v>517.80430000000001</v>
      </c>
      <c r="C31" s="20">
        <f t="shared" si="0"/>
        <v>2.8497871739954759E-3</v>
      </c>
      <c r="D31" t="s">
        <v>346</v>
      </c>
      <c r="E31">
        <v>82010</v>
      </c>
      <c r="F31" t="s">
        <v>315</v>
      </c>
    </row>
    <row r="32" spans="1:11" x14ac:dyDescent="0.3">
      <c r="A32">
        <v>7900801</v>
      </c>
      <c r="B32">
        <v>502.37540000000001</v>
      </c>
      <c r="C32" s="20">
        <f t="shared" si="0"/>
        <v>2.7648726969838736E-3</v>
      </c>
      <c r="D32" t="s">
        <v>345</v>
      </c>
      <c r="E32">
        <v>79008</v>
      </c>
      <c r="F32" t="s">
        <v>223</v>
      </c>
    </row>
    <row r="33" spans="1:6" x14ac:dyDescent="0.3">
      <c r="A33">
        <v>7903802</v>
      </c>
      <c r="B33">
        <v>484.56990000000002</v>
      </c>
      <c r="C33" s="20">
        <f t="shared" si="0"/>
        <v>2.6668783668352511E-3</v>
      </c>
      <c r="D33" t="s">
        <v>344</v>
      </c>
      <c r="E33">
        <v>79038</v>
      </c>
      <c r="F33" t="s">
        <v>251</v>
      </c>
    </row>
    <row r="34" spans="1:6" x14ac:dyDescent="0.3">
      <c r="A34">
        <v>7908901</v>
      </c>
      <c r="B34">
        <v>422.30169999999998</v>
      </c>
      <c r="C34" s="20">
        <f t="shared" si="0"/>
        <v>2.3241791700387292E-3</v>
      </c>
      <c r="D34" t="s">
        <v>343</v>
      </c>
      <c r="E34">
        <v>79089</v>
      </c>
      <c r="F34" t="s">
        <v>159</v>
      </c>
    </row>
    <row r="35" spans="1:6" x14ac:dyDescent="0.3">
      <c r="A35">
        <v>7900602</v>
      </c>
      <c r="B35">
        <v>360.96460000000002</v>
      </c>
      <c r="C35" s="20">
        <f t="shared" si="0"/>
        <v>1.9866043741745818E-3</v>
      </c>
      <c r="D35" t="s">
        <v>342</v>
      </c>
      <c r="E35">
        <v>79006</v>
      </c>
      <c r="F35" t="s">
        <v>254</v>
      </c>
    </row>
    <row r="36" spans="1:6" x14ac:dyDescent="0.3">
      <c r="A36">
        <v>8202205</v>
      </c>
      <c r="B36">
        <v>306.57510000000002</v>
      </c>
      <c r="C36" s="20">
        <f t="shared" si="0"/>
        <v>1.6872663820025836E-3</v>
      </c>
      <c r="D36" t="s">
        <v>341</v>
      </c>
      <c r="E36">
        <v>82022</v>
      </c>
      <c r="F36" t="s">
        <v>340</v>
      </c>
    </row>
    <row r="37" spans="1:6" x14ac:dyDescent="0.3">
      <c r="A37">
        <v>8202801</v>
      </c>
      <c r="B37">
        <v>259.27870000000001</v>
      </c>
      <c r="C37" s="20">
        <f t="shared" si="0"/>
        <v>1.4269659671621515E-3</v>
      </c>
      <c r="D37" t="s">
        <v>339</v>
      </c>
      <c r="E37">
        <v>82028</v>
      </c>
      <c r="F37" t="s">
        <v>236</v>
      </c>
    </row>
    <row r="38" spans="1:6" x14ac:dyDescent="0.3">
      <c r="A38">
        <v>7900202</v>
      </c>
      <c r="B38">
        <v>239.03360000000001</v>
      </c>
      <c r="C38" s="20">
        <f t="shared" si="0"/>
        <v>1.3155450571460394E-3</v>
      </c>
      <c r="D38" t="s">
        <v>338</v>
      </c>
      <c r="E38">
        <v>79002</v>
      </c>
      <c r="F38" t="s">
        <v>337</v>
      </c>
    </row>
    <row r="39" spans="1:6" x14ac:dyDescent="0.3">
      <c r="A39">
        <v>7900103</v>
      </c>
      <c r="B39">
        <v>229.1944</v>
      </c>
      <c r="C39" s="20">
        <f t="shared" si="0"/>
        <v>1.261394046885259E-3</v>
      </c>
      <c r="D39" t="s">
        <v>336</v>
      </c>
      <c r="E39">
        <v>79001</v>
      </c>
      <c r="F39" t="s">
        <v>251</v>
      </c>
    </row>
    <row r="40" spans="1:6" x14ac:dyDescent="0.3">
      <c r="A40">
        <v>8201017</v>
      </c>
      <c r="B40">
        <v>218.62110000000001</v>
      </c>
      <c r="C40" s="20">
        <f t="shared" si="0"/>
        <v>1.2032028446746818E-3</v>
      </c>
      <c r="D40" t="s">
        <v>335</v>
      </c>
      <c r="E40">
        <v>82010</v>
      </c>
      <c r="F40" t="s">
        <v>315</v>
      </c>
    </row>
    <row r="41" spans="1:6" x14ac:dyDescent="0.3">
      <c r="A41">
        <v>7908902</v>
      </c>
      <c r="B41">
        <v>214.9768</v>
      </c>
      <c r="C41" s="20">
        <f t="shared" si="0"/>
        <v>1.1831460792167824E-3</v>
      </c>
      <c r="D41" t="s">
        <v>334</v>
      </c>
      <c r="E41">
        <v>79089</v>
      </c>
      <c r="F41" t="s">
        <v>159</v>
      </c>
    </row>
    <row r="42" spans="1:6" x14ac:dyDescent="0.3">
      <c r="A42">
        <v>7900112</v>
      </c>
      <c r="B42">
        <v>205.16030000000001</v>
      </c>
      <c r="C42" s="20">
        <f t="shared" si="0"/>
        <v>1.1291200006509486E-3</v>
      </c>
      <c r="D42" t="s">
        <v>333</v>
      </c>
      <c r="E42">
        <v>79001</v>
      </c>
      <c r="F42" t="s">
        <v>251</v>
      </c>
    </row>
    <row r="43" spans="1:6" x14ac:dyDescent="0.3">
      <c r="A43">
        <v>7903702</v>
      </c>
      <c r="B43">
        <v>204.82230000000001</v>
      </c>
      <c r="C43" s="20">
        <f t="shared" si="0"/>
        <v>1.1272597842239887E-3</v>
      </c>
      <c r="D43" t="s">
        <v>332</v>
      </c>
      <c r="E43">
        <v>79037</v>
      </c>
      <c r="F43" t="s">
        <v>251</v>
      </c>
    </row>
    <row r="44" spans="1:6" x14ac:dyDescent="0.3">
      <c r="A44">
        <v>7903803</v>
      </c>
      <c r="B44">
        <v>200.58969999999999</v>
      </c>
      <c r="C44" s="20">
        <f t="shared" si="0"/>
        <v>1.103965251535378E-3</v>
      </c>
      <c r="D44" t="s">
        <v>331</v>
      </c>
      <c r="E44">
        <v>79038</v>
      </c>
      <c r="F44" t="s">
        <v>251</v>
      </c>
    </row>
    <row r="45" spans="1:6" x14ac:dyDescent="0.3">
      <c r="A45">
        <v>8202601</v>
      </c>
      <c r="B45">
        <v>196.04740000000001</v>
      </c>
      <c r="C45" s="20">
        <f t="shared" si="0"/>
        <v>1.0789662542685734E-3</v>
      </c>
      <c r="D45" t="s">
        <v>330</v>
      </c>
      <c r="E45">
        <v>82026</v>
      </c>
      <c r="F45" t="s">
        <v>184</v>
      </c>
    </row>
    <row r="46" spans="1:6" x14ac:dyDescent="0.3">
      <c r="A46">
        <v>8201013</v>
      </c>
      <c r="B46">
        <v>177.50729999999999</v>
      </c>
      <c r="C46" s="20">
        <f t="shared" si="0"/>
        <v>9.7692898037070579E-4</v>
      </c>
      <c r="D46" t="s">
        <v>329</v>
      </c>
      <c r="E46">
        <v>82010</v>
      </c>
      <c r="F46" t="s">
        <v>315</v>
      </c>
    </row>
    <row r="47" spans="1:6" x14ac:dyDescent="0.3">
      <c r="A47">
        <v>8201010</v>
      </c>
      <c r="B47">
        <v>141.63990000000001</v>
      </c>
      <c r="C47" s="20">
        <f t="shared" si="0"/>
        <v>7.7952919731644145E-4</v>
      </c>
      <c r="D47" t="s">
        <v>328</v>
      </c>
      <c r="E47">
        <v>82010</v>
      </c>
      <c r="F47" t="s">
        <v>315</v>
      </c>
    </row>
    <row r="48" spans="1:6" x14ac:dyDescent="0.3">
      <c r="A48">
        <v>7900710</v>
      </c>
      <c r="B48">
        <v>138.65729999999999</v>
      </c>
      <c r="C48" s="20">
        <f t="shared" si="0"/>
        <v>7.6311416324824431E-4</v>
      </c>
      <c r="D48" t="s">
        <v>327</v>
      </c>
      <c r="E48">
        <v>79007</v>
      </c>
      <c r="F48" t="s">
        <v>268</v>
      </c>
    </row>
    <row r="49" spans="1:6" x14ac:dyDescent="0.3">
      <c r="A49">
        <v>8215701</v>
      </c>
      <c r="B49">
        <v>134.90940000000001</v>
      </c>
      <c r="C49" s="20">
        <f t="shared" si="0"/>
        <v>7.4248722494468517E-4</v>
      </c>
      <c r="D49" t="s">
        <v>326</v>
      </c>
      <c r="E49">
        <v>82157</v>
      </c>
      <c r="F49" t="s">
        <v>159</v>
      </c>
    </row>
    <row r="50" spans="1:6" x14ac:dyDescent="0.3">
      <c r="A50">
        <v>7900107</v>
      </c>
      <c r="B50">
        <v>119.4293</v>
      </c>
      <c r="C50" s="20">
        <f t="shared" si="0"/>
        <v>6.5729096366959078E-4</v>
      </c>
      <c r="D50" t="s">
        <v>325</v>
      </c>
      <c r="E50">
        <v>79001</v>
      </c>
      <c r="F50" t="s">
        <v>251</v>
      </c>
    </row>
    <row r="51" spans="1:6" x14ac:dyDescent="0.3">
      <c r="A51">
        <v>7900104</v>
      </c>
      <c r="B51">
        <v>90.25067</v>
      </c>
      <c r="C51" s="20">
        <f t="shared" si="0"/>
        <v>4.9670348780513844E-4</v>
      </c>
      <c r="D51" t="s">
        <v>324</v>
      </c>
      <c r="E51">
        <v>79001</v>
      </c>
      <c r="F51" t="s">
        <v>251</v>
      </c>
    </row>
    <row r="52" spans="1:6" x14ac:dyDescent="0.3">
      <c r="A52">
        <v>8202805</v>
      </c>
      <c r="B52">
        <v>88.66431</v>
      </c>
      <c r="C52" s="20">
        <f t="shared" si="0"/>
        <v>4.8797279865995472E-4</v>
      </c>
      <c r="D52" t="s">
        <v>323</v>
      </c>
      <c r="E52">
        <v>82028</v>
      </c>
      <c r="F52" t="s">
        <v>236</v>
      </c>
    </row>
    <row r="53" spans="1:6" x14ac:dyDescent="0.3">
      <c r="A53">
        <v>7900604</v>
      </c>
      <c r="B53">
        <v>82.696659999999994</v>
      </c>
      <c r="C53" s="20">
        <f t="shared" si="0"/>
        <v>4.5512924670626466E-4</v>
      </c>
      <c r="D53" t="s">
        <v>322</v>
      </c>
      <c r="E53">
        <v>79006</v>
      </c>
      <c r="F53" t="s">
        <v>254</v>
      </c>
    </row>
    <row r="54" spans="1:6" x14ac:dyDescent="0.3">
      <c r="A54">
        <v>8201009</v>
      </c>
      <c r="B54">
        <v>82.201549999999997</v>
      </c>
      <c r="C54" s="20">
        <f t="shared" si="0"/>
        <v>4.5240435985670222E-4</v>
      </c>
      <c r="D54" t="s">
        <v>321</v>
      </c>
      <c r="E54">
        <v>82010</v>
      </c>
      <c r="F54" t="s">
        <v>315</v>
      </c>
    </row>
    <row r="55" spans="1:6" x14ac:dyDescent="0.3">
      <c r="A55">
        <v>7900102</v>
      </c>
      <c r="B55">
        <v>77.594520000000003</v>
      </c>
      <c r="C55" s="20">
        <f t="shared" si="0"/>
        <v>4.2704911463333818E-4</v>
      </c>
      <c r="D55" t="s">
        <v>320</v>
      </c>
      <c r="E55">
        <v>79001</v>
      </c>
      <c r="F55" t="s">
        <v>251</v>
      </c>
    </row>
    <row r="56" spans="1:6" x14ac:dyDescent="0.3">
      <c r="A56">
        <v>7903602</v>
      </c>
      <c r="B56">
        <v>75.723339999999993</v>
      </c>
      <c r="C56" s="20">
        <f t="shared" si="0"/>
        <v>4.1675089045050139E-4</v>
      </c>
      <c r="D56" t="s">
        <v>319</v>
      </c>
      <c r="E56">
        <v>79036</v>
      </c>
      <c r="F56" t="s">
        <v>251</v>
      </c>
    </row>
    <row r="57" spans="1:6" x14ac:dyDescent="0.3">
      <c r="A57">
        <v>8216501</v>
      </c>
      <c r="B57">
        <v>63.83231</v>
      </c>
      <c r="C57" s="20">
        <f t="shared" si="0"/>
        <v>3.5130743086626192E-4</v>
      </c>
      <c r="D57" t="s">
        <v>318</v>
      </c>
      <c r="E57">
        <v>82165</v>
      </c>
      <c r="F57" t="s">
        <v>159</v>
      </c>
    </row>
    <row r="58" spans="1:6" x14ac:dyDescent="0.3">
      <c r="A58">
        <v>8201001</v>
      </c>
      <c r="B58">
        <v>60</v>
      </c>
      <c r="C58" s="20">
        <f t="shared" si="0"/>
        <v>3.3021593377986346E-4</v>
      </c>
      <c r="D58" t="s">
        <v>317</v>
      </c>
      <c r="E58">
        <v>82010</v>
      </c>
      <c r="F58" t="s">
        <v>315</v>
      </c>
    </row>
    <row r="59" spans="1:6" x14ac:dyDescent="0.3">
      <c r="A59">
        <v>8201012</v>
      </c>
      <c r="B59">
        <v>59.620420000000003</v>
      </c>
      <c r="C59" s="20">
        <f t="shared" si="0"/>
        <v>3.2812687771079411E-4</v>
      </c>
      <c r="D59" t="s">
        <v>316</v>
      </c>
      <c r="E59">
        <v>82010</v>
      </c>
      <c r="F59" t="s">
        <v>315</v>
      </c>
    </row>
    <row r="60" spans="1:6" x14ac:dyDescent="0.3">
      <c r="A60">
        <v>8202802</v>
      </c>
      <c r="B60">
        <v>56.573819999999998</v>
      </c>
      <c r="C60" s="20">
        <f t="shared" si="0"/>
        <v>3.1135961331323189E-4</v>
      </c>
      <c r="D60" t="s">
        <v>314</v>
      </c>
      <c r="E60">
        <v>82028</v>
      </c>
      <c r="F60" t="s">
        <v>236</v>
      </c>
    </row>
    <row r="61" spans="1:6" x14ac:dyDescent="0.3">
      <c r="A61">
        <v>7904401</v>
      </c>
      <c r="B61">
        <v>54.344970000000004</v>
      </c>
      <c r="C61" s="20">
        <f t="shared" si="0"/>
        <v>2.9909291691314447E-4</v>
      </c>
      <c r="D61" t="s">
        <v>313</v>
      </c>
      <c r="E61">
        <v>79044</v>
      </c>
      <c r="F61" t="s">
        <v>251</v>
      </c>
    </row>
    <row r="62" spans="1:6" x14ac:dyDescent="0.3">
      <c r="A62">
        <v>8202602</v>
      </c>
      <c r="B62">
        <v>51.023299999999999</v>
      </c>
      <c r="C62" s="20">
        <f t="shared" si="0"/>
        <v>2.8081177756716843E-4</v>
      </c>
      <c r="D62" t="s">
        <v>312</v>
      </c>
      <c r="E62">
        <v>82026</v>
      </c>
      <c r="F62" t="s">
        <v>184</v>
      </c>
    </row>
    <row r="63" spans="1:6" x14ac:dyDescent="0.3">
      <c r="A63">
        <v>7902306</v>
      </c>
      <c r="B63">
        <v>48.407710000000002</v>
      </c>
      <c r="C63" s="20">
        <f t="shared" si="0"/>
        <v>2.6641661932991391E-4</v>
      </c>
      <c r="D63" t="s">
        <v>311</v>
      </c>
      <c r="E63">
        <v>79023</v>
      </c>
      <c r="F63" t="s">
        <v>159</v>
      </c>
    </row>
    <row r="64" spans="1:6" x14ac:dyDescent="0.3">
      <c r="A64">
        <v>8202804</v>
      </c>
      <c r="B64">
        <v>47.014220000000002</v>
      </c>
      <c r="C64" s="20">
        <f t="shared" si="0"/>
        <v>2.5874740930386552E-4</v>
      </c>
      <c r="D64" t="s">
        <v>310</v>
      </c>
      <c r="E64">
        <v>82028</v>
      </c>
      <c r="F64" t="s">
        <v>236</v>
      </c>
    </row>
    <row r="65" spans="1:6" x14ac:dyDescent="0.3">
      <c r="A65">
        <v>8203701</v>
      </c>
      <c r="B65">
        <v>47.014209999999999</v>
      </c>
      <c r="C65" s="20">
        <f t="shared" si="0"/>
        <v>2.5874735426787657E-4</v>
      </c>
      <c r="D65" t="s">
        <v>309</v>
      </c>
      <c r="E65">
        <v>82037</v>
      </c>
      <c r="F65" t="s">
        <v>159</v>
      </c>
    </row>
    <row r="66" spans="1:6" x14ac:dyDescent="0.3">
      <c r="A66">
        <v>7900705</v>
      </c>
      <c r="B66">
        <v>43.530180000000001</v>
      </c>
      <c r="C66" s="20">
        <f t="shared" ref="C66:C129" si="1">B66/SUM($B$2:$B$204)</f>
        <v>2.3957265060509228E-4</v>
      </c>
      <c r="D66" t="s">
        <v>308</v>
      </c>
      <c r="E66">
        <v>79007</v>
      </c>
      <c r="F66" t="s">
        <v>268</v>
      </c>
    </row>
    <row r="67" spans="1:6" x14ac:dyDescent="0.3">
      <c r="A67">
        <v>7904601</v>
      </c>
      <c r="B67">
        <v>39.720289999999999</v>
      </c>
      <c r="C67" s="20">
        <f t="shared" si="1"/>
        <v>2.1860454420594952E-4</v>
      </c>
      <c r="D67" t="s">
        <v>307</v>
      </c>
      <c r="E67">
        <v>79046</v>
      </c>
      <c r="F67" t="s">
        <v>251</v>
      </c>
    </row>
    <row r="68" spans="1:6" x14ac:dyDescent="0.3">
      <c r="A68">
        <v>7903604</v>
      </c>
      <c r="B68">
        <v>38.19312</v>
      </c>
      <c r="C68" s="20">
        <f t="shared" si="1"/>
        <v>2.1019961307943964E-4</v>
      </c>
      <c r="D68" t="s">
        <v>306</v>
      </c>
      <c r="E68">
        <v>79036</v>
      </c>
      <c r="F68" t="s">
        <v>251</v>
      </c>
    </row>
    <row r="69" spans="1:6" x14ac:dyDescent="0.3">
      <c r="A69">
        <v>6906403</v>
      </c>
      <c r="B69">
        <v>38.018470000000001</v>
      </c>
      <c r="C69" s="20">
        <f t="shared" si="1"/>
        <v>2.0923840953219542E-4</v>
      </c>
      <c r="D69" t="s">
        <v>305</v>
      </c>
      <c r="E69">
        <v>69064</v>
      </c>
      <c r="F69" t="s">
        <v>186</v>
      </c>
    </row>
    <row r="70" spans="1:6" x14ac:dyDescent="0.3">
      <c r="A70">
        <v>7900605</v>
      </c>
      <c r="B70">
        <v>37.737749999999998</v>
      </c>
      <c r="C70" s="20">
        <f t="shared" si="1"/>
        <v>2.0769343925001736E-4</v>
      </c>
      <c r="D70" t="s">
        <v>304</v>
      </c>
      <c r="E70">
        <v>79006</v>
      </c>
      <c r="F70" t="s">
        <v>254</v>
      </c>
    </row>
    <row r="71" spans="1:6" x14ac:dyDescent="0.3">
      <c r="A71">
        <v>6906418</v>
      </c>
      <c r="B71">
        <v>35.79569</v>
      </c>
      <c r="C71" s="20">
        <f t="shared" si="1"/>
        <v>1.9700511997740867E-4</v>
      </c>
      <c r="D71" t="s">
        <v>303</v>
      </c>
      <c r="E71">
        <v>69064</v>
      </c>
      <c r="F71" t="s">
        <v>186</v>
      </c>
    </row>
    <row r="72" spans="1:6" x14ac:dyDescent="0.3">
      <c r="A72">
        <v>8206301</v>
      </c>
      <c r="B72">
        <v>35.507849999999998</v>
      </c>
      <c r="C72" s="20">
        <f t="shared" si="1"/>
        <v>1.9542096407108872E-4</v>
      </c>
      <c r="D72" t="s">
        <v>302</v>
      </c>
      <c r="E72">
        <v>82063</v>
      </c>
      <c r="F72" t="s">
        <v>159</v>
      </c>
    </row>
    <row r="73" spans="1:6" x14ac:dyDescent="0.3">
      <c r="A73">
        <v>7900301</v>
      </c>
      <c r="B73">
        <v>34.276730000000001</v>
      </c>
      <c r="C73" s="20">
        <f t="shared" si="1"/>
        <v>1.8864537339783764E-4</v>
      </c>
      <c r="D73" t="s">
        <v>301</v>
      </c>
      <c r="E73">
        <v>79003</v>
      </c>
      <c r="F73" t="s">
        <v>159</v>
      </c>
    </row>
    <row r="74" spans="1:6" x14ac:dyDescent="0.3">
      <c r="A74">
        <v>8205001</v>
      </c>
      <c r="B74">
        <v>30.592110000000002</v>
      </c>
      <c r="C74" s="20">
        <f t="shared" si="1"/>
        <v>1.6836670283243831E-4</v>
      </c>
      <c r="D74" t="s">
        <v>300</v>
      </c>
      <c r="E74">
        <v>82050</v>
      </c>
      <c r="F74" t="s">
        <v>159</v>
      </c>
    </row>
    <row r="75" spans="1:6" x14ac:dyDescent="0.3">
      <c r="A75">
        <v>7900708</v>
      </c>
      <c r="B75">
        <v>29.614059999999998</v>
      </c>
      <c r="C75" s="20">
        <f t="shared" si="1"/>
        <v>1.629839079318817E-4</v>
      </c>
      <c r="D75" t="s">
        <v>299</v>
      </c>
      <c r="E75">
        <v>79007</v>
      </c>
      <c r="F75" t="s">
        <v>268</v>
      </c>
    </row>
    <row r="76" spans="1:6" x14ac:dyDescent="0.3">
      <c r="A76">
        <v>7903703</v>
      </c>
      <c r="B76">
        <v>28.693349999999999</v>
      </c>
      <c r="C76" s="20">
        <f t="shared" si="1"/>
        <v>1.5791668939204074E-4</v>
      </c>
      <c r="D76" t="s">
        <v>298</v>
      </c>
      <c r="E76">
        <v>79037</v>
      </c>
      <c r="F76" t="s">
        <v>251</v>
      </c>
    </row>
    <row r="77" spans="1:6" x14ac:dyDescent="0.3">
      <c r="A77">
        <v>8507907</v>
      </c>
      <c r="B77">
        <v>28.03717</v>
      </c>
      <c r="C77" s="20">
        <f t="shared" si="1"/>
        <v>1.5430533786824622E-4</v>
      </c>
      <c r="D77" t="s">
        <v>297</v>
      </c>
      <c r="E77">
        <v>85079</v>
      </c>
      <c r="F77" t="s">
        <v>159</v>
      </c>
    </row>
    <row r="78" spans="1:6" x14ac:dyDescent="0.3">
      <c r="A78">
        <v>8213101</v>
      </c>
      <c r="B78">
        <v>27.628250000000001</v>
      </c>
      <c r="C78" s="20">
        <f t="shared" si="1"/>
        <v>1.5205480620755855E-4</v>
      </c>
      <c r="D78" t="s">
        <v>296</v>
      </c>
      <c r="E78">
        <v>82131</v>
      </c>
      <c r="F78" t="s">
        <v>159</v>
      </c>
    </row>
    <row r="79" spans="1:6" x14ac:dyDescent="0.3">
      <c r="A79">
        <v>7900607</v>
      </c>
      <c r="B79">
        <v>25.86092</v>
      </c>
      <c r="C79" s="20">
        <f t="shared" si="1"/>
        <v>1.4232813077010576E-4</v>
      </c>
      <c r="D79" t="s">
        <v>295</v>
      </c>
      <c r="E79">
        <v>79006</v>
      </c>
      <c r="F79" t="s">
        <v>254</v>
      </c>
    </row>
    <row r="80" spans="1:6" x14ac:dyDescent="0.3">
      <c r="A80">
        <v>6906414</v>
      </c>
      <c r="B80">
        <v>24.05377</v>
      </c>
      <c r="C80" s="20">
        <f t="shared" si="1"/>
        <v>1.3238230202460111E-4</v>
      </c>
      <c r="D80" t="s">
        <v>294</v>
      </c>
      <c r="E80">
        <v>69064</v>
      </c>
      <c r="F80" t="s">
        <v>186</v>
      </c>
    </row>
    <row r="81" spans="1:6" x14ac:dyDescent="0.3">
      <c r="A81">
        <v>7904403</v>
      </c>
      <c r="B81">
        <v>22.150729999999999</v>
      </c>
      <c r="C81" s="20">
        <f t="shared" si="1"/>
        <v>1.2190873318092724E-4</v>
      </c>
      <c r="D81" t="s">
        <v>293</v>
      </c>
      <c r="E81">
        <v>79044</v>
      </c>
      <c r="F81" t="s">
        <v>251</v>
      </c>
    </row>
    <row r="82" spans="1:6" x14ac:dyDescent="0.3">
      <c r="A82">
        <v>7900606</v>
      </c>
      <c r="B82">
        <v>21.062529999999999</v>
      </c>
      <c r="C82" s="20">
        <f t="shared" si="1"/>
        <v>1.1591971686193978E-4</v>
      </c>
      <c r="D82" t="s">
        <v>292</v>
      </c>
      <c r="E82">
        <v>79006</v>
      </c>
      <c r="F82" t="s">
        <v>254</v>
      </c>
    </row>
    <row r="83" spans="1:6" x14ac:dyDescent="0.3">
      <c r="A83">
        <v>6906406</v>
      </c>
      <c r="B83">
        <v>20.0152</v>
      </c>
      <c r="C83" s="20">
        <f t="shared" si="1"/>
        <v>1.1015563262984538E-4</v>
      </c>
      <c r="D83" t="s">
        <v>291</v>
      </c>
      <c r="E83">
        <v>69064</v>
      </c>
      <c r="F83" t="s">
        <v>186</v>
      </c>
    </row>
    <row r="84" spans="1:6" x14ac:dyDescent="0.3">
      <c r="A84">
        <v>6906407</v>
      </c>
      <c r="B84">
        <v>19.75244</v>
      </c>
      <c r="C84" s="20">
        <f t="shared" si="1"/>
        <v>1.0870950698384543E-4</v>
      </c>
      <c r="D84" t="s">
        <v>290</v>
      </c>
      <c r="E84">
        <v>69064</v>
      </c>
      <c r="F84" t="s">
        <v>186</v>
      </c>
    </row>
    <row r="85" spans="1:6" x14ac:dyDescent="0.3">
      <c r="A85">
        <v>8206401</v>
      </c>
      <c r="B85">
        <v>19.571929999999998</v>
      </c>
      <c r="C85" s="20">
        <f t="shared" si="1"/>
        <v>1.0771605234706871E-4</v>
      </c>
      <c r="D85" t="s">
        <v>289</v>
      </c>
      <c r="E85">
        <v>82064</v>
      </c>
      <c r="F85" t="s">
        <v>184</v>
      </c>
    </row>
    <row r="86" spans="1:6" x14ac:dyDescent="0.3">
      <c r="A86">
        <v>6906408</v>
      </c>
      <c r="B86">
        <v>18.711670000000002</v>
      </c>
      <c r="C86" s="20">
        <f t="shared" si="1"/>
        <v>1.0298152636051097E-4</v>
      </c>
      <c r="D86" t="s">
        <v>288</v>
      </c>
      <c r="E86">
        <v>69064</v>
      </c>
      <c r="F86" t="s">
        <v>186</v>
      </c>
    </row>
    <row r="87" spans="1:6" x14ac:dyDescent="0.3">
      <c r="A87">
        <v>6906413</v>
      </c>
      <c r="B87">
        <v>18.385529999999999</v>
      </c>
      <c r="C87" s="20">
        <f t="shared" si="1"/>
        <v>1.0118658261646155E-4</v>
      </c>
      <c r="D87" t="s">
        <v>287</v>
      </c>
      <c r="E87">
        <v>69064</v>
      </c>
      <c r="F87" t="s">
        <v>186</v>
      </c>
    </row>
    <row r="88" spans="1:6" x14ac:dyDescent="0.3">
      <c r="A88">
        <v>7911601</v>
      </c>
      <c r="B88">
        <v>17.763010000000001</v>
      </c>
      <c r="C88" s="20">
        <f t="shared" si="1"/>
        <v>9.7760482231517548E-5</v>
      </c>
      <c r="D88" t="s">
        <v>286</v>
      </c>
      <c r="E88">
        <v>79116</v>
      </c>
      <c r="F88" t="s">
        <v>223</v>
      </c>
    </row>
    <row r="89" spans="1:6" x14ac:dyDescent="0.3">
      <c r="A89">
        <v>6906412</v>
      </c>
      <c r="B89">
        <v>17.142060000000001</v>
      </c>
      <c r="C89" s="20">
        <f t="shared" si="1"/>
        <v>9.4343022496840777E-5</v>
      </c>
      <c r="D89" t="s">
        <v>285</v>
      </c>
      <c r="E89">
        <v>69064</v>
      </c>
      <c r="F89" t="s">
        <v>186</v>
      </c>
    </row>
    <row r="90" spans="1:6" x14ac:dyDescent="0.3">
      <c r="A90">
        <v>6906416</v>
      </c>
      <c r="B90">
        <v>15.772309999999999</v>
      </c>
      <c r="C90" s="20">
        <f t="shared" si="1"/>
        <v>8.6804467908591299E-5</v>
      </c>
      <c r="D90" t="s">
        <v>284</v>
      </c>
      <c r="E90">
        <v>69064</v>
      </c>
      <c r="F90" t="s">
        <v>186</v>
      </c>
    </row>
    <row r="91" spans="1:6" x14ac:dyDescent="0.3">
      <c r="A91">
        <v>8213301</v>
      </c>
      <c r="B91">
        <v>15.232229999999999</v>
      </c>
      <c r="C91" s="20">
        <f t="shared" si="1"/>
        <v>8.3832084216660819E-5</v>
      </c>
      <c r="D91" t="s">
        <v>283</v>
      </c>
      <c r="E91">
        <v>82133</v>
      </c>
      <c r="F91" t="s">
        <v>159</v>
      </c>
    </row>
    <row r="92" spans="1:6" x14ac:dyDescent="0.3">
      <c r="A92">
        <v>7904301</v>
      </c>
      <c r="B92">
        <v>14.70998</v>
      </c>
      <c r="C92" s="20">
        <f t="shared" si="1"/>
        <v>8.0957829693051924E-5</v>
      </c>
      <c r="D92" t="s">
        <v>282</v>
      </c>
      <c r="E92">
        <v>79043</v>
      </c>
      <c r="F92" t="s">
        <v>251</v>
      </c>
    </row>
    <row r="93" spans="1:6" x14ac:dyDescent="0.3">
      <c r="A93">
        <v>7902304</v>
      </c>
      <c r="B93">
        <v>14.515549999999999</v>
      </c>
      <c r="C93" s="20">
        <f t="shared" si="1"/>
        <v>7.9887764959638279E-5</v>
      </c>
      <c r="D93" t="s">
        <v>281</v>
      </c>
      <c r="E93">
        <v>79023</v>
      </c>
      <c r="F93" t="s">
        <v>159</v>
      </c>
    </row>
    <row r="94" spans="1:6" x14ac:dyDescent="0.3">
      <c r="A94">
        <v>6906409</v>
      </c>
      <c r="B94">
        <v>13.671810000000001</v>
      </c>
      <c r="C94" s="20">
        <f t="shared" si="1"/>
        <v>7.5244158426847921E-5</v>
      </c>
      <c r="D94" t="s">
        <v>280</v>
      </c>
      <c r="E94">
        <v>69064</v>
      </c>
      <c r="F94" t="s">
        <v>186</v>
      </c>
    </row>
    <row r="95" spans="1:6" x14ac:dyDescent="0.3">
      <c r="A95">
        <v>7904503</v>
      </c>
      <c r="B95">
        <v>13.556330000000001</v>
      </c>
      <c r="C95" s="20">
        <f t="shared" si="1"/>
        <v>7.4608602826299608E-5</v>
      </c>
      <c r="D95" t="s">
        <v>279</v>
      </c>
      <c r="E95">
        <v>79045</v>
      </c>
      <c r="F95" t="s">
        <v>251</v>
      </c>
    </row>
    <row r="96" spans="1:6" x14ac:dyDescent="0.3">
      <c r="A96">
        <v>7903501</v>
      </c>
      <c r="B96">
        <v>12.379490000000001</v>
      </c>
      <c r="C96" s="20">
        <f t="shared" si="1"/>
        <v>6.8131747501141364E-5</v>
      </c>
      <c r="D96" t="s">
        <v>278</v>
      </c>
      <c r="E96">
        <v>79035</v>
      </c>
      <c r="F96" t="s">
        <v>159</v>
      </c>
    </row>
    <row r="97" spans="1:6" x14ac:dyDescent="0.3">
      <c r="A97">
        <v>8202001</v>
      </c>
      <c r="B97">
        <v>10.9923</v>
      </c>
      <c r="C97" s="20">
        <f t="shared" si="1"/>
        <v>6.0497210148139884E-5</v>
      </c>
      <c r="D97" t="s">
        <v>277</v>
      </c>
      <c r="E97">
        <v>82020</v>
      </c>
      <c r="F97" t="s">
        <v>194</v>
      </c>
    </row>
    <row r="98" spans="1:6" x14ac:dyDescent="0.3">
      <c r="A98">
        <v>7904310</v>
      </c>
      <c r="B98">
        <v>10.47409</v>
      </c>
      <c r="C98" s="20">
        <f t="shared" si="1"/>
        <v>5.7645190164072167E-5</v>
      </c>
      <c r="D98" t="s">
        <v>276</v>
      </c>
      <c r="E98">
        <v>79043</v>
      </c>
      <c r="F98" t="s">
        <v>251</v>
      </c>
    </row>
    <row r="99" spans="1:6" x14ac:dyDescent="0.3">
      <c r="A99">
        <v>8206102</v>
      </c>
      <c r="B99">
        <v>10.389989999999999</v>
      </c>
      <c r="C99" s="20">
        <f t="shared" si="1"/>
        <v>5.7182337496890721E-5</v>
      </c>
      <c r="D99" t="s">
        <v>275</v>
      </c>
      <c r="E99">
        <v>82061</v>
      </c>
      <c r="F99" t="s">
        <v>159</v>
      </c>
    </row>
    <row r="100" spans="1:6" x14ac:dyDescent="0.3">
      <c r="A100">
        <v>7900707</v>
      </c>
      <c r="B100">
        <v>10.194940000000001</v>
      </c>
      <c r="C100" s="20">
        <f t="shared" si="1"/>
        <v>5.6108860532161356E-5</v>
      </c>
      <c r="D100" t="s">
        <v>274</v>
      </c>
      <c r="E100">
        <v>79007</v>
      </c>
      <c r="F100" t="s">
        <v>268</v>
      </c>
    </row>
    <row r="101" spans="1:6" x14ac:dyDescent="0.3">
      <c r="A101">
        <v>8213701</v>
      </c>
      <c r="B101">
        <v>10.067080000000001</v>
      </c>
      <c r="C101" s="20">
        <f t="shared" si="1"/>
        <v>5.5405170377276465E-5</v>
      </c>
      <c r="D101" t="s">
        <v>273</v>
      </c>
      <c r="E101">
        <v>82137</v>
      </c>
      <c r="F101" t="s">
        <v>159</v>
      </c>
    </row>
    <row r="102" spans="1:6" x14ac:dyDescent="0.3">
      <c r="A102">
        <v>6906411</v>
      </c>
      <c r="B102">
        <v>9.415502</v>
      </c>
      <c r="C102" s="20">
        <f t="shared" si="1"/>
        <v>5.1819146415602868E-5</v>
      </c>
      <c r="D102" t="s">
        <v>272</v>
      </c>
      <c r="E102">
        <v>69064</v>
      </c>
      <c r="F102" t="s">
        <v>186</v>
      </c>
    </row>
    <row r="103" spans="1:6" x14ac:dyDescent="0.3">
      <c r="A103">
        <v>8210601</v>
      </c>
      <c r="B103">
        <v>9.1104810000000001</v>
      </c>
      <c r="C103" s="20">
        <f t="shared" si="1"/>
        <v>5.0140433176645071E-5</v>
      </c>
      <c r="D103" t="s">
        <v>271</v>
      </c>
      <c r="E103">
        <v>82106</v>
      </c>
      <c r="F103" t="s">
        <v>241</v>
      </c>
    </row>
    <row r="104" spans="1:6" x14ac:dyDescent="0.3">
      <c r="A104">
        <v>6906417</v>
      </c>
      <c r="B104">
        <v>8.8816950000000006</v>
      </c>
      <c r="C104" s="20">
        <f t="shared" si="1"/>
        <v>4.8881286799549077E-5</v>
      </c>
      <c r="D104" t="s">
        <v>270</v>
      </c>
      <c r="E104">
        <v>69064</v>
      </c>
      <c r="F104" t="s">
        <v>186</v>
      </c>
    </row>
    <row r="105" spans="1:6" x14ac:dyDescent="0.3">
      <c r="A105">
        <v>7900701</v>
      </c>
      <c r="B105">
        <v>7.3253370000000002</v>
      </c>
      <c r="C105" s="20">
        <f t="shared" si="1"/>
        <v>4.0315716628453061E-5</v>
      </c>
      <c r="D105" t="s">
        <v>269</v>
      </c>
      <c r="E105">
        <v>79007</v>
      </c>
      <c r="F105" t="s">
        <v>268</v>
      </c>
    </row>
    <row r="106" spans="1:6" x14ac:dyDescent="0.3">
      <c r="A106">
        <v>8203901</v>
      </c>
      <c r="B106">
        <v>6.5760870000000002</v>
      </c>
      <c r="C106" s="20">
        <f t="shared" si="1"/>
        <v>3.6192145155377018E-5</v>
      </c>
      <c r="D106" t="s">
        <v>267</v>
      </c>
      <c r="E106">
        <v>82039</v>
      </c>
      <c r="F106" t="s">
        <v>184</v>
      </c>
    </row>
    <row r="107" spans="1:6" x14ac:dyDescent="0.3">
      <c r="A107">
        <v>7904305</v>
      </c>
      <c r="B107">
        <v>6.0690819999999999</v>
      </c>
      <c r="C107" s="20">
        <f t="shared" si="1"/>
        <v>3.3401792996942689E-5</v>
      </c>
      <c r="D107" t="s">
        <v>266</v>
      </c>
      <c r="E107">
        <v>79043</v>
      </c>
      <c r="F107" t="s">
        <v>251</v>
      </c>
    </row>
    <row r="108" spans="1:6" x14ac:dyDescent="0.3">
      <c r="A108">
        <v>7904402</v>
      </c>
      <c r="B108">
        <v>6</v>
      </c>
      <c r="C108" s="20">
        <f t="shared" si="1"/>
        <v>3.3021593377986342E-5</v>
      </c>
      <c r="D108" t="s">
        <v>265</v>
      </c>
      <c r="E108">
        <v>79044</v>
      </c>
      <c r="F108" t="s">
        <v>251</v>
      </c>
    </row>
    <row r="109" spans="1:6" x14ac:dyDescent="0.3">
      <c r="A109">
        <v>6906402</v>
      </c>
      <c r="B109">
        <v>5.9104359999999998</v>
      </c>
      <c r="C109" s="20">
        <f t="shared" si="1"/>
        <v>3.252866904643535E-5</v>
      </c>
      <c r="D109" t="s">
        <v>264</v>
      </c>
      <c r="E109">
        <v>69064</v>
      </c>
      <c r="F109" t="s">
        <v>186</v>
      </c>
    </row>
    <row r="110" spans="1:6" x14ac:dyDescent="0.3">
      <c r="A110">
        <v>7900401</v>
      </c>
      <c r="B110">
        <v>5.5244059999999999</v>
      </c>
      <c r="C110" s="20">
        <f t="shared" si="1"/>
        <v>3.0404114764484671E-5</v>
      </c>
      <c r="D110" t="s">
        <v>263</v>
      </c>
      <c r="E110">
        <v>79004</v>
      </c>
      <c r="F110" t="s">
        <v>159</v>
      </c>
    </row>
    <row r="111" spans="1:6" x14ac:dyDescent="0.3">
      <c r="A111">
        <v>7900106</v>
      </c>
      <c r="B111">
        <v>5.3220210000000003</v>
      </c>
      <c r="C111" s="20">
        <f t="shared" si="1"/>
        <v>2.9290268901850713E-5</v>
      </c>
      <c r="D111" t="s">
        <v>262</v>
      </c>
      <c r="E111">
        <v>79001</v>
      </c>
      <c r="F111" t="s">
        <v>251</v>
      </c>
    </row>
    <row r="112" spans="1:6" x14ac:dyDescent="0.3">
      <c r="A112">
        <v>6906422</v>
      </c>
      <c r="B112">
        <v>5.2890220000000001</v>
      </c>
      <c r="C112" s="20">
        <f t="shared" si="1"/>
        <v>2.9108655641870683E-5</v>
      </c>
      <c r="D112" t="s">
        <v>261</v>
      </c>
      <c r="E112">
        <v>69064</v>
      </c>
      <c r="F112" t="s">
        <v>186</v>
      </c>
    </row>
    <row r="113" spans="1:6" x14ac:dyDescent="0.3">
      <c r="A113">
        <v>6906420</v>
      </c>
      <c r="B113">
        <v>5.0506909999999996</v>
      </c>
      <c r="C113" s="20">
        <f t="shared" si="1"/>
        <v>2.7796977413309204E-5</v>
      </c>
      <c r="D113" t="s">
        <v>260</v>
      </c>
      <c r="E113">
        <v>69064</v>
      </c>
      <c r="F113" t="s">
        <v>186</v>
      </c>
    </row>
    <row r="114" spans="1:6" x14ac:dyDescent="0.3">
      <c r="A114">
        <v>7900109</v>
      </c>
      <c r="B114">
        <v>4.9862859999999998</v>
      </c>
      <c r="C114" s="20">
        <f t="shared" si="1"/>
        <v>2.7442518126391003E-5</v>
      </c>
      <c r="D114" t="s">
        <v>259</v>
      </c>
      <c r="E114">
        <v>79001</v>
      </c>
      <c r="F114" t="s">
        <v>251</v>
      </c>
    </row>
    <row r="115" spans="1:6" x14ac:dyDescent="0.3">
      <c r="A115">
        <v>8202701</v>
      </c>
      <c r="B115">
        <v>4.7340859999999996</v>
      </c>
      <c r="C115" s="20">
        <f t="shared" si="1"/>
        <v>2.6054510484736308E-5</v>
      </c>
      <c r="D115" t="s">
        <v>258</v>
      </c>
      <c r="E115">
        <v>82027</v>
      </c>
      <c r="F115" t="s">
        <v>159</v>
      </c>
    </row>
    <row r="116" spans="1:6" x14ac:dyDescent="0.3">
      <c r="A116">
        <v>7901309</v>
      </c>
      <c r="B116">
        <v>4.6735949999999997</v>
      </c>
      <c r="C116" s="20">
        <f t="shared" si="1"/>
        <v>2.5721592283898348E-5</v>
      </c>
      <c r="D116" t="s">
        <v>257</v>
      </c>
      <c r="E116">
        <v>79013</v>
      </c>
      <c r="F116" t="s">
        <v>256</v>
      </c>
    </row>
    <row r="117" spans="1:6" x14ac:dyDescent="0.3">
      <c r="A117">
        <v>7900603</v>
      </c>
      <c r="B117">
        <v>4.5834270000000004</v>
      </c>
      <c r="C117" s="20">
        <f t="shared" si="1"/>
        <v>2.5225343778613971E-5</v>
      </c>
      <c r="D117" t="s">
        <v>255</v>
      </c>
      <c r="E117">
        <v>79006</v>
      </c>
      <c r="F117" t="s">
        <v>254</v>
      </c>
    </row>
    <row r="118" spans="1:6" x14ac:dyDescent="0.3">
      <c r="A118">
        <v>8206402</v>
      </c>
      <c r="B118">
        <v>4.2797409999999996</v>
      </c>
      <c r="C118" s="20">
        <f t="shared" si="1"/>
        <v>2.3553977844182775E-5</v>
      </c>
      <c r="D118" t="s">
        <v>253</v>
      </c>
      <c r="E118">
        <v>82064</v>
      </c>
      <c r="F118" t="s">
        <v>184</v>
      </c>
    </row>
    <row r="119" spans="1:6" x14ac:dyDescent="0.3">
      <c r="A119">
        <v>7903605</v>
      </c>
      <c r="B119">
        <v>4.2788329999999997</v>
      </c>
      <c r="C119" s="20">
        <f t="shared" si="1"/>
        <v>2.3548980576384907E-5</v>
      </c>
      <c r="D119" t="s">
        <v>252</v>
      </c>
      <c r="E119">
        <v>79036</v>
      </c>
      <c r="F119" t="s">
        <v>251</v>
      </c>
    </row>
    <row r="120" spans="1:6" x14ac:dyDescent="0.3">
      <c r="A120">
        <v>6906427</v>
      </c>
      <c r="B120">
        <v>4.204637</v>
      </c>
      <c r="C120" s="20">
        <f t="shared" si="1"/>
        <v>2.3140635552672727E-5</v>
      </c>
      <c r="D120" t="s">
        <v>250</v>
      </c>
      <c r="E120">
        <v>69064</v>
      </c>
      <c r="F120" t="s">
        <v>186</v>
      </c>
    </row>
    <row r="121" spans="1:6" x14ac:dyDescent="0.3">
      <c r="A121">
        <v>8203603</v>
      </c>
      <c r="B121">
        <v>4.1390719999999996</v>
      </c>
      <c r="C121" s="20">
        <f t="shared" si="1"/>
        <v>2.2779792091034781E-5</v>
      </c>
      <c r="D121" t="s">
        <v>249</v>
      </c>
      <c r="E121">
        <v>82036</v>
      </c>
      <c r="F121" t="s">
        <v>159</v>
      </c>
    </row>
    <row r="122" spans="1:6" x14ac:dyDescent="0.3">
      <c r="A122">
        <v>8507906</v>
      </c>
      <c r="B122">
        <v>4</v>
      </c>
      <c r="C122" s="20">
        <f t="shared" si="1"/>
        <v>2.2014395585324229E-5</v>
      </c>
      <c r="D122" t="s">
        <v>248</v>
      </c>
      <c r="E122">
        <v>85079</v>
      </c>
      <c r="F122" t="s">
        <v>159</v>
      </c>
    </row>
    <row r="123" spans="1:6" x14ac:dyDescent="0.3">
      <c r="A123">
        <v>8203202</v>
      </c>
      <c r="B123">
        <v>3.8614380000000001</v>
      </c>
      <c r="C123" s="20">
        <f t="shared" si="1"/>
        <v>2.1251805915050807E-5</v>
      </c>
      <c r="D123" t="s">
        <v>247</v>
      </c>
      <c r="E123">
        <v>82032</v>
      </c>
      <c r="F123" t="s">
        <v>159</v>
      </c>
    </row>
    <row r="124" spans="1:6" x14ac:dyDescent="0.3">
      <c r="A124">
        <v>6902102</v>
      </c>
      <c r="B124">
        <v>3.177416</v>
      </c>
      <c r="C124" s="20">
        <f t="shared" si="1"/>
        <v>1.7487223190784644E-5</v>
      </c>
      <c r="D124" t="s">
        <v>246</v>
      </c>
      <c r="E124">
        <v>69021</v>
      </c>
      <c r="F124">
        <v>0</v>
      </c>
    </row>
    <row r="125" spans="1:6" x14ac:dyDescent="0.3">
      <c r="A125">
        <v>7911901</v>
      </c>
      <c r="B125">
        <v>3</v>
      </c>
      <c r="C125" s="20">
        <f t="shared" si="1"/>
        <v>1.6510796688993171E-5</v>
      </c>
      <c r="D125" t="s">
        <v>245</v>
      </c>
      <c r="E125">
        <v>79119</v>
      </c>
      <c r="F125" t="s">
        <v>159</v>
      </c>
    </row>
    <row r="126" spans="1:6" x14ac:dyDescent="0.3">
      <c r="A126">
        <v>8202902</v>
      </c>
      <c r="B126">
        <v>2.4853610000000002</v>
      </c>
      <c r="C126" s="20">
        <f t="shared" si="1"/>
        <v>1.3678430056584254E-5</v>
      </c>
      <c r="D126" t="s">
        <v>244</v>
      </c>
      <c r="E126">
        <v>82029</v>
      </c>
      <c r="F126" t="s">
        <v>159</v>
      </c>
    </row>
    <row r="127" spans="1:6" x14ac:dyDescent="0.3">
      <c r="A127">
        <v>8202002</v>
      </c>
      <c r="B127">
        <v>2.3891269999999998</v>
      </c>
      <c r="C127" s="20">
        <f t="shared" si="1"/>
        <v>1.3148796720394729E-5</v>
      </c>
      <c r="D127" t="s">
        <v>243</v>
      </c>
      <c r="E127">
        <v>82020</v>
      </c>
      <c r="F127" t="s">
        <v>194</v>
      </c>
    </row>
    <row r="128" spans="1:6" x14ac:dyDescent="0.3">
      <c r="A128">
        <v>8210602</v>
      </c>
      <c r="B128">
        <v>2.239287</v>
      </c>
      <c r="C128" s="20">
        <f t="shared" si="1"/>
        <v>1.2324137461768486E-5</v>
      </c>
      <c r="D128" t="s">
        <v>242</v>
      </c>
      <c r="E128">
        <v>82106</v>
      </c>
      <c r="F128" t="s">
        <v>241</v>
      </c>
    </row>
    <row r="129" spans="1:6" x14ac:dyDescent="0.3">
      <c r="A129">
        <v>8507901</v>
      </c>
      <c r="B129">
        <v>2.154798</v>
      </c>
      <c r="C129" s="20">
        <f t="shared" si="1"/>
        <v>1.185914389461637E-5</v>
      </c>
      <c r="D129" t="s">
        <v>240</v>
      </c>
      <c r="E129">
        <v>85079</v>
      </c>
      <c r="F129" t="s">
        <v>159</v>
      </c>
    </row>
    <row r="130" spans="1:6" x14ac:dyDescent="0.3">
      <c r="A130">
        <v>7902305</v>
      </c>
      <c r="B130">
        <v>2</v>
      </c>
      <c r="C130" s="20">
        <f t="shared" ref="C130:C193" si="2">B130/SUM($B$2:$B$204)</f>
        <v>1.1007197792662115E-5</v>
      </c>
      <c r="D130" t="s">
        <v>239</v>
      </c>
      <c r="E130">
        <v>79023</v>
      </c>
      <c r="F130" t="s">
        <v>159</v>
      </c>
    </row>
    <row r="131" spans="1:6" x14ac:dyDescent="0.3">
      <c r="A131">
        <v>7905201</v>
      </c>
      <c r="B131">
        <v>2</v>
      </c>
      <c r="C131" s="20">
        <f t="shared" si="2"/>
        <v>1.1007197792662115E-5</v>
      </c>
      <c r="D131" t="s">
        <v>238</v>
      </c>
      <c r="E131">
        <v>79052</v>
      </c>
      <c r="F131" t="s">
        <v>159</v>
      </c>
    </row>
    <row r="132" spans="1:6" x14ac:dyDescent="0.3">
      <c r="A132">
        <v>8213003</v>
      </c>
      <c r="B132">
        <v>2</v>
      </c>
      <c r="C132" s="20">
        <f t="shared" si="2"/>
        <v>1.1007197792662115E-5</v>
      </c>
      <c r="D132" t="s">
        <v>237</v>
      </c>
      <c r="E132">
        <v>82130</v>
      </c>
      <c r="F132" t="s">
        <v>236</v>
      </c>
    </row>
    <row r="133" spans="1:6" x14ac:dyDescent="0.3">
      <c r="A133">
        <v>8214401</v>
      </c>
      <c r="B133">
        <v>2</v>
      </c>
      <c r="C133" s="20">
        <f t="shared" si="2"/>
        <v>1.1007197792662115E-5</v>
      </c>
      <c r="D133" t="s">
        <v>235</v>
      </c>
      <c r="E133">
        <v>82144</v>
      </c>
      <c r="F133" t="s">
        <v>159</v>
      </c>
    </row>
    <row r="134" spans="1:6" x14ac:dyDescent="0.3">
      <c r="A134">
        <v>7911801</v>
      </c>
      <c r="B134">
        <v>1.9580880000000001</v>
      </c>
      <c r="C134" s="20">
        <f t="shared" si="2"/>
        <v>1.0776530955719088E-5</v>
      </c>
      <c r="D134" t="s">
        <v>234</v>
      </c>
      <c r="E134">
        <v>79118</v>
      </c>
      <c r="F134" t="s">
        <v>223</v>
      </c>
    </row>
    <row r="135" spans="1:6" x14ac:dyDescent="0.3">
      <c r="A135">
        <v>8208601</v>
      </c>
      <c r="B135">
        <v>1.8151649999999999</v>
      </c>
      <c r="C135" s="20">
        <f t="shared" si="2"/>
        <v>9.9899400906587632E-6</v>
      </c>
      <c r="D135" t="s">
        <v>233</v>
      </c>
      <c r="E135">
        <v>82086</v>
      </c>
      <c r="F135" t="s">
        <v>184</v>
      </c>
    </row>
    <row r="136" spans="1:6" x14ac:dyDescent="0.3">
      <c r="A136">
        <v>6906425</v>
      </c>
      <c r="B136">
        <v>1.6653480000000001</v>
      </c>
      <c r="C136" s="20">
        <f t="shared" si="2"/>
        <v>9.1654074148071347E-6</v>
      </c>
      <c r="D136" t="s">
        <v>232</v>
      </c>
      <c r="E136">
        <v>69064</v>
      </c>
      <c r="F136" t="s">
        <v>186</v>
      </c>
    </row>
    <row r="137" spans="1:6" x14ac:dyDescent="0.3">
      <c r="A137">
        <v>8203604</v>
      </c>
      <c r="B137">
        <v>1.4757480000000001</v>
      </c>
      <c r="C137" s="20">
        <f t="shared" si="2"/>
        <v>8.1219250640627664E-6</v>
      </c>
      <c r="D137" t="s">
        <v>231</v>
      </c>
      <c r="E137">
        <v>82036</v>
      </c>
      <c r="F137" t="s">
        <v>159</v>
      </c>
    </row>
    <row r="138" spans="1:6" x14ac:dyDescent="0.3">
      <c r="A138">
        <v>8202901</v>
      </c>
      <c r="B138">
        <v>1.435764</v>
      </c>
      <c r="C138" s="20">
        <f t="shared" si="2"/>
        <v>7.9018691657918644E-6</v>
      </c>
      <c r="D138" t="s">
        <v>230</v>
      </c>
      <c r="E138">
        <v>82029</v>
      </c>
      <c r="F138" t="s">
        <v>159</v>
      </c>
    </row>
    <row r="139" spans="1:6" x14ac:dyDescent="0.3">
      <c r="A139">
        <v>8203002</v>
      </c>
      <c r="B139">
        <v>1.3220190000000001</v>
      </c>
      <c r="C139" s="20">
        <f t="shared" si="2"/>
        <v>7.2758623093286882E-6</v>
      </c>
      <c r="D139" t="s">
        <v>229</v>
      </c>
      <c r="E139">
        <v>82030</v>
      </c>
      <c r="F139" t="s">
        <v>159</v>
      </c>
    </row>
    <row r="140" spans="1:6" x14ac:dyDescent="0.3">
      <c r="A140">
        <v>8206602</v>
      </c>
      <c r="B140">
        <v>1.306494</v>
      </c>
      <c r="C140" s="20">
        <f t="shared" si="2"/>
        <v>7.190418936463149E-6</v>
      </c>
      <c r="D140" t="s">
        <v>228</v>
      </c>
      <c r="E140">
        <v>82066</v>
      </c>
      <c r="F140" t="s">
        <v>159</v>
      </c>
    </row>
    <row r="141" spans="1:6" x14ac:dyDescent="0.3">
      <c r="A141">
        <v>8203601</v>
      </c>
      <c r="B141">
        <v>1.202888</v>
      </c>
      <c r="C141" s="20">
        <f t="shared" si="2"/>
        <v>6.6202130692098732E-6</v>
      </c>
      <c r="D141" t="s">
        <v>227</v>
      </c>
      <c r="E141">
        <v>82036</v>
      </c>
      <c r="F141" t="s">
        <v>159</v>
      </c>
    </row>
    <row r="142" spans="1:6" x14ac:dyDescent="0.3">
      <c r="A142">
        <v>7912201</v>
      </c>
      <c r="B142">
        <v>1.2</v>
      </c>
      <c r="C142" s="20">
        <f t="shared" si="2"/>
        <v>6.6043186755972689E-6</v>
      </c>
      <c r="D142" t="s">
        <v>226</v>
      </c>
      <c r="E142">
        <v>79122</v>
      </c>
      <c r="F142" t="s">
        <v>159</v>
      </c>
    </row>
    <row r="143" spans="1:6" x14ac:dyDescent="0.3">
      <c r="A143">
        <v>6906404</v>
      </c>
      <c r="B143">
        <v>1.08</v>
      </c>
      <c r="C143" s="20">
        <f t="shared" si="2"/>
        <v>5.9438868080375426E-6</v>
      </c>
      <c r="D143" t="s">
        <v>225</v>
      </c>
      <c r="E143">
        <v>69064</v>
      </c>
      <c r="F143" t="s">
        <v>186</v>
      </c>
    </row>
    <row r="144" spans="1:6" x14ac:dyDescent="0.3">
      <c r="A144">
        <v>7911701</v>
      </c>
      <c r="B144">
        <v>1.0248539999999999</v>
      </c>
      <c r="C144" s="20">
        <f t="shared" si="2"/>
        <v>5.640385343300469E-6</v>
      </c>
      <c r="D144" t="s">
        <v>224</v>
      </c>
      <c r="E144">
        <v>79117</v>
      </c>
      <c r="F144" t="s">
        <v>223</v>
      </c>
    </row>
    <row r="145" spans="1:6" x14ac:dyDescent="0.3">
      <c r="A145">
        <v>8210701</v>
      </c>
      <c r="B145">
        <v>1.0188600000000001</v>
      </c>
      <c r="C145" s="20">
        <f t="shared" si="2"/>
        <v>5.6073967715158618E-6</v>
      </c>
      <c r="D145" t="s">
        <v>222</v>
      </c>
      <c r="E145">
        <v>82107</v>
      </c>
      <c r="F145" t="s">
        <v>184</v>
      </c>
    </row>
    <row r="146" spans="1:6" x14ac:dyDescent="0.3">
      <c r="A146">
        <v>6906421</v>
      </c>
      <c r="B146">
        <v>1</v>
      </c>
      <c r="C146" s="20">
        <f t="shared" si="2"/>
        <v>5.5035988963310573E-6</v>
      </c>
      <c r="D146" t="s">
        <v>221</v>
      </c>
      <c r="E146">
        <v>69064</v>
      </c>
      <c r="F146" t="s">
        <v>186</v>
      </c>
    </row>
    <row r="147" spans="1:6" x14ac:dyDescent="0.3">
      <c r="A147">
        <v>7912001</v>
      </c>
      <c r="B147">
        <v>1</v>
      </c>
      <c r="C147" s="20">
        <f t="shared" si="2"/>
        <v>5.5035988963310573E-6</v>
      </c>
      <c r="D147" t="s">
        <v>220</v>
      </c>
      <c r="E147">
        <v>79120</v>
      </c>
      <c r="F147" t="s">
        <v>159</v>
      </c>
    </row>
    <row r="148" spans="1:6" x14ac:dyDescent="0.3">
      <c r="A148">
        <v>7912101</v>
      </c>
      <c r="B148">
        <v>1</v>
      </c>
      <c r="C148" s="20">
        <f t="shared" si="2"/>
        <v>5.5035988963310573E-6</v>
      </c>
      <c r="D148" t="s">
        <v>219</v>
      </c>
      <c r="E148">
        <v>79121</v>
      </c>
      <c r="F148" t="s">
        <v>159</v>
      </c>
    </row>
    <row r="149" spans="1:6" x14ac:dyDescent="0.3">
      <c r="A149">
        <v>8219901</v>
      </c>
      <c r="B149">
        <v>1</v>
      </c>
      <c r="C149" s="20">
        <f t="shared" si="2"/>
        <v>5.5035988963310573E-6</v>
      </c>
      <c r="D149" t="s">
        <v>218</v>
      </c>
      <c r="E149">
        <v>82199</v>
      </c>
      <c r="F149" t="s">
        <v>194</v>
      </c>
    </row>
    <row r="150" spans="1:6" x14ac:dyDescent="0.3">
      <c r="A150">
        <v>8205602</v>
      </c>
      <c r="B150">
        <v>0.98566350000000003</v>
      </c>
      <c r="C150" s="20">
        <f t="shared" si="2"/>
        <v>5.4246965507538071E-6</v>
      </c>
      <c r="D150" t="s">
        <v>217</v>
      </c>
      <c r="E150">
        <v>82056</v>
      </c>
      <c r="F150" t="s">
        <v>159</v>
      </c>
    </row>
    <row r="151" spans="1:6" x14ac:dyDescent="0.3">
      <c r="A151">
        <v>8203302</v>
      </c>
      <c r="B151">
        <v>0.81592739999999997</v>
      </c>
      <c r="C151" s="20">
        <f t="shared" si="2"/>
        <v>4.4905371381262692E-6</v>
      </c>
      <c r="D151" t="s">
        <v>216</v>
      </c>
      <c r="E151">
        <v>82033</v>
      </c>
      <c r="F151" t="s">
        <v>159</v>
      </c>
    </row>
    <row r="152" spans="1:6" x14ac:dyDescent="0.3">
      <c r="A152">
        <v>8205203</v>
      </c>
      <c r="B152">
        <v>0.73614219999999997</v>
      </c>
      <c r="C152" s="20">
        <f t="shared" si="2"/>
        <v>4.0514313994627163E-6</v>
      </c>
      <c r="D152" t="s">
        <v>215</v>
      </c>
      <c r="E152">
        <v>82052</v>
      </c>
      <c r="F152" t="s">
        <v>159</v>
      </c>
    </row>
    <row r="153" spans="1:6" x14ac:dyDescent="0.3">
      <c r="A153">
        <v>6906428</v>
      </c>
      <c r="B153">
        <v>0.58399999999999996</v>
      </c>
      <c r="C153" s="20">
        <f t="shared" si="2"/>
        <v>3.2141017554573372E-6</v>
      </c>
      <c r="D153" t="s">
        <v>214</v>
      </c>
      <c r="E153">
        <v>69064</v>
      </c>
      <c r="F153" t="s">
        <v>186</v>
      </c>
    </row>
    <row r="154" spans="1:6" x14ac:dyDescent="0.3">
      <c r="A154">
        <v>6906415</v>
      </c>
      <c r="B154">
        <v>0.55000000000000004</v>
      </c>
      <c r="C154" s="20">
        <f t="shared" si="2"/>
        <v>3.026979392982082E-6</v>
      </c>
      <c r="D154" t="s">
        <v>213</v>
      </c>
      <c r="E154">
        <v>69064</v>
      </c>
      <c r="F154" t="s">
        <v>186</v>
      </c>
    </row>
    <row r="155" spans="1:6" x14ac:dyDescent="0.3">
      <c r="A155">
        <v>8213501</v>
      </c>
      <c r="B155">
        <v>0.54603170000000001</v>
      </c>
      <c r="C155" s="20">
        <f t="shared" si="2"/>
        <v>3.0051394614817713E-6</v>
      </c>
      <c r="D155" t="s">
        <v>212</v>
      </c>
      <c r="E155">
        <v>82135</v>
      </c>
      <c r="F155" t="s">
        <v>159</v>
      </c>
    </row>
    <row r="156" spans="1:6" x14ac:dyDescent="0.3">
      <c r="A156">
        <v>6906423</v>
      </c>
      <c r="B156">
        <v>0.5</v>
      </c>
      <c r="C156" s="20">
        <f t="shared" si="2"/>
        <v>2.7517994481655286E-6</v>
      </c>
      <c r="D156" t="s">
        <v>211</v>
      </c>
      <c r="E156">
        <v>69064</v>
      </c>
      <c r="F156" t="s">
        <v>186</v>
      </c>
    </row>
    <row r="157" spans="1:6" x14ac:dyDescent="0.3">
      <c r="A157">
        <v>6906426</v>
      </c>
      <c r="B157">
        <v>0.5</v>
      </c>
      <c r="C157" s="20">
        <f t="shared" si="2"/>
        <v>2.7517994481655286E-6</v>
      </c>
      <c r="D157" t="s">
        <v>210</v>
      </c>
      <c r="E157">
        <v>69064</v>
      </c>
      <c r="F157" t="s">
        <v>186</v>
      </c>
    </row>
    <row r="158" spans="1:6" x14ac:dyDescent="0.3">
      <c r="A158">
        <v>8213601</v>
      </c>
      <c r="B158">
        <v>0.5</v>
      </c>
      <c r="C158" s="20">
        <f t="shared" si="2"/>
        <v>2.7517994481655286E-6</v>
      </c>
      <c r="D158" t="s">
        <v>209</v>
      </c>
      <c r="E158">
        <v>82136</v>
      </c>
      <c r="F158" t="s">
        <v>159</v>
      </c>
    </row>
    <row r="159" spans="1:6" x14ac:dyDescent="0.3">
      <c r="A159">
        <v>8221001</v>
      </c>
      <c r="B159">
        <v>0.5</v>
      </c>
      <c r="C159" s="20">
        <f t="shared" si="2"/>
        <v>2.7517994481655286E-6</v>
      </c>
      <c r="D159" t="s">
        <v>208</v>
      </c>
      <c r="E159">
        <v>82210</v>
      </c>
      <c r="F159" t="s">
        <v>159</v>
      </c>
    </row>
    <row r="160" spans="1:6" x14ac:dyDescent="0.3">
      <c r="A160">
        <v>8215801</v>
      </c>
      <c r="B160">
        <v>0.4684971</v>
      </c>
      <c r="C160" s="20">
        <f t="shared" si="2"/>
        <v>2.578420122494301E-6</v>
      </c>
      <c r="D160" t="s">
        <v>207</v>
      </c>
      <c r="E160">
        <v>82158</v>
      </c>
      <c r="F160" t="s">
        <v>159</v>
      </c>
    </row>
    <row r="161" spans="1:6" x14ac:dyDescent="0.3">
      <c r="A161">
        <v>8214201</v>
      </c>
      <c r="B161">
        <v>0.41969269999999997</v>
      </c>
      <c r="C161" s="20">
        <f t="shared" si="2"/>
        <v>2.3098202805182014E-6</v>
      </c>
      <c r="D161" t="s">
        <v>206</v>
      </c>
      <c r="E161">
        <v>82142</v>
      </c>
      <c r="F161" t="s">
        <v>159</v>
      </c>
    </row>
    <row r="162" spans="1:6" x14ac:dyDescent="0.3">
      <c r="A162">
        <v>6906419</v>
      </c>
      <c r="B162">
        <v>0.4</v>
      </c>
      <c r="C162" s="20">
        <f t="shared" si="2"/>
        <v>2.2014395585324232E-6</v>
      </c>
      <c r="D162" t="s">
        <v>205</v>
      </c>
      <c r="E162">
        <v>69064</v>
      </c>
      <c r="F162" t="s">
        <v>186</v>
      </c>
    </row>
    <row r="163" spans="1:6" x14ac:dyDescent="0.3">
      <c r="A163">
        <v>8206503</v>
      </c>
      <c r="B163">
        <v>0.4</v>
      </c>
      <c r="C163" s="20">
        <f t="shared" si="2"/>
        <v>2.2014395585324232E-6</v>
      </c>
      <c r="D163" t="s">
        <v>204</v>
      </c>
      <c r="E163">
        <v>82065</v>
      </c>
      <c r="F163" t="s">
        <v>159</v>
      </c>
    </row>
    <row r="164" spans="1:6" x14ac:dyDescent="0.3">
      <c r="A164">
        <v>8507913</v>
      </c>
      <c r="B164">
        <v>0.4</v>
      </c>
      <c r="C164" s="20">
        <f t="shared" si="2"/>
        <v>2.2014395585324232E-6</v>
      </c>
      <c r="D164" t="s">
        <v>203</v>
      </c>
      <c r="E164">
        <v>85079</v>
      </c>
      <c r="F164" t="s">
        <v>159</v>
      </c>
    </row>
    <row r="165" spans="1:6" x14ac:dyDescent="0.3">
      <c r="A165">
        <v>8203201</v>
      </c>
      <c r="B165">
        <v>0.36946830000000003</v>
      </c>
      <c r="C165" s="20">
        <f t="shared" si="2"/>
        <v>2.0334053281093123E-6</v>
      </c>
      <c r="D165" t="s">
        <v>202</v>
      </c>
      <c r="E165">
        <v>82032</v>
      </c>
      <c r="F165" t="s">
        <v>159</v>
      </c>
    </row>
    <row r="166" spans="1:6" x14ac:dyDescent="0.3">
      <c r="A166">
        <v>8203102</v>
      </c>
      <c r="B166">
        <v>0.36664370000000002</v>
      </c>
      <c r="C166" s="20">
        <f t="shared" si="2"/>
        <v>2.0178598626667353E-6</v>
      </c>
      <c r="D166" t="s">
        <v>201</v>
      </c>
      <c r="E166">
        <v>82031</v>
      </c>
      <c r="F166" t="s">
        <v>159</v>
      </c>
    </row>
    <row r="167" spans="1:6" x14ac:dyDescent="0.3">
      <c r="A167">
        <v>8203303</v>
      </c>
      <c r="B167">
        <v>0.35662939999999999</v>
      </c>
      <c r="C167" s="20">
        <f t="shared" si="2"/>
        <v>1.962745172239207E-6</v>
      </c>
      <c r="D167" t="s">
        <v>200</v>
      </c>
      <c r="E167">
        <v>82033</v>
      </c>
      <c r="F167" t="s">
        <v>159</v>
      </c>
    </row>
    <row r="168" spans="1:6" x14ac:dyDescent="0.3">
      <c r="A168">
        <v>8206601</v>
      </c>
      <c r="B168">
        <v>0.35191159999999999</v>
      </c>
      <c r="C168" s="20">
        <f t="shared" si="2"/>
        <v>1.9367802933660963E-6</v>
      </c>
      <c r="D168" t="s">
        <v>199</v>
      </c>
      <c r="E168">
        <v>82066</v>
      </c>
      <c r="F168" t="s">
        <v>159</v>
      </c>
    </row>
    <row r="169" spans="1:6" x14ac:dyDescent="0.3">
      <c r="A169">
        <v>8216301</v>
      </c>
      <c r="B169">
        <v>0.34974569999999999</v>
      </c>
      <c r="C169" s="20">
        <f t="shared" si="2"/>
        <v>1.9248600485165329E-6</v>
      </c>
      <c r="D169" t="s">
        <v>198</v>
      </c>
      <c r="E169">
        <v>82163</v>
      </c>
      <c r="F169" t="s">
        <v>159</v>
      </c>
    </row>
    <row r="170" spans="1:6" x14ac:dyDescent="0.3">
      <c r="A170">
        <v>8215901</v>
      </c>
      <c r="B170">
        <v>0.33844930000000001</v>
      </c>
      <c r="C170" s="20">
        <f t="shared" si="2"/>
        <v>1.8626891939440189E-6</v>
      </c>
      <c r="D170" t="s">
        <v>197</v>
      </c>
      <c r="E170">
        <v>82159</v>
      </c>
      <c r="F170" t="s">
        <v>159</v>
      </c>
    </row>
    <row r="171" spans="1:6" x14ac:dyDescent="0.3">
      <c r="A171">
        <v>8216001</v>
      </c>
      <c r="B171">
        <v>0.27165869999999998</v>
      </c>
      <c r="C171" s="20">
        <f t="shared" si="2"/>
        <v>1.4951005214987298E-6</v>
      </c>
      <c r="D171" t="s">
        <v>196</v>
      </c>
      <c r="E171">
        <v>82160</v>
      </c>
      <c r="F171" t="s">
        <v>159</v>
      </c>
    </row>
    <row r="172" spans="1:6" x14ac:dyDescent="0.3">
      <c r="A172">
        <v>8221101</v>
      </c>
      <c r="B172">
        <v>0.251</v>
      </c>
      <c r="C172" s="20">
        <f t="shared" si="2"/>
        <v>1.3814033229790953E-6</v>
      </c>
      <c r="D172" t="s">
        <v>195</v>
      </c>
      <c r="E172">
        <v>82211</v>
      </c>
      <c r="F172" t="s">
        <v>194</v>
      </c>
    </row>
    <row r="173" spans="1:6" x14ac:dyDescent="0.3">
      <c r="A173">
        <v>6906429</v>
      </c>
      <c r="B173">
        <v>0.2</v>
      </c>
      <c r="C173" s="20">
        <f t="shared" si="2"/>
        <v>1.1007197792662116E-6</v>
      </c>
      <c r="D173" t="s">
        <v>193</v>
      </c>
      <c r="E173">
        <v>69064</v>
      </c>
      <c r="F173" t="s">
        <v>186</v>
      </c>
    </row>
    <row r="174" spans="1:6" x14ac:dyDescent="0.3">
      <c r="A174">
        <v>6906430</v>
      </c>
      <c r="B174">
        <v>0.2</v>
      </c>
      <c r="C174" s="20">
        <f t="shared" si="2"/>
        <v>1.1007197792662116E-6</v>
      </c>
      <c r="D174" t="s">
        <v>192</v>
      </c>
      <c r="E174">
        <v>69064</v>
      </c>
      <c r="F174" t="s">
        <v>186</v>
      </c>
    </row>
    <row r="175" spans="1:6" x14ac:dyDescent="0.3">
      <c r="A175">
        <v>8203301</v>
      </c>
      <c r="B175">
        <v>0.17206170000000001</v>
      </c>
      <c r="C175" s="20">
        <f t="shared" si="2"/>
        <v>9.4695858222084552E-7</v>
      </c>
      <c r="D175" t="s">
        <v>191</v>
      </c>
      <c r="E175">
        <v>82033</v>
      </c>
      <c r="F175" t="s">
        <v>159</v>
      </c>
    </row>
    <row r="176" spans="1:6" x14ac:dyDescent="0.3">
      <c r="A176">
        <v>8213801</v>
      </c>
      <c r="B176">
        <v>0.16882910000000001</v>
      </c>
      <c r="C176" s="20">
        <f t="shared" si="2"/>
        <v>9.2916764842856574E-7</v>
      </c>
      <c r="D176" t="s">
        <v>190</v>
      </c>
      <c r="E176">
        <v>82138</v>
      </c>
      <c r="F176" t="s">
        <v>159</v>
      </c>
    </row>
    <row r="177" spans="1:6" x14ac:dyDescent="0.3">
      <c r="A177">
        <v>8216101</v>
      </c>
      <c r="B177">
        <v>0.11587509999999999</v>
      </c>
      <c r="C177" s="20">
        <f t="shared" si="2"/>
        <v>6.3773007247225091E-7</v>
      </c>
      <c r="D177" t="s">
        <v>189</v>
      </c>
      <c r="E177">
        <v>82161</v>
      </c>
      <c r="F177" t="s">
        <v>159</v>
      </c>
    </row>
    <row r="178" spans="1:6" x14ac:dyDescent="0.3">
      <c r="A178">
        <v>8216401</v>
      </c>
      <c r="B178">
        <v>0.1025774</v>
      </c>
      <c r="C178" s="20">
        <f t="shared" si="2"/>
        <v>5.6454486542850938E-7</v>
      </c>
      <c r="D178" t="s">
        <v>188</v>
      </c>
      <c r="E178">
        <v>82164</v>
      </c>
      <c r="F178" t="s">
        <v>159</v>
      </c>
    </row>
    <row r="179" spans="1:6" x14ac:dyDescent="0.3">
      <c r="A179">
        <v>6906424</v>
      </c>
      <c r="B179">
        <v>0.1</v>
      </c>
      <c r="C179" s="20">
        <f t="shared" si="2"/>
        <v>5.5035988963310581E-7</v>
      </c>
      <c r="D179" t="s">
        <v>187</v>
      </c>
      <c r="E179">
        <v>69064</v>
      </c>
      <c r="F179" t="s">
        <v>186</v>
      </c>
    </row>
    <row r="180" spans="1:6" x14ac:dyDescent="0.3">
      <c r="A180">
        <v>8210702</v>
      </c>
      <c r="B180">
        <v>0.1</v>
      </c>
      <c r="C180" s="20">
        <f t="shared" si="2"/>
        <v>5.5035988963310581E-7</v>
      </c>
      <c r="D180" t="s">
        <v>185</v>
      </c>
      <c r="E180">
        <v>82107</v>
      </c>
      <c r="F180" t="s">
        <v>184</v>
      </c>
    </row>
    <row r="181" spans="1:6" x14ac:dyDescent="0.3">
      <c r="A181">
        <v>8210901</v>
      </c>
      <c r="B181">
        <v>0.1</v>
      </c>
      <c r="C181" s="20">
        <f t="shared" si="2"/>
        <v>5.5035988963310581E-7</v>
      </c>
      <c r="D181" t="s">
        <v>183</v>
      </c>
      <c r="E181">
        <v>82109</v>
      </c>
      <c r="F181" t="s">
        <v>159</v>
      </c>
    </row>
    <row r="182" spans="1:6" x14ac:dyDescent="0.3">
      <c r="A182">
        <v>8202702</v>
      </c>
      <c r="B182">
        <v>6.16711E-2</v>
      </c>
      <c r="C182" s="20">
        <f t="shared" si="2"/>
        <v>3.3941299789552226E-7</v>
      </c>
      <c r="D182" t="s">
        <v>182</v>
      </c>
      <c r="E182">
        <v>82027</v>
      </c>
      <c r="F182" t="s">
        <v>159</v>
      </c>
    </row>
    <row r="183" spans="1:6" x14ac:dyDescent="0.3">
      <c r="A183">
        <v>8204402</v>
      </c>
      <c r="B183">
        <v>6.04851E-2</v>
      </c>
      <c r="C183" s="20">
        <f t="shared" si="2"/>
        <v>3.3288572960447366E-7</v>
      </c>
      <c r="D183" t="s">
        <v>181</v>
      </c>
      <c r="E183">
        <v>82044</v>
      </c>
      <c r="F183" t="s">
        <v>159</v>
      </c>
    </row>
    <row r="184" spans="1:6" x14ac:dyDescent="0.3">
      <c r="A184">
        <v>8215301</v>
      </c>
      <c r="B184">
        <v>5.2079300000000002E-2</v>
      </c>
      <c r="C184" s="20">
        <f t="shared" si="2"/>
        <v>2.8662357800169403E-7</v>
      </c>
      <c r="D184" t="s">
        <v>180</v>
      </c>
      <c r="E184">
        <v>82153</v>
      </c>
      <c r="F184" t="s">
        <v>159</v>
      </c>
    </row>
    <row r="185" spans="1:6" x14ac:dyDescent="0.3">
      <c r="A185">
        <v>8206101</v>
      </c>
      <c r="B185">
        <v>0.05</v>
      </c>
      <c r="C185" s="20">
        <f t="shared" si="2"/>
        <v>2.7517994481655291E-7</v>
      </c>
      <c r="D185" t="s">
        <v>179</v>
      </c>
      <c r="E185">
        <v>82061</v>
      </c>
      <c r="F185" t="s">
        <v>159</v>
      </c>
    </row>
    <row r="186" spans="1:6" x14ac:dyDescent="0.3">
      <c r="A186">
        <v>8215401</v>
      </c>
      <c r="B186">
        <v>0.05</v>
      </c>
      <c r="C186" s="20">
        <f t="shared" si="2"/>
        <v>2.7517994481655291E-7</v>
      </c>
      <c r="D186" t="s">
        <v>178</v>
      </c>
      <c r="E186">
        <v>82154</v>
      </c>
      <c r="F186" t="s">
        <v>159</v>
      </c>
    </row>
    <row r="187" spans="1:6" x14ac:dyDescent="0.3">
      <c r="A187">
        <v>8216201</v>
      </c>
      <c r="B187">
        <v>4.3153299999999999E-2</v>
      </c>
      <c r="C187" s="20">
        <f t="shared" si="2"/>
        <v>2.3749845425304303E-7</v>
      </c>
      <c r="D187" t="s">
        <v>177</v>
      </c>
      <c r="E187">
        <v>82162</v>
      </c>
      <c r="F187" t="s">
        <v>159</v>
      </c>
    </row>
    <row r="188" spans="1:6" x14ac:dyDescent="0.3">
      <c r="A188">
        <v>8216701</v>
      </c>
      <c r="B188">
        <v>4.2999999999999997E-2</v>
      </c>
      <c r="C188" s="20">
        <f t="shared" si="2"/>
        <v>2.3665475254223544E-7</v>
      </c>
      <c r="D188" t="s">
        <v>176</v>
      </c>
      <c r="E188">
        <v>82167</v>
      </c>
      <c r="F188" t="s">
        <v>159</v>
      </c>
    </row>
    <row r="189" spans="1:6" x14ac:dyDescent="0.3">
      <c r="A189">
        <v>8202903</v>
      </c>
      <c r="B189">
        <v>4.22704E-2</v>
      </c>
      <c r="C189" s="20">
        <f t="shared" si="2"/>
        <v>2.3263932678747233E-7</v>
      </c>
      <c r="D189" t="s">
        <v>175</v>
      </c>
      <c r="E189">
        <v>82029</v>
      </c>
      <c r="F189" t="s">
        <v>159</v>
      </c>
    </row>
    <row r="190" spans="1:6" x14ac:dyDescent="0.3">
      <c r="A190">
        <v>8217701</v>
      </c>
      <c r="B190">
        <v>0.04</v>
      </c>
      <c r="C190" s="20">
        <f t="shared" si="2"/>
        <v>2.2014395585324229E-7</v>
      </c>
      <c r="D190" t="s">
        <v>174</v>
      </c>
      <c r="E190">
        <v>82177</v>
      </c>
      <c r="F190" t="s">
        <v>159</v>
      </c>
    </row>
    <row r="191" spans="1:6" x14ac:dyDescent="0.3">
      <c r="A191">
        <v>8202904</v>
      </c>
      <c r="B191">
        <v>3.8498900000000003E-2</v>
      </c>
      <c r="C191" s="20">
        <f t="shared" si="2"/>
        <v>2.1188250354995977E-7</v>
      </c>
      <c r="D191" t="s">
        <v>173</v>
      </c>
      <c r="E191">
        <v>82029</v>
      </c>
      <c r="F191" t="s">
        <v>159</v>
      </c>
    </row>
    <row r="192" spans="1:6" x14ac:dyDescent="0.3">
      <c r="A192">
        <v>8214801</v>
      </c>
      <c r="B192">
        <v>3.2225299999999998E-2</v>
      </c>
      <c r="C192" s="20">
        <f t="shared" si="2"/>
        <v>1.7735512551393721E-7</v>
      </c>
      <c r="D192" t="s">
        <v>172</v>
      </c>
      <c r="E192">
        <v>82148</v>
      </c>
      <c r="F192" t="s">
        <v>159</v>
      </c>
    </row>
    <row r="193" spans="1:6" x14ac:dyDescent="0.3">
      <c r="A193">
        <v>8218901</v>
      </c>
      <c r="B193">
        <v>3.03363E-2</v>
      </c>
      <c r="C193" s="20">
        <f t="shared" si="2"/>
        <v>1.6695882719876786E-7</v>
      </c>
      <c r="D193" t="s">
        <v>171</v>
      </c>
      <c r="E193">
        <v>82189</v>
      </c>
      <c r="F193" t="s">
        <v>159</v>
      </c>
    </row>
    <row r="194" spans="1:6" x14ac:dyDescent="0.3">
      <c r="A194">
        <v>8220001</v>
      </c>
      <c r="B194">
        <v>0.03</v>
      </c>
      <c r="C194" s="20">
        <f t="shared" ref="C194:C257" si="3">B194/SUM($B$2:$B$204)</f>
        <v>1.6510796688993171E-7</v>
      </c>
      <c r="D194" t="s">
        <v>170</v>
      </c>
      <c r="E194">
        <v>82200</v>
      </c>
      <c r="F194" t="s">
        <v>159</v>
      </c>
    </row>
    <row r="195" spans="1:6" x14ac:dyDescent="0.3">
      <c r="A195">
        <v>8202703</v>
      </c>
      <c r="B195">
        <v>2.9000000000000001E-2</v>
      </c>
      <c r="C195" s="20">
        <f t="shared" si="3"/>
        <v>1.5960436799360068E-7</v>
      </c>
      <c r="D195" t="s">
        <v>169</v>
      </c>
      <c r="E195">
        <v>82027</v>
      </c>
      <c r="F195" t="s">
        <v>159</v>
      </c>
    </row>
    <row r="196" spans="1:6" x14ac:dyDescent="0.3">
      <c r="A196">
        <v>8219201</v>
      </c>
      <c r="B196">
        <v>2.5999999999999999E-2</v>
      </c>
      <c r="C196" s="20">
        <f t="shared" si="3"/>
        <v>1.4309357130460748E-7</v>
      </c>
      <c r="D196" t="s">
        <v>168</v>
      </c>
      <c r="E196">
        <v>82192</v>
      </c>
      <c r="F196" t="s">
        <v>159</v>
      </c>
    </row>
    <row r="197" spans="1:6" x14ac:dyDescent="0.3">
      <c r="A197">
        <v>8214901</v>
      </c>
      <c r="B197">
        <v>2.5000000000000001E-2</v>
      </c>
      <c r="C197" s="20">
        <f t="shared" si="3"/>
        <v>1.3758997240827645E-7</v>
      </c>
      <c r="D197" t="s">
        <v>167</v>
      </c>
      <c r="E197">
        <v>82149</v>
      </c>
      <c r="F197" t="s">
        <v>159</v>
      </c>
    </row>
    <row r="198" spans="1:6" x14ac:dyDescent="0.3">
      <c r="A198">
        <v>8204401</v>
      </c>
      <c r="B198">
        <v>1.9E-2</v>
      </c>
      <c r="C198" s="20">
        <f t="shared" si="3"/>
        <v>1.0456837903029008E-7</v>
      </c>
      <c r="D198" t="s">
        <v>166</v>
      </c>
      <c r="E198">
        <v>82044</v>
      </c>
      <c r="F198" t="s">
        <v>159</v>
      </c>
    </row>
    <row r="199" spans="1:6" x14ac:dyDescent="0.3">
      <c r="A199">
        <v>8219101</v>
      </c>
      <c r="B199">
        <v>1.9E-2</v>
      </c>
      <c r="C199" s="20">
        <f t="shared" si="3"/>
        <v>1.0456837903029008E-7</v>
      </c>
      <c r="D199" t="s">
        <v>165</v>
      </c>
      <c r="E199">
        <v>82191</v>
      </c>
      <c r="F199" t="s">
        <v>159</v>
      </c>
    </row>
    <row r="200" spans="1:6" x14ac:dyDescent="0.3">
      <c r="A200">
        <v>8205601</v>
      </c>
      <c r="B200">
        <v>1.4999999999999999E-2</v>
      </c>
      <c r="C200" s="20">
        <f t="shared" si="3"/>
        <v>8.2553983444965853E-8</v>
      </c>
      <c r="D200" t="s">
        <v>164</v>
      </c>
      <c r="E200">
        <v>82056</v>
      </c>
      <c r="F200" t="s">
        <v>159</v>
      </c>
    </row>
    <row r="201" spans="1:6" x14ac:dyDescent="0.3">
      <c r="A201">
        <v>8219301</v>
      </c>
      <c r="B201">
        <v>1.4999999999999999E-2</v>
      </c>
      <c r="C201" s="20">
        <f t="shared" si="3"/>
        <v>8.2553983444965853E-8</v>
      </c>
      <c r="D201" t="s">
        <v>163</v>
      </c>
      <c r="E201">
        <v>82193</v>
      </c>
      <c r="F201" t="s">
        <v>159</v>
      </c>
    </row>
    <row r="202" spans="1:6" x14ac:dyDescent="0.3">
      <c r="A202">
        <v>8219401</v>
      </c>
      <c r="B202">
        <v>1.4999999999999999E-2</v>
      </c>
      <c r="C202" s="20">
        <f t="shared" si="3"/>
        <v>8.2553983444965853E-8</v>
      </c>
      <c r="D202" t="s">
        <v>162</v>
      </c>
      <c r="E202">
        <v>82194</v>
      </c>
      <c r="F202" t="s">
        <v>159</v>
      </c>
    </row>
    <row r="203" spans="1:6" x14ac:dyDescent="0.3">
      <c r="A203">
        <v>8219001</v>
      </c>
      <c r="B203">
        <v>1.2999999999999999E-2</v>
      </c>
      <c r="C203" s="20">
        <f t="shared" si="3"/>
        <v>7.1546785652303738E-8</v>
      </c>
      <c r="D203" t="s">
        <v>161</v>
      </c>
      <c r="E203">
        <v>82190</v>
      </c>
      <c r="F203" t="s">
        <v>159</v>
      </c>
    </row>
    <row r="204" spans="1:6" x14ac:dyDescent="0.3">
      <c r="A204">
        <v>8219501</v>
      </c>
      <c r="B204">
        <v>0.01</v>
      </c>
      <c r="C204" s="20">
        <f t="shared" si="3"/>
        <v>5.5035988963310573E-8</v>
      </c>
      <c r="D204" t="s">
        <v>160</v>
      </c>
      <c r="E204">
        <v>82195</v>
      </c>
      <c r="F204"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Elasticities</vt:lpstr>
      <vt:lpstr>Elasticities (2)</vt:lpstr>
      <vt:lpstr>Elasticities (by education)</vt:lpstr>
      <vt:lpstr>Elasticities (by income)</vt:lpstr>
      <vt:lpstr>Descriptive</vt:lpstr>
      <vt:lpstr>Other_beverages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paula</cp:lastModifiedBy>
  <dcterms:created xsi:type="dcterms:W3CDTF">2020-12-08T17:56:55Z</dcterms:created>
  <dcterms:modified xsi:type="dcterms:W3CDTF">2021-02-11T18:09:16Z</dcterms:modified>
</cp:coreProperties>
</file>