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07"/>
  <workbookPr codeName="ThisWorkbook"/>
  <mc:AlternateContent xmlns:mc="http://schemas.openxmlformats.org/markup-compatibility/2006">
    <mc:Choice Requires="x15">
      <x15ac:absPath xmlns:x15ac="http://schemas.microsoft.com/office/spreadsheetml/2010/11/ac" url="G:\My Drive\!CFI Drive\Website - wordpress\Downloads\Excel\"/>
    </mc:Choice>
  </mc:AlternateContent>
  <xr:revisionPtr revIDLastSave="0" documentId="8_{9A97444D-6480-4D23-BB5C-271BC0329FD6}" xr6:coauthVersionLast="47" xr6:coauthVersionMax="47" xr10:uidLastSave="{00000000-0000-0000-0000-000000000000}"/>
  <bookViews>
    <workbookView xWindow="45970" yWindow="12800" windowWidth="23260" windowHeight="12580" xr2:uid="{00000000-000D-0000-FFFF-FFFF00000000}"/>
  </bookViews>
  <sheets>
    <sheet name="Banking Industry Comps" sheetId="1" r:id="rId1"/>
  </sheets>
  <definedNames>
    <definedName name="_xlnm._FilterDatabase" localSheetId="0" hidden="1">'Banking Industry Comps'!$B$8:$O$18</definedName>
    <definedName name="CIQWBGuid" hidden="1">"2cd8126d-26c3-430c-b7fa-a069e3a1fc62"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"05/28/2019 19:20:36"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24" i="1" l="1"/>
  <c r="N24" i="1"/>
  <c r="M24" i="1"/>
  <c r="L24" i="1"/>
  <c r="L9" i="1"/>
  <c r="M9" i="1"/>
  <c r="N9" i="1"/>
  <c r="O9" i="1"/>
  <c r="L18" i="1"/>
  <c r="M18" i="1"/>
  <c r="N18" i="1"/>
  <c r="O18" i="1"/>
  <c r="L11" i="1"/>
  <c r="M11" i="1"/>
  <c r="N11" i="1"/>
  <c r="O11" i="1"/>
  <c r="L15" i="1"/>
  <c r="M15" i="1"/>
  <c r="N15" i="1"/>
  <c r="O15" i="1"/>
  <c r="L14" i="1"/>
  <c r="M14" i="1"/>
  <c r="N14" i="1"/>
  <c r="O14" i="1"/>
  <c r="L12" i="1"/>
  <c r="M12" i="1"/>
  <c r="N12" i="1"/>
  <c r="O12" i="1"/>
  <c r="L13" i="1"/>
  <c r="M13" i="1"/>
  <c r="N13" i="1"/>
  <c r="O13" i="1"/>
  <c r="L17" i="1"/>
  <c r="M17" i="1"/>
  <c r="N17" i="1"/>
  <c r="O17" i="1"/>
  <c r="L10" i="1"/>
  <c r="M10" i="1"/>
  <c r="N10" i="1"/>
  <c r="O10" i="1"/>
  <c r="L16" i="1"/>
  <c r="M16" i="1"/>
  <c r="N16" i="1"/>
  <c r="O16" i="1"/>
  <c r="I8" i="1"/>
  <c r="K8" i="1"/>
  <c r="M8" i="1"/>
  <c r="O8" i="1"/>
  <c r="D19" i="1"/>
  <c r="E19" i="1"/>
  <c r="F19" i="1"/>
  <c r="G19" i="1"/>
  <c r="H19" i="1"/>
  <c r="I19" i="1"/>
  <c r="J19" i="1"/>
  <c r="K19" i="1"/>
  <c r="D20" i="1"/>
  <c r="E20" i="1"/>
  <c r="F20" i="1"/>
  <c r="G20" i="1"/>
  <c r="H20" i="1"/>
  <c r="I20" i="1"/>
  <c r="J20" i="1"/>
  <c r="K20" i="1"/>
  <c r="D21" i="1"/>
  <c r="E21" i="1"/>
  <c r="F21" i="1"/>
  <c r="G21" i="1"/>
  <c r="H21" i="1"/>
  <c r="I21" i="1"/>
  <c r="J21" i="1"/>
  <c r="K21" i="1"/>
  <c r="D22" i="1"/>
  <c r="E22" i="1"/>
  <c r="F22" i="1"/>
  <c r="G22" i="1"/>
  <c r="H22" i="1"/>
  <c r="I22" i="1"/>
  <c r="J22" i="1"/>
  <c r="K22" i="1"/>
  <c r="M21" i="1" l="1"/>
  <c r="L21" i="1"/>
  <c r="M20" i="1"/>
  <c r="O19" i="1" l="1"/>
  <c r="L20" i="1"/>
  <c r="O22" i="1"/>
  <c r="M19" i="1"/>
  <c r="M22" i="1"/>
  <c r="O21" i="1"/>
  <c r="O20" i="1"/>
  <c r="N22" i="1"/>
  <c r="N20" i="1"/>
  <c r="N19" i="1"/>
  <c r="N21" i="1"/>
  <c r="L22" i="1"/>
  <c r="L19" i="1"/>
</calcChain>
</file>

<file path=xl/sharedStrings.xml><?xml version="1.0" encoding="utf-8"?>
<sst xmlns="http://schemas.openxmlformats.org/spreadsheetml/2006/main" count="48" uniqueCount="47">
  <si>
    <t>© Corporate Finance Institute®. All rights reserved.</t>
  </si>
  <si>
    <t>Banking Industry Comps</t>
  </si>
  <si>
    <t>Market Data as of:</t>
  </si>
  <si>
    <t>Market Data</t>
  </si>
  <si>
    <t>Financial Data</t>
  </si>
  <si>
    <t>Market Cap/EBT</t>
  </si>
  <si>
    <t>Market Cap/Revenue</t>
  </si>
  <si>
    <t>Company Name</t>
  </si>
  <si>
    <t>Ticker Symbol</t>
  </si>
  <si>
    <t>Market Capitalization</t>
  </si>
  <si>
    <t>Net Debt</t>
  </si>
  <si>
    <t>Preferred Equity</t>
  </si>
  <si>
    <t>Minority Interest</t>
  </si>
  <si>
    <t>LTM EBT</t>
  </si>
  <si>
    <t>LTM 
Revenue</t>
  </si>
  <si>
    <t>LTM</t>
  </si>
  <si>
    <t>Bank of America Corporation</t>
  </si>
  <si>
    <t>NYSE:BAC</t>
  </si>
  <si>
    <t>Barclays PLC</t>
  </si>
  <si>
    <t>LSE:BARC</t>
  </si>
  <si>
    <t>Citigroup Inc.</t>
  </si>
  <si>
    <t>NYSE:C</t>
  </si>
  <si>
    <t>Credit Suisse Group AG</t>
  </si>
  <si>
    <t>SWX:CSGN</t>
  </si>
  <si>
    <t>Deutsche Bank Aktiengesellschaft</t>
  </si>
  <si>
    <t>DB:DBK</t>
  </si>
  <si>
    <t>Morgan Stanley</t>
  </si>
  <si>
    <t>NYSE:MS</t>
  </si>
  <si>
    <t>The Goldman Sachs Group, Inc.</t>
  </si>
  <si>
    <t>NYSE:GS</t>
  </si>
  <si>
    <t>The Toronto-Dominion Bank</t>
  </si>
  <si>
    <t>TSX:TD</t>
  </si>
  <si>
    <t>UBS Group AG</t>
  </si>
  <si>
    <t>SWX:UBSG</t>
  </si>
  <si>
    <t>Wells Fargo &amp; Company</t>
  </si>
  <si>
    <t>NYSE:WFC</t>
  </si>
  <si>
    <t>Min</t>
  </si>
  <si>
    <t>Max</t>
  </si>
  <si>
    <t>Mean</t>
  </si>
  <si>
    <t>Median</t>
  </si>
  <si>
    <t>JPMorgan Chase &amp; Co.</t>
  </si>
  <si>
    <t>NYSE:JPM</t>
  </si>
  <si>
    <t>Source: S&amp;P Capital IQ</t>
  </si>
  <si>
    <t>This file is for educational purposes only. E&amp;OE</t>
  </si>
  <si>
    <t xml:space="preserve">Corporate Finance Institute® </t>
  </si>
  <si>
    <t>https://corporatefinanceinstitute.com/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</si>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</sst>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-* #,##0_-;\(#,##0\)_-;_-* &quot;-&quot;_-;_-@_-"/>
    <numFmt numFmtId="165" formatCode="_ * #,##0_ ;_ * \-#,##0_ ;_ * &quot;-&quot;??_ ;_ @_ "/>
    <numFmt numFmtId="166" formatCode="mm\/dd\/yyyy"/>
    <numFmt numFmtId="167" formatCode="0.0\x"/>
  </numFmts>
  <fonts count="2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sz val="12"/>
      <name val="Arial Narrow"/>
      <family val="2"/>
    </font>
    <font>
      <u/>
      <sz val="11"/>
      <color indexed="12"/>
      <name val="Calibri"/>
      <family val="2"/>
      <scheme val="minor"/>
    </font>
    <font>
      <u/>
      <sz val="12"/>
      <color indexed="12"/>
      <name val="Arial Narrow"/>
      <family val="2"/>
    </font>
    <font>
      <u/>
      <sz val="11"/>
      <color theme="10"/>
      <name val="Calibri"/>
      <family val="2"/>
      <scheme val="minor"/>
    </font>
    <font>
      <i/>
      <sz val="12"/>
      <color theme="1"/>
      <name val="Arial Narrow"/>
      <family val="2"/>
    </font>
    <font>
      <u/>
      <sz val="11"/>
      <color theme="10"/>
      <name val="Arial Narrow"/>
      <family val="2"/>
    </font>
    <font>
      <u/>
      <sz val="10"/>
      <color theme="10"/>
      <name val="Arial"/>
      <family val="2"/>
    </font>
    <font>
      <sz val="11"/>
      <color theme="0"/>
      <name val="Arial Narrow"/>
      <family val="2"/>
    </font>
    <font>
      <sz val="11"/>
      <name val="Arial Narrow"/>
      <family val="2"/>
    </font>
    <font>
      <sz val="8"/>
      <color theme="0"/>
      <name val="Arial Narrow"/>
      <family val="2"/>
    </font>
    <font>
      <sz val="12"/>
      <color theme="1"/>
      <name val="Arial Narrow"/>
      <family val="2"/>
    </font>
    <font>
      <sz val="11"/>
      <color theme="2"/>
      <name val="Arial Narrow"/>
      <family val="2"/>
    </font>
    <font>
      <b/>
      <sz val="10"/>
      <color theme="0"/>
      <name val="Arial Narrow"/>
      <family val="2"/>
    </font>
    <font>
      <b/>
      <sz val="11"/>
      <color theme="0"/>
      <name val="Arial Narrow"/>
      <family val="2"/>
    </font>
    <font>
      <sz val="11"/>
      <color rgb="FF0000FF"/>
      <name val="Arial Narrow"/>
      <family val="2"/>
    </font>
    <font>
      <b/>
      <sz val="11"/>
      <name val="Arial Narrow"/>
      <family val="2"/>
    </font>
    <font>
      <sz val="9"/>
      <name val="Arial Narrow"/>
      <family val="2"/>
    </font>
    <font>
      <sz val="9"/>
      <color theme="1"/>
      <name val="Arial Narrow"/>
      <family val="2"/>
    </font>
    <font>
      <u/>
      <sz val="12"/>
      <color rgb="FF0070C0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6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ck">
        <color theme="2"/>
      </right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ck">
        <color theme="2"/>
      </left>
      <right/>
      <top/>
      <bottom style="thin">
        <color theme="0"/>
      </bottom>
      <diagonal/>
    </border>
  </borders>
  <cellStyleXfs count="1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3" fillId="0" borderId="0"/>
    <xf numFmtId="0" fontId="4" fillId="0" borderId="0" applyNumberFormat="0" applyFill="0" applyBorder="0" applyAlignment="0" applyProtection="0">
      <alignment horizontal="left" indent="1"/>
    </xf>
    <xf numFmtId="0" fontId="3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/>
    <xf numFmtId="0" fontId="1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49">
    <xf numFmtId="0" fontId="0" fillId="0" borderId="0" xfId="0"/>
    <xf numFmtId="0" fontId="7" fillId="0" borderId="0" xfId="0" applyFont="1"/>
    <xf numFmtId="0" fontId="10" fillId="2" borderId="0" xfId="0" applyFont="1" applyFill="1" applyAlignment="1">
      <alignment vertical="center" wrapText="1"/>
    </xf>
    <xf numFmtId="0" fontId="10" fillId="2" borderId="0" xfId="0" applyFont="1" applyFill="1" applyAlignment="1">
      <alignment horizontal="left" vertical="center" wrapText="1"/>
    </xf>
    <xf numFmtId="0" fontId="10" fillId="2" borderId="0" xfId="0" applyFont="1" applyFill="1" applyAlignment="1">
      <alignment horizontal="right" vertical="center" wrapText="1"/>
    </xf>
    <xf numFmtId="0" fontId="2" fillId="0" borderId="0" xfId="0" applyFont="1"/>
    <xf numFmtId="0" fontId="11" fillId="3" borderId="0" xfId="0" applyFont="1" applyFill="1"/>
    <xf numFmtId="164" fontId="12" fillId="2" borderId="0" xfId="1" applyNumberFormat="1" applyFont="1" applyFill="1"/>
    <xf numFmtId="164" fontId="13" fillId="2" borderId="0" xfId="1" applyNumberFormat="1" applyFont="1" applyFill="1"/>
    <xf numFmtId="164" fontId="13" fillId="2" borderId="0" xfId="1" applyNumberFormat="1" applyFont="1" applyFill="1" applyAlignment="1">
      <alignment horizontal="center"/>
    </xf>
    <xf numFmtId="0" fontId="2" fillId="2" borderId="0" xfId="0" applyFont="1" applyFill="1"/>
    <xf numFmtId="0" fontId="14" fillId="2" borderId="0" xfId="0" applyFont="1" applyFill="1"/>
    <xf numFmtId="0" fontId="15" fillId="2" borderId="0" xfId="0" applyFont="1" applyFill="1" applyAlignment="1">
      <alignment vertical="center"/>
    </xf>
    <xf numFmtId="0" fontId="16" fillId="2" borderId="0" xfId="0" applyFont="1" applyFill="1"/>
    <xf numFmtId="0" fontId="11" fillId="0" borderId="0" xfId="0" applyFont="1"/>
    <xf numFmtId="0" fontId="16" fillId="4" borderId="0" xfId="0" applyFont="1" applyFill="1"/>
    <xf numFmtId="166" fontId="17" fillId="0" borderId="0" xfId="0" applyNumberFormat="1" applyFont="1" applyAlignment="1">
      <alignment horizontal="left"/>
    </xf>
    <xf numFmtId="0" fontId="16" fillId="2" borderId="3" xfId="0" applyFont="1" applyFill="1" applyBorder="1" applyAlignment="1">
      <alignment horizontal="centerContinuous"/>
    </xf>
    <xf numFmtId="0" fontId="16" fillId="2" borderId="2" xfId="0" applyFont="1" applyFill="1" applyBorder="1" applyAlignment="1">
      <alignment horizontal="centerContinuous"/>
    </xf>
    <xf numFmtId="0" fontId="16" fillId="2" borderId="4" xfId="0" applyFont="1" applyFill="1" applyBorder="1" applyAlignment="1">
      <alignment horizontal="centerContinuous"/>
    </xf>
    <xf numFmtId="0" fontId="1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17" fillId="0" borderId="0" xfId="0" applyFont="1"/>
    <xf numFmtId="43" fontId="17" fillId="0" borderId="0" xfId="1" applyFont="1" applyAlignment="1">
      <alignment horizontal="right"/>
    </xf>
    <xf numFmtId="167" fontId="11" fillId="0" borderId="0" xfId="0" applyNumberFormat="1" applyFont="1" applyAlignment="1">
      <alignment horizontal="right"/>
    </xf>
    <xf numFmtId="43" fontId="17" fillId="0" borderId="0" xfId="1" applyFont="1" applyBorder="1" applyAlignment="1">
      <alignment horizontal="right"/>
    </xf>
    <xf numFmtId="0" fontId="17" fillId="0" borderId="1" xfId="0" applyFont="1" applyBorder="1"/>
    <xf numFmtId="43" fontId="17" fillId="0" borderId="1" xfId="1" applyFont="1" applyBorder="1" applyAlignment="1">
      <alignment horizontal="right"/>
    </xf>
    <xf numFmtId="167" fontId="11" fillId="0" borderId="1" xfId="0" applyNumberFormat="1" applyFont="1" applyBorder="1" applyAlignment="1">
      <alignment horizontal="right"/>
    </xf>
    <xf numFmtId="0" fontId="18" fillId="3" borderId="0" xfId="0" applyFont="1" applyFill="1"/>
    <xf numFmtId="43" fontId="11" fillId="0" borderId="0" xfId="1" applyFont="1" applyFill="1"/>
    <xf numFmtId="167" fontId="11" fillId="0" borderId="0" xfId="0" applyNumberFormat="1" applyFont="1"/>
    <xf numFmtId="0" fontId="10" fillId="5" borderId="0" xfId="0" applyFont="1" applyFill="1"/>
    <xf numFmtId="43" fontId="10" fillId="5" borderId="0" xfId="1" applyFont="1" applyFill="1" applyAlignment="1">
      <alignment horizontal="right"/>
    </xf>
    <xf numFmtId="167" fontId="10" fillId="5" borderId="0" xfId="0" applyNumberFormat="1" applyFont="1" applyFill="1" applyAlignment="1">
      <alignment horizontal="right"/>
    </xf>
    <xf numFmtId="0" fontId="19" fillId="0" borderId="0" xfId="0" applyFont="1"/>
    <xf numFmtId="0" fontId="20" fillId="0" borderId="0" xfId="0" applyFont="1"/>
    <xf numFmtId="0" fontId="3" fillId="0" borderId="0" xfId="0" applyFont="1"/>
    <xf numFmtId="0" fontId="13" fillId="0" borderId="0" xfId="0" applyFont="1"/>
    <xf numFmtId="0" fontId="14" fillId="0" borderId="0" xfId="0" applyFont="1"/>
    <xf numFmtId="165" fontId="13" fillId="0" borderId="0" xfId="1" applyNumberFormat="1" applyFont="1"/>
    <xf numFmtId="0" fontId="21" fillId="0" borderId="0" xfId="10" applyFont="1"/>
    <xf numFmtId="4" fontId="2" fillId="0" borderId="0" xfId="0" applyNumberFormat="1" applyFont="1"/>
    <xf numFmtId="43" fontId="11" fillId="3" borderId="0" xfId="1" applyFont="1" applyFill="1" applyAlignment="1">
      <alignment horizontal="right"/>
    </xf>
    <xf numFmtId="43" fontId="18" fillId="3" borderId="0" xfId="1" applyFont="1" applyFill="1" applyAlignment="1">
      <alignment horizontal="right"/>
    </xf>
    <xf numFmtId="167" fontId="11" fillId="3" borderId="0" xfId="0" applyNumberFormat="1" applyFont="1" applyFill="1" applyAlignment="1">
      <alignment horizontal="right"/>
    </xf>
    <xf numFmtId="167" fontId="18" fillId="3" borderId="0" xfId="0" applyNumberFormat="1" applyFont="1" applyFill="1" applyAlignment="1">
      <alignment horizontal="right"/>
    </xf>
    <xf numFmtId="4" fontId="13" fillId="0" borderId="0" xfId="0" applyNumberFormat="1" applyFont="1"/>
    <xf numFmtId="4" fontId="11" fillId="0" borderId="0" xfId="0" applyNumberFormat="1" applyFont="1"/>
  </cellXfs>
  <cellStyles count="14">
    <cellStyle name="Comma" xfId="1" builtinId="3"/>
    <cellStyle name="Comma 2" xfId="3" xr:uid="{00000000-0005-0000-0000-000001000000}"/>
    <cellStyle name="Comma 3" xfId="5" xr:uid="{00000000-0005-0000-0000-000002000000}"/>
    <cellStyle name="Ctx_Hyperlink" xfId="7" xr:uid="{00000000-0005-0000-0000-000003000000}"/>
    <cellStyle name="Hyperlink 2" xfId="9" xr:uid="{00000000-0005-0000-0000-000005000000}"/>
    <cellStyle name="Hyperlink 2 2" xfId="13" xr:uid="{A0CE7DA2-CAE5-4472-B592-E2B95495E52D}"/>
    <cellStyle name="Hyperlink 3" xfId="10" xr:uid="{00000000-0005-0000-0000-000006000000}"/>
    <cellStyle name="Hyperlink 4" xfId="12" xr:uid="{73EC6265-4FB2-4E00-902C-D97BBB5B7D1C}"/>
    <cellStyle name="Normal" xfId="0" builtinId="0"/>
    <cellStyle name="Normal 2" xfId="2" xr:uid="{00000000-0005-0000-0000-000008000000}"/>
    <cellStyle name="Normal 2 2" xfId="8" xr:uid="{00000000-0005-0000-0000-000009000000}"/>
    <cellStyle name="Normal 2 2 2" xfId="11" xr:uid="{4913CC27-CF69-4E0A-9DA1-83350F18F9E6}"/>
    <cellStyle name="Normal 2 3 2" xfId="6" xr:uid="{00000000-0005-0000-0000-00000A000000}"/>
    <cellStyle name="Percent 2" xfId="4" xr:uid="{00000000-0005-0000-0000-00000B000000}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https://corporatefinanceinstitute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38101</xdr:colOff>
      <xdr:row>31</xdr:row>
      <xdr:rowOff>129314</xdr:rowOff>
    </xdr:from>
    <xdr:to>
      <xdr:col>1</xdr:col>
      <xdr:colOff>812801</xdr:colOff>
      <xdr:row>35</xdr:row>
      <xdr:rowOff>155574</xdr:rowOff>
    </xdr:to>
    <xdr:pic>
      <xdr:nvPicPr>
        <xdr:cNvPr id="3" name="Pictur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B861AA1-D6B4-4E81-9581-0F935DAF7A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7701" y="2129564"/>
          <a:ext cx="742950" cy="81365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CFI">
      <a:dk1>
        <a:sysClr val="windowText" lastClr="000000"/>
      </a:dk1>
      <a:lt1>
        <a:sysClr val="window" lastClr="FFFFFF"/>
      </a:lt1>
      <a:dk2>
        <a:srgbClr val="FA621C"/>
      </a:dk2>
      <a:lt2>
        <a:srgbClr val="132E57"/>
      </a:lt2>
      <a:accent1>
        <a:srgbClr val="E6E7E8"/>
      </a:accent1>
      <a:accent2>
        <a:srgbClr val="F57A16"/>
      </a:accent2>
      <a:accent3>
        <a:srgbClr val="1E8496"/>
      </a:accent3>
      <a:accent4>
        <a:srgbClr val="E6E7E8"/>
      </a:accent4>
      <a:accent5>
        <a:srgbClr val="ED942D"/>
      </a:accent5>
      <a:accent6>
        <a:srgbClr val="1E2A39"/>
      </a:accent6>
      <a:hlink>
        <a:srgbClr val="E6E7E8"/>
      </a:hlink>
      <a:folHlink>
        <a:srgbClr val="676767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poratefinanceinstitut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D72"/>
  <sheetViews>
    <sheetView showGridLines="0" tabSelected="1" zoomScale="115" zoomScaleNormal="115" workbookViewId="0">
      <selection activeCell="B33" sqref="B33"/>
    </sheetView>
  </sheetViews>
  <sheetFormatPr defaultColWidth="9.140625" defaultRowHeight="14.1"/>
  <cols>
    <col min="1" max="1" width="4.28515625" style="5" customWidth="1"/>
    <col min="2" max="2" width="37.85546875" style="5" customWidth="1"/>
    <col min="3" max="3" width="16.140625" style="5" customWidth="1"/>
    <col min="4" max="4" width="10.5703125" style="5" customWidth="1"/>
    <col min="5" max="5" width="21.5703125" style="5" customWidth="1"/>
    <col min="6" max="15" width="10.5703125" style="5" customWidth="1"/>
    <col min="16" max="16384" width="9.140625" style="5"/>
  </cols>
  <sheetData>
    <row r="1" spans="1:19" ht="15.6">
      <c r="A1" s="7" t="s">
        <v>0</v>
      </c>
      <c r="B1" s="8"/>
      <c r="C1" s="8"/>
      <c r="D1" s="8"/>
      <c r="E1" s="9"/>
      <c r="F1" s="9"/>
      <c r="G1" s="9"/>
      <c r="H1" s="10"/>
      <c r="I1" s="10"/>
      <c r="J1" s="11"/>
      <c r="K1" s="10"/>
      <c r="L1" s="10"/>
      <c r="M1" s="10"/>
      <c r="N1" s="10"/>
      <c r="O1" s="10"/>
    </row>
    <row r="2" spans="1:19" ht="24" customHeight="1">
      <c r="A2" s="8"/>
      <c r="B2" s="12" t="s">
        <v>1</v>
      </c>
      <c r="C2" s="12"/>
      <c r="D2" s="13"/>
      <c r="E2" s="13"/>
      <c r="F2" s="13"/>
      <c r="G2" s="13"/>
      <c r="H2" s="10"/>
      <c r="I2" s="10"/>
      <c r="J2" s="11"/>
      <c r="K2" s="10"/>
      <c r="L2" s="10"/>
      <c r="M2" s="10"/>
      <c r="N2" s="10"/>
      <c r="O2" s="10"/>
    </row>
    <row r="3" spans="1:19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R3" s="14"/>
      <c r="S3" s="14"/>
    </row>
    <row r="4" spans="1:19">
      <c r="A4" s="14"/>
      <c r="B4" s="15" t="s">
        <v>2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R4" s="14"/>
      <c r="S4" s="14"/>
    </row>
    <row r="5" spans="1:19">
      <c r="A5" s="14"/>
      <c r="B5" s="16">
        <v>43614</v>
      </c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R5" s="14"/>
      <c r="S5" s="14"/>
    </row>
    <row r="6" spans="1:19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R6" s="14"/>
      <c r="S6" s="14"/>
    </row>
    <row r="7" spans="1:19">
      <c r="A7" s="14"/>
      <c r="B7" s="13"/>
      <c r="C7" s="13"/>
      <c r="D7" s="17" t="s">
        <v>3</v>
      </c>
      <c r="E7" s="17"/>
      <c r="F7" s="17"/>
      <c r="G7" s="17"/>
      <c r="H7" s="17" t="s">
        <v>4</v>
      </c>
      <c r="I7" s="17"/>
      <c r="J7" s="17"/>
      <c r="K7" s="17"/>
      <c r="L7" s="19" t="s">
        <v>5</v>
      </c>
      <c r="M7" s="18"/>
      <c r="N7" s="19" t="s">
        <v>6</v>
      </c>
      <c r="O7" s="18"/>
      <c r="R7" s="14"/>
      <c r="S7" s="14"/>
    </row>
    <row r="8" spans="1:19" s="21" customFormat="1" ht="39.950000000000003" customHeight="1">
      <c r="A8" s="20"/>
      <c r="B8" s="2" t="s">
        <v>7</v>
      </c>
      <c r="C8" s="3" t="s">
        <v>8</v>
      </c>
      <c r="D8" s="4" t="s">
        <v>9</v>
      </c>
      <c r="E8" s="4" t="s">
        <v>10</v>
      </c>
      <c r="F8" s="4" t="s">
        <v>11</v>
      </c>
      <c r="G8" s="4" t="s">
        <v>12</v>
      </c>
      <c r="H8" s="4" t="s">
        <v>13</v>
      </c>
      <c r="I8" s="4" t="str">
        <f>YEAR($B$5)+1&amp;"E EBT"</f>
        <v>2020E EBT</v>
      </c>
      <c r="J8" s="4" t="s">
        <v>14</v>
      </c>
      <c r="K8" s="4" t="str">
        <f>YEAR($B$5)+1&amp;"E Revenue"</f>
        <v>2020E Revenue</v>
      </c>
      <c r="L8" s="4" t="s">
        <v>15</v>
      </c>
      <c r="M8" s="4" t="str">
        <f>YEAR($B$5)+1&amp;"E"</f>
        <v>2020E</v>
      </c>
      <c r="N8" s="4" t="s">
        <v>15</v>
      </c>
      <c r="O8" s="4" t="str">
        <f>YEAR($B$5)+1&amp;"E"</f>
        <v>2020E</v>
      </c>
      <c r="R8" s="20"/>
      <c r="S8" s="20"/>
    </row>
    <row r="9" spans="1:19">
      <c r="A9" s="14"/>
      <c r="B9" s="22" t="s">
        <v>16</v>
      </c>
      <c r="C9" s="22" t="s">
        <v>17</v>
      </c>
      <c r="D9" s="23">
        <v>263852.59999999998</v>
      </c>
      <c r="E9" s="23">
        <v>-89197</v>
      </c>
      <c r="F9" s="23">
        <v>22326</v>
      </c>
      <c r="G9" s="23"/>
      <c r="H9" s="23">
        <v>36112</v>
      </c>
      <c r="I9" s="23">
        <v>36321.81</v>
      </c>
      <c r="J9" s="23">
        <v>88449</v>
      </c>
      <c r="K9" s="23">
        <v>93034.73</v>
      </c>
      <c r="L9" s="24">
        <f>$D9/H9</f>
        <v>7.3065075321222857</v>
      </c>
      <c r="M9" s="24">
        <f>$D9/I9</f>
        <v>7.2643020818621098</v>
      </c>
      <c r="N9" s="24">
        <f>$D9/J9</f>
        <v>2.9831043878393197</v>
      </c>
      <c r="O9" s="24">
        <f>$D9/K9</f>
        <v>2.8360656283949015</v>
      </c>
      <c r="R9" s="14"/>
      <c r="S9" s="14"/>
    </row>
    <row r="10" spans="1:19">
      <c r="A10" s="14"/>
      <c r="B10" s="22" t="s">
        <v>18</v>
      </c>
      <c r="C10" s="22" t="s">
        <v>19</v>
      </c>
      <c r="D10" s="23">
        <v>32782.6</v>
      </c>
      <c r="E10" s="23">
        <v>-214581.2</v>
      </c>
      <c r="F10" s="23"/>
      <c r="G10" s="23">
        <v>1543.16</v>
      </c>
      <c r="H10" s="23">
        <v>6976.39</v>
      </c>
      <c r="I10" s="23">
        <v>7878.18</v>
      </c>
      <c r="J10" s="23">
        <v>24481.1</v>
      </c>
      <c r="K10" s="23">
        <v>26835.99</v>
      </c>
      <c r="L10" s="24">
        <f>$D10/H10</f>
        <v>4.699077889854208</v>
      </c>
      <c r="M10" s="24">
        <f>$D10/I10</f>
        <v>4.161189513313988</v>
      </c>
      <c r="N10" s="24">
        <f>$D10/J10</f>
        <v>1.3390983248301751</v>
      </c>
      <c r="O10" s="24">
        <f>$D10/K10</f>
        <v>1.2215908561599551</v>
      </c>
      <c r="R10" s="14"/>
      <c r="S10" s="14"/>
    </row>
    <row r="11" spans="1:19">
      <c r="A11" s="14"/>
      <c r="B11" s="22" t="s">
        <v>20</v>
      </c>
      <c r="C11" s="22" t="s">
        <v>21</v>
      </c>
      <c r="D11" s="23">
        <v>147327.29999999999</v>
      </c>
      <c r="E11" s="23">
        <v>-207818</v>
      </c>
      <c r="F11" s="23">
        <v>17980</v>
      </c>
      <c r="G11" s="23">
        <v>763</v>
      </c>
      <c r="H11" s="23">
        <v>23367</v>
      </c>
      <c r="I11" s="23">
        <v>24734.69</v>
      </c>
      <c r="J11" s="23">
        <v>65063</v>
      </c>
      <c r="K11" s="23">
        <v>74340.070000000007</v>
      </c>
      <c r="L11" s="24">
        <f>$D11/H11</f>
        <v>6.3049300295288226</v>
      </c>
      <c r="M11" s="24">
        <f>$D11/I11</f>
        <v>5.9563026664170842</v>
      </c>
      <c r="N11" s="24">
        <f>$D11/J11</f>
        <v>2.2643791402179425</v>
      </c>
      <c r="O11" s="24">
        <f>$D11/K11</f>
        <v>1.9818020079884238</v>
      </c>
      <c r="R11" s="14"/>
      <c r="S11" s="14"/>
    </row>
    <row r="12" spans="1:19">
      <c r="A12" s="14"/>
      <c r="B12" s="22" t="s">
        <v>22</v>
      </c>
      <c r="C12" s="22" t="s">
        <v>23</v>
      </c>
      <c r="D12" s="25">
        <v>28629.200000000001</v>
      </c>
      <c r="E12" s="25">
        <v>-121248.8</v>
      </c>
      <c r="F12" s="25"/>
      <c r="G12" s="25">
        <v>105.23</v>
      </c>
      <c r="H12" s="25">
        <v>3929.12</v>
      </c>
      <c r="I12" s="25">
        <v>5496.24</v>
      </c>
      <c r="J12" s="25">
        <v>20244.2</v>
      </c>
      <c r="K12" s="25">
        <v>21296.560000000001</v>
      </c>
      <c r="L12" s="24">
        <f>$D12/H12</f>
        <v>7.28641527873926</v>
      </c>
      <c r="M12" s="24">
        <f>$D12/I12</f>
        <v>5.208870063898229</v>
      </c>
      <c r="N12" s="24">
        <f>$D12/J12</f>
        <v>1.4141927070469567</v>
      </c>
      <c r="O12" s="24">
        <f>$D12/K12</f>
        <v>1.3443110060967591</v>
      </c>
      <c r="R12" s="14"/>
      <c r="S12" s="14"/>
    </row>
    <row r="13" spans="1:19">
      <c r="A13" s="14"/>
      <c r="B13" s="22" t="s">
        <v>24</v>
      </c>
      <c r="C13" s="22" t="s">
        <v>25</v>
      </c>
      <c r="D13" s="25">
        <v>14235.8</v>
      </c>
      <c r="E13" s="25">
        <v>-154203.20000000001</v>
      </c>
      <c r="F13" s="25"/>
      <c r="G13" s="25">
        <v>1786.11</v>
      </c>
      <c r="H13" s="25">
        <v>2147.79</v>
      </c>
      <c r="I13" s="25">
        <v>3220.55</v>
      </c>
      <c r="J13" s="25">
        <v>26879.599999999999</v>
      </c>
      <c r="K13" s="25">
        <v>27417.200000000001</v>
      </c>
      <c r="L13" s="24">
        <f>$D13/H13</f>
        <v>6.6281154116557017</v>
      </c>
      <c r="M13" s="24">
        <f>$D13/I13</f>
        <v>4.4203008802844233</v>
      </c>
      <c r="N13" s="24">
        <f>$D13/J13</f>
        <v>0.52961353591571303</v>
      </c>
      <c r="O13" s="24">
        <f>$D13/K13</f>
        <v>0.5192288052755204</v>
      </c>
      <c r="R13" s="14"/>
      <c r="S13" s="14"/>
    </row>
    <row r="14" spans="1:19">
      <c r="A14" s="14"/>
      <c r="B14" s="22" t="s">
        <v>26</v>
      </c>
      <c r="C14" s="22" t="s">
        <v>27</v>
      </c>
      <c r="D14" s="25">
        <v>71132.2</v>
      </c>
      <c r="E14" s="25">
        <v>-242889</v>
      </c>
      <c r="F14" s="25">
        <v>8520</v>
      </c>
      <c r="G14" s="25">
        <v>1168</v>
      </c>
      <c r="H14" s="25">
        <v>11018</v>
      </c>
      <c r="I14" s="25">
        <v>11608.55</v>
      </c>
      <c r="J14" s="25">
        <v>39316</v>
      </c>
      <c r="K14" s="25">
        <v>40240.379999999997</v>
      </c>
      <c r="L14" s="24">
        <f>$D14/H14</f>
        <v>6.4559992739154106</v>
      </c>
      <c r="M14" s="24">
        <f>$D14/I14</f>
        <v>6.1275697653884427</v>
      </c>
      <c r="N14" s="24">
        <f>$D14/J14</f>
        <v>1.8092430562620816</v>
      </c>
      <c r="O14" s="24">
        <f>$D14/K14</f>
        <v>1.7676821143339103</v>
      </c>
      <c r="R14" s="14"/>
      <c r="S14" s="14"/>
    </row>
    <row r="15" spans="1:19">
      <c r="A15" s="14"/>
      <c r="B15" s="22" t="s">
        <v>28</v>
      </c>
      <c r="C15" s="22" t="s">
        <v>29</v>
      </c>
      <c r="D15" s="23">
        <v>68796</v>
      </c>
      <c r="E15" s="23">
        <v>-315987</v>
      </c>
      <c r="F15" s="23">
        <v>11203</v>
      </c>
      <c r="G15" s="23">
        <v>1565</v>
      </c>
      <c r="H15" s="23">
        <v>12618</v>
      </c>
      <c r="I15" s="23">
        <v>12418.38</v>
      </c>
      <c r="J15" s="23">
        <v>34489</v>
      </c>
      <c r="K15" s="23">
        <v>35255.300000000003</v>
      </c>
      <c r="L15" s="24">
        <f>$D15/H15</f>
        <v>5.4522111269614832</v>
      </c>
      <c r="M15" s="24">
        <f>$D15/I15</f>
        <v>5.5398530243075186</v>
      </c>
      <c r="N15" s="24">
        <f>$D15/J15</f>
        <v>1.9947229551451187</v>
      </c>
      <c r="O15" s="24">
        <f>$D15/K15</f>
        <v>1.9513661775676279</v>
      </c>
      <c r="R15" s="14"/>
      <c r="S15" s="14"/>
    </row>
    <row r="16" spans="1:19">
      <c r="A16" s="14"/>
      <c r="B16" s="22" t="s">
        <v>30</v>
      </c>
      <c r="C16" s="22" t="s">
        <v>31</v>
      </c>
      <c r="D16" s="25">
        <v>101549.3</v>
      </c>
      <c r="E16" s="25">
        <v>-97144.7</v>
      </c>
      <c r="F16" s="25">
        <v>3948.98</v>
      </c>
      <c r="G16" s="25"/>
      <c r="H16" s="25">
        <v>10602.54</v>
      </c>
      <c r="I16" s="25">
        <v>11600.69</v>
      </c>
      <c r="J16" s="25">
        <v>27702.7</v>
      </c>
      <c r="K16" s="25">
        <v>29017.59</v>
      </c>
      <c r="L16" s="24">
        <f>$D16/H16</f>
        <v>9.577827577165472</v>
      </c>
      <c r="M16" s="24">
        <f>$D16/I16</f>
        <v>8.7537293040327775</v>
      </c>
      <c r="N16" s="24">
        <f>$D16/J16</f>
        <v>3.6656824064080396</v>
      </c>
      <c r="O16" s="24">
        <f>$D16/K16</f>
        <v>3.4995773253395615</v>
      </c>
      <c r="R16" s="14"/>
      <c r="S16" s="14"/>
    </row>
    <row r="17" spans="1:30">
      <c r="A17" s="14"/>
      <c r="B17" s="22" t="s">
        <v>32</v>
      </c>
      <c r="C17" s="22" t="s">
        <v>33</v>
      </c>
      <c r="D17" s="23">
        <v>42978.6</v>
      </c>
      <c r="E17" s="23">
        <v>-16913</v>
      </c>
      <c r="F17" s="23"/>
      <c r="G17" s="23">
        <v>173</v>
      </c>
      <c r="H17" s="23">
        <v>6015</v>
      </c>
      <c r="I17" s="23">
        <v>6890.93</v>
      </c>
      <c r="J17" s="23">
        <v>29306</v>
      </c>
      <c r="K17" s="23">
        <v>29576.31</v>
      </c>
      <c r="L17" s="24">
        <f>$D17/H17</f>
        <v>7.1452369077306734</v>
      </c>
      <c r="M17" s="24">
        <f>$D17/I17</f>
        <v>6.2369810751233867</v>
      </c>
      <c r="N17" s="24">
        <f>$D17/J17</f>
        <v>1.4665460997747901</v>
      </c>
      <c r="O17" s="24">
        <f>$D17/K17</f>
        <v>1.4531427348442045</v>
      </c>
      <c r="R17" s="14"/>
      <c r="S17" s="14"/>
    </row>
    <row r="18" spans="1:30">
      <c r="A18" s="14"/>
      <c r="B18" s="26" t="s">
        <v>34</v>
      </c>
      <c r="C18" s="26" t="s">
        <v>35</v>
      </c>
      <c r="D18" s="27">
        <v>204402.7</v>
      </c>
      <c r="E18" s="27">
        <v>5596</v>
      </c>
      <c r="F18" s="27">
        <v>21712</v>
      </c>
      <c r="G18" s="27">
        <v>901</v>
      </c>
      <c r="H18" s="27">
        <v>28685</v>
      </c>
      <c r="I18" s="27">
        <v>27927.42</v>
      </c>
      <c r="J18" s="27">
        <v>83717</v>
      </c>
      <c r="K18" s="27">
        <v>83996.55</v>
      </c>
      <c r="L18" s="28">
        <f>$D18/H18</f>
        <v>7.1257695659752489</v>
      </c>
      <c r="M18" s="28">
        <f>$D18/I18</f>
        <v>7.3190684997038762</v>
      </c>
      <c r="N18" s="28">
        <f>$D18/J18</f>
        <v>2.4415913135922214</v>
      </c>
      <c r="O18" s="28">
        <f>$D18/K18</f>
        <v>2.4334654220917407</v>
      </c>
      <c r="R18" s="14"/>
      <c r="S18" s="14"/>
    </row>
    <row r="19" spans="1:30">
      <c r="A19" s="14"/>
      <c r="B19" s="6" t="s">
        <v>36</v>
      </c>
      <c r="C19" s="6"/>
      <c r="D19" s="43">
        <f>IFERROR(MIN(D9:D18),"na")</f>
        <v>14235.8</v>
      </c>
      <c r="E19" s="43">
        <f>IFERROR(MIN(E9:E18),"na")</f>
        <v>-315987</v>
      </c>
      <c r="F19" s="43">
        <f>IFERROR(MIN(F9:F18),"na")</f>
        <v>3948.98</v>
      </c>
      <c r="G19" s="43">
        <f>IFERROR(MIN(G9:G18),"na")</f>
        <v>105.23</v>
      </c>
      <c r="H19" s="43">
        <f>IFERROR(MIN(H9:H18),"na")</f>
        <v>2147.79</v>
      </c>
      <c r="I19" s="43">
        <f>IFERROR(MIN(I9:I18),"na")</f>
        <v>3220.55</v>
      </c>
      <c r="J19" s="43">
        <f>IFERROR(MIN(J9:J18),"na")</f>
        <v>20244.2</v>
      </c>
      <c r="K19" s="43">
        <f>IFERROR(MIN(K9:K18),"na")</f>
        <v>21296.560000000001</v>
      </c>
      <c r="L19" s="45">
        <f>IFERROR(MIN(L9:L18),"na")</f>
        <v>4.699077889854208</v>
      </c>
      <c r="M19" s="45">
        <f>IFERROR(MIN(M9:M18),"na")</f>
        <v>4.161189513313988</v>
      </c>
      <c r="N19" s="45">
        <f>IFERROR(MIN(N9:N18),"na")</f>
        <v>0.52961353591571303</v>
      </c>
      <c r="O19" s="45">
        <f>IFERROR(MIN(O9:O18),"na")</f>
        <v>0.5192288052755204</v>
      </c>
      <c r="R19" s="14"/>
      <c r="S19" s="14"/>
    </row>
    <row r="20" spans="1:30">
      <c r="A20" s="14"/>
      <c r="B20" s="6" t="s">
        <v>37</v>
      </c>
      <c r="C20" s="6"/>
      <c r="D20" s="43">
        <f>IFERROR(MAX(D9:D18),"na")</f>
        <v>263852.59999999998</v>
      </c>
      <c r="E20" s="43">
        <f>IFERROR(MAX(E9:E18),"na")</f>
        <v>5596</v>
      </c>
      <c r="F20" s="43">
        <f>IFERROR(MAX(F9:F18),"na")</f>
        <v>22326</v>
      </c>
      <c r="G20" s="43">
        <f>IFERROR(MAX(G9:G18),"na")</f>
        <v>1786.11</v>
      </c>
      <c r="H20" s="43">
        <f>IFERROR(MAX(H9:H18),"na")</f>
        <v>36112</v>
      </c>
      <c r="I20" s="43">
        <f>IFERROR(MAX(I9:I18),"na")</f>
        <v>36321.81</v>
      </c>
      <c r="J20" s="43">
        <f>IFERROR(MAX(J9:J18),"na")</f>
        <v>88449</v>
      </c>
      <c r="K20" s="43">
        <f>IFERROR(MAX(K9:K18),"na")</f>
        <v>93034.73</v>
      </c>
      <c r="L20" s="45">
        <f>IFERROR(MAX(L9:L18),"na")</f>
        <v>9.577827577165472</v>
      </c>
      <c r="M20" s="45">
        <f>IFERROR(MAX(M9:M18),"na")</f>
        <v>8.7537293040327775</v>
      </c>
      <c r="N20" s="45">
        <f>IFERROR(MAX(N9:N18),"na")</f>
        <v>3.6656824064080396</v>
      </c>
      <c r="O20" s="45">
        <f>IFERROR(MAX(O9:O18),"na")</f>
        <v>3.4995773253395615</v>
      </c>
      <c r="R20" s="14"/>
      <c r="S20" s="14"/>
    </row>
    <row r="21" spans="1:30">
      <c r="A21" s="14"/>
      <c r="B21" s="29" t="s">
        <v>38</v>
      </c>
      <c r="C21" s="29"/>
      <c r="D21" s="44">
        <f>IFERROR(AVERAGE(D9:D18),"na")</f>
        <v>97568.63</v>
      </c>
      <c r="E21" s="44">
        <f>IFERROR(AVERAGE(E9:E18),"na")</f>
        <v>-145438.59</v>
      </c>
      <c r="F21" s="44">
        <f>IFERROR(AVERAGE(F9:F18),"na")</f>
        <v>14281.663333333336</v>
      </c>
      <c r="G21" s="44">
        <f>IFERROR(AVERAGE(G9:G18),"na")</f>
        <v>1000.5625</v>
      </c>
      <c r="H21" s="44">
        <f>IFERROR(AVERAGE(H9:H18),"na")</f>
        <v>14147.083999999999</v>
      </c>
      <c r="I21" s="44">
        <f>IFERROR(AVERAGE(I9:I18),"na")</f>
        <v>14809.744000000001</v>
      </c>
      <c r="J21" s="44">
        <f>IFERROR(AVERAGE(J9:J18),"na")</f>
        <v>43964.76</v>
      </c>
      <c r="K21" s="44">
        <f>IFERROR(AVERAGE(K9:K18),"na")</f>
        <v>46101.067999999999</v>
      </c>
      <c r="L21" s="46">
        <f>IFERROR(AVERAGE(L9:L18),"na")</f>
        <v>6.7982090593648561</v>
      </c>
      <c r="M21" s="46">
        <f>IFERROR(AVERAGE(M9:M18),"na")</f>
        <v>6.0988166874331835</v>
      </c>
      <c r="N21" s="46">
        <f>IFERROR(AVERAGE(N9:N18),"na")</f>
        <v>1.9908173927032358</v>
      </c>
      <c r="O21" s="46">
        <f>IFERROR(AVERAGE(O9:O18),"na")</f>
        <v>1.9008232078092604</v>
      </c>
      <c r="R21" s="14"/>
      <c r="S21" s="14"/>
    </row>
    <row r="22" spans="1:30">
      <c r="A22" s="14"/>
      <c r="B22" s="29" t="s">
        <v>39</v>
      </c>
      <c r="C22" s="29"/>
      <c r="D22" s="44">
        <f>IFERROR(MEDIAN(D9:D18),"na")</f>
        <v>69964.100000000006</v>
      </c>
      <c r="E22" s="44">
        <f>IFERROR(MEDIAN(E9:E18),"na")</f>
        <v>-137726</v>
      </c>
      <c r="F22" s="44">
        <f>IFERROR(MEDIAN(F9:F18),"na")</f>
        <v>14591.5</v>
      </c>
      <c r="G22" s="44">
        <f>IFERROR(MEDIAN(G9:G18),"na")</f>
        <v>1034.5</v>
      </c>
      <c r="H22" s="44">
        <f>IFERROR(MEDIAN(H9:H18),"na")</f>
        <v>10810.27</v>
      </c>
      <c r="I22" s="44">
        <f>IFERROR(MEDIAN(I9:I18),"na")</f>
        <v>11604.619999999999</v>
      </c>
      <c r="J22" s="44">
        <f>IFERROR(MEDIAN(J9:J18),"na")</f>
        <v>31897.5</v>
      </c>
      <c r="K22" s="44">
        <f>IFERROR(MEDIAN(K9:K18),"na")</f>
        <v>32415.805</v>
      </c>
      <c r="L22" s="46">
        <f>IFERROR(MEDIAN(L9:L18),"na")</f>
        <v>6.8769424888154749</v>
      </c>
      <c r="M22" s="46">
        <f>IFERROR(MEDIAN(M9:M18),"na")</f>
        <v>6.0419362159027639</v>
      </c>
      <c r="N22" s="46">
        <f>IFERROR(MEDIAN(N9:N18),"na")</f>
        <v>1.9019830057036002</v>
      </c>
      <c r="O22" s="46">
        <f>IFERROR(MEDIAN(O9:O18),"na")</f>
        <v>1.8595241459507692</v>
      </c>
      <c r="R22" s="14"/>
      <c r="S22" s="14"/>
    </row>
    <row r="23" spans="1:30">
      <c r="A23" s="14"/>
      <c r="B23" s="14"/>
      <c r="C23" s="14"/>
      <c r="D23" s="30"/>
      <c r="E23" s="30"/>
      <c r="F23" s="30"/>
      <c r="G23" s="30"/>
      <c r="H23" s="30"/>
      <c r="I23" s="30"/>
      <c r="J23" s="30"/>
      <c r="K23" s="30"/>
      <c r="L23" s="31"/>
      <c r="M23" s="31"/>
      <c r="N23" s="31"/>
      <c r="O23" s="31"/>
      <c r="R23" s="14"/>
      <c r="S23" s="14"/>
    </row>
    <row r="24" spans="1:30">
      <c r="A24" s="14"/>
      <c r="B24" s="32" t="s">
        <v>40</v>
      </c>
      <c r="C24" s="32" t="s">
        <v>41</v>
      </c>
      <c r="D24" s="33">
        <v>351011.6</v>
      </c>
      <c r="E24" s="33">
        <v>-430726</v>
      </c>
      <c r="F24" s="33">
        <v>26993</v>
      </c>
      <c r="G24" s="33"/>
      <c r="H24" s="33">
        <v>41256</v>
      </c>
      <c r="I24" s="33">
        <v>42810.42</v>
      </c>
      <c r="J24" s="33">
        <v>104870</v>
      </c>
      <c r="K24" s="33">
        <v>113964.1</v>
      </c>
      <c r="L24" s="34">
        <f t="shared" ref="L24" si="0">$D24/H24</f>
        <v>8.5081345743649397</v>
      </c>
      <c r="M24" s="34">
        <f t="shared" ref="M24" si="1">$D24/I24</f>
        <v>8.1992094448033903</v>
      </c>
      <c r="N24" s="34">
        <f t="shared" ref="N24" si="2">$D24/J24</f>
        <v>3.3471116620577854</v>
      </c>
      <c r="O24" s="34">
        <f t="shared" ref="O24" si="3">$D24/K24</f>
        <v>3.0800190586333764</v>
      </c>
      <c r="R24" s="14"/>
      <c r="S24" s="14"/>
    </row>
    <row r="25" spans="1:30">
      <c r="A25" s="14"/>
      <c r="B25" s="35" t="s">
        <v>42</v>
      </c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R25" s="14"/>
      <c r="S25" s="14"/>
    </row>
    <row r="26" spans="1:30">
      <c r="A26" s="14"/>
      <c r="B26" s="36"/>
      <c r="R26" s="14"/>
      <c r="S26" s="14"/>
    </row>
    <row r="27" spans="1:30">
      <c r="A27" s="14"/>
      <c r="R27" s="14"/>
      <c r="S27" s="14"/>
    </row>
    <row r="28" spans="1:30">
      <c r="A28" s="14"/>
      <c r="B28" s="14"/>
      <c r="C28" s="14"/>
      <c r="D28" s="48"/>
      <c r="E28" s="14"/>
      <c r="F28" s="14"/>
      <c r="G28" s="14"/>
      <c r="H28" s="14"/>
      <c r="I28" s="14"/>
      <c r="J28" s="48"/>
      <c r="K28" s="48"/>
      <c r="L28" s="14"/>
      <c r="M28" s="14"/>
      <c r="N28" s="14"/>
      <c r="O28" s="14"/>
      <c r="R28" s="14"/>
      <c r="S28" s="14"/>
    </row>
    <row r="29" spans="1:30" ht="15.6">
      <c r="A29" s="37"/>
      <c r="B29" s="14"/>
      <c r="C29" s="14"/>
      <c r="D29" s="37"/>
      <c r="E29" s="37"/>
      <c r="F29" s="37"/>
      <c r="G29" s="37"/>
      <c r="H29" s="14"/>
      <c r="I29" s="14"/>
      <c r="J29" s="14"/>
      <c r="K29" s="37"/>
      <c r="L29" s="14"/>
      <c r="M29" s="14"/>
      <c r="N29" s="14"/>
      <c r="O29" s="14"/>
      <c r="R29" s="14"/>
      <c r="S29" s="14"/>
    </row>
    <row r="30" spans="1:30" ht="15.6">
      <c r="A30" s="38"/>
      <c r="B30" s="1" t="s">
        <v>43</v>
      </c>
      <c r="C30" s="1"/>
      <c r="D30" s="38"/>
      <c r="E30" s="38"/>
      <c r="F30" s="38"/>
      <c r="G30" s="38"/>
      <c r="J30" s="39"/>
      <c r="K30" s="38"/>
      <c r="R30" s="38"/>
      <c r="S30" s="38"/>
      <c r="T30" s="38"/>
      <c r="U30" s="38"/>
      <c r="V30" s="38"/>
      <c r="Y30" s="39"/>
      <c r="Z30" s="38"/>
      <c r="AD30" s="5">
        <v>2.8</v>
      </c>
    </row>
    <row r="31" spans="1:30" ht="15.6">
      <c r="A31" s="38"/>
      <c r="B31" s="38"/>
      <c r="C31" s="38"/>
      <c r="D31" s="38"/>
      <c r="E31" s="38"/>
      <c r="F31" s="38"/>
      <c r="G31" s="38"/>
      <c r="K31" s="38"/>
      <c r="R31" s="38"/>
      <c r="S31" s="38"/>
      <c r="T31" s="38"/>
      <c r="U31" s="38"/>
      <c r="V31" s="38"/>
      <c r="Z31" s="38"/>
      <c r="AD31" s="5">
        <v>2.4</v>
      </c>
    </row>
    <row r="32" spans="1:30" ht="15.6">
      <c r="A32" s="38"/>
      <c r="B32" s="38"/>
      <c r="C32" s="38"/>
      <c r="G32" s="38"/>
      <c r="H32" s="38"/>
      <c r="I32" s="38"/>
      <c r="J32" s="38"/>
      <c r="K32" s="42"/>
      <c r="O32" s="47"/>
      <c r="U32" s="38"/>
      <c r="V32" s="47"/>
      <c r="W32" s="38"/>
      <c r="X32" s="38"/>
      <c r="Y32" s="38"/>
      <c r="Z32" s="42"/>
      <c r="AD32" s="47">
        <v>2</v>
      </c>
    </row>
    <row r="33" spans="1:30" ht="15.6">
      <c r="A33" s="38"/>
      <c r="B33" s="38"/>
      <c r="C33" s="38"/>
      <c r="D33" s="38"/>
      <c r="E33" s="38"/>
      <c r="F33" s="38"/>
      <c r="G33" s="38"/>
      <c r="K33" s="47"/>
      <c r="L33" s="42"/>
      <c r="N33" s="42"/>
      <c r="O33" s="42"/>
      <c r="R33" s="38"/>
      <c r="S33" s="38"/>
      <c r="T33" s="38"/>
      <c r="U33" s="38"/>
      <c r="V33" s="47"/>
      <c r="Z33" s="47"/>
      <c r="AA33" s="42"/>
      <c r="AC33" s="42"/>
      <c r="AD33" s="42">
        <v>2</v>
      </c>
    </row>
    <row r="34" spans="1:30" ht="15.6">
      <c r="A34" s="38"/>
      <c r="B34" s="38"/>
      <c r="C34" s="38"/>
      <c r="D34" s="38"/>
      <c r="E34" s="38"/>
      <c r="F34" s="38"/>
      <c r="G34" s="38"/>
      <c r="H34" s="42"/>
      <c r="K34" s="47"/>
      <c r="O34" s="42"/>
      <c r="R34" s="38"/>
      <c r="S34" s="38"/>
      <c r="T34" s="38"/>
      <c r="U34" s="38"/>
      <c r="V34" s="47"/>
      <c r="W34" s="42"/>
      <c r="Z34" s="47"/>
      <c r="AD34" s="42">
        <v>1.8</v>
      </c>
    </row>
    <row r="35" spans="1:30" ht="15.6">
      <c r="A35" s="38"/>
      <c r="B35" s="38"/>
      <c r="C35" s="38"/>
      <c r="D35" s="38"/>
      <c r="E35" s="38"/>
      <c r="F35" s="38"/>
      <c r="G35" s="38"/>
      <c r="H35" s="42"/>
      <c r="K35" s="47"/>
      <c r="O35" s="42"/>
      <c r="R35" s="38"/>
      <c r="S35" s="38"/>
      <c r="T35" s="38"/>
      <c r="U35" s="38"/>
      <c r="V35" s="47"/>
      <c r="W35" s="42"/>
      <c r="Z35" s="47"/>
      <c r="AD35" s="42">
        <v>1.3</v>
      </c>
    </row>
    <row r="36" spans="1:30" ht="15.6">
      <c r="A36" s="38"/>
      <c r="B36" s="38"/>
      <c r="C36" s="38"/>
      <c r="D36" s="38"/>
      <c r="E36" s="38"/>
      <c r="F36" s="38"/>
      <c r="G36" s="38"/>
      <c r="H36" s="42"/>
      <c r="K36" s="47"/>
      <c r="N36" s="42"/>
      <c r="O36" s="42"/>
      <c r="R36" s="38"/>
      <c r="S36" s="38"/>
      <c r="T36" s="38"/>
      <c r="U36" s="38"/>
      <c r="V36" s="47"/>
      <c r="W36" s="42"/>
      <c r="Z36" s="47"/>
      <c r="AC36" s="42"/>
      <c r="AD36" s="42">
        <v>0.5</v>
      </c>
    </row>
    <row r="37" spans="1:30" ht="15.6">
      <c r="A37" s="38"/>
      <c r="B37" s="38" t="s">
        <v>44</v>
      </c>
      <c r="C37" s="38"/>
      <c r="D37" s="40"/>
      <c r="E37" s="40"/>
      <c r="F37" s="40"/>
      <c r="G37" s="38"/>
      <c r="H37" s="42"/>
      <c r="K37" s="47"/>
      <c r="L37" s="42"/>
      <c r="N37" s="42"/>
      <c r="O37" s="42"/>
      <c r="R37" s="40"/>
      <c r="S37" s="40"/>
      <c r="T37" s="40"/>
      <c r="U37" s="38"/>
      <c r="V37" s="47"/>
      <c r="W37" s="42"/>
      <c r="Z37" s="47"/>
      <c r="AA37" s="42"/>
      <c r="AC37" s="42"/>
      <c r="AD37" s="42">
        <v>1.5</v>
      </c>
    </row>
    <row r="38" spans="1:30" ht="15.6">
      <c r="B38" s="41" t="s">
        <v>45</v>
      </c>
      <c r="C38" s="41"/>
      <c r="K38" s="42"/>
      <c r="O38" s="42"/>
      <c r="V38" s="42"/>
      <c r="Z38" s="42"/>
      <c r="AD38" s="42">
        <v>1.2</v>
      </c>
    </row>
    <row r="39" spans="1:30">
      <c r="K39" s="42"/>
      <c r="L39" s="42"/>
      <c r="N39" s="42"/>
      <c r="O39" s="42"/>
      <c r="V39" s="42"/>
      <c r="Z39" s="42"/>
      <c r="AA39" s="42"/>
      <c r="AC39" s="42"/>
      <c r="AD39" s="42">
        <v>3.6</v>
      </c>
    </row>
    <row r="40" spans="1:30">
      <c r="H40" s="42"/>
      <c r="K40" s="42"/>
      <c r="L40" s="42"/>
      <c r="M40" s="42"/>
      <c r="N40" s="42"/>
      <c r="O40" s="42"/>
    </row>
    <row r="41" spans="1:30">
      <c r="H41" s="42"/>
      <c r="K41" s="42"/>
      <c r="L41" s="42"/>
      <c r="M41" s="42"/>
      <c r="N41" s="42"/>
      <c r="O41" s="42"/>
    </row>
    <row r="44" spans="1:30">
      <c r="F44" s="42"/>
      <c r="G44" s="42"/>
      <c r="I44" s="42"/>
      <c r="J44" s="42"/>
      <c r="K44" s="42"/>
      <c r="L44" s="42"/>
      <c r="M44" s="42"/>
    </row>
    <row r="45" spans="1:30">
      <c r="F45" s="42"/>
      <c r="G45" s="42"/>
      <c r="I45" s="42"/>
      <c r="J45" s="42"/>
      <c r="K45" s="42"/>
      <c r="L45" s="42"/>
      <c r="M45" s="42"/>
    </row>
    <row r="46" spans="1:30">
      <c r="F46" s="42"/>
      <c r="I46" s="42"/>
      <c r="J46" s="42"/>
      <c r="K46" s="42"/>
      <c r="L46" s="42"/>
      <c r="M46" s="42"/>
    </row>
    <row r="47" spans="1:30">
      <c r="F47" s="42"/>
      <c r="G47" s="42"/>
      <c r="I47" s="42"/>
      <c r="J47" s="42"/>
      <c r="K47" s="42"/>
      <c r="L47" s="42"/>
      <c r="M47" s="42"/>
    </row>
    <row r="48" spans="1:30">
      <c r="F48" s="42"/>
      <c r="G48" s="42"/>
      <c r="I48" s="42"/>
      <c r="L48" s="42"/>
      <c r="M48" s="42"/>
    </row>
    <row r="49" spans="6:13">
      <c r="F49" s="42"/>
      <c r="G49" s="42"/>
      <c r="I49" s="42"/>
      <c r="J49" s="42"/>
      <c r="K49" s="42"/>
      <c r="L49" s="42"/>
      <c r="M49" s="42"/>
    </row>
    <row r="50" spans="6:13">
      <c r="F50" s="42"/>
      <c r="G50" s="42"/>
      <c r="I50" s="42"/>
      <c r="J50" s="42"/>
      <c r="K50" s="42"/>
      <c r="L50" s="42"/>
      <c r="M50" s="42"/>
    </row>
    <row r="51" spans="6:13">
      <c r="F51" s="42"/>
      <c r="I51" s="42"/>
      <c r="L51" s="42"/>
      <c r="M51" s="42"/>
    </row>
    <row r="52" spans="6:13">
      <c r="F52" s="42"/>
      <c r="I52" s="42"/>
      <c r="L52" s="42"/>
      <c r="M52" s="42"/>
    </row>
    <row r="53" spans="6:13">
      <c r="F53" s="42"/>
      <c r="G53" s="42"/>
      <c r="H53" s="42"/>
      <c r="I53" s="42"/>
      <c r="J53" s="42"/>
      <c r="K53" s="42"/>
      <c r="L53" s="42"/>
      <c r="M53" s="42"/>
    </row>
    <row r="72" spans="2:2">
      <c r="B72" s="5" t="s">
        <v>46</v>
      </c>
    </row>
  </sheetData>
  <hyperlinks>
    <hyperlink ref="B38" r:id="rId1" xr:uid="{60A43050-03CC-40B1-B63A-43C7389560F3}"/>
  </hyperlinks>
  <pageMargins left="0.7" right="0.7" top="0.75" bottom="0.75" header="0.3" footer="0.3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CFI</dc:creator>
  <cp:keywords/>
  <dc:description/>
  <cp:lastModifiedBy/>
  <cp:revision/>
  <dcterms:created xsi:type="dcterms:W3CDTF">2018-03-08T21:19:59Z</dcterms:created>
  <dcterms:modified xsi:type="dcterms:W3CDTF">2022-04-11T03:03:42Z</dcterms:modified>
  <cp:category/>
  <cp:contentStatus/>
</cp:coreProperties>
</file>