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PURCHASE_DESCRIPTION" localSheetId="1">'Costs'!$G$39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3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<sst xmlns="http://schemas.openxmlformats.org/spreadsheetml/2006/main" count="551" uniqueCount="237">
  <si>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</si>
  <si>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</si>
  <si>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</si>
  <si>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</si>
  <si>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</si>
  <si>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</si>
  <si>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</si>
  <si>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</si>
  <si>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</si>
  <si>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</si>
  <si>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</si>
  <si>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</si>
  <si>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</si>
  <si>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Magnetic field warning symbol, large</t>
  </si>
  <si>
    <t>SYM_Magnet_Large</t>
  </si>
  <si>
    <t>#SYM1</t>
  </si>
  <si>
    <t/>
  </si>
  <si>
    <t xml:space="preserve"> </t>
  </si>
  <si>
    <t>~</t>
  </si>
  <si>
    <t>2</t>
  </si>
  <si>
    <t>Unpolarized capacitor</t>
  </si>
  <si>
    <t>C</t>
  </si>
  <si>
    <t>C3 C4</t>
  </si>
  <si>
    <t>22pF</t>
  </si>
  <si>
    <t>C_0805_2012Metric</t>
  </si>
  <si>
    <t>+USB,+XTAL</t>
  </si>
  <si>
    <t>3</t>
  </si>
  <si>
    <t>C2 C6 C7 C8</t>
  </si>
  <si>
    <t>100nF</t>
  </si>
  <si>
    <t>4</t>
  </si>
  <si>
    <t>C5</t>
  </si>
  <si>
    <t>1uF</t>
  </si>
  <si>
    <t>5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</si>
  <si>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</si>
  <si>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</si>
  <si>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</si>
  <si>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</si>
  <si>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</si>
  <si>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</si>
  <si>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</si>
  <si>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</si>
  <si>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6</t>
  </si>
  <si>
    <t>Diode</t>
  </si>
  <si>
    <t>D</t>
  </si>
  <si>
    <t>D1</t>
  </si>
  <si>
    <t>CD1206-S01575</t>
  </si>
  <si>
    <t>D_1206_3216Metric</t>
  </si>
  <si>
    <t>7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</si>
  <si>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</si>
  <si>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</si>
  <si>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</si>
  <si>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</si>
  <si>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</si>
  <si>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</si>
  <si>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</si>
  <si>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8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</si>
  <si>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</si>
  <si>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</si>
  <si>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</si>
  <si>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</si>
  <si>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</si>
  <si>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</si>
  <si>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</si>
  <si>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9</t>
  </si>
  <si>
    <t>Ferrite bead</t>
  </si>
  <si>
    <t>FerriteBead</t>
  </si>
  <si>
    <t>FB1</t>
  </si>
  <si>
    <t>BLM21PG221SN1D</t>
  </si>
  <si>
    <t>R_0805_2012Metric</t>
  </si>
  <si>
    <t>https://www.murata.com/en-eu/api/pdfdownloadapi?cate=cgsubChipFerriBead&amp;partno=BLM21PG221SN1%23</t>
  </si>
  <si>
    <t>Murata</t>
  </si>
  <si>
    <t>10</t>
  </si>
  <si>
    <t>Fiducial Marker</t>
  </si>
  <si>
    <t>Fiducial</t>
  </si>
  <si>
    <t>FID1 FID2 FID3 FID4</t>
  </si>
  <si>
    <t>Fiducial_0.75mm_Mask1.5mm</t>
  </si>
  <si>
    <t>11</t>
  </si>
  <si>
    <t>Mounting Hole without connection</t>
  </si>
  <si>
    <t>MountingHole</t>
  </si>
  <si>
    <t>H1 H2 H3 H4</t>
  </si>
  <si>
    <t>MountingHole_2.7mm_M2.5</t>
  </si>
  <si>
    <t>12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</si>
  <si>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</si>
  <si>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</si>
  <si>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</si>
  <si>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</si>
  <si>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</si>
  <si>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https://cdn.harwin.com/pdfs/M20-998.pdf</t>
  </si>
  <si>
    <t>DNF</t>
  </si>
  <si>
    <t>Harwin Inc.</t>
  </si>
  <si>
    <t>M20-9980246-ND</t>
  </si>
  <si>
    <t>13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</si>
  <si>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</si>
  <si>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</si>
  <si>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</si>
  <si>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</si>
  <si>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</si>
  <si>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</si>
  <si>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</si>
  <si>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</si>
  <si>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</si>
  <si>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</si>
  <si>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</si>
  <si>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</si>
  <si>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</si>
  <si>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</si>
  <si>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M20-9980346</t>
  </si>
  <si>
    <t>15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</si>
  <si>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</si>
  <si>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</si>
  <si>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</si>
  <si>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</si>
  <si>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</si>
  <si>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16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</si>
  <si>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</si>
  <si>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</si>
  <si>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</si>
  <si>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</si>
  <si>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</si>
  <si>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17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</si>
  <si>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</si>
  <si>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</si>
  <si>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</si>
  <si>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</si>
  <si>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</si>
  <si>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</si>
  <si>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</si>
  <si>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18</t>
  </si>
  <si>
    <t>Solder Jumper, 2-pole, open</t>
  </si>
  <si>
    <t>SolderJumper_2_Open</t>
  </si>
  <si>
    <t>JP1</t>
  </si>
  <si>
    <t>SolderJumper-2_P1.3mm_Open_RoundedPad1.0x1.5mm</t>
  </si>
  <si>
    <t>19</t>
  </si>
  <si>
    <t>Open Hardware logo, large</t>
  </si>
  <si>
    <t>Logo_Open_Hardware_Large</t>
  </si>
  <si>
    <t>LOGO1</t>
  </si>
  <si>
    <t>OSHW-Logo_11.4x12mm_SilkScreen</t>
  </si>
  <si>
    <t>20</t>
  </si>
  <si>
    <t>Resistor</t>
  </si>
  <si>
    <t>R</t>
  </si>
  <si>
    <t>R1 R2</t>
  </si>
  <si>
    <t>22R</t>
  </si>
  <si>
    <t>21</t>
  </si>
  <si>
    <t>R5 R6 R7</t>
  </si>
  <si>
    <t>1K</t>
  </si>
  <si>
    <t>22</t>
  </si>
  <si>
    <t>R4</t>
  </si>
  <si>
    <t>10K</t>
  </si>
  <si>
    <t>23</t>
  </si>
  <si>
    <t>R3</t>
  </si>
  <si>
    <t>1M</t>
  </si>
  <si>
    <t>24</t>
  </si>
  <si>
    <t>test point</t>
  </si>
  <si>
    <t>TestPoint</t>
  </si>
  <si>
    <t>TP2 TP3 TP4 TP5 TP6 TP8 TP9</t>
  </si>
  <si>
    <t>TestPoint_Pad_D1.0mm</t>
  </si>
  <si>
    <t>25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</si>
  <si>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</si>
  <si>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</si>
  <si>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</si>
  <si>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</si>
  <si>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</si>
  <si>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</si>
  <si>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26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</si>
  <si>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</si>
  <si>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</si>
  <si>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</si>
  <si>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</si>
  <si>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</si>
  <si>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</si>
  <si>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</si>
  <si>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27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</si>
  <si>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</si>
  <si>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</si>
  <si>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</si>
  <si>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</si>
  <si>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</si>
  <si>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</si>
  <si>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</si>
  <si>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</si>
  <si>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KiBot Bill of Materials</t>
  </si>
  <si>
    <t>Schematic:</t>
  </si>
  <si>
    <t>t1</t>
  </si>
  <si>
    <t>Variant:</t>
  </si>
  <si>
    <t>place_holder</t>
  </si>
  <si>
    <t>Revision:</t>
  </si>
  <si>
    <t>r1</t>
  </si>
  <si>
    <t>Date:</t>
  </si>
  <si>
    <t>2020-09-09</t>
  </si>
  <si>
    <t>KiCad Version:</t>
  </si>
  <si>
    <t>6.0.8+dfsg-1~bpo11+1</t>
  </si>
  <si>
    <t>Component Groups:</t>
  </si>
  <si>
    <t>Component Count:</t>
  </si>
  <si>
    <t>48 (25 SMD/ 5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</si>
  <si>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</si>
  <si>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</si>
  <si>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</si>
  <si>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</si>
  <si>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</si>
  <si>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</si>
  <si>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</si>
  <si>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</si>
  <si>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Arrow</t>
  </si>
  <si>
    <t>Avail</t>
  </si>
  <si>
    <t>Purch</t>
  </si>
  <si>
    <t>MOQ</t>
  </si>
  <si>
    <t>Cat#</t>
  </si>
  <si>
    <t>Buy here</t>
  </si>
  <si>
    <t>Digi-Key</t>
  </si>
  <si>
    <t>Farnell</t>
  </si>
  <si>
    <t>LCSC</t>
  </si>
  <si>
    <t>Mouser</t>
  </si>
  <si>
    <t>Newark</t>
  </si>
  <si>
    <t>RS Components</t>
  </si>
  <si>
    <t>TME</t>
  </si>
  <si>
    <t>Total Purchase:</t>
  </si>
  <si>
    <t>Purchase description:</t>
  </si>
  <si>
    <t>Board Qty:</t>
  </si>
  <si>
    <t>Total Cost:</t>
  </si>
  <si>
    <t>Unit Cost:</t>
  </si>
  <si>
    <t>Created:</t>
  </si>
  <si>
    <t>2022-10-21 17:03:32</t>
  </si>
  <si>
    <t>KiCost® v1.1.13 + KiBot v1.4.0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</si>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</sst>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1" applyAlignment="1" applyProtection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left" vertical="center"/>
    </xf>
    <xf numFmtId="0" fontId="0" fillId="19" borderId="0" xfId="0" applyFill="1"/>
    <xf numFmtId="0" fontId="0" fillId="20" borderId="0" xfId="0" applyFill="1"/>
    <xf numFmtId="0" fontId="13" fillId="17" borderId="0" xfId="0" applyFont="1" applyFill="1"/>
    <xf numFmtId="0" fontId="13" fillId="21" borderId="0" xfId="0" applyFont="1" applyFill="1"/>
    <xf numFmtId="0" fontId="0" fillId="22" borderId="0" xfId="0" applyFill="1"/>
    <xf numFmtId="0" fontId="14" fillId="23" borderId="0" xfId="0" applyFont="1" applyFill="1"/>
    <xf numFmtId="0" fontId="0" fillId="24" borderId="0" xfId="0" applyFill="1"/>
    <xf numFmtId="0" fontId="0" fillId="25" borderId="0" xfId="0" applyFill="1" applyAlignment="1">
      <alignment vertical="center" wrapText="1"/>
    </xf>
    <xf numFmtId="0" fontId="1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464259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28388/153crv.pdf" TargetMode="External"/><Relationship Id="rId2" Type="http://schemas.openxmlformats.org/officeDocument/2006/relationships/hyperlink" Target="https://dammedia.osram.info/media/resource/hires/osram-dam-2493936/LG%20R971.pdf" TargetMode="External"/><Relationship Id="rId3" Type="http://schemas.openxmlformats.org/officeDocument/2006/relationships/hyperlink" Target="https://www.bourns.com/docs/Product-Datasheets/mfmsmf.pdf" TargetMode="External"/><Relationship Id="rId4" Type="http://schemas.openxmlformats.org/officeDocument/2006/relationships/hyperlink" Target="https://www.murata.com/en-eu/api/pdfdownloadapi?cate=cgsubChipFerriBead&amp;partno=BLM21PG221SN1%23" TargetMode="External"/><Relationship Id="rId5" Type="http://schemas.openxmlformats.org/officeDocument/2006/relationships/hyperlink" Target="https://cdn.harwin.com/pdfs/M20-998.pdf" TargetMode="External"/><Relationship Id="rId6" Type="http://schemas.openxmlformats.org/officeDocument/2006/relationships/hyperlink" Target="https://www.we-online.de/katalog/datasheet/6941xx106102.pdf" TargetMode="External"/><Relationship Id="rId7" Type="http://schemas.openxmlformats.org/officeDocument/2006/relationships/hyperlink" Target="https://cdn.harwin.com/pdfs/M20-998.pdf" TargetMode="External"/><Relationship Id="rId8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9" Type="http://schemas.openxmlformats.org/officeDocument/2006/relationships/hyperlink" Target="http://ww1.microchip.com/downloads/en/DeviceDoc/doc7799.pdf" TargetMode="External"/><Relationship Id="rId10" Type="http://schemas.openxmlformats.org/officeDocument/2006/relationships/hyperlink" Target="https://www.bourns.com/docs/Product-Datasheets/MLC.pdf" TargetMode="External"/><Relationship Id="rId11" Type="http://schemas.openxmlformats.org/officeDocument/2006/relationships/hyperlink" Target="https://www.foxonline.com/pdfs/C4ST.pdf" TargetMode="External"/><Relationship Id="rId12" Type="http://schemas.openxmlformats.org/officeDocument/2006/relationships/hyperlink" Target="https://www.arrow.com/en/bom-tool/" TargetMode="External"/><Relationship Id="rId13" Type="http://schemas.openxmlformats.org/officeDocument/2006/relationships/hyperlink" Target="https://www.digikey.com/ordering/shoppingcart" TargetMode="External"/><Relationship Id="rId14" Type="http://schemas.openxmlformats.org/officeDocument/2006/relationships/hyperlink" Target="https://fr.farnell.com/en-FR/quick-order?isQuickPaste=true" TargetMode="External"/><Relationship Id="rId15" Type="http://schemas.openxmlformats.org/officeDocument/2006/relationships/hyperlink" Target="https://lcsc.com/bom.html" TargetMode="External"/><Relationship Id="rId16" Type="http://schemas.openxmlformats.org/officeDocument/2006/relationships/hyperlink" Target="https://mouser.com/bom/" TargetMode="External"/><Relationship Id="rId17" Type="http://schemas.openxmlformats.org/officeDocument/2006/relationships/hyperlink" Target="https://www.newark.com/quick-order?isQuickPaste=true" TargetMode="External"/><Relationship Id="rId18" Type="http://schemas.openxmlformats.org/officeDocument/2006/relationships/hyperlink" Target="https://uk.rs-online.com/web/mylists/manualQuotes.html?method=showEnquiryCreationPage&amp;mode=new" TargetMode="External"/><Relationship Id="rId19" Type="http://schemas.openxmlformats.org/officeDocument/2006/relationships/hyperlink" Target="https://www.tme.eu/en/Profile/QuickBuy/load.html" TargetMode="External"/><Relationship Id="rId20" Type="http://schemas.openxmlformats.org/officeDocument/2006/relationships/drawing" Target="../drawings/drawing2.xml"/><Relationship Id="rId21" Type="http://schemas.openxmlformats.org/officeDocument/2006/relationships/vmlDrawing" Target="../drawings/vmlDrawing1.vm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32.7109375" customWidth="1"/>
    <col min="5" max="5" width="29.7109375" customWidth="1"/>
    <col min="6" max="6" width="51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24.7109375" customWidth="1"/>
  </cols>
  <sheetData>
    <row r="1" spans="1:12" ht="32" customHeight="1">
      <c r="C1" s="2" t="s">
        <v>180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C2" s="3" t="s">
        <v>181</v>
      </c>
      <c r="D2" s="4" t="s">
        <v>182</v>
      </c>
      <c r="E2" s="3" t="s">
        <v>191</v>
      </c>
      <c r="F2" s="4">
        <v>27</v>
      </c>
    </row>
    <row r="3" spans="1:12">
      <c r="C3" s="3" t="s">
        <v>183</v>
      </c>
      <c r="D3" s="4" t="s">
        <v>184</v>
      </c>
      <c r="E3" s="3" t="s">
        <v>192</v>
      </c>
      <c r="F3" s="4" t="s">
        <v>193</v>
      </c>
    </row>
    <row r="4" spans="1:12">
      <c r="C4" s="3" t="s">
        <v>185</v>
      </c>
      <c r="D4" s="4" t="s">
        <v>186</v>
      </c>
      <c r="E4" s="3" t="s">
        <v>194</v>
      </c>
      <c r="F4" s="4" t="s">
        <v>193</v>
      </c>
    </row>
    <row r="5" spans="1:12">
      <c r="C5" s="3" t="s">
        <v>187</v>
      </c>
      <c r="D5" s="4" t="s">
        <v>188</v>
      </c>
      <c r="E5" s="3" t="s">
        <v>195</v>
      </c>
      <c r="F5" s="4">
        <v>1</v>
      </c>
    </row>
    <row r="6" spans="1:12">
      <c r="C6" s="3" t="s">
        <v>189</v>
      </c>
      <c r="D6" s="4" t="s">
        <v>190</v>
      </c>
      <c r="E6" s="3" t="s">
        <v>196</v>
      </c>
      <c r="F6" s="4">
        <v>48</v>
      </c>
    </row>
    <row r="8" spans="1:12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</row>
    <row r="9" spans="1:12">
      <c r="A9" s="6" t="s">
        <v>12</v>
      </c>
      <c r="B9" s="7" t="s">
        <v>13</v>
      </c>
      <c r="C9" s="8" t="s">
        <v>14</v>
      </c>
      <c r="D9" s="8" t="s">
        <v>15</v>
      </c>
      <c r="E9" s="8" t="s">
        <v>14</v>
      </c>
      <c r="F9" s="9" t="s">
        <v>16</v>
      </c>
      <c r="G9" s="6" t="s">
        <v>12</v>
      </c>
      <c r="H9" s="6" t="s">
        <v>17</v>
      </c>
      <c r="I9" s="9" t="s">
        <v>18</v>
      </c>
      <c r="J9" s="9" t="s">
        <v>16</v>
      </c>
      <c r="K9" s="9" t="s">
        <v>16</v>
      </c>
      <c r="L9" s="9" t="s">
        <v>16</v>
      </c>
    </row>
    <row r="10" spans="1:12">
      <c r="A10" s="10" t="s">
        <v>19</v>
      </c>
      <c r="B10" s="11" t="s">
        <v>20</v>
      </c>
      <c r="C10" s="12" t="s">
        <v>21</v>
      </c>
      <c r="D10" s="12" t="s">
        <v>22</v>
      </c>
      <c r="E10" s="12" t="s">
        <v>23</v>
      </c>
      <c r="F10" s="12" t="s">
        <v>24</v>
      </c>
      <c r="G10" s="10" t="s">
        <v>19</v>
      </c>
      <c r="H10" s="10" t="s">
        <v>17</v>
      </c>
      <c r="I10" s="13" t="s">
        <v>18</v>
      </c>
      <c r="J10" s="11" t="s">
        <v>25</v>
      </c>
      <c r="K10" s="13" t="s">
        <v>16</v>
      </c>
      <c r="L10" s="13" t="s">
        <v>16</v>
      </c>
    </row>
    <row r="11" spans="1:12">
      <c r="A11" s="6" t="s">
        <v>26</v>
      </c>
      <c r="B11" s="7" t="s">
        <v>20</v>
      </c>
      <c r="C11" s="8" t="s">
        <v>21</v>
      </c>
      <c r="D11" s="8" t="s">
        <v>27</v>
      </c>
      <c r="E11" s="8" t="s">
        <v>28</v>
      </c>
      <c r="F11" s="8" t="s">
        <v>24</v>
      </c>
      <c r="G11" s="6" t="s">
        <v>29</v>
      </c>
      <c r="H11" s="6" t="s">
        <v>17</v>
      </c>
      <c r="I11" s="9" t="s">
        <v>18</v>
      </c>
      <c r="J11" s="9" t="s">
        <v>16</v>
      </c>
      <c r="K11" s="9" t="s">
        <v>16</v>
      </c>
      <c r="L11" s="9" t="s">
        <v>16</v>
      </c>
    </row>
    <row r="12" spans="1:12">
      <c r="A12" s="10" t="s">
        <v>29</v>
      </c>
      <c r="B12" s="11" t="s">
        <v>20</v>
      </c>
      <c r="C12" s="12" t="s">
        <v>21</v>
      </c>
      <c r="D12" s="12" t="s">
        <v>30</v>
      </c>
      <c r="E12" s="12" t="s">
        <v>31</v>
      </c>
      <c r="F12" s="12" t="s">
        <v>24</v>
      </c>
      <c r="G12" s="10" t="s">
        <v>12</v>
      </c>
      <c r="H12" s="10" t="s">
        <v>17</v>
      </c>
      <c r="I12" s="13" t="s">
        <v>18</v>
      </c>
      <c r="J12" s="13" t="s">
        <v>16</v>
      </c>
      <c r="K12" s="13" t="s">
        <v>16</v>
      </c>
      <c r="L12" s="13" t="s">
        <v>16</v>
      </c>
    </row>
    <row r="13" spans="1:12">
      <c r="A13" s="6" t="s">
        <v>32</v>
      </c>
      <c r="B13" s="7" t="s">
        <v>33</v>
      </c>
      <c r="C13" s="8" t="s">
        <v>34</v>
      </c>
      <c r="D13" s="8" t="s">
        <v>35</v>
      </c>
      <c r="E13" s="8" t="s">
        <v>36</v>
      </c>
      <c r="F13" s="8" t="s">
        <v>37</v>
      </c>
      <c r="G13" s="6" t="s">
        <v>12</v>
      </c>
      <c r="H13" s="6" t="s">
        <v>17</v>
      </c>
      <c r="I13" s="8" t="s">
        <v>38</v>
      </c>
      <c r="J13" s="9" t="s">
        <v>16</v>
      </c>
      <c r="K13" s="7" t="s">
        <v>39</v>
      </c>
      <c r="L13" s="7" t="s">
        <v>40</v>
      </c>
    </row>
    <row r="14" spans="1:12">
      <c r="A14" s="10" t="s">
        <v>41</v>
      </c>
      <c r="B14" s="11" t="s">
        <v>42</v>
      </c>
      <c r="C14" s="12" t="s">
        <v>43</v>
      </c>
      <c r="D14" s="12" t="s">
        <v>44</v>
      </c>
      <c r="E14" s="12" t="s">
        <v>45</v>
      </c>
      <c r="F14" s="12" t="s">
        <v>46</v>
      </c>
      <c r="G14" s="10" t="s">
        <v>12</v>
      </c>
      <c r="H14" s="10" t="s">
        <v>17</v>
      </c>
      <c r="I14" s="13" t="s">
        <v>18</v>
      </c>
      <c r="J14" s="13" t="s">
        <v>16</v>
      </c>
      <c r="K14" s="13" t="s">
        <v>16</v>
      </c>
      <c r="L14" s="13" t="s">
        <v>16</v>
      </c>
    </row>
    <row r="15" spans="1:12" ht="30.0" customHeight="1">
      <c r="A15" s="6" t="s">
        <v>47</v>
      </c>
      <c r="B15" s="7" t="s">
        <v>48</v>
      </c>
      <c r="C15" s="8" t="s">
        <v>49</v>
      </c>
      <c r="D15" s="8" t="s">
        <v>50</v>
      </c>
      <c r="E15" s="8" t="s">
        <v>49</v>
      </c>
      <c r="F15" s="8" t="s">
        <v>51</v>
      </c>
      <c r="G15" s="6" t="s">
        <v>19</v>
      </c>
      <c r="H15" s="6" t="s">
        <v>17</v>
      </c>
      <c r="I15" s="8" t="s">
        <v>52</v>
      </c>
      <c r="J15" s="9" t="s">
        <v>16</v>
      </c>
      <c r="K15" s="7" t="s">
        <v>53</v>
      </c>
      <c r="L15" s="7" t="s">
        <v>54</v>
      </c>
    </row>
    <row r="16" spans="1:12">
      <c r="A16" s="10" t="s">
        <v>55</v>
      </c>
      <c r="B16" s="11" t="s">
        <v>56</v>
      </c>
      <c r="C16" s="12" t="s">
        <v>57</v>
      </c>
      <c r="D16" s="12" t="s">
        <v>58</v>
      </c>
      <c r="E16" s="12" t="s">
        <v>59</v>
      </c>
      <c r="F16" s="12" t="s">
        <v>60</v>
      </c>
      <c r="G16" s="10" t="s">
        <v>12</v>
      </c>
      <c r="H16" s="10" t="s">
        <v>17</v>
      </c>
      <c r="I16" s="12" t="s">
        <v>61</v>
      </c>
      <c r="J16" s="11" t="s">
        <v>62</v>
      </c>
      <c r="K16" s="13" t="s">
        <v>16</v>
      </c>
      <c r="L16" s="13" t="s">
        <v>16</v>
      </c>
    </row>
    <row r="17" spans="1:12" ht="30.0" customHeight="1">
      <c r="A17" s="6" t="s">
        <v>63</v>
      </c>
      <c r="B17" s="7" t="s">
        <v>64</v>
      </c>
      <c r="C17" s="8" t="s">
        <v>65</v>
      </c>
      <c r="D17" s="8" t="s">
        <v>66</v>
      </c>
      <c r="E17" s="8" t="s">
        <v>67</v>
      </c>
      <c r="F17" s="8" t="s">
        <v>68</v>
      </c>
      <c r="G17" s="6" t="s">
        <v>12</v>
      </c>
      <c r="H17" s="6" t="s">
        <v>17</v>
      </c>
      <c r="I17" s="8" t="s">
        <v>69</v>
      </c>
      <c r="J17" s="7" t="s">
        <v>62</v>
      </c>
      <c r="K17" s="7" t="s">
        <v>70</v>
      </c>
      <c r="L17" s="7" t="s">
        <v>67</v>
      </c>
    </row>
    <row r="18" spans="1:12">
      <c r="A18" s="10" t="s">
        <v>71</v>
      </c>
      <c r="B18" s="11" t="s">
        <v>72</v>
      </c>
      <c r="C18" s="12" t="s">
        <v>73</v>
      </c>
      <c r="D18" s="12" t="s">
        <v>74</v>
      </c>
      <c r="E18" s="12" t="s">
        <v>73</v>
      </c>
      <c r="F18" s="12" t="s">
        <v>75</v>
      </c>
      <c r="G18" s="10" t="s">
        <v>29</v>
      </c>
      <c r="H18" s="10" t="s">
        <v>17</v>
      </c>
      <c r="I18" s="13" t="s">
        <v>18</v>
      </c>
      <c r="J18" s="13" t="s">
        <v>16</v>
      </c>
      <c r="K18" s="13" t="s">
        <v>16</v>
      </c>
      <c r="L18" s="13" t="s">
        <v>16</v>
      </c>
    </row>
    <row r="19" spans="1:12">
      <c r="A19" s="6" t="s">
        <v>76</v>
      </c>
      <c r="B19" s="7" t="s">
        <v>77</v>
      </c>
      <c r="C19" s="8" t="s">
        <v>78</v>
      </c>
      <c r="D19" s="8" t="s">
        <v>79</v>
      </c>
      <c r="E19" s="8" t="s">
        <v>78</v>
      </c>
      <c r="F19" s="8" t="s">
        <v>80</v>
      </c>
      <c r="G19" s="6" t="s">
        <v>29</v>
      </c>
      <c r="H19" s="6" t="s">
        <v>17</v>
      </c>
      <c r="I19" s="9" t="s">
        <v>18</v>
      </c>
      <c r="J19" s="9" t="s">
        <v>16</v>
      </c>
      <c r="K19" s="9" t="s">
        <v>16</v>
      </c>
      <c r="L19" s="9" t="s">
        <v>16</v>
      </c>
    </row>
    <row r="20" spans="1:12" ht="45.0" customHeight="1">
      <c r="A20" s="10" t="s">
        <v>81</v>
      </c>
      <c r="B20" s="11" t="s">
        <v>82</v>
      </c>
      <c r="C20" s="12" t="s">
        <v>83</v>
      </c>
      <c r="D20" s="12" t="s">
        <v>84</v>
      </c>
      <c r="E20" s="12" t="s">
        <v>85</v>
      </c>
      <c r="F20" s="12" t="s">
        <v>86</v>
      </c>
      <c r="G20" s="10" t="s">
        <v>12</v>
      </c>
      <c r="H20" s="10" t="s">
        <v>17</v>
      </c>
      <c r="I20" s="12" t="s">
        <v>87</v>
      </c>
      <c r="J20" s="11" t="s">
        <v>88</v>
      </c>
      <c r="K20" s="11" t="s">
        <v>89</v>
      </c>
      <c r="L20" s="11" t="s">
        <v>90</v>
      </c>
    </row>
    <row r="21" spans="1:12">
      <c r="A21" s="6" t="s">
        <v>91</v>
      </c>
      <c r="B21" s="7" t="s">
        <v>92</v>
      </c>
      <c r="C21" s="8" t="s">
        <v>93</v>
      </c>
      <c r="D21" s="8" t="s">
        <v>94</v>
      </c>
      <c r="E21" s="8" t="s">
        <v>93</v>
      </c>
      <c r="F21" s="8" t="s">
        <v>95</v>
      </c>
      <c r="G21" s="6" t="s">
        <v>12</v>
      </c>
      <c r="H21" s="6" t="s">
        <v>17</v>
      </c>
      <c r="I21" s="8" t="s">
        <v>96</v>
      </c>
      <c r="J21" s="9" t="s">
        <v>16</v>
      </c>
      <c r="K21" s="7" t="s">
        <v>97</v>
      </c>
      <c r="L21" s="7" t="s">
        <v>98</v>
      </c>
    </row>
    <row r="22" spans="1:12" ht="45.0" customHeight="1">
      <c r="A22" s="10" t="s">
        <v>99</v>
      </c>
      <c r="B22" s="11" t="s">
        <v>100</v>
      </c>
      <c r="C22" s="12" t="s">
        <v>101</v>
      </c>
      <c r="D22" s="12" t="s">
        <v>102</v>
      </c>
      <c r="E22" s="12" t="s">
        <v>103</v>
      </c>
      <c r="F22" s="12" t="s">
        <v>104</v>
      </c>
      <c r="G22" s="10" t="s">
        <v>12</v>
      </c>
      <c r="H22" s="10" t="s">
        <v>17</v>
      </c>
      <c r="I22" s="12" t="s">
        <v>87</v>
      </c>
      <c r="J22" s="11" t="s">
        <v>105</v>
      </c>
      <c r="K22" s="11" t="s">
        <v>89</v>
      </c>
      <c r="L22" s="11" t="s">
        <v>106</v>
      </c>
    </row>
    <row r="23" spans="1:12" ht="30.0" customHeight="1">
      <c r="A23" s="6" t="s">
        <v>107</v>
      </c>
      <c r="B23" s="7" t="s">
        <v>108</v>
      </c>
      <c r="C23" s="8" t="s">
        <v>109</v>
      </c>
      <c r="D23" s="8" t="s">
        <v>110</v>
      </c>
      <c r="E23" s="8" t="s">
        <v>111</v>
      </c>
      <c r="F23" s="8" t="s">
        <v>112</v>
      </c>
      <c r="G23" s="6" t="s">
        <v>12</v>
      </c>
      <c r="H23" s="6" t="s">
        <v>17</v>
      </c>
      <c r="I23" s="9" t="s">
        <v>18</v>
      </c>
      <c r="J23" s="9" t="s">
        <v>16</v>
      </c>
      <c r="K23" s="9" t="s">
        <v>16</v>
      </c>
      <c r="L23" s="9" t="s">
        <v>16</v>
      </c>
    </row>
    <row r="24" spans="1:12" ht="30.0" customHeight="1">
      <c r="A24" s="10" t="s">
        <v>113</v>
      </c>
      <c r="B24" s="11" t="s">
        <v>114</v>
      </c>
      <c r="C24" s="12" t="s">
        <v>115</v>
      </c>
      <c r="D24" s="12" t="s">
        <v>116</v>
      </c>
      <c r="E24" s="12" t="s">
        <v>117</v>
      </c>
      <c r="F24" s="12" t="s">
        <v>118</v>
      </c>
      <c r="G24" s="10" t="s">
        <v>12</v>
      </c>
      <c r="H24" s="10" t="s">
        <v>17</v>
      </c>
      <c r="I24" s="13" t="s">
        <v>18</v>
      </c>
      <c r="J24" s="13" t="s">
        <v>16</v>
      </c>
      <c r="K24" s="13" t="s">
        <v>16</v>
      </c>
      <c r="L24" s="13" t="s">
        <v>16</v>
      </c>
    </row>
    <row r="25" spans="1:12" ht="45.0" customHeight="1">
      <c r="A25" s="6" t="s">
        <v>119</v>
      </c>
      <c r="B25" s="7" t="s">
        <v>120</v>
      </c>
      <c r="C25" s="8" t="s">
        <v>121</v>
      </c>
      <c r="D25" s="8" t="s">
        <v>122</v>
      </c>
      <c r="E25" s="8" t="s">
        <v>121</v>
      </c>
      <c r="F25" s="8" t="s">
        <v>123</v>
      </c>
      <c r="G25" s="6" t="s">
        <v>12</v>
      </c>
      <c r="H25" s="6" t="s">
        <v>17</v>
      </c>
      <c r="I25" s="8" t="s">
        <v>124</v>
      </c>
      <c r="J25" s="7" t="s">
        <v>62</v>
      </c>
      <c r="K25" s="7" t="s">
        <v>125</v>
      </c>
      <c r="L25" s="7" t="s">
        <v>126</v>
      </c>
    </row>
    <row r="26" spans="1:12">
      <c r="A26" s="10" t="s">
        <v>127</v>
      </c>
      <c r="B26" s="11" t="s">
        <v>128</v>
      </c>
      <c r="C26" s="12" t="s">
        <v>129</v>
      </c>
      <c r="D26" s="12" t="s">
        <v>130</v>
      </c>
      <c r="E26" s="12" t="s">
        <v>129</v>
      </c>
      <c r="F26" s="12" t="s">
        <v>131</v>
      </c>
      <c r="G26" s="10" t="s">
        <v>12</v>
      </c>
      <c r="H26" s="10" t="s">
        <v>17</v>
      </c>
      <c r="I26" s="13" t="s">
        <v>18</v>
      </c>
      <c r="J26" s="13" t="s">
        <v>16</v>
      </c>
      <c r="K26" s="13" t="s">
        <v>16</v>
      </c>
      <c r="L26" s="13" t="s">
        <v>16</v>
      </c>
    </row>
    <row r="27" spans="1:12">
      <c r="A27" s="6" t="s">
        <v>132</v>
      </c>
      <c r="B27" s="7" t="s">
        <v>133</v>
      </c>
      <c r="C27" s="8" t="s">
        <v>134</v>
      </c>
      <c r="D27" s="8" t="s">
        <v>135</v>
      </c>
      <c r="E27" s="8" t="s">
        <v>134</v>
      </c>
      <c r="F27" s="8" t="s">
        <v>136</v>
      </c>
      <c r="G27" s="6" t="s">
        <v>12</v>
      </c>
      <c r="H27" s="6" t="s">
        <v>17</v>
      </c>
      <c r="I27" s="9" t="s">
        <v>18</v>
      </c>
      <c r="J27" s="9" t="s">
        <v>16</v>
      </c>
      <c r="K27" s="9" t="s">
        <v>16</v>
      </c>
      <c r="L27" s="9" t="s">
        <v>16</v>
      </c>
    </row>
    <row r="28" spans="1:12">
      <c r="A28" s="10" t="s">
        <v>137</v>
      </c>
      <c r="B28" s="11" t="s">
        <v>138</v>
      </c>
      <c r="C28" s="12" t="s">
        <v>139</v>
      </c>
      <c r="D28" s="12" t="s">
        <v>140</v>
      </c>
      <c r="E28" s="12" t="s">
        <v>141</v>
      </c>
      <c r="F28" s="12" t="s">
        <v>68</v>
      </c>
      <c r="G28" s="10" t="s">
        <v>19</v>
      </c>
      <c r="H28" s="10" t="s">
        <v>17</v>
      </c>
      <c r="I28" s="13" t="s">
        <v>18</v>
      </c>
      <c r="J28" s="11" t="s">
        <v>62</v>
      </c>
      <c r="K28" s="13" t="s">
        <v>16</v>
      </c>
      <c r="L28" s="13" t="s">
        <v>16</v>
      </c>
    </row>
    <row r="29" spans="1:12">
      <c r="A29" s="6" t="s">
        <v>142</v>
      </c>
      <c r="B29" s="7" t="s">
        <v>138</v>
      </c>
      <c r="C29" s="8" t="s">
        <v>139</v>
      </c>
      <c r="D29" s="8" t="s">
        <v>143</v>
      </c>
      <c r="E29" s="8" t="s">
        <v>144</v>
      </c>
      <c r="F29" s="8" t="s">
        <v>68</v>
      </c>
      <c r="G29" s="6" t="s">
        <v>26</v>
      </c>
      <c r="H29" s="6" t="s">
        <v>17</v>
      </c>
      <c r="I29" s="9" t="s">
        <v>18</v>
      </c>
      <c r="J29" s="9" t="s">
        <v>16</v>
      </c>
      <c r="K29" s="9" t="s">
        <v>16</v>
      </c>
      <c r="L29" s="9" t="s">
        <v>16</v>
      </c>
    </row>
    <row r="30" spans="1:12">
      <c r="A30" s="10" t="s">
        <v>145</v>
      </c>
      <c r="B30" s="11" t="s">
        <v>138</v>
      </c>
      <c r="C30" s="12" t="s">
        <v>139</v>
      </c>
      <c r="D30" s="12" t="s">
        <v>146</v>
      </c>
      <c r="E30" s="12" t="s">
        <v>147</v>
      </c>
      <c r="F30" s="12" t="s">
        <v>68</v>
      </c>
      <c r="G30" s="10" t="s">
        <v>12</v>
      </c>
      <c r="H30" s="10" t="s">
        <v>17</v>
      </c>
      <c r="I30" s="13" t="s">
        <v>18</v>
      </c>
      <c r="J30" s="13" t="s">
        <v>16</v>
      </c>
      <c r="K30" s="13" t="s">
        <v>16</v>
      </c>
      <c r="L30" s="13" t="s">
        <v>16</v>
      </c>
    </row>
    <row r="31" spans="1:12">
      <c r="A31" s="6" t="s">
        <v>148</v>
      </c>
      <c r="B31" s="7" t="s">
        <v>138</v>
      </c>
      <c r="C31" s="8" t="s">
        <v>139</v>
      </c>
      <c r="D31" s="8" t="s">
        <v>149</v>
      </c>
      <c r="E31" s="8" t="s">
        <v>150</v>
      </c>
      <c r="F31" s="8" t="s">
        <v>68</v>
      </c>
      <c r="G31" s="6" t="s">
        <v>12</v>
      </c>
      <c r="H31" s="6" t="s">
        <v>17</v>
      </c>
      <c r="I31" s="9" t="s">
        <v>18</v>
      </c>
      <c r="J31" s="7" t="s">
        <v>25</v>
      </c>
      <c r="K31" s="9" t="s">
        <v>16</v>
      </c>
      <c r="L31" s="9" t="s">
        <v>16</v>
      </c>
    </row>
    <row r="32" spans="1:12">
      <c r="A32" s="10" t="s">
        <v>151</v>
      </c>
      <c r="B32" s="11" t="s">
        <v>152</v>
      </c>
      <c r="C32" s="12" t="s">
        <v>153</v>
      </c>
      <c r="D32" s="12" t="s">
        <v>154</v>
      </c>
      <c r="E32" s="12" t="s">
        <v>153</v>
      </c>
      <c r="F32" s="12" t="s">
        <v>155</v>
      </c>
      <c r="G32" s="10" t="s">
        <v>47</v>
      </c>
      <c r="H32" s="10" t="s">
        <v>17</v>
      </c>
      <c r="I32" s="13" t="s">
        <v>18</v>
      </c>
      <c r="J32" s="13" t="s">
        <v>16</v>
      </c>
      <c r="K32" s="13" t="s">
        <v>16</v>
      </c>
      <c r="L32" s="13" t="s">
        <v>16</v>
      </c>
    </row>
    <row r="33" spans="1:12">
      <c r="A33" s="6" t="s">
        <v>156</v>
      </c>
      <c r="B33" s="7" t="s">
        <v>157</v>
      </c>
      <c r="C33" s="8" t="s">
        <v>158</v>
      </c>
      <c r="D33" s="8" t="s">
        <v>159</v>
      </c>
      <c r="E33" s="8" t="s">
        <v>160</v>
      </c>
      <c r="F33" s="8" t="s">
        <v>161</v>
      </c>
      <c r="G33" s="6" t="s">
        <v>12</v>
      </c>
      <c r="H33" s="6" t="s">
        <v>17</v>
      </c>
      <c r="I33" s="8" t="s">
        <v>162</v>
      </c>
      <c r="J33" s="9" t="s">
        <v>16</v>
      </c>
      <c r="K33" s="9" t="s">
        <v>16</v>
      </c>
      <c r="L33" s="9" t="s">
        <v>16</v>
      </c>
    </row>
    <row r="34" spans="1:12">
      <c r="A34" s="10" t="s">
        <v>163</v>
      </c>
      <c r="B34" s="11" t="s">
        <v>164</v>
      </c>
      <c r="C34" s="12" t="s">
        <v>165</v>
      </c>
      <c r="D34" s="12" t="s">
        <v>166</v>
      </c>
      <c r="E34" s="12" t="s">
        <v>167</v>
      </c>
      <c r="F34" s="12" t="s">
        <v>168</v>
      </c>
      <c r="G34" s="10" t="s">
        <v>19</v>
      </c>
      <c r="H34" s="10" t="s">
        <v>17</v>
      </c>
      <c r="I34" s="12" t="s">
        <v>169</v>
      </c>
      <c r="J34" s="11" t="s">
        <v>62</v>
      </c>
      <c r="K34" s="11" t="s">
        <v>170</v>
      </c>
      <c r="L34" s="11" t="s">
        <v>167</v>
      </c>
    </row>
    <row r="35" spans="1:12">
      <c r="A35" s="6" t="s">
        <v>171</v>
      </c>
      <c r="B35" s="7" t="s">
        <v>172</v>
      </c>
      <c r="C35" s="8" t="s">
        <v>173</v>
      </c>
      <c r="D35" s="8" t="s">
        <v>174</v>
      </c>
      <c r="E35" s="8" t="s">
        <v>175</v>
      </c>
      <c r="F35" s="8" t="s">
        <v>176</v>
      </c>
      <c r="G35" s="6" t="s">
        <v>12</v>
      </c>
      <c r="H35" s="6" t="s">
        <v>17</v>
      </c>
      <c r="I35" s="8" t="s">
        <v>177</v>
      </c>
      <c r="J35" s="7" t="s">
        <v>25</v>
      </c>
      <c r="K35" s="7" t="s">
        <v>178</v>
      </c>
      <c r="L35" s="7" t="s">
        <v>179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28.7109375" customWidth="1"/>
    <col min="2" max="2" width="25.7109375" customWidth="1"/>
    <col min="3" max="3" width="47.7109375" customWidth="1" outlineLevel="2"/>
    <col min="4" max="4" width="61.7109375" customWidth="1" outlineLevel="1"/>
    <col min="5" max="5" width="21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16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16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6.7109375" customWidth="1" outlineLevel="2"/>
  </cols>
  <sheetData>
    <row r="1" spans="1:55" ht="32" customHeight="1">
      <c r="D1" s="2" t="s">
        <v>180</v>
      </c>
      <c r="E1" s="2"/>
      <c r="F1" s="2"/>
      <c r="G1" s="2"/>
    </row>
    <row r="2" spans="1:55">
      <c r="D2" s="3" t="s">
        <v>181</v>
      </c>
      <c r="E2" s="4" t="s">
        <v>182</v>
      </c>
      <c r="F2" s="14" t="s">
        <v>217</v>
      </c>
      <c r="G2" s="14">
        <v>1</v>
      </c>
    </row>
    <row r="3" spans="1:55">
      <c r="D3" s="3" t="s">
        <v>183</v>
      </c>
      <c r="E3" s="4" t="s">
        <v>184</v>
      </c>
      <c r="F3" s="15" t="s">
        <v>219</v>
      </c>
      <c r="G3" s="16">
        <f>TotalCost/BoardQty</f>
        <v>0.0</v>
      </c>
    </row>
    <row r="4" spans="1:55">
      <c r="D4" s="3" t="s">
        <v>185</v>
      </c>
      <c r="E4" s="4" t="s">
        <v>186</v>
      </c>
      <c r="F4" s="15" t="s">
        <v>218</v>
      </c>
      <c r="G4" s="17">
        <f>SUM(G10:G36)</f>
        <v>0</v>
      </c>
      <c r="L4" s="17">
        <f>SUM(L10:L36)</f>
        <v>0</v>
      </c>
      <c r="M4" s="18" t="str">
        <f>(COUNTA(L10:L36)&amp;" of "&amp;ROWS(L10:L36)&amp;" parts found")</f>
        <v>0 of 27 parts found</v>
      </c>
      <c r="R4" s="17">
        <f>SUM(R10:R36)</f>
        <v>0</v>
      </c>
      <c r="S4" s="18" t="str">
        <f>(COUNTA(R10:R36)&amp;" of "&amp;ROWS(R10:R36)&amp;" parts found")</f>
        <v>0 of 27 parts found</v>
      </c>
      <c r="X4" s="17">
        <f>SUM(X10:X36)</f>
        <v>0</v>
      </c>
      <c r="Y4" s="18" t="str">
        <f>(COUNTA(X10:X36)&amp;" of "&amp;ROWS(X10:X36)&amp;" parts found")</f>
        <v>0 of 27 parts found</v>
      </c>
      <c r="AD4" s="17">
        <f>SUM(AD10:AD36)</f>
        <v>0</v>
      </c>
      <c r="AE4" s="18" t="str">
        <f>(COUNTA(AD10:AD36)&amp;" of "&amp;ROWS(AD10:AD36)&amp;" parts found")</f>
        <v>0 of 27 parts found</v>
      </c>
      <c r="AJ4" s="17">
        <f>SUM(AJ10:AJ36)</f>
        <v>0</v>
      </c>
      <c r="AK4" s="18" t="str">
        <f>(COUNTA(AJ10:AJ36)&amp;" of "&amp;ROWS(AJ10:AJ36)&amp;" parts found")</f>
        <v>0 of 27 parts found</v>
      </c>
      <c r="AP4" s="17">
        <f>SUM(AP10:AP36)</f>
        <v>0</v>
      </c>
      <c r="AQ4" s="18" t="str">
        <f>(COUNTA(AP10:AP36)&amp;" of "&amp;ROWS(AP10:AP36)&amp;" parts found")</f>
        <v>0 of 27 parts found</v>
      </c>
      <c r="AV4" s="17">
        <f>SUM(AV10:AV36)</f>
        <v>0</v>
      </c>
      <c r="AW4" s="18" t="str">
        <f>(COUNTA(AV10:AV36)&amp;" of "&amp;ROWS(AV10:AV36)&amp;" parts found")</f>
        <v>0 of 27 parts found</v>
      </c>
      <c r="BB4" s="17">
        <f>SUM(BB10:BB36)</f>
        <v>0</v>
      </c>
      <c r="BC4" s="18" t="str">
        <f>(COUNTA(BB10:BB36)&amp;" of "&amp;ROWS(BB10:BB36)&amp;" parts found")</f>
        <v>0 of 27 parts found</v>
      </c>
    </row>
    <row r="5" spans="1:55">
      <c r="D5" s="3" t="s">
        <v>187</v>
      </c>
      <c r="E5" s="4" t="s">
        <v>188</v>
      </c>
    </row>
    <row r="6" spans="1:55">
      <c r="D6" s="3" t="s">
        <v>189</v>
      </c>
      <c r="E6" s="4" t="s">
        <v>190</v>
      </c>
    </row>
    <row r="8" spans="1:55">
      <c r="A8" s="19" t="s">
        <v>197</v>
      </c>
      <c r="B8" s="19"/>
      <c r="C8" s="19"/>
      <c r="D8" s="19"/>
      <c r="E8" s="19"/>
      <c r="F8" s="19"/>
      <c r="G8" s="19"/>
      <c r="H8" s="20" t="s">
        <v>202</v>
      </c>
      <c r="I8" s="20"/>
      <c r="J8" s="20"/>
      <c r="K8" s="20"/>
      <c r="L8" s="20"/>
      <c r="M8" s="20"/>
      <c r="N8" s="21" t="s">
        <v>208</v>
      </c>
      <c r="O8" s="21"/>
      <c r="P8" s="21"/>
      <c r="Q8" s="21"/>
      <c r="R8" s="21"/>
      <c r="S8" s="21"/>
      <c r="T8" s="22" t="s">
        <v>209</v>
      </c>
      <c r="U8" s="22"/>
      <c r="V8" s="22"/>
      <c r="W8" s="22"/>
      <c r="X8" s="22"/>
      <c r="Y8" s="22"/>
      <c r="Z8" s="23" t="s">
        <v>210</v>
      </c>
      <c r="AA8" s="23"/>
      <c r="AB8" s="23"/>
      <c r="AC8" s="23"/>
      <c r="AD8" s="23"/>
      <c r="AE8" s="23"/>
      <c r="AF8" s="24" t="s">
        <v>211</v>
      </c>
      <c r="AG8" s="24"/>
      <c r="AH8" s="24"/>
      <c r="AI8" s="24"/>
      <c r="AJ8" s="24"/>
      <c r="AK8" s="24"/>
      <c r="AL8" s="25" t="s">
        <v>212</v>
      </c>
      <c r="AM8" s="25"/>
      <c r="AN8" s="25"/>
      <c r="AO8" s="25"/>
      <c r="AP8" s="25"/>
      <c r="AQ8" s="25"/>
      <c r="AR8" s="26" t="s">
        <v>213</v>
      </c>
      <c r="AS8" s="26"/>
      <c r="AT8" s="26"/>
      <c r="AU8" s="26"/>
      <c r="AV8" s="26"/>
      <c r="AW8" s="26"/>
      <c r="AX8" s="27" t="s">
        <v>214</v>
      </c>
      <c r="AY8" s="27"/>
      <c r="AZ8" s="27"/>
      <c r="BA8" s="27"/>
      <c r="BB8" s="27"/>
      <c r="BC8" s="27"/>
    </row>
    <row r="9" spans="1:55">
      <c r="A9" s="28" t="s">
        <v>3</v>
      </c>
      <c r="B9" s="28" t="s">
        <v>4</v>
      </c>
      <c r="C9" s="28" t="s">
        <v>5</v>
      </c>
      <c r="D9" s="28" t="s">
        <v>198</v>
      </c>
      <c r="E9" s="28" t="s">
        <v>199</v>
      </c>
      <c r="F9" s="28" t="s">
        <v>200</v>
      </c>
      <c r="G9" s="28" t="s">
        <v>201</v>
      </c>
      <c r="H9" s="28" t="s">
        <v>203</v>
      </c>
      <c r="I9" s="28" t="s">
        <v>204</v>
      </c>
      <c r="J9" s="28" t="s">
        <v>200</v>
      </c>
      <c r="K9" s="28" t="s">
        <v>205</v>
      </c>
      <c r="L9" s="28" t="s">
        <v>201</v>
      </c>
      <c r="M9" s="28" t="s">
        <v>206</v>
      </c>
      <c r="N9" s="28" t="s">
        <v>203</v>
      </c>
      <c r="O9" s="28" t="s">
        <v>204</v>
      </c>
      <c r="P9" s="28" t="s">
        <v>200</v>
      </c>
      <c r="Q9" s="28" t="s">
        <v>205</v>
      </c>
      <c r="R9" s="28" t="s">
        <v>201</v>
      </c>
      <c r="S9" s="28" t="s">
        <v>206</v>
      </c>
      <c r="T9" s="28" t="s">
        <v>203</v>
      </c>
      <c r="U9" s="28" t="s">
        <v>204</v>
      </c>
      <c r="V9" s="28" t="s">
        <v>200</v>
      </c>
      <c r="W9" s="28" t="s">
        <v>205</v>
      </c>
      <c r="X9" s="28" t="s">
        <v>201</v>
      </c>
      <c r="Y9" s="28" t="s">
        <v>206</v>
      </c>
      <c r="Z9" s="28" t="s">
        <v>203</v>
      </c>
      <c r="AA9" s="28" t="s">
        <v>204</v>
      </c>
      <c r="AB9" s="28" t="s">
        <v>200</v>
      </c>
      <c r="AC9" s="28" t="s">
        <v>205</v>
      </c>
      <c r="AD9" s="28" t="s">
        <v>201</v>
      </c>
      <c r="AE9" s="28" t="s">
        <v>206</v>
      </c>
      <c r="AF9" s="28" t="s">
        <v>203</v>
      </c>
      <c r="AG9" s="28" t="s">
        <v>204</v>
      </c>
      <c r="AH9" s="28" t="s">
        <v>200</v>
      </c>
      <c r="AI9" s="28" t="s">
        <v>205</v>
      </c>
      <c r="AJ9" s="28" t="s">
        <v>201</v>
      </c>
      <c r="AK9" s="28" t="s">
        <v>206</v>
      </c>
      <c r="AL9" s="28" t="s">
        <v>203</v>
      </c>
      <c r="AM9" s="28" t="s">
        <v>204</v>
      </c>
      <c r="AN9" s="28" t="s">
        <v>200</v>
      </c>
      <c r="AO9" s="28" t="s">
        <v>205</v>
      </c>
      <c r="AP9" s="28" t="s">
        <v>201</v>
      </c>
      <c r="AQ9" s="28" t="s">
        <v>206</v>
      </c>
      <c r="AR9" s="28" t="s">
        <v>203</v>
      </c>
      <c r="AS9" s="28" t="s">
        <v>204</v>
      </c>
      <c r="AT9" s="28" t="s">
        <v>200</v>
      </c>
      <c r="AU9" s="28" t="s">
        <v>205</v>
      </c>
      <c r="AV9" s="28" t="s">
        <v>201</v>
      </c>
      <c r="AW9" s="28" t="s">
        <v>206</v>
      </c>
      <c r="AX9" s="28" t="s">
        <v>203</v>
      </c>
      <c r="AY9" s="28" t="s">
        <v>204</v>
      </c>
      <c r="AZ9" s="28" t="s">
        <v>200</v>
      </c>
      <c r="BA9" s="28" t="s">
        <v>205</v>
      </c>
      <c r="BB9" s="28" t="s">
        <v>201</v>
      </c>
      <c r="BC9" s="28" t="s">
        <v>206</v>
      </c>
    </row>
    <row r="10" spans="1:55">
      <c r="A10" s="29" t="s">
        <v>15</v>
      </c>
      <c r="B10" s="29" t="s">
        <v>14</v>
      </c>
      <c r="C10" s="29" t="s">
        <v>16</v>
      </c>
      <c r="E10" s="29">
        <f>BoardQty*1</f>
        <v>1</v>
      </c>
      <c r="F10" s="30" t="str">
        <f>IF(MIN(J10,P10,V10,AB10,AH10,AN10,AT10,AZ10)&lt;&gt;0,MIN(J10,P10,V10,AB10,AH10,AN10,AT10,AZ10),"")</f>
        <v/>
      </c>
      <c r="G10" s="31" t="str">
        <f>IF(AND(ISNUMBER(E10),ISNUMBER(F10)),E10*F10,"")</f>
        <v/>
      </c>
    </row>
    <row r="11" spans="1:55">
      <c r="A11" s="29" t="s">
        <v>22</v>
      </c>
      <c r="B11" s="29" t="s">
        <v>23</v>
      </c>
      <c r="C11" s="29" t="s">
        <v>24</v>
      </c>
      <c r="E11" s="29">
        <f>CEILING(BoardQty*2,1)</f>
        <v>2</v>
      </c>
      <c r="F11" s="30" t="str">
        <f>IF(MIN(J11,P11,V11,AB11,AH11,AN11,AT11,AZ11)&lt;&gt;0,MIN(J11,P11,V11,AB11,AH11,AN11,AT11,AZ11),"")</f>
        <v/>
      </c>
      <c r="G11" s="31" t="str">
        <f>IF(AND(ISNUMBER(E11),ISNUMBER(F11)),E11*F11,"")</f>
        <v/>
      </c>
    </row>
    <row r="12" spans="1:55">
      <c r="A12" s="29" t="s">
        <v>27</v>
      </c>
      <c r="B12" s="29" t="s">
        <v>28</v>
      </c>
      <c r="C12" s="29" t="s">
        <v>24</v>
      </c>
      <c r="E12" s="29">
        <f>CEILING(BoardQty*4,1)</f>
        <v>4</v>
      </c>
      <c r="F12" s="30" t="str">
        <f>IF(MIN(J12,P12,V12,AB12,AH12,AN12,AT12,AZ12)&lt;&gt;0,MIN(J12,P12,V12,AB12,AH12,AN12,AT12,AZ12),"")</f>
        <v/>
      </c>
      <c r="G12" s="31" t="str">
        <f>IF(AND(ISNUMBER(E12),ISNUMBER(F12)),E12*F12,"")</f>
        <v/>
      </c>
    </row>
    <row r="13" spans="1:55">
      <c r="A13" s="29" t="s">
        <v>30</v>
      </c>
      <c r="B13" s="29" t="s">
        <v>31</v>
      </c>
      <c r="C13" s="29" t="s">
        <v>24</v>
      </c>
      <c r="E13" s="29">
        <f>BoardQty*1</f>
        <v>1</v>
      </c>
      <c r="F13" s="30" t="str">
        <f>IF(MIN(J13,P13,V13,AB13,AH13,AN13,AT13,AZ13)&lt;&gt;0,MIN(J13,P13,V13,AB13,AH13,AN13,AT13,AZ13),"")</f>
        <v/>
      </c>
      <c r="G13" s="31" t="str">
        <f>IF(AND(ISNUMBER(E13),ISNUMBER(F13)),E13*F13,"")</f>
        <v/>
      </c>
    </row>
    <row r="14" spans="1:55">
      <c r="A14" s="29" t="s">
        <v>35</v>
      </c>
      <c r="B14" s="29" t="s">
        <v>36</v>
      </c>
      <c r="C14" s="29" t="s">
        <v>37</v>
      </c>
      <c r="D14" s="29" t="s">
        <v>38</v>
      </c>
      <c r="E14" s="29">
        <f>BoardQty*1</f>
        <v>1</v>
      </c>
      <c r="F14" s="30" t="str">
        <f>IF(MIN(J14,P14,V14,AB14,AH14,AN14,AT14,AZ14)&lt;&gt;0,MIN(J14,P14,V14,AB14,AH14,AN14,AT14,AZ14),"")</f>
        <v/>
      </c>
      <c r="G14" s="31" t="str">
        <f>IF(AND(ISNUMBER(E14),ISNUMBER(F14)),E14*F14,"")</f>
        <v/>
      </c>
    </row>
    <row r="15" spans="1:55">
      <c r="A15" s="29" t="s">
        <v>44</v>
      </c>
      <c r="B15" s="29" t="s">
        <v>45</v>
      </c>
      <c r="C15" s="29" t="s">
        <v>46</v>
      </c>
      <c r="E15" s="29">
        <f>BoardQty*1</f>
        <v>1</v>
      </c>
      <c r="F15" s="30" t="str">
        <f>IF(MIN(J15,P15,V15,AB15,AH15,AN15,AT15,AZ15)&lt;&gt;0,MIN(J15,P15,V15,AB15,AH15,AN15,AT15,AZ15),"")</f>
        <v/>
      </c>
      <c r="G15" s="31" t="str">
        <f>IF(AND(ISNUMBER(E15),ISNUMBER(F15)),E15*F15,"")</f>
        <v/>
      </c>
    </row>
    <row r="16" spans="1:55" ht="30.0" customHeight="1">
      <c r="A16" s="29" t="s">
        <v>50</v>
      </c>
      <c r="B16" s="29" t="s">
        <v>49</v>
      </c>
      <c r="C16" s="29" t="s">
        <v>51</v>
      </c>
      <c r="D16" s="29" t="s">
        <v>52</v>
      </c>
      <c r="E16" s="29">
        <f>CEILING(BoardQty*2,1)</f>
        <v>2</v>
      </c>
      <c r="F16" s="30" t="str">
        <f>IF(MIN(J16,P16,V16,AB16,AH16,AN16,AT16,AZ16)&lt;&gt;0,MIN(J16,P16,V16,AB16,AH16,AN16,AT16,AZ16),"")</f>
        <v/>
      </c>
      <c r="G16" s="31" t="str">
        <f>IF(AND(ISNUMBER(E16),ISNUMBER(F16)),E16*F16,"")</f>
        <v/>
      </c>
    </row>
    <row r="17" spans="1:7">
      <c r="A17" s="29" t="s">
        <v>58</v>
      </c>
      <c r="B17" s="29" t="s">
        <v>59</v>
      </c>
      <c r="C17" s="29" t="s">
        <v>60</v>
      </c>
      <c r="D17" s="29" t="s">
        <v>61</v>
      </c>
      <c r="E17" s="29">
        <f>BoardQty*1</f>
        <v>1</v>
      </c>
      <c r="F17" s="30" t="str">
        <f>IF(MIN(J17,P17,V17,AB17,AH17,AN17,AT17,AZ17)&lt;&gt;0,MIN(J17,P17,V17,AB17,AH17,AN17,AT17,AZ17),"")</f>
        <v/>
      </c>
      <c r="G17" s="31" t="str">
        <f>IF(AND(ISNUMBER(E17),ISNUMBER(F17)),E17*F17,"")</f>
        <v/>
      </c>
    </row>
    <row r="18" spans="1:7" ht="30.0" customHeight="1">
      <c r="A18" s="29" t="s">
        <v>66</v>
      </c>
      <c r="B18" s="29" t="s">
        <v>67</v>
      </c>
      <c r="C18" s="29" t="s">
        <v>68</v>
      </c>
      <c r="D18" s="29" t="s">
        <v>69</v>
      </c>
      <c r="E18" s="29">
        <f>BoardQty*1</f>
        <v>1</v>
      </c>
      <c r="F18" s="30" t="str">
        <f>IF(MIN(J18,P18,V18,AB18,AH18,AN18,AT18,AZ18)&lt;&gt;0,MIN(J18,P18,V18,AB18,AH18,AN18,AT18,AZ18),"")</f>
        <v/>
      </c>
      <c r="G18" s="31" t="str">
        <f>IF(AND(ISNUMBER(E18),ISNUMBER(F18)),E18*F18,"")</f>
        <v/>
      </c>
    </row>
    <row r="19" spans="1:7">
      <c r="A19" s="29" t="s">
        <v>74</v>
      </c>
      <c r="B19" s="29" t="s">
        <v>73</v>
      </c>
      <c r="C19" s="29" t="s">
        <v>75</v>
      </c>
      <c r="E19" s="29">
        <f>CEILING(BoardQty*4,1)</f>
        <v>4</v>
      </c>
      <c r="F19" s="30" t="str">
        <f>IF(MIN(J19,P19,V19,AB19,AH19,AN19,AT19,AZ19)&lt;&gt;0,MIN(J19,P19,V19,AB19,AH19,AN19,AT19,AZ19),"")</f>
        <v/>
      </c>
      <c r="G19" s="31" t="str">
        <f>IF(AND(ISNUMBER(E19),ISNUMBER(F19)),E19*F19,"")</f>
        <v/>
      </c>
    </row>
    <row r="20" spans="1:7">
      <c r="A20" s="29" t="s">
        <v>79</v>
      </c>
      <c r="B20" s="29" t="s">
        <v>78</v>
      </c>
      <c r="C20" s="29" t="s">
        <v>80</v>
      </c>
      <c r="E20" s="29">
        <f>CEILING(BoardQty*4,1)</f>
        <v>4</v>
      </c>
      <c r="F20" s="30" t="str">
        <f>IF(MIN(J20,P20,V20,AB20,AH20,AN20,AT20,AZ20)&lt;&gt;0,MIN(J20,P20,V20,AB20,AH20,AN20,AT20,AZ20),"")</f>
        <v/>
      </c>
      <c r="G20" s="31" t="str">
        <f>IF(AND(ISNUMBER(E20),ISNUMBER(F20)),E20*F20,"")</f>
        <v/>
      </c>
    </row>
    <row r="21" spans="1:7">
      <c r="A21" s="29" t="s">
        <v>84</v>
      </c>
      <c r="B21" s="29" t="s">
        <v>85</v>
      </c>
      <c r="C21" s="29" t="s">
        <v>86</v>
      </c>
      <c r="D21" s="29" t="s">
        <v>87</v>
      </c>
      <c r="E21" s="29">
        <f>BoardQty*1</f>
        <v>1</v>
      </c>
      <c r="F21" s="30" t="str">
        <f>IF(MIN(J21,P21,V21,AB21,AH21,AN21,AT21,AZ21)&lt;&gt;0,MIN(J21,P21,V21,AB21,AH21,AN21,AT21,AZ21),"")</f>
        <v/>
      </c>
      <c r="G21" s="31" t="str">
        <f>IF(AND(ISNUMBER(E21),ISNUMBER(F21)),E21*F21,"")</f>
        <v/>
      </c>
    </row>
    <row r="22" spans="1:7">
      <c r="A22" s="29" t="s">
        <v>94</v>
      </c>
      <c r="B22" s="29" t="s">
        <v>93</v>
      </c>
      <c r="C22" s="29" t="s">
        <v>95</v>
      </c>
      <c r="D22" s="29" t="s">
        <v>96</v>
      </c>
      <c r="E22" s="29">
        <f>BoardQty*1</f>
        <v>1</v>
      </c>
      <c r="F22" s="30" t="str">
        <f>IF(MIN(J22,P22,V22,AB22,AH22,AN22,AT22,AZ22)&lt;&gt;0,MIN(J22,P22,V22,AB22,AH22,AN22,AT22,AZ22),"")</f>
        <v/>
      </c>
      <c r="G22" s="31" t="str">
        <f>IF(AND(ISNUMBER(E22),ISNUMBER(F22)),E22*F22,"")</f>
        <v/>
      </c>
    </row>
    <row r="23" spans="1:7">
      <c r="A23" s="29" t="s">
        <v>102</v>
      </c>
      <c r="B23" s="29" t="s">
        <v>103</v>
      </c>
      <c r="C23" s="29" t="s">
        <v>104</v>
      </c>
      <c r="D23" s="29" t="s">
        <v>87</v>
      </c>
      <c r="E23" s="29">
        <f>BoardQty*1</f>
        <v>1</v>
      </c>
      <c r="F23" s="30" t="str">
        <f>IF(MIN(J23,P23,V23,AB23,AH23,AN23,AT23,AZ23)&lt;&gt;0,MIN(J23,P23,V23,AB23,AH23,AN23,AT23,AZ23),"")</f>
        <v/>
      </c>
      <c r="G23" s="31" t="str">
        <f>IF(AND(ISNUMBER(E23),ISNUMBER(F23)),E23*F23,"")</f>
        <v/>
      </c>
    </row>
    <row r="24" spans="1:7">
      <c r="A24" s="29" t="s">
        <v>110</v>
      </c>
      <c r="B24" s="29" t="s">
        <v>111</v>
      </c>
      <c r="C24" s="29" t="s">
        <v>112</v>
      </c>
      <c r="E24" s="29">
        <f>BoardQty*1</f>
        <v>1</v>
      </c>
      <c r="F24" s="30" t="str">
        <f>IF(MIN(J24,P24,V24,AB24,AH24,AN24,AT24,AZ24)&lt;&gt;0,MIN(J24,P24,V24,AB24,AH24,AN24,AT24,AZ24),"")</f>
        <v/>
      </c>
      <c r="G24" s="31" t="str">
        <f>IF(AND(ISNUMBER(E24),ISNUMBER(F24)),E24*F24,"")</f>
        <v/>
      </c>
    </row>
    <row r="25" spans="1:7">
      <c r="A25" s="29" t="s">
        <v>116</v>
      </c>
      <c r="B25" s="29" t="s">
        <v>117</v>
      </c>
      <c r="C25" s="29" t="s">
        <v>118</v>
      </c>
      <c r="E25" s="29">
        <f>BoardQty*1</f>
        <v>1</v>
      </c>
      <c r="F25" s="30" t="str">
        <f>IF(MIN(J25,P25,V25,AB25,AH25,AN25,AT25,AZ25)&lt;&gt;0,MIN(J25,P25,V25,AB25,AH25,AN25,AT25,AZ25),"")</f>
        <v/>
      </c>
      <c r="G25" s="31" t="str">
        <f>IF(AND(ISNUMBER(E25),ISNUMBER(F25)),E25*F25,"")</f>
        <v/>
      </c>
    </row>
    <row r="26" spans="1:7" ht="45.0" customHeight="1">
      <c r="A26" s="29" t="s">
        <v>122</v>
      </c>
      <c r="B26" s="29" t="s">
        <v>121</v>
      </c>
      <c r="C26" s="29" t="s">
        <v>123</v>
      </c>
      <c r="D26" s="29" t="s">
        <v>124</v>
      </c>
      <c r="E26" s="29">
        <f>BoardQty*1</f>
        <v>1</v>
      </c>
      <c r="F26" s="30" t="str">
        <f>IF(MIN(J26,P26,V26,AB26,AH26,AN26,AT26,AZ26)&lt;&gt;0,MIN(J26,P26,V26,AB26,AH26,AN26,AT26,AZ26),"")</f>
        <v/>
      </c>
      <c r="G26" s="31" t="str">
        <f>IF(AND(ISNUMBER(E26),ISNUMBER(F26)),E26*F26,"")</f>
        <v/>
      </c>
    </row>
    <row r="27" spans="1:7">
      <c r="A27" s="29" t="s">
        <v>130</v>
      </c>
      <c r="B27" s="29" t="s">
        <v>129</v>
      </c>
      <c r="C27" s="29" t="s">
        <v>131</v>
      </c>
      <c r="E27" s="29">
        <f>BoardQty*1</f>
        <v>1</v>
      </c>
      <c r="F27" s="30" t="str">
        <f>IF(MIN(J27,P27,V27,AB27,AH27,AN27,AT27,AZ27)&lt;&gt;0,MIN(J27,P27,V27,AB27,AH27,AN27,AT27,AZ27),"")</f>
        <v/>
      </c>
      <c r="G27" s="31" t="str">
        <f>IF(AND(ISNUMBER(E27),ISNUMBER(F27)),E27*F27,"")</f>
        <v/>
      </c>
    </row>
    <row r="28" spans="1:7">
      <c r="A28" s="29" t="s">
        <v>135</v>
      </c>
      <c r="B28" s="29" t="s">
        <v>134</v>
      </c>
      <c r="C28" s="29" t="s">
        <v>136</v>
      </c>
      <c r="E28" s="29">
        <f>BoardQty*1</f>
        <v>1</v>
      </c>
      <c r="F28" s="30" t="str">
        <f>IF(MIN(J28,P28,V28,AB28,AH28,AN28,AT28,AZ28)&lt;&gt;0,MIN(J28,P28,V28,AB28,AH28,AN28,AT28,AZ28),"")</f>
        <v/>
      </c>
      <c r="G28" s="31" t="str">
        <f>IF(AND(ISNUMBER(E28),ISNUMBER(F28)),E28*F28,"")</f>
        <v/>
      </c>
    </row>
    <row r="29" spans="1:7">
      <c r="A29" s="29" t="s">
        <v>140</v>
      </c>
      <c r="B29" s="29" t="s">
        <v>141</v>
      </c>
      <c r="C29" s="29" t="s">
        <v>68</v>
      </c>
      <c r="E29" s="29">
        <f>CEILING(BoardQty*2,1)</f>
        <v>2</v>
      </c>
      <c r="F29" s="30" t="str">
        <f>IF(MIN(J29,P29,V29,AB29,AH29,AN29,AT29,AZ29)&lt;&gt;0,MIN(J29,P29,V29,AB29,AH29,AN29,AT29,AZ29),"")</f>
        <v/>
      </c>
      <c r="G29" s="31" t="str">
        <f>IF(AND(ISNUMBER(E29),ISNUMBER(F29)),E29*F29,"")</f>
        <v/>
      </c>
    </row>
    <row r="30" spans="1:7">
      <c r="A30" s="29" t="s">
        <v>143</v>
      </c>
      <c r="B30" s="29" t="s">
        <v>144</v>
      </c>
      <c r="C30" s="29" t="s">
        <v>68</v>
      </c>
      <c r="E30" s="29">
        <f>CEILING(BoardQty*3,1)</f>
        <v>3</v>
      </c>
      <c r="F30" s="30" t="str">
        <f>IF(MIN(J30,P30,V30,AB30,AH30,AN30,AT30,AZ30)&lt;&gt;0,MIN(J30,P30,V30,AB30,AH30,AN30,AT30,AZ30),"")</f>
        <v/>
      </c>
      <c r="G30" s="31" t="str">
        <f>IF(AND(ISNUMBER(E30),ISNUMBER(F30)),E30*F30,"")</f>
        <v/>
      </c>
    </row>
    <row r="31" spans="1:7">
      <c r="A31" s="29" t="s">
        <v>146</v>
      </c>
      <c r="B31" s="29" t="s">
        <v>147</v>
      </c>
      <c r="C31" s="29" t="s">
        <v>68</v>
      </c>
      <c r="E31" s="29">
        <f>BoardQty*1</f>
        <v>1</v>
      </c>
      <c r="F31" s="30" t="str">
        <f>IF(MIN(J31,P31,V31,AB31,AH31,AN31,AT31,AZ31)&lt;&gt;0,MIN(J31,P31,V31,AB31,AH31,AN31,AT31,AZ31),"")</f>
        <v/>
      </c>
      <c r="G31" s="31" t="str">
        <f>IF(AND(ISNUMBER(E31),ISNUMBER(F31)),E31*F31,"")</f>
        <v/>
      </c>
    </row>
    <row r="32" spans="1:7">
      <c r="A32" s="29" t="s">
        <v>149</v>
      </c>
      <c r="B32" s="29" t="s">
        <v>150</v>
      </c>
      <c r="C32" s="29" t="s">
        <v>68</v>
      </c>
      <c r="E32" s="29">
        <f>BoardQty*1</f>
        <v>1</v>
      </c>
      <c r="F32" s="30" t="str">
        <f>IF(MIN(J32,P32,V32,AB32,AH32,AN32,AT32,AZ32)&lt;&gt;0,MIN(J32,P32,V32,AB32,AH32,AN32,AT32,AZ32),"")</f>
        <v/>
      </c>
      <c r="G32" s="31" t="str">
        <f>IF(AND(ISNUMBER(E32),ISNUMBER(F32)),E32*F32,"")</f>
        <v/>
      </c>
    </row>
    <row r="33" spans="1:54">
      <c r="A33" s="29" t="s">
        <v>154</v>
      </c>
      <c r="B33" s="29" t="s">
        <v>153</v>
      </c>
      <c r="C33" s="29" t="s">
        <v>155</v>
      </c>
      <c r="E33" s="29">
        <f>CEILING(BoardQty*7,1)</f>
        <v>7</v>
      </c>
      <c r="F33" s="30" t="str">
        <f>IF(MIN(J33,P33,V33,AB33,AH33,AN33,AT33,AZ33)&lt;&gt;0,MIN(J33,P33,V33,AB33,AH33,AN33,AT33,AZ33),"")</f>
        <v/>
      </c>
      <c r="G33" s="31" t="str">
        <f>IF(AND(ISNUMBER(E33),ISNUMBER(F33)),E33*F33,"")</f>
        <v/>
      </c>
    </row>
    <row r="34" spans="1:54">
      <c r="A34" s="29" t="s">
        <v>159</v>
      </c>
      <c r="B34" s="29" t="s">
        <v>160</v>
      </c>
      <c r="C34" s="29" t="s">
        <v>161</v>
      </c>
      <c r="D34" s="29" t="s">
        <v>162</v>
      </c>
      <c r="E34" s="29">
        <f>BoardQty*1</f>
        <v>1</v>
      </c>
      <c r="F34" s="30" t="str">
        <f>IF(MIN(J34,P34,V34,AB34,AH34,AN34,AT34,AZ34)&lt;&gt;0,MIN(J34,P34,V34,AB34,AH34,AN34,AT34,AZ34),"")</f>
        <v/>
      </c>
      <c r="G34" s="31" t="str">
        <f>IF(AND(ISNUMBER(E34),ISNUMBER(F34)),E34*F34,"")</f>
        <v/>
      </c>
    </row>
    <row r="35" spans="1:54">
      <c r="A35" s="29" t="s">
        <v>166</v>
      </c>
      <c r="B35" s="29" t="s">
        <v>167</v>
      </c>
      <c r="C35" s="29" t="s">
        <v>168</v>
      </c>
      <c r="D35" s="29" t="s">
        <v>169</v>
      </c>
      <c r="E35" s="29">
        <f>CEILING(BoardQty*2,1)</f>
        <v>2</v>
      </c>
      <c r="F35" s="30" t="str">
        <f>IF(MIN(J35,P35,V35,AB35,AH35,AN35,AT35,AZ35)&lt;&gt;0,MIN(J35,P35,V35,AB35,AH35,AN35,AT35,AZ35),"")</f>
        <v/>
      </c>
      <c r="G35" s="31" t="str">
        <f>IF(AND(ISNUMBER(E35),ISNUMBER(F35)),E35*F35,"")</f>
        <v/>
      </c>
    </row>
    <row r="36" spans="1:54">
      <c r="A36" s="29" t="s">
        <v>174</v>
      </c>
      <c r="B36" s="29" t="s">
        <v>175</v>
      </c>
      <c r="C36" s="29" t="s">
        <v>176</v>
      </c>
      <c r="D36" s="29" t="s">
        <v>177</v>
      </c>
      <c r="E36" s="29">
        <f>BoardQty*1</f>
        <v>1</v>
      </c>
      <c r="F36" s="30" t="str">
        <f>IF(MIN(J36,P36,V36,AB36,AH36,AN36,AT36,AZ36)&lt;&gt;0,MIN(J36,P36,V36,AB36,AH36,AN36,AT36,AZ36),"")</f>
        <v/>
      </c>
      <c r="G36" s="31" t="str">
        <f>IF(AND(ISNUMBER(E36),ISNUMBER(F36)),E36*F36,"")</f>
        <v/>
      </c>
    </row>
    <row r="38" spans="1:54">
      <c r="F38" s="15" t="s">
        <v>215</v>
      </c>
      <c r="G38" s="17">
        <f>SUM(L38,R38,X38,AD38,AJ38,AP38,AV38,BB38)</f>
        <v>0</v>
      </c>
      <c r="H38" s="32" t="s">
        <v>207</v>
      </c>
      <c r="I38" s="18" t="str">
        <f>IFERROR(IF(COUNTIF(I10:I36,"&gt;0")&gt;0,COUNTIF(I10:I36,"&gt;0")&amp;" of "&amp;(ROWS(K10:K36)-COUNTBLANK(K10:K36))&amp;" parts purchased",""),"")</f>
        <v/>
      </c>
      <c r="L38" s="17">
        <f>SUMIF(I10:I36,"&gt;0",L10:L36)</f>
        <v>0</v>
      </c>
      <c r="N38" s="32" t="s">
        <v>207</v>
      </c>
      <c r="O38" s="18" t="str">
        <f>IFERROR(IF(COUNTIF(O10:O36,"&gt;0")&gt;0,COUNTIF(O10:O36,"&gt;0")&amp;" of "&amp;(ROWS(Q10:Q36)-COUNTBLANK(Q10:Q36))&amp;" parts purchased",""),"")</f>
        <v/>
      </c>
      <c r="R38" s="17">
        <f>SUMIF(O10:O36,"&gt;0",R10:R36)</f>
        <v>0</v>
      </c>
      <c r="T38" s="32" t="s">
        <v>207</v>
      </c>
      <c r="U38" s="18" t="str">
        <f>IFERROR(IF(COUNTIF(U10:U36,"&gt;0")&gt;0,COUNTIF(U10:U36,"&gt;0")&amp;" of "&amp;(ROWS(W10:W36)-COUNTBLANK(W10:W36))&amp;" parts purchased",""),"")</f>
        <v/>
      </c>
      <c r="X38" s="17">
        <f>SUMIF(U10:U36,"&gt;0",X10:X36)</f>
        <v>0</v>
      </c>
      <c r="Z38" s="32" t="s">
        <v>207</v>
      </c>
      <c r="AA38" s="18" t="str">
        <f>IFERROR(IF(COUNTIF(AA10:AA36,"&gt;0")&gt;0,COUNTIF(AA10:AA36,"&gt;0")&amp;" of "&amp;(ROWS(AC10:AC36)-COUNTBLANK(AC10:AC36))&amp;" parts purchased",""),"")</f>
        <v/>
      </c>
      <c r="AD38" s="17">
        <f>SUMIF(AA10:AA36,"&gt;0",AD10:AD36)</f>
        <v>0</v>
      </c>
      <c r="AF38" s="32" t="s">
        <v>207</v>
      </c>
      <c r="AG38" s="18" t="str">
        <f>IFERROR(IF(COUNTIF(AG10:AG36,"&gt;0")&gt;0,COUNTIF(AG10:AG36,"&gt;0")&amp;" of "&amp;(ROWS(AI10:AI36)-COUNTBLANK(AI10:AI36))&amp;" parts purchased",""),"")</f>
        <v/>
      </c>
      <c r="AJ38" s="17">
        <f>SUMIF(AG10:AG36,"&gt;0",AJ10:AJ36)</f>
        <v>0</v>
      </c>
      <c r="AL38" s="32" t="s">
        <v>207</v>
      </c>
      <c r="AM38" s="18" t="str">
        <f>IFERROR(IF(COUNTIF(AM10:AM36,"&gt;0")&gt;0,COUNTIF(AM10:AM36,"&gt;0")&amp;" of "&amp;(ROWS(AO10:AO36)-COUNTBLANK(AO10:AO36))&amp;" parts purchased",""),"")</f>
        <v/>
      </c>
      <c r="AP38" s="17">
        <f>SUMIF(AM10:AM36,"&gt;0",AP10:AP36)</f>
        <v>0</v>
      </c>
      <c r="AR38" s="32" t="s">
        <v>207</v>
      </c>
      <c r="AS38" s="18" t="str">
        <f>IFERROR(IF(COUNTIF(AS10:AS36,"&gt;0")&gt;0,COUNTIF(AS10:AS36,"&gt;0")&amp;" of "&amp;(ROWS(AU10:AU36)-COUNTBLANK(AU10:AU36))&amp;" parts purchased",""),"")</f>
        <v/>
      </c>
      <c r="AV38" s="17">
        <f>SUMIF(AS10:AS36,"&gt;0",AV10:AV36)</f>
        <v>0</v>
      </c>
      <c r="AX38" s="32" t="s">
        <v>207</v>
      </c>
      <c r="AY38" s="18" t="str">
        <f>IFERROR(IF(COUNTIF(AY10:AY36,"&gt;0")&gt;0,COUNTIF(AY10:AY36,"&gt;0")&amp;" of "&amp;(ROWS(BA10:BA36)-COUNTBLANK(BA10:BA36))&amp;" parts purchased",""),"")</f>
        <v/>
      </c>
      <c r="BB38" s="17">
        <f>SUMIF(AY10:AY36,"&gt;0",BB10:BB36)</f>
        <v>0</v>
      </c>
    </row>
    <row r="39" spans="1:54">
      <c r="A39" s="33" t="s">
        <v>220</v>
      </c>
      <c r="B39" s="34" t="s">
        <v>221</v>
      </c>
      <c r="F39" s="35" t="s">
        <v>216</v>
      </c>
      <c r="I39" s="36" t="str">
        <f>CONCATENATE(I67,I68,I69,I70,I71,I72,I73,I74,I75,I76,I77,I78,I79,I80,I81,I82,I83,I84,I85,I86,I87,I88,I89,I90,I91,I92,I93)</f>
        <v/>
      </c>
      <c r="O39" s="36" t="str">
        <f>CONCATENATE(O67,O68,O69,O70,O71,O72,O73,O74,O75,O76,O77,O78,O79,O80,O81,O82,O83,O84,O85,O86,O87,O88,O89,O90,O91,O92,O93)</f>
        <v/>
      </c>
      <c r="U39" s="36" t="str">
        <f>CONCATENATE(U67,U68,U69,U70,U71,U72,U73,U74,U75,U76,U77,U78,U79,U80,U81,U82,U83,U84,U85,U86,U87,U88,U89,U90,U91,U92,U93)</f>
        <v/>
      </c>
      <c r="AA39" s="36" t="str">
        <f>CONCATENATE(AA94,AA67,AA68,AA69,AA70,AA71,AA72,AA73,AA74,AA75,AA76,AA77,AA78,AA79,AA80,AA81,AA82,AA83,AA84,AA85,AA86,AA87,AA88,AA89,AA90,AA91,AA92,AA93)</f>
        <v>Copy this header and order to a CSV
file and use it for JLCPCB 
manufacturer PCB house.
The multipart components that use
"#" symbol are not allowed by JLCPCB.</v>
      </c>
      <c r="AG39" s="36" t="str">
        <f>CONCATENATE(AG67,AG68,AG69,AG70,AG71,AG72,AG73,AG74,AG75,AG76,AG77,AG78,AG79,AG80,AG81,AG82,AG83,AG84,AG85,AG86,AG87,AG88,AG89,AG90,AG91,AG92,AG93)</f>
        <v/>
      </c>
      <c r="AM39" s="36" t="str">
        <f>CONCATENATE(AM67,AM68,AM69,AM70,AM71,AM72,AM73,AM74,AM75,AM76,AM77,AM78,AM79,AM80,AM81,AM82,AM83,AM84,AM85,AM86,AM87,AM88,AM89,AM90,AM91,AM92,AM93)</f>
        <v/>
      </c>
      <c r="AS39" s="36" t="str">
        <f>CONCATENATE(AS67,AS68,AS69,AS70,AS71,AS72,AS73,AS74,AS75,AS76,AS77,AS78,AS79,AS80,AS81,AS82,AS83,AS84,AS85,AS86,AS87,AS88,AS89,AS90,AS91,AS92,AS93)</f>
        <v/>
      </c>
      <c r="AY39" s="36" t="str">
        <f>CONCATENATE(AY67,AY68,AY69,AY70,AY71,AY72,AY73,AY74,AY75,AY76,AY77,AY78,AY79,AY80,AY81,AY82,AY83,AY84,AY85,AY86,AY87,AY88,AY89,AY90,AY91,AY92,AY93)</f>
        <v/>
      </c>
    </row>
    <row r="40" spans="1:54">
      <c r="A40" s="37" t="s">
        <v>222</v>
      </c>
    </row>
    <row r="67" spans="9:51" ht="30" hidden="1" customHeight="1">
      <c r="I67" t="str">
        <f t="array" ref="I67:I93">IF(ISNUMBER(I10:I36)*(I10:I36&gt;=K10:K36)*(M10:M36&lt;&gt;""),M10:M36&amp;","&amp;TEXT(ROUNDUP(I10:I36/IF(ISNUMBER(K10:K36),K10:K36,1),0)*K10:K36,"##0")&amp;","&amp;SUBSTITUTE(SUBSTITUTE(IF(PURCHASE_DESCRIPTION&lt;&gt;"",PURCHASE_DESCRIPTION&amp;":","")&amp;A10:A36,",",";"),"
"," ")&amp;CHAR(10),"")</f>
        <v/>
      </c>
      <c r="O67" t="str">
        <f t="array" ref="O67:O93">IF(ISNUMBER(O10:O36)*(O10:O36&gt;=Q10:Q36)*(S10:S36&lt;&gt;""),TEXT(ROUNDUP(O10:O36/IF(ISNUMBER(Q10:Q36),Q10:Q36,1),0)*Q10:Q36,"##0")&amp;","&amp;S10:S36&amp;","&amp;SUBSTITUTE(SUBSTITUTE(IF(PURCHASE_DESCRIPTION&lt;&gt;"",PURCHASE_DESCRIPTION&amp;":","")&amp;A10:A36,",",";"),"
"," ")&amp;CHAR(10),"")</f>
        <v/>
      </c>
      <c r="U67" t="str">
        <f t="array" ref="U67:U93">IF(ISNUMBER(U10:U36)*(U10:U36&gt;=W10:W36)*(Y10:Y36&lt;&gt;""),Y10:Y36&amp;","&amp;TEXT(ROUNDUP(U10:U36/IF(ISNUMBER(W10:W36),W10:W36,1),0)*W10:W36,"##0")&amp;","&amp;""&amp;","&amp;LEFT(SUBSTITUTE(SUBSTITUTE(IF(PURCHASE_DESCRIPTION&lt;&gt;"",PURCHASE_DESCRIPTION&amp;":","")&amp;A10:A36,",",";"),"
"," "),30)&amp;CHAR(10),"")</f>
        <v/>
      </c>
      <c r="AA67" t="str">
        <f t="array" ref="AA67:AA93">IF(ISNUMBER(AA10:AA36)*(AA10:AA36&gt;=AC10:AC36)*(AE10:AE36&lt;&gt;""),TEXT(ROUNDUP(AA10:AA36/IF(ISNUMBER(AC10:AC36),AC10:AC36,1),0)*AC10:AC36,"##0")&amp;","&amp;SUBSTITUTE(SUBSTITUTE(IF(PURCHASE_DESCRIPTION&lt;&gt;"",PURCHASE_DESCRIPTION&amp;":","")&amp;A10:A36,",",";"),"
"," ")&amp;","&amp;SUBSTITUTE(SUBSTITUTE(IF(PURCHASE_DESCRIPTION&lt;&gt;"",PURCHASE_DESCRIPTION&amp;":","")&amp;C10:C36,",",";"),"
"," ")&amp;","&amp;AE10:AE36&amp;CHAR(10),"")</f>
        <v/>
      </c>
      <c r="AG67" t="str">
        <f t="array" ref="AG67:AG93">IF(ISNUMBER(AG10:AG36)*(AG10:AG36&gt;=AI10:AI36)*(AK10:AK36&lt;&gt;""),AK10:AK36&amp;"|"&amp;TEXT(ROUNDUP(AG10:AG36/IF(ISNUMBER(AI10:AI36),AI10:AI36,1),0)*AI10:AI36,"##0")&amp;"|"&amp;SUBSTITUTE(SUBSTITUTE(SUBSTITUTE(IF(PURCHASE_DESCRIPTION&lt;&gt;"",PURCHASE_DESCRIPTION&amp;":","")&amp;A10:A36,"|",";")," ","_"),"
","_")&amp;CHAR(10),"")</f>
        <v/>
      </c>
      <c r="AM67" t="str">
        <f t="array" ref="AM67:AM93">IF(ISNUMBER(AM10:AM36)*(AM10:AM36&gt;=AO10:AO36)*(AQ10:AQ36&lt;&gt;""),AQ10:AQ36&amp;","&amp;TEXT(ROUNDUP(AM10:AM36/IF(ISNUMBER(AO10:AO36),AO10:AO36,1),0)*AO10:AO36,"##0")&amp;","&amp;SUBSTITUTE(SUBSTITUTE(IF(PURCHASE_DESCRIPTION&lt;&gt;"",PURCHASE_DESCRIPTION&amp;":","")&amp;A10:A36,",",";"),"
"," ")&amp;","&amp;""&amp;CHAR(10),"")</f>
        <v/>
      </c>
      <c r="AS67" t="str">
        <f t="array" ref="AS67:AS93">IF(ISNUMBER(AS10:AS36)*(AS10:AS36&gt;=AU10:AU36)*(AW10:AW36&lt;&gt;""),AW10:AW36&amp;","&amp;TEXT(ROUNDUP(AS10:AS36/IF(ISNUMBER(AU10:AU36),AU10:AU36,1),0)*AU10:AU36,"##0")&amp;","&amp;""&amp;","&amp;""&amp;","&amp;""&amp;","&amp;D10:D36&amp;","&amp;SUBSTITUTE(SUBSTITUTE(IF(PURCHASE_DESCRIPTION&lt;&gt;"",PURCHASE_DESCRIPTION&amp;":","")&amp;A10:A36,",",";"),"
"," ")&amp;CHAR(10),"")</f>
        <v/>
      </c>
      <c r="AY67" t="str">
        <f t="array" ref="AY67:AY93">IF(ISNUMBER(AY10:AY36)*(AY10:AY36&gt;=BA10:BA36)*(BC10:BC36&lt;&gt;""),BC10:BC36&amp;" "&amp;TEXT(ROUNDUP(AY10:AY36/IF(ISNUMBER(BA10:BA36),BA10:BA36,1),0)*BA10:BA36,"##0")&amp;" "&amp;SUBSTITUTE(SUBSTITUTE(IF(PURCHASE_DESCRIPTION&lt;&gt;"",PURCHASE_DESCRIPTION&amp;":","")&amp;A10:A36," ",";"),"
",";")&amp;CHAR(10),"")</f>
        <v/>
      </c>
    </row>
    <row r="68" spans="9:51" ht="30" hidden="1" customHeight="1">
      <c r="I68">
        <v>0</v>
      </c>
      <c r="O68">
        <v>0</v>
      </c>
      <c r="U68">
        <v>0</v>
      </c>
      <c r="AA68">
        <v>0</v>
      </c>
      <c r="AG68">
        <v>0</v>
      </c>
      <c r="AM68">
        <v>0</v>
      </c>
      <c r="AS68">
        <v>0</v>
      </c>
      <c r="AY68">
        <v>0</v>
      </c>
    </row>
    <row r="69" spans="9:51" ht="30" hidden="1" customHeight="1">
      <c r="I69">
        <v>0</v>
      </c>
      <c r="O69">
        <v>0</v>
      </c>
      <c r="U69">
        <v>0</v>
      </c>
      <c r="AA69">
        <v>0</v>
      </c>
      <c r="AG69">
        <v>0</v>
      </c>
      <c r="AM69">
        <v>0</v>
      </c>
      <c r="AS69">
        <v>0</v>
      </c>
      <c r="AY69">
        <v>0</v>
      </c>
    </row>
    <row r="70" spans="9:51" ht="30" hidden="1" customHeight="1">
      <c r="I70">
        <v>0</v>
      </c>
      <c r="O70">
        <v>0</v>
      </c>
      <c r="U70">
        <v>0</v>
      </c>
      <c r="AA70">
        <v>0</v>
      </c>
      <c r="AG70">
        <v>0</v>
      </c>
      <c r="AM70">
        <v>0</v>
      </c>
      <c r="AS70">
        <v>0</v>
      </c>
      <c r="AY70">
        <v>0</v>
      </c>
    </row>
    <row r="71" spans="9:51" ht="30" hidden="1" customHeight="1">
      <c r="I71">
        <v>0</v>
      </c>
      <c r="O71">
        <v>0</v>
      </c>
      <c r="U71">
        <v>0</v>
      </c>
      <c r="AA71">
        <v>0</v>
      </c>
      <c r="AG71">
        <v>0</v>
      </c>
      <c r="AM71">
        <v>0</v>
      </c>
      <c r="AS71">
        <v>0</v>
      </c>
      <c r="AY71">
        <v>0</v>
      </c>
    </row>
    <row r="72" spans="9:51" ht="30" hidden="1" customHeight="1">
      <c r="I72">
        <v>0</v>
      </c>
      <c r="O72">
        <v>0</v>
      </c>
      <c r="U72">
        <v>0</v>
      </c>
      <c r="AA72">
        <v>0</v>
      </c>
      <c r="AG72">
        <v>0</v>
      </c>
      <c r="AM72">
        <v>0</v>
      </c>
      <c r="AS72">
        <v>0</v>
      </c>
      <c r="AY72">
        <v>0</v>
      </c>
    </row>
    <row r="73" spans="9:51" ht="30" hidden="1" customHeight="1">
      <c r="I73">
        <v>0</v>
      </c>
      <c r="O73">
        <v>0</v>
      </c>
      <c r="U73">
        <v>0</v>
      </c>
      <c r="AA73">
        <v>0</v>
      </c>
      <c r="AG73">
        <v>0</v>
      </c>
      <c r="AM73">
        <v>0</v>
      </c>
      <c r="AS73">
        <v>0</v>
      </c>
      <c r="AY73">
        <v>0</v>
      </c>
    </row>
    <row r="74" spans="9:51" ht="30" hidden="1" customHeight="1">
      <c r="I74">
        <v>0</v>
      </c>
      <c r="O74">
        <v>0</v>
      </c>
      <c r="U74">
        <v>0</v>
      </c>
      <c r="AA74">
        <v>0</v>
      </c>
      <c r="AG74">
        <v>0</v>
      </c>
      <c r="AM74">
        <v>0</v>
      </c>
      <c r="AS74">
        <v>0</v>
      </c>
      <c r="AY74">
        <v>0</v>
      </c>
    </row>
    <row r="75" spans="9:51" ht="30" hidden="1" customHeight="1">
      <c r="I75">
        <v>0</v>
      </c>
      <c r="O75">
        <v>0</v>
      </c>
      <c r="U75">
        <v>0</v>
      </c>
      <c r="AA75">
        <v>0</v>
      </c>
      <c r="AG75">
        <v>0</v>
      </c>
      <c r="AM75">
        <v>0</v>
      </c>
      <c r="AS75">
        <v>0</v>
      </c>
      <c r="AY75">
        <v>0</v>
      </c>
    </row>
    <row r="76" spans="9:51" ht="30" hidden="1" customHeight="1">
      <c r="I76">
        <v>0</v>
      </c>
      <c r="O76">
        <v>0</v>
      </c>
      <c r="U76">
        <v>0</v>
      </c>
      <c r="AA76">
        <v>0</v>
      </c>
      <c r="AG76">
        <v>0</v>
      </c>
      <c r="AM76">
        <v>0</v>
      </c>
      <c r="AS76">
        <v>0</v>
      </c>
      <c r="AY76">
        <v>0</v>
      </c>
    </row>
    <row r="77" spans="9:51" ht="30" hidden="1" customHeight="1">
      <c r="I77">
        <v>0</v>
      </c>
      <c r="O77">
        <v>0</v>
      </c>
      <c r="U77">
        <v>0</v>
      </c>
      <c r="AA77">
        <v>0</v>
      </c>
      <c r="AG77">
        <v>0</v>
      </c>
      <c r="AM77">
        <v>0</v>
      </c>
      <c r="AS77">
        <v>0</v>
      </c>
      <c r="AY77">
        <v>0</v>
      </c>
    </row>
    <row r="78" spans="9:51" ht="30" hidden="1" customHeight="1">
      <c r="I78">
        <v>0</v>
      </c>
      <c r="O78">
        <v>0</v>
      </c>
      <c r="U78">
        <v>0</v>
      </c>
      <c r="AA78">
        <v>0</v>
      </c>
      <c r="AG78">
        <v>0</v>
      </c>
      <c r="AM78">
        <v>0</v>
      </c>
      <c r="AS78">
        <v>0</v>
      </c>
      <c r="AY78">
        <v>0</v>
      </c>
    </row>
    <row r="79" spans="9:51" ht="30" hidden="1" customHeight="1">
      <c r="I79">
        <v>0</v>
      </c>
      <c r="O79">
        <v>0</v>
      </c>
      <c r="U79">
        <v>0</v>
      </c>
      <c r="AA79">
        <v>0</v>
      </c>
      <c r="AG79">
        <v>0</v>
      </c>
      <c r="AM79">
        <v>0</v>
      </c>
      <c r="AS79">
        <v>0</v>
      </c>
      <c r="AY79">
        <v>0</v>
      </c>
    </row>
    <row r="80" spans="9:51" ht="30" hidden="1" customHeight="1">
      <c r="I80">
        <v>0</v>
      </c>
      <c r="O80">
        <v>0</v>
      </c>
      <c r="U80">
        <v>0</v>
      </c>
      <c r="AA80">
        <v>0</v>
      </c>
      <c r="AG80">
        <v>0</v>
      </c>
      <c r="AM80">
        <v>0</v>
      </c>
      <c r="AS80">
        <v>0</v>
      </c>
      <c r="AY80">
        <v>0</v>
      </c>
    </row>
    <row r="81" spans="9:51" ht="30" hidden="1" customHeight="1">
      <c r="I81">
        <v>0</v>
      </c>
      <c r="O81">
        <v>0</v>
      </c>
      <c r="U81">
        <v>0</v>
      </c>
      <c r="AA81">
        <v>0</v>
      </c>
      <c r="AG81">
        <v>0</v>
      </c>
      <c r="AM81">
        <v>0</v>
      </c>
      <c r="AS81">
        <v>0</v>
      </c>
      <c r="AY81">
        <v>0</v>
      </c>
    </row>
    <row r="82" spans="9:51" ht="30" hidden="1" customHeight="1">
      <c r="I82">
        <v>0</v>
      </c>
      <c r="O82">
        <v>0</v>
      </c>
      <c r="U82">
        <v>0</v>
      </c>
      <c r="AA82">
        <v>0</v>
      </c>
      <c r="AG82">
        <v>0</v>
      </c>
      <c r="AM82">
        <v>0</v>
      </c>
      <c r="AS82">
        <v>0</v>
      </c>
      <c r="AY82">
        <v>0</v>
      </c>
    </row>
    <row r="83" spans="9:51" ht="30" hidden="1" customHeight="1">
      <c r="I83">
        <v>0</v>
      </c>
      <c r="O83">
        <v>0</v>
      </c>
      <c r="U83">
        <v>0</v>
      </c>
      <c r="AA83">
        <v>0</v>
      </c>
      <c r="AG83">
        <v>0</v>
      </c>
      <c r="AM83">
        <v>0</v>
      </c>
      <c r="AS83">
        <v>0</v>
      </c>
      <c r="AY83">
        <v>0</v>
      </c>
    </row>
    <row r="84" spans="9:51" ht="30" hidden="1" customHeight="1">
      <c r="I84">
        <v>0</v>
      </c>
      <c r="O84">
        <v>0</v>
      </c>
      <c r="U84">
        <v>0</v>
      </c>
      <c r="AA84">
        <v>0</v>
      </c>
      <c r="AG84">
        <v>0</v>
      </c>
      <c r="AM84">
        <v>0</v>
      </c>
      <c r="AS84">
        <v>0</v>
      </c>
      <c r="AY84">
        <v>0</v>
      </c>
    </row>
    <row r="85" spans="9:51" ht="30" hidden="1" customHeight="1">
      <c r="I85">
        <v>0</v>
      </c>
      <c r="O85">
        <v>0</v>
      </c>
      <c r="U85">
        <v>0</v>
      </c>
      <c r="AA85">
        <v>0</v>
      </c>
      <c r="AG85">
        <v>0</v>
      </c>
      <c r="AM85">
        <v>0</v>
      </c>
      <c r="AS85">
        <v>0</v>
      </c>
      <c r="AY85">
        <v>0</v>
      </c>
    </row>
    <row r="86" spans="9:51" ht="30" hidden="1" customHeight="1">
      <c r="I86">
        <v>0</v>
      </c>
      <c r="O86">
        <v>0</v>
      </c>
      <c r="U86">
        <v>0</v>
      </c>
      <c r="AA86">
        <v>0</v>
      </c>
      <c r="AG86">
        <v>0</v>
      </c>
      <c r="AM86">
        <v>0</v>
      </c>
      <c r="AS86">
        <v>0</v>
      </c>
      <c r="AY86">
        <v>0</v>
      </c>
    </row>
    <row r="87" spans="9:51" ht="30" hidden="1" customHeight="1">
      <c r="I87">
        <v>0</v>
      </c>
      <c r="O87">
        <v>0</v>
      </c>
      <c r="U87">
        <v>0</v>
      </c>
      <c r="AA87">
        <v>0</v>
      </c>
      <c r="AG87">
        <v>0</v>
      </c>
      <c r="AM87">
        <v>0</v>
      </c>
      <c r="AS87">
        <v>0</v>
      </c>
      <c r="AY87">
        <v>0</v>
      </c>
    </row>
    <row r="88" spans="9:51" ht="30" hidden="1" customHeight="1">
      <c r="I88">
        <v>0</v>
      </c>
      <c r="O88">
        <v>0</v>
      </c>
      <c r="U88">
        <v>0</v>
      </c>
      <c r="AA88">
        <v>0</v>
      </c>
      <c r="AG88">
        <v>0</v>
      </c>
      <c r="AM88">
        <v>0</v>
      </c>
      <c r="AS88">
        <v>0</v>
      </c>
      <c r="AY88">
        <v>0</v>
      </c>
    </row>
    <row r="89" spans="9:51" ht="30" hidden="1" customHeight="1">
      <c r="I89">
        <v>0</v>
      </c>
      <c r="O89">
        <v>0</v>
      </c>
      <c r="U89">
        <v>0</v>
      </c>
      <c r="AA89">
        <v>0</v>
      </c>
      <c r="AG89">
        <v>0</v>
      </c>
      <c r="AM89">
        <v>0</v>
      </c>
      <c r="AS89">
        <v>0</v>
      </c>
      <c r="AY89">
        <v>0</v>
      </c>
    </row>
    <row r="90" spans="9:51" ht="30" hidden="1" customHeight="1">
      <c r="I90">
        <v>0</v>
      </c>
      <c r="O90">
        <v>0</v>
      </c>
      <c r="U90">
        <v>0</v>
      </c>
      <c r="AA90">
        <v>0</v>
      </c>
      <c r="AG90">
        <v>0</v>
      </c>
      <c r="AM90">
        <v>0</v>
      </c>
      <c r="AS90">
        <v>0</v>
      </c>
      <c r="AY90">
        <v>0</v>
      </c>
    </row>
    <row r="91" spans="9:51" ht="30" hidden="1" customHeight="1">
      <c r="I91">
        <v>0</v>
      </c>
      <c r="O91">
        <v>0</v>
      </c>
      <c r="U91">
        <v>0</v>
      </c>
      <c r="AA91">
        <v>0</v>
      </c>
      <c r="AG91">
        <v>0</v>
      </c>
      <c r="AM91">
        <v>0</v>
      </c>
      <c r="AS91">
        <v>0</v>
      </c>
      <c r="AY91">
        <v>0</v>
      </c>
    </row>
    <row r="92" spans="9:51" ht="30" hidden="1" customHeight="1">
      <c r="I92">
        <v>0</v>
      </c>
      <c r="O92">
        <v>0</v>
      </c>
      <c r="U92">
        <v>0</v>
      </c>
      <c r="AA92">
        <v>0</v>
      </c>
      <c r="AG92">
        <v>0</v>
      </c>
      <c r="AM92">
        <v>0</v>
      </c>
      <c r="AS92">
        <v>0</v>
      </c>
      <c r="AY92">
        <v>0</v>
      </c>
    </row>
    <row r="93" spans="9:51" ht="30" hidden="1" customHeight="1">
      <c r="I93">
        <v>0</v>
      </c>
      <c r="O93">
        <v>0</v>
      </c>
      <c r="U93">
        <v>0</v>
      </c>
      <c r="AA93">
        <v>0</v>
      </c>
      <c r="AG93">
        <v>0</v>
      </c>
      <c r="AM93">
        <v>0</v>
      </c>
      <c r="AS93">
        <v>0</v>
      </c>
      <c r="AY93">
        <v>0</v>
      </c>
    </row>
    <row r="94" spans="9:51" ht="30" hidden="1" customHeight="1">
      <c r="AA94" t="str">
        <f>IFERROR(IF(COUNTIFS(AA10:AA36,"&gt;0",AD10:AD36,"&lt;&gt;")&gt;0,"Quantity,Comment,Designator,Footprint,LCSC Part #(optional)"&amp;CHAR(10),""),"")</f>
        <v/>
      </c>
    </row>
  </sheetData>
  <mergeCells count="18">
    <mergeCell ref="A8:G8"/>
    <mergeCell ref="H8:M8"/>
    <mergeCell ref="I39:L66"/>
    <mergeCell ref="N8:S8"/>
    <mergeCell ref="O39:R66"/>
    <mergeCell ref="T8:Y8"/>
    <mergeCell ref="U39:X66"/>
    <mergeCell ref="Z8:AE8"/>
    <mergeCell ref="AA39:AD66"/>
    <mergeCell ref="AF8:AK8"/>
    <mergeCell ref="AG39:AJ66"/>
    <mergeCell ref="AL8:AQ8"/>
    <mergeCell ref="AM39:AP66"/>
    <mergeCell ref="AR8:AW8"/>
    <mergeCell ref="AS39:AV66"/>
    <mergeCell ref="AX8:BC8"/>
    <mergeCell ref="AY39:BB66"/>
    <mergeCell ref="D1:G1"/>
  </mergeCells>
  <conditionalFormatting sqref="E10">
    <cfRule type="expression" dxfId="0" priority="1">
      <formula>AND(ISBLANK(D10),ISBLANK(L10),ISBLANK(R10),ISBLANK(X10),ISBLANK(AD10),ISBLANK(AJ10),ISBLANK(AP10),ISBLANK(AV10),ISBLANK(BB10))</formula>
    </cfRule>
    <cfRule type="expression" dxfId="1" priority="2">
      <formula>IF(SUM(H10,N10,T10,Z10,AF10,AL10,AR10,AX10)=0,1,0)</formula>
    </cfRule>
    <cfRule type="cellIs" dxfId="2" priority="3" operator="greaterThan">
      <formula>SUM(H10,N10,T10,Z10,AF10,AL10,AR10,AX10)</formula>
    </cfRule>
    <cfRule type="cellIs" dxfId="3" priority="4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0" priority="5">
      <formula>AND(ISBLANK(D11),ISBLANK(L11),ISBLANK(R11),ISBLANK(X11),ISBLANK(AD11),ISBLANK(AJ11),ISBLANK(AP11),ISBLANK(AV11),ISBLANK(BB11))</formula>
    </cfRule>
    <cfRule type="expression" dxfId="1" priority="6">
      <formula>IF(SUM(H11,N11,T11,Z11,AF11,AL11,AR11,AX11)=0,1,0)</formula>
    </cfRule>
    <cfRule type="cellIs" dxfId="2" priority="7" operator="greaterThan">
      <formula>SUM(H11,N11,T11,Z11,AF11,AL11,AR11,AX11)</formula>
    </cfRule>
    <cfRule type="cellIs" dxfId="3" priority="8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0" priority="9">
      <formula>AND(ISBLANK(D12),ISBLANK(L12),ISBLANK(R12),ISBLANK(X12),ISBLANK(AD12),ISBLANK(AJ12),ISBLANK(AP12),ISBLANK(AV12),ISBLANK(BB12))</formula>
    </cfRule>
    <cfRule type="expression" dxfId="1" priority="10">
      <formula>IF(SUM(H12,N12,T12,Z12,AF12,AL12,AR12,AX12)=0,1,0)</formula>
    </cfRule>
    <cfRule type="cellIs" dxfId="2" priority="11" operator="greaterThan">
      <formula>SUM(H12,N12,T12,Z12,AF12,AL12,AR12,AX12)</formula>
    </cfRule>
    <cfRule type="cellIs" dxfId="3" priority="12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0" priority="13">
      <formula>AND(ISBLANK(D13),ISBLANK(L13),ISBLANK(R13),ISBLANK(X13),ISBLANK(AD13),ISBLANK(AJ13),ISBLANK(AP13),ISBLANK(AV13),ISBLANK(BB13))</formula>
    </cfRule>
    <cfRule type="expression" dxfId="1" priority="14">
      <formula>IF(SUM(H13,N13,T13,Z13,AF13,AL13,AR13,AX13)=0,1,0)</formula>
    </cfRule>
    <cfRule type="cellIs" dxfId="2" priority="15" operator="greaterThan">
      <formula>SUM(H13,N13,T13,Z13,AF13,AL13,AR13,AX13)</formula>
    </cfRule>
    <cfRule type="cellIs" dxfId="3" priority="16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0" priority="17">
      <formula>AND(ISBLANK(D14),ISBLANK(L14),ISBLANK(R14),ISBLANK(X14),ISBLANK(AD14),ISBLANK(AJ14),ISBLANK(AP14),ISBLANK(AV14),ISBLANK(BB14))</formula>
    </cfRule>
    <cfRule type="expression" dxfId="1" priority="18">
      <formula>IF(SUM(H14,N14,T14,Z14,AF14,AL14,AR14,AX14)=0,1,0)</formula>
    </cfRule>
    <cfRule type="cellIs" dxfId="2" priority="19" operator="greaterThan">
      <formula>SUM(H14,N14,T14,Z14,AF14,AL14,AR14,AX14)</formula>
    </cfRule>
    <cfRule type="cellIs" dxfId="3" priority="20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0" priority="21">
      <formula>AND(ISBLANK(D15),ISBLANK(L15),ISBLANK(R15),ISBLANK(X15),ISBLANK(AD15),ISBLANK(AJ15),ISBLANK(AP15),ISBLANK(AV15),ISBLANK(BB15))</formula>
    </cfRule>
    <cfRule type="expression" dxfId="1" priority="22">
      <formula>IF(SUM(H15,N15,T15,Z15,AF15,AL15,AR15,AX15)=0,1,0)</formula>
    </cfRule>
    <cfRule type="cellIs" dxfId="2" priority="23" operator="greaterThan">
      <formula>SUM(H15,N15,T15,Z15,AF15,AL15,AR15,AX15)</formula>
    </cfRule>
    <cfRule type="cellIs" dxfId="3" priority="24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0" priority="25">
      <formula>AND(ISBLANK(D16),ISBLANK(L16),ISBLANK(R16),ISBLANK(X16),ISBLANK(AD16),ISBLANK(AJ16),ISBLANK(AP16),ISBLANK(AV16),ISBLANK(BB16))</formula>
    </cfRule>
    <cfRule type="expression" dxfId="1" priority="26">
      <formula>IF(SUM(H16,N16,T16,Z16,AF16,AL16,AR16,AX16)=0,1,0)</formula>
    </cfRule>
    <cfRule type="cellIs" dxfId="2" priority="27" operator="greaterThan">
      <formula>SUM(H16,N16,T16,Z16,AF16,AL16,AR16,AX16)</formula>
    </cfRule>
    <cfRule type="cellIs" dxfId="3" priority="28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0" priority="29">
      <formula>AND(ISBLANK(D17),ISBLANK(L17),ISBLANK(R17),ISBLANK(X17),ISBLANK(AD17),ISBLANK(AJ17),ISBLANK(AP17),ISBLANK(AV17),ISBLANK(BB17))</formula>
    </cfRule>
    <cfRule type="expression" dxfId="1" priority="30">
      <formula>IF(SUM(H17,N17,T17,Z17,AF17,AL17,AR17,AX17)=0,1,0)</formula>
    </cfRule>
    <cfRule type="cellIs" dxfId="2" priority="31" operator="greaterThan">
      <formula>SUM(H17,N17,T17,Z17,AF17,AL17,AR17,AX17)</formula>
    </cfRule>
    <cfRule type="cellIs" dxfId="3" priority="32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0" priority="33">
      <formula>AND(ISBLANK(D18),ISBLANK(L18),ISBLANK(R18),ISBLANK(X18),ISBLANK(AD18),ISBLANK(AJ18),ISBLANK(AP18),ISBLANK(AV18),ISBLANK(BB18))</formula>
    </cfRule>
    <cfRule type="expression" dxfId="1" priority="34">
      <formula>IF(SUM(H18,N18,T18,Z18,AF18,AL18,AR18,AX18)=0,1,0)</formula>
    </cfRule>
    <cfRule type="cellIs" dxfId="2" priority="35" operator="greaterThan">
      <formula>SUM(H18,N18,T18,Z18,AF18,AL18,AR18,AX18)</formula>
    </cfRule>
    <cfRule type="cellIs" dxfId="3" priority="36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0" priority="37">
      <formula>AND(ISBLANK(D19),ISBLANK(L19),ISBLANK(R19),ISBLANK(X19),ISBLANK(AD19),ISBLANK(AJ19),ISBLANK(AP19),ISBLANK(AV19),ISBLANK(BB19))</formula>
    </cfRule>
    <cfRule type="expression" dxfId="1" priority="38">
      <formula>IF(SUM(H19,N19,T19,Z19,AF19,AL19,AR19,AX19)=0,1,0)</formula>
    </cfRule>
    <cfRule type="cellIs" dxfId="2" priority="39" operator="greaterThan">
      <formula>SUM(H19,N19,T19,Z19,AF19,AL19,AR19,AX19)</formula>
    </cfRule>
    <cfRule type="cellIs" dxfId="3" priority="40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0" priority="41">
      <formula>AND(ISBLANK(D20),ISBLANK(L20),ISBLANK(R20),ISBLANK(X20),ISBLANK(AD20),ISBLANK(AJ20),ISBLANK(AP20),ISBLANK(AV20),ISBLANK(BB20))</formula>
    </cfRule>
    <cfRule type="expression" dxfId="1" priority="42">
      <formula>IF(SUM(H20,N20,T20,Z20,AF20,AL20,AR20,AX20)=0,1,0)</formula>
    </cfRule>
    <cfRule type="cellIs" dxfId="2" priority="43" operator="greaterThan">
      <formula>SUM(H20,N20,T20,Z20,AF20,AL20,AR20,AX20)</formula>
    </cfRule>
    <cfRule type="cellIs" dxfId="3" priority="44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0" priority="45">
      <formula>AND(ISBLANK(D21),ISBLANK(L21),ISBLANK(R21),ISBLANK(X21),ISBLANK(AD21),ISBLANK(AJ21),ISBLANK(AP21),ISBLANK(AV21),ISBLANK(BB21))</formula>
    </cfRule>
    <cfRule type="expression" dxfId="1" priority="46">
      <formula>IF(SUM(H21,N21,T21,Z21,AF21,AL21,AR21,AX21)=0,1,0)</formula>
    </cfRule>
    <cfRule type="cellIs" dxfId="2" priority="47" operator="greaterThan">
      <formula>SUM(H21,N21,T21,Z21,AF21,AL21,AR21,AX21)</formula>
    </cfRule>
    <cfRule type="cellIs" dxfId="3" priority="48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dxfId="0" priority="49">
      <formula>AND(ISBLANK(D22),ISBLANK(L22),ISBLANK(R22),ISBLANK(X22),ISBLANK(AD22),ISBLANK(AJ22),ISBLANK(AP22),ISBLANK(AV22),ISBLANK(BB22))</formula>
    </cfRule>
    <cfRule type="expression" dxfId="1" priority="50">
      <formula>IF(SUM(H22,N22,T22,Z22,AF22,AL22,AR22,AX22)=0,1,0)</formula>
    </cfRule>
    <cfRule type="cellIs" dxfId="2" priority="51" operator="greaterThan">
      <formula>SUM(H22,N22,T22,Z22,AF22,AL22,AR22,AX22)</formula>
    </cfRule>
    <cfRule type="cellIs" dxfId="3" priority="52" operator="greaterThan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dxfId="0" priority="53">
      <formula>AND(ISBLANK(D23),ISBLANK(L23),ISBLANK(R23),ISBLANK(X23),ISBLANK(AD23),ISBLANK(AJ23),ISBLANK(AP23),ISBLANK(AV23),ISBLANK(BB23))</formula>
    </cfRule>
    <cfRule type="expression" dxfId="1" priority="54">
      <formula>IF(SUM(H23,N23,T23,Z23,AF23,AL23,AR23,AX23)=0,1,0)</formula>
    </cfRule>
    <cfRule type="cellIs" dxfId="2" priority="55" operator="greaterThan">
      <formula>SUM(H23,N23,T23,Z23,AF23,AL23,AR23,AX23)</formula>
    </cfRule>
    <cfRule type="cellIs" dxfId="3" priority="56" operator="greaterThan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dxfId="0" priority="57">
      <formula>AND(ISBLANK(D24),ISBLANK(L24),ISBLANK(R24),ISBLANK(X24),ISBLANK(AD24),ISBLANK(AJ24),ISBLANK(AP24),ISBLANK(AV24),ISBLANK(BB24))</formula>
    </cfRule>
    <cfRule type="expression" dxfId="1" priority="58">
      <formula>IF(SUM(H24,N24,T24,Z24,AF24,AL24,AR24,AX24)=0,1,0)</formula>
    </cfRule>
    <cfRule type="cellIs" dxfId="2" priority="59" operator="greaterThan">
      <formula>SUM(H24,N24,T24,Z24,AF24,AL24,AR24,AX24)</formula>
    </cfRule>
    <cfRule type="cellIs" dxfId="3" priority="60" operator="greaterThan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dxfId="0" priority="61">
      <formula>AND(ISBLANK(D25),ISBLANK(L25),ISBLANK(R25),ISBLANK(X25),ISBLANK(AD25),ISBLANK(AJ25),ISBLANK(AP25),ISBLANK(AV25),ISBLANK(BB25))</formula>
    </cfRule>
    <cfRule type="expression" dxfId="1" priority="62">
      <formula>IF(SUM(H25,N25,T25,Z25,AF25,AL25,AR25,AX25)=0,1,0)</formula>
    </cfRule>
    <cfRule type="cellIs" dxfId="2" priority="63" operator="greaterThan">
      <formula>SUM(H25,N25,T25,Z25,AF25,AL25,AR25,AX25)</formula>
    </cfRule>
    <cfRule type="cellIs" dxfId="3" priority="64" operator="greaterThan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dxfId="0" priority="65">
      <formula>AND(ISBLANK(D26),ISBLANK(L26),ISBLANK(R26),ISBLANK(X26),ISBLANK(AD26),ISBLANK(AJ26),ISBLANK(AP26),ISBLANK(AV26),ISBLANK(BB26))</formula>
    </cfRule>
    <cfRule type="expression" dxfId="1" priority="66">
      <formula>IF(SUM(H26,N26,T26,Z26,AF26,AL26,AR26,AX26)=0,1,0)</formula>
    </cfRule>
    <cfRule type="cellIs" dxfId="2" priority="67" operator="greaterThan">
      <formula>SUM(H26,N26,T26,Z26,AF26,AL26,AR26,AX26)</formula>
    </cfRule>
    <cfRule type="cellIs" dxfId="3" priority="68" operator="greaterThan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dxfId="0" priority="69">
      <formula>AND(ISBLANK(D27),ISBLANK(L27),ISBLANK(R27),ISBLANK(X27),ISBLANK(AD27),ISBLANK(AJ27),ISBLANK(AP27),ISBLANK(AV27),ISBLANK(BB27))</formula>
    </cfRule>
    <cfRule type="expression" dxfId="1" priority="70">
      <formula>IF(SUM(H27,N27,T27,Z27,AF27,AL27,AR27,AX27)=0,1,0)</formula>
    </cfRule>
    <cfRule type="cellIs" dxfId="2" priority="71" operator="greaterThan">
      <formula>SUM(H27,N27,T27,Z27,AF27,AL27,AR27,AX27)</formula>
    </cfRule>
    <cfRule type="cellIs" dxfId="3" priority="72" operator="greaterThan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28">
    <cfRule type="expression" dxfId="0" priority="73">
      <formula>AND(ISBLANK(D28),ISBLANK(L28),ISBLANK(R28),ISBLANK(X28),ISBLANK(AD28),ISBLANK(AJ28),ISBLANK(AP28),ISBLANK(AV28),ISBLANK(BB28))</formula>
    </cfRule>
    <cfRule type="expression" dxfId="1" priority="74">
      <formula>IF(SUM(H28,N28,T28,Z28,AF28,AL28,AR28,AX28)=0,1,0)</formula>
    </cfRule>
    <cfRule type="cellIs" dxfId="2" priority="75" operator="greaterThan">
      <formula>SUM(H28,N28,T28,Z28,AF28,AL28,AR28,AX28)</formula>
    </cfRule>
    <cfRule type="cellIs" dxfId="3" priority="76" operator="greaterThan">
      <formula>SUM(IF(ISNUMBER(J28),I28,0),IF(ISNUMBER(P28),O28,0),IF(ISNUMBER(V28),U28,0),IF(ISNUMBER(AB28),AA28,0),IF(ISNUMBER(AH28),AG28,0),IF(ISNUMBER(AN28),AM28,0),IF(ISNUMBER(AT28),AS28,0),IF(ISNUMBER(AZ28),AY28,0))</formula>
    </cfRule>
  </conditionalFormatting>
  <conditionalFormatting sqref="E29">
    <cfRule type="expression" dxfId="0" priority="77">
      <formula>AND(ISBLANK(D29),ISBLANK(L29),ISBLANK(R29),ISBLANK(X29),ISBLANK(AD29),ISBLANK(AJ29),ISBLANK(AP29),ISBLANK(AV29),ISBLANK(BB29))</formula>
    </cfRule>
    <cfRule type="expression" dxfId="1" priority="78">
      <formula>IF(SUM(H29,N29,T29,Z29,AF29,AL29,AR29,AX29)=0,1,0)</formula>
    </cfRule>
    <cfRule type="cellIs" dxfId="2" priority="79" operator="greaterThan">
      <formula>SUM(H29,N29,T29,Z29,AF29,AL29,AR29,AX29)</formula>
    </cfRule>
    <cfRule type="cellIs" dxfId="3" priority="80" operator="greaterThan">
      <formula>SUM(IF(ISNUMBER(J29),I29,0),IF(ISNUMBER(P29),O29,0),IF(ISNUMBER(V29),U29,0),IF(ISNUMBER(AB29),AA29,0),IF(ISNUMBER(AH29),AG29,0),IF(ISNUMBER(AN29),AM29,0),IF(ISNUMBER(AT29),AS29,0),IF(ISNUMBER(AZ29),AY29,0))</formula>
    </cfRule>
  </conditionalFormatting>
  <conditionalFormatting sqref="E30">
    <cfRule type="expression" dxfId="0" priority="81">
      <formula>AND(ISBLANK(D30),ISBLANK(L30),ISBLANK(R30),ISBLANK(X30),ISBLANK(AD30),ISBLANK(AJ30),ISBLANK(AP30),ISBLANK(AV30),ISBLANK(BB30))</formula>
    </cfRule>
    <cfRule type="expression" dxfId="1" priority="82">
      <formula>IF(SUM(H30,N30,T30,Z30,AF30,AL30,AR30,AX30)=0,1,0)</formula>
    </cfRule>
    <cfRule type="cellIs" dxfId="2" priority="83" operator="greaterThan">
      <formula>SUM(H30,N30,T30,Z30,AF30,AL30,AR30,AX30)</formula>
    </cfRule>
    <cfRule type="cellIs" dxfId="3" priority="84" operator="greaterThan">
      <formula>SUM(IF(ISNUMBER(J30),I30,0),IF(ISNUMBER(P30),O30,0),IF(ISNUMBER(V30),U30,0),IF(ISNUMBER(AB30),AA30,0),IF(ISNUMBER(AH30),AG30,0),IF(ISNUMBER(AN30),AM30,0),IF(ISNUMBER(AT30),AS30,0),IF(ISNUMBER(AZ30),AY30,0))</formula>
    </cfRule>
  </conditionalFormatting>
  <conditionalFormatting sqref="E31">
    <cfRule type="expression" dxfId="0" priority="85">
      <formula>AND(ISBLANK(D31),ISBLANK(L31),ISBLANK(R31),ISBLANK(X31),ISBLANK(AD31),ISBLANK(AJ31),ISBLANK(AP31),ISBLANK(AV31),ISBLANK(BB31))</formula>
    </cfRule>
    <cfRule type="expression" dxfId="1" priority="86">
      <formula>IF(SUM(H31,N31,T31,Z31,AF31,AL31,AR31,AX31)=0,1,0)</formula>
    </cfRule>
    <cfRule type="cellIs" dxfId="2" priority="87" operator="greaterThan">
      <formula>SUM(H31,N31,T31,Z31,AF31,AL31,AR31,AX31)</formula>
    </cfRule>
    <cfRule type="cellIs" dxfId="3" priority="88" operator="greaterThan">
      <formula>SUM(IF(ISNUMBER(J31),I31,0),IF(ISNUMBER(P31),O31,0),IF(ISNUMBER(V31),U31,0),IF(ISNUMBER(AB31),AA31,0),IF(ISNUMBER(AH31),AG31,0),IF(ISNUMBER(AN31),AM31,0),IF(ISNUMBER(AT31),AS31,0),IF(ISNUMBER(AZ31),AY31,0))</formula>
    </cfRule>
  </conditionalFormatting>
  <conditionalFormatting sqref="E32">
    <cfRule type="expression" dxfId="0" priority="89">
      <formula>AND(ISBLANK(D32),ISBLANK(L32),ISBLANK(R32),ISBLANK(X32),ISBLANK(AD32),ISBLANK(AJ32),ISBLANK(AP32),ISBLANK(AV32),ISBLANK(BB32))</formula>
    </cfRule>
    <cfRule type="expression" dxfId="1" priority="90">
      <formula>IF(SUM(H32,N32,T32,Z32,AF32,AL32,AR32,AX32)=0,1,0)</formula>
    </cfRule>
    <cfRule type="cellIs" dxfId="2" priority="91" operator="greaterThan">
      <formula>SUM(H32,N32,T32,Z32,AF32,AL32,AR32,AX32)</formula>
    </cfRule>
    <cfRule type="cellIs" dxfId="3" priority="92" operator="greaterThan">
      <formula>SUM(IF(ISNUMBER(J32),I32,0),IF(ISNUMBER(P32),O32,0),IF(ISNUMBER(V32),U32,0),IF(ISNUMBER(AB32),AA32,0),IF(ISNUMBER(AH32),AG32,0),IF(ISNUMBER(AN32),AM32,0),IF(ISNUMBER(AT32),AS32,0),IF(ISNUMBER(AZ32),AY32,0))</formula>
    </cfRule>
  </conditionalFormatting>
  <conditionalFormatting sqref="E33">
    <cfRule type="expression" dxfId="0" priority="93">
      <formula>AND(ISBLANK(D33),ISBLANK(L33),ISBLANK(R33),ISBLANK(X33),ISBLANK(AD33),ISBLANK(AJ33),ISBLANK(AP33),ISBLANK(AV33),ISBLANK(BB33))</formula>
    </cfRule>
    <cfRule type="expression" dxfId="1" priority="94">
      <formula>IF(SUM(H33,N33,T33,Z33,AF33,AL33,AR33,AX33)=0,1,0)</formula>
    </cfRule>
    <cfRule type="cellIs" dxfId="2" priority="95" operator="greaterThan">
      <formula>SUM(H33,N33,T33,Z33,AF33,AL33,AR33,AX33)</formula>
    </cfRule>
    <cfRule type="cellIs" dxfId="3" priority="96" operator="greaterThan">
      <formula>SUM(IF(ISNUMBER(J33),I33,0),IF(ISNUMBER(P33),O33,0),IF(ISNUMBER(V33),U33,0),IF(ISNUMBER(AB33),AA33,0),IF(ISNUMBER(AH33),AG33,0),IF(ISNUMBER(AN33),AM33,0),IF(ISNUMBER(AT33),AS33,0),IF(ISNUMBER(AZ33),AY33,0))</formula>
    </cfRule>
  </conditionalFormatting>
  <conditionalFormatting sqref="E34">
    <cfRule type="expression" dxfId="0" priority="97">
      <formula>AND(ISBLANK(D34),ISBLANK(L34),ISBLANK(R34),ISBLANK(X34),ISBLANK(AD34),ISBLANK(AJ34),ISBLANK(AP34),ISBLANK(AV34),ISBLANK(BB34))</formula>
    </cfRule>
    <cfRule type="expression" dxfId="1" priority="98">
      <formula>IF(SUM(H34,N34,T34,Z34,AF34,AL34,AR34,AX34)=0,1,0)</formula>
    </cfRule>
    <cfRule type="cellIs" dxfId="2" priority="99" operator="greaterThan">
      <formula>SUM(H34,N34,T34,Z34,AF34,AL34,AR34,AX34)</formula>
    </cfRule>
    <cfRule type="cellIs" dxfId="3" priority="100" operator="greaterThan">
      <formula>SUM(IF(ISNUMBER(J34),I34,0),IF(ISNUMBER(P34),O34,0),IF(ISNUMBER(V34),U34,0),IF(ISNUMBER(AB34),AA34,0),IF(ISNUMBER(AH34),AG34,0),IF(ISNUMBER(AN34),AM34,0),IF(ISNUMBER(AT34),AS34,0),IF(ISNUMBER(AZ34),AY34,0))</formula>
    </cfRule>
  </conditionalFormatting>
  <conditionalFormatting sqref="E35">
    <cfRule type="expression" dxfId="0" priority="101">
      <formula>AND(ISBLANK(D35),ISBLANK(L35),ISBLANK(R35),ISBLANK(X35),ISBLANK(AD35),ISBLANK(AJ35),ISBLANK(AP35),ISBLANK(AV35),ISBLANK(BB35))</formula>
    </cfRule>
    <cfRule type="expression" dxfId="1" priority="102">
      <formula>IF(SUM(H35,N35,T35,Z35,AF35,AL35,AR35,AX35)=0,1,0)</formula>
    </cfRule>
    <cfRule type="cellIs" dxfId="2" priority="103" operator="greaterThan">
      <formula>SUM(H35,N35,T35,Z35,AF35,AL35,AR35,AX35)</formula>
    </cfRule>
    <cfRule type="cellIs" dxfId="3" priority="104" operator="greaterThan">
      <formula>SUM(IF(ISNUMBER(J35),I35,0),IF(ISNUMBER(P35),O35,0),IF(ISNUMBER(V35),U35,0),IF(ISNUMBER(AB35),AA35,0),IF(ISNUMBER(AH35),AG35,0),IF(ISNUMBER(AN35),AM35,0),IF(ISNUMBER(AT35),AS35,0),IF(ISNUMBER(AZ35),AY35,0))</formula>
    </cfRule>
  </conditionalFormatting>
  <conditionalFormatting sqref="E36">
    <cfRule type="expression" dxfId="0" priority="105">
      <formula>AND(ISBLANK(D36),ISBLANK(L36),ISBLANK(R36),ISBLANK(X36),ISBLANK(AD36),ISBLANK(AJ36),ISBLANK(AP36),ISBLANK(AV36),ISBLANK(BB36))</formula>
    </cfRule>
    <cfRule type="expression" dxfId="1" priority="106">
      <formula>IF(SUM(H36,N36,T36,Z36,AF36,AL36,AR36,AX36)=0,1,0)</formula>
    </cfRule>
    <cfRule type="cellIs" dxfId="2" priority="107" operator="greaterThan">
      <formula>SUM(H36,N36,T36,Z36,AF36,AL36,AR36,AX36)</formula>
    </cfRule>
    <cfRule type="cellIs" dxfId="3" priority="108" operator="greaterThan">
      <formula>SUM(IF(ISNUMBER(J36),I36,0),IF(ISNUMBER(P36),O36,0),IF(ISNUMBER(V36),U36,0),IF(ISNUMBER(AB36),AA36,0),IF(ISNUMBER(AH36),AG36,0),IF(ISNUMBER(AN36),AM36,0),IF(ISNUMBER(AT36),AS36,0),IF(ISNUMBER(AZ36),AY36,0))</formula>
    </cfRule>
  </conditionalFormatting>
  <hyperlinks>
    <hyperlink ref="D14" r:id="rId1"/>
    <hyperlink ref="D16" r:id="rId2"/>
    <hyperlink ref="D17" r:id="rId3"/>
    <hyperlink ref="D18" r:id="rId4"/>
    <hyperlink ref="D21" r:id="rId5"/>
    <hyperlink ref="D22" r:id="rId6"/>
    <hyperlink ref="D23" r:id="rId7"/>
    <hyperlink ref="D26" r:id="rId8"/>
    <hyperlink ref="D34" r:id="rId9"/>
    <hyperlink ref="D35" r:id="rId10"/>
    <hyperlink ref="D36" r:id="rId11"/>
    <hyperlink ref="H38" r:id="rId12"/>
    <hyperlink ref="N38" r:id="rId13"/>
    <hyperlink ref="T38" r:id="rId14"/>
    <hyperlink ref="Z38" r:id="rId15"/>
    <hyperlink ref="AF38" r:id="rId16"/>
    <hyperlink ref="AL38" r:id="rId17"/>
    <hyperlink ref="AR38" r:id="rId18"/>
    <hyperlink ref="AX38" r:id="rId19"/>
  </hyperlinks>
  <pageMargins left="0.7" right="0.7" top="0.75" bottom="0.75" header="0.3" footer="0.3"/>
  <drawing r:id="rId20"/>
  <legacyDrawing r:id="rId2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8" t="s">
        <v>223</v>
      </c>
    </row>
    <row r="2" spans="1:1">
      <c r="A2" s="6" t="s">
        <v>224</v>
      </c>
    </row>
    <row r="3" spans="1:1">
      <c r="A3" s="7" t="s">
        <v>225</v>
      </c>
    </row>
    <row r="4" spans="1:1">
      <c r="A4" s="9" t="s">
        <v>226</v>
      </c>
    </row>
    <row r="6" spans="1:1">
      <c r="A6" t="s">
        <v>227</v>
      </c>
    </row>
    <row r="7" spans="1:1">
      <c r="A7" s="38" t="s">
        <v>228</v>
      </c>
    </row>
    <row r="8" spans="1:1">
      <c r="A8" s="39" t="s">
        <v>229</v>
      </c>
    </row>
    <row r="9" spans="1:1">
      <c r="A9" s="40" t="s">
        <v>230</v>
      </c>
    </row>
    <row r="10" spans="1:1">
      <c r="A10" s="41" t="s">
        <v>231</v>
      </c>
    </row>
    <row r="11" spans="1:1">
      <c r="A11" s="42" t="s">
        <v>232</v>
      </c>
    </row>
    <row r="12" spans="1:1">
      <c r="A12" s="43" t="s">
        <v>233</v>
      </c>
    </row>
    <row r="13" spans="1:1">
      <c r="A13" s="44" t="s">
        <v>234</v>
      </c>
    </row>
    <row r="14" spans="1:1">
      <c r="A14" s="45" t="s">
        <v>235</v>
      </c>
    </row>
    <row r="15" spans="1:1">
      <c r="A15" s="4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2022-10-21T17:03:32Z</dcterms:created>
  <dcterms:modified xsi:type="dcterms:W3CDTF">2022-10-21T17:03:32Z</dcterms:modified>
</cp:coreProperties>
</file>