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(DNF)'!$I$2</definedName>
    <definedName name="BoardQty" localSheetId="2">'Costs'!$I$2</definedName>
    <definedName name="_xlnm.Print_Titles" localSheetId="0">BoM!$9:$9</definedName>
    <definedName name="_xlnm.Print_Titles" localSheetId="1">DNF!$9:$9</definedName>
    <definedName name="TotalCost" localSheetId="3">'Costs (DNF)'!$I$4</definedName>
    <definedName name="TotalCost" localSheetId="2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<sst xmlns="http://schemas.openxmlformats.org/spreadsheetml/2006/main" count="620" uniqueCount="195">
  <si>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</si>
  <si>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</si>
  <si>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</si>
  <si>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</si>
  <si>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</si>
  <si>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</si>
  <si>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</si>
  <si>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</si>
  <si>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</si>
  <si>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</si>
  <si>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MNF</t>
  </si>
  <si>
    <t>MPN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</si>
  <si>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</si>
  <si>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</si>
  <si>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</si>
  <si>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</si>
  <si>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</si>
  <si>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</si>
  <si>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</si>
  <si>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</si>
  <si>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</si>
  <si>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</si>
  <si>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</si>
  <si>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</si>
  <si>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</si>
  <si>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</si>
  <si>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</si>
  <si>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</si>
  <si>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</si>
  <si>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</si>
  <si>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</si>
  <si>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</si>
  <si>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</si>
  <si>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</si>
  <si>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</si>
  <si>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</si>
  <si>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</si>
  <si>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</si>
  <si>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</si>
  <si>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</si>
  <si>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</si>
  <si>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</si>
  <si>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</si>
  <si>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6</t>
  </si>
  <si>
    <t>Barrel_Jack_Switch</t>
  </si>
  <si>
    <t>J1</t>
  </si>
  <si>
    <t>BarrelJack_CLIFF_FC681465S_SMT_Horizontal</t>
  </si>
  <si>
    <t>7</t>
  </si>
  <si>
    <t>Conn_02x03_Odd_Even</t>
  </si>
  <si>
    <t>J5</t>
  </si>
  <si>
    <t>ICSP1</t>
  </si>
  <si>
    <t>PinHeader_2x03_P2.54mm_Vertical</t>
  </si>
  <si>
    <t>-USB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</si>
  <si>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</si>
  <si>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</si>
  <si>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</si>
  <si>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</si>
  <si>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</si>
  <si>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</si>
  <si>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</si>
  <si>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</si>
  <si>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</si>
  <si>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</si>
  <si>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</si>
  <si>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</si>
  <si>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</si>
  <si>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</si>
  <si>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</si>
  <si>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</si>
  <si>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</si>
  <si>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</si>
  <si>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</si>
  <si>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</si>
  <si>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</si>
  <si>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</si>
  <si>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</si>
  <si>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</si>
  <si>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</si>
  <si>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</si>
  <si>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</si>
  <si>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</si>
  <si>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</si>
  <si>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</si>
  <si>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</si>
  <si>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</si>
  <si>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</si>
  <si>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</si>
  <si>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WIP</t>
  </si>
  <si>
    <t>Date:</t>
  </si>
  <si>
    <t>Today</t>
  </si>
  <si>
    <t>KiCad Version:</t>
  </si>
  <si>
    <t>8.0.8+1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</si>
  <si>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</si>
  <si>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</si>
  <si>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</si>
  <si>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</si>
  <si>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</si>
  <si>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</si>
  <si>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</si>
  <si>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</si>
  <si>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</si>
  <si>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</si>
  <si>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</si>
  <si>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</si>
  <si>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</si>
  <si>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</si>
  <si>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</si>
  <si>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</si>
  <si>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</si>
  <si>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</si>
  <si>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</si>
  <si>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Conn_02x02_Odd_Even</t>
  </si>
  <si>
    <t>J4</t>
  </si>
  <si>
    <t>2x2M</t>
  </si>
  <si>
    <t>PinHeader_2x02_P2.54mm_Vertical</t>
  </si>
  <si>
    <t>DNF</t>
  </si>
  <si>
    <t>USB_B</t>
  </si>
  <si>
    <t>J2</t>
  </si>
  <si>
    <t>USB_B_Lumberg_2411_02_Horizontal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</si>
  <si>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</si>
  <si>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</si>
  <si>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</si>
  <si>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</si>
  <si>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</si>
  <si>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</si>
  <si>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</si>
  <si>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</si>
  <si>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</si>
  <si>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</si>
  <si>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</si>
  <si>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</si>
  <si>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</si>
  <si>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</si>
  <si>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</si>
  <si>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</si>
  <si>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</si>
  <si>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Global Part Info</t>
  </si>
  <si>
    <t>Manf</t>
  </si>
  <si>
    <t>Manf#</t>
  </si>
  <si>
    <t>Build Quantity</t>
  </si>
  <si>
    <t>Unit$</t>
  </si>
  <si>
    <t>Ext$</t>
  </si>
  <si>
    <t>Unpolarized capacitor</t>
  </si>
  <si>
    <t>Polarized capacitor</t>
  </si>
  <si>
    <t>Vishay Beyschlag/Draloric/BC Components</t>
  </si>
  <si>
    <t>MAL215371479E3</t>
  </si>
  <si>
    <t>Diode</t>
  </si>
  <si>
    <t>Light emitting diode</t>
  </si>
  <si>
    <t>OSRAM Opto Semiconductors Inc.</t>
  </si>
  <si>
    <t>LG R971-KN-1</t>
  </si>
  <si>
    <t>DC Barrel Jack with an internal switch</t>
  </si>
  <si>
    <t>Würth Elektronik</t>
  </si>
  <si>
    <t>694106106102</t>
  </si>
  <si>
    <t>Generic connector, double row, 02x03, odd/even pin numbering scheme (row 1 odd numbers, row 2 even numbers), script generated (kicad-library-utils/schlib/autogen/connector/)</t>
  </si>
  <si>
    <t>Harwin Inc.</t>
  </si>
  <si>
    <t>M20-9980346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</si>
  <si>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</si>
  <si>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</si>
  <si>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</si>
  <si>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</si>
  <si>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</si>
  <si>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</si>
  <si>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</si>
  <si>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</si>
  <si>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</si>
  <si>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2025-03-18 16:11:24</t>
  </si>
  <si>
    <t>KiCost® v1.1.19 + KiBot v1.8.3</t>
  </si>
  <si>
    <t>Resettable fuse, polymeric positive temperature coefficient</t>
  </si>
  <si>
    <t>Ferrite bead</t>
  </si>
  <si>
    <t>Murata</t>
  </si>
  <si>
    <t>Generic connector, double row, 02x02, odd/even pin numbering scheme (row 1 odd numbers, row 2 even numbers), script generated (kicad-library-utils/schlib/autogen/connector/)</t>
  </si>
  <si>
    <t>M20-9980246-ND</t>
  </si>
  <si>
    <t>USB Type B connector</t>
  </si>
  <si>
    <t>TE Connectivity AMP Connectors</t>
  </si>
  <si>
    <t>292304-1</t>
  </si>
  <si>
    <t>Voltage dependent resistor</t>
  </si>
  <si>
    <t>Bourns Inc.</t>
  </si>
  <si>
    <t>Two pin crystal</t>
  </si>
  <si>
    <t>Abracon LLC</t>
  </si>
  <si>
    <t>ABM3-16.000MHZ-B2-T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</si>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</sst>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3.7109375" customWidth="1"/>
    <col min="12" max="12" width="13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82</v>
      </c>
      <c r="D2" s="3" t="s">
        <v>83</v>
      </c>
      <c r="E2" s="2" t="s">
        <v>92</v>
      </c>
      <c r="F2" s="3">
        <v>22</v>
      </c>
    </row>
    <row r="3" spans="1:17">
      <c r="C3" s="2" t="s">
        <v>84</v>
      </c>
      <c r="D3" s="3" t="s">
        <v>85</v>
      </c>
      <c r="E3" s="2" t="s">
        <v>93</v>
      </c>
      <c r="F3" s="3" t="s">
        <v>94</v>
      </c>
    </row>
    <row r="4" spans="1:17">
      <c r="C4" s="2" t="s">
        <v>86</v>
      </c>
      <c r="D4" s="3" t="s">
        <v>87</v>
      </c>
      <c r="E4" s="2" t="s">
        <v>95</v>
      </c>
      <c r="F4" s="3" t="s">
        <v>96</v>
      </c>
    </row>
    <row r="5" spans="1:17">
      <c r="C5" s="2" t="s">
        <v>88</v>
      </c>
      <c r="D5" s="3" t="s">
        <v>89</v>
      </c>
      <c r="E5" s="2" t="s">
        <v>97</v>
      </c>
      <c r="F5" s="3">
        <v>1</v>
      </c>
    </row>
    <row r="6" spans="1:17">
      <c r="C6" s="2" t="s">
        <v>90</v>
      </c>
      <c r="D6" s="3" t="s">
        <v>91</v>
      </c>
      <c r="E6" s="2" t="s">
        <v>98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34</v>
      </c>
      <c r="D12" s="10" t="s">
        <v>35</v>
      </c>
      <c r="E12" s="10" t="s">
        <v>36</v>
      </c>
      <c r="F12" s="10" t="s">
        <v>37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1" t="s">
        <v>34</v>
      </c>
      <c r="O12" s="11" t="s">
        <v>38</v>
      </c>
      <c r="P12" s="9" t="s">
        <v>18</v>
      </c>
      <c r="Q12" s="9" t="s">
        <v>18</v>
      </c>
    </row>
    <row r="13" spans="1:17">
      <c r="A13" s="5" t="s">
        <v>39</v>
      </c>
      <c r="B13" s="6" t="s">
        <v>18</v>
      </c>
      <c r="C13" s="7" t="s">
        <v>40</v>
      </c>
      <c r="D13" s="7" t="s">
        <v>41</v>
      </c>
      <c r="E13" s="7" t="s">
        <v>40</v>
      </c>
      <c r="F13" s="7" t="s">
        <v>42</v>
      </c>
      <c r="G13" s="5" t="s">
        <v>26</v>
      </c>
      <c r="H13" s="5" t="s">
        <v>24</v>
      </c>
      <c r="I13" s="6" t="s">
        <v>25</v>
      </c>
      <c r="J13" s="6" t="s">
        <v>18</v>
      </c>
      <c r="K13" s="6" t="s">
        <v>18</v>
      </c>
      <c r="L13" s="6" t="s">
        <v>18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43</v>
      </c>
      <c r="B14" s="9" t="s">
        <v>18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17</v>
      </c>
      <c r="H14" s="8" t="s">
        <v>24</v>
      </c>
      <c r="I14" s="9" t="s">
        <v>25</v>
      </c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47</v>
      </c>
      <c r="B15" s="6" t="s">
        <v>18</v>
      </c>
      <c r="C15" s="7" t="s">
        <v>48</v>
      </c>
      <c r="D15" s="7" t="s">
        <v>49</v>
      </c>
      <c r="E15" s="7" t="s">
        <v>50</v>
      </c>
      <c r="F15" s="7" t="s">
        <v>51</v>
      </c>
      <c r="G15" s="5" t="s">
        <v>17</v>
      </c>
      <c r="H15" s="5" t="s">
        <v>24</v>
      </c>
      <c r="I15" s="6" t="s">
        <v>25</v>
      </c>
      <c r="J15" s="12" t="s">
        <v>52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53</v>
      </c>
      <c r="B16" s="9" t="s">
        <v>18</v>
      </c>
      <c r="C16" s="10" t="s">
        <v>54</v>
      </c>
      <c r="D16" s="10" t="s">
        <v>55</v>
      </c>
      <c r="E16" s="10" t="s">
        <v>56</v>
      </c>
      <c r="F16" s="10" t="s">
        <v>57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58</v>
      </c>
      <c r="B17" s="6" t="s">
        <v>18</v>
      </c>
      <c r="C17" s="7" t="s">
        <v>59</v>
      </c>
      <c r="D17" s="7" t="s">
        <v>60</v>
      </c>
      <c r="E17" s="7" t="s">
        <v>61</v>
      </c>
      <c r="F17" s="7" t="s">
        <v>62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63</v>
      </c>
      <c r="B18" s="9" t="s">
        <v>18</v>
      </c>
      <c r="C18" s="10" t="s">
        <v>64</v>
      </c>
      <c r="D18" s="10" t="s">
        <v>65</v>
      </c>
      <c r="E18" s="10" t="s">
        <v>64</v>
      </c>
      <c r="F18" s="10" t="s">
        <v>66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67</v>
      </c>
      <c r="B19" s="6" t="s">
        <v>18</v>
      </c>
      <c r="C19" s="7" t="s">
        <v>68</v>
      </c>
      <c r="D19" s="7" t="s">
        <v>69</v>
      </c>
      <c r="E19" s="7" t="s">
        <v>70</v>
      </c>
      <c r="F19" s="7" t="s">
        <v>71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72</v>
      </c>
      <c r="B20" s="9" t="s">
        <v>18</v>
      </c>
      <c r="C20" s="10" t="s">
        <v>68</v>
      </c>
      <c r="D20" s="10" t="s">
        <v>73</v>
      </c>
      <c r="E20" s="10" t="s">
        <v>74</v>
      </c>
      <c r="F20" s="10" t="s">
        <v>71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75</v>
      </c>
      <c r="B21" s="6" t="s">
        <v>18</v>
      </c>
      <c r="C21" s="7" t="s">
        <v>76</v>
      </c>
      <c r="D21" s="7" t="s">
        <v>77</v>
      </c>
      <c r="E21" s="7" t="s">
        <v>78</v>
      </c>
      <c r="F21" s="7" t="s">
        <v>79</v>
      </c>
      <c r="G21" s="5" t="s">
        <v>17</v>
      </c>
      <c r="H21" s="5" t="s">
        <v>24</v>
      </c>
      <c r="I21" s="7" t="s">
        <v>80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13.7109375" customWidth="1"/>
    <col min="12" max="12" width="13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82</v>
      </c>
      <c r="D2" s="3" t="s">
        <v>83</v>
      </c>
      <c r="E2" s="2" t="s">
        <v>92</v>
      </c>
      <c r="F2" s="3">
        <v>22</v>
      </c>
    </row>
    <row r="3" spans="1:17">
      <c r="C3" s="2" t="s">
        <v>84</v>
      </c>
      <c r="D3" s="3" t="s">
        <v>85</v>
      </c>
      <c r="E3" s="2" t="s">
        <v>93</v>
      </c>
      <c r="F3" s="3" t="s">
        <v>94</v>
      </c>
    </row>
    <row r="4" spans="1:17">
      <c r="C4" s="2" t="s">
        <v>86</v>
      </c>
      <c r="D4" s="3" t="s">
        <v>87</v>
      </c>
      <c r="E4" s="2" t="s">
        <v>95</v>
      </c>
      <c r="F4" s="3" t="s">
        <v>96</v>
      </c>
    </row>
    <row r="5" spans="1:17">
      <c r="C5" s="2" t="s">
        <v>88</v>
      </c>
      <c r="D5" s="3" t="s">
        <v>89</v>
      </c>
      <c r="E5" s="2" t="s">
        <v>97</v>
      </c>
      <c r="F5" s="3">
        <v>1</v>
      </c>
    </row>
    <row r="6" spans="1:17">
      <c r="C6" s="2" t="s">
        <v>90</v>
      </c>
      <c r="D6" s="3" t="s">
        <v>91</v>
      </c>
      <c r="E6" s="2" t="s">
        <v>98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99</v>
      </c>
      <c r="E9" s="7" t="s">
        <v>100</v>
      </c>
      <c r="F9" s="7" t="s">
        <v>22</v>
      </c>
      <c r="G9" s="5" t="s">
        <v>26</v>
      </c>
      <c r="H9" s="5" t="s">
        <v>101</v>
      </c>
      <c r="I9" s="6" t="s">
        <v>25</v>
      </c>
      <c r="J9" s="12" t="s">
        <v>102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103</v>
      </c>
      <c r="D10" s="10" t="s">
        <v>104</v>
      </c>
      <c r="E10" s="10" t="s">
        <v>105</v>
      </c>
      <c r="F10" s="10" t="s">
        <v>106</v>
      </c>
      <c r="G10" s="8" t="s">
        <v>17</v>
      </c>
      <c r="H10" s="8" t="s">
        <v>101</v>
      </c>
      <c r="I10" s="9" t="s">
        <v>25</v>
      </c>
      <c r="J10" s="11" t="s">
        <v>107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108</v>
      </c>
      <c r="D11" s="7" t="s">
        <v>109</v>
      </c>
      <c r="E11" s="7" t="s">
        <v>110</v>
      </c>
      <c r="F11" s="7" t="s">
        <v>71</v>
      </c>
      <c r="G11" s="5" t="s">
        <v>17</v>
      </c>
      <c r="H11" s="5" t="s">
        <v>101</v>
      </c>
      <c r="I11" s="6" t="s">
        <v>25</v>
      </c>
      <c r="J11" s="12" t="s">
        <v>107</v>
      </c>
      <c r="K11" s="6" t="s">
        <v>18</v>
      </c>
      <c r="L11" s="6" t="s">
        <v>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111</v>
      </c>
      <c r="D12" s="10" t="s">
        <v>112</v>
      </c>
      <c r="E12" s="10" t="s">
        <v>113</v>
      </c>
      <c r="F12" s="10" t="s">
        <v>114</v>
      </c>
      <c r="G12" s="8" t="s">
        <v>17</v>
      </c>
      <c r="H12" s="8" t="s">
        <v>101</v>
      </c>
      <c r="I12" s="9" t="s">
        <v>25</v>
      </c>
      <c r="J12" s="11" t="s">
        <v>115</v>
      </c>
      <c r="K12" s="9" t="s">
        <v>18</v>
      </c>
      <c r="L12" s="9" t="s">
        <v>18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39</v>
      </c>
      <c r="B13" s="6" t="s">
        <v>18</v>
      </c>
      <c r="C13" s="7" t="s">
        <v>116</v>
      </c>
      <c r="D13" s="7" t="s">
        <v>117</v>
      </c>
      <c r="E13" s="7" t="s">
        <v>116</v>
      </c>
      <c r="F13" s="7" t="s">
        <v>118</v>
      </c>
      <c r="G13" s="5" t="s">
        <v>17</v>
      </c>
      <c r="H13" s="5" t="s">
        <v>101</v>
      </c>
      <c r="I13" s="6" t="s">
        <v>25</v>
      </c>
      <c r="J13" s="12" t="s">
        <v>107</v>
      </c>
      <c r="K13" s="6" t="s">
        <v>18</v>
      </c>
      <c r="L13" s="6" t="s">
        <v>18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43</v>
      </c>
      <c r="B14" s="9" t="s">
        <v>18</v>
      </c>
      <c r="C14" s="10" t="s">
        <v>68</v>
      </c>
      <c r="D14" s="10" t="s">
        <v>119</v>
      </c>
      <c r="E14" s="10" t="s">
        <v>120</v>
      </c>
      <c r="F14" s="10" t="s">
        <v>71</v>
      </c>
      <c r="G14" s="8" t="s">
        <v>26</v>
      </c>
      <c r="H14" s="8" t="s">
        <v>101</v>
      </c>
      <c r="I14" s="9" t="s">
        <v>25</v>
      </c>
      <c r="J14" s="11" t="s">
        <v>107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47</v>
      </c>
      <c r="B15" s="6" t="s">
        <v>18</v>
      </c>
      <c r="C15" s="7" t="s">
        <v>68</v>
      </c>
      <c r="D15" s="7" t="s">
        <v>121</v>
      </c>
      <c r="E15" s="7" t="s">
        <v>122</v>
      </c>
      <c r="F15" s="7" t="s">
        <v>71</v>
      </c>
      <c r="G15" s="5" t="s">
        <v>17</v>
      </c>
      <c r="H15" s="5" t="s">
        <v>101</v>
      </c>
      <c r="I15" s="6" t="s">
        <v>25</v>
      </c>
      <c r="J15" s="12" t="s">
        <v>102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53</v>
      </c>
      <c r="B16" s="9" t="s">
        <v>18</v>
      </c>
      <c r="C16" s="10" t="s">
        <v>123</v>
      </c>
      <c r="D16" s="10" t="s">
        <v>124</v>
      </c>
      <c r="E16" s="10" t="s">
        <v>125</v>
      </c>
      <c r="F16" s="10" t="s">
        <v>126</v>
      </c>
      <c r="G16" s="8" t="s">
        <v>26</v>
      </c>
      <c r="H16" s="8" t="s">
        <v>101</v>
      </c>
      <c r="I16" s="9" t="s">
        <v>25</v>
      </c>
      <c r="J16" s="11" t="s">
        <v>107</v>
      </c>
      <c r="K16" s="9" t="s">
        <v>18</v>
      </c>
      <c r="L16" s="9" t="s">
        <v>18</v>
      </c>
      <c r="M16" s="11" t="s">
        <v>127</v>
      </c>
      <c r="N16" s="11" t="s">
        <v>128</v>
      </c>
      <c r="O16" s="11" t="s">
        <v>129</v>
      </c>
      <c r="P16" s="11" t="s">
        <v>130</v>
      </c>
      <c r="Q16" s="11" t="s">
        <v>131</v>
      </c>
    </row>
    <row r="17" spans="1:17">
      <c r="A17" s="5" t="s">
        <v>58</v>
      </c>
      <c r="B17" s="6" t="s">
        <v>18</v>
      </c>
      <c r="C17" s="7" t="s">
        <v>132</v>
      </c>
      <c r="D17" s="7" t="s">
        <v>133</v>
      </c>
      <c r="E17" s="7" t="s">
        <v>134</v>
      </c>
      <c r="F17" s="7" t="s">
        <v>135</v>
      </c>
      <c r="G17" s="5" t="s">
        <v>17</v>
      </c>
      <c r="H17" s="5" t="s">
        <v>101</v>
      </c>
      <c r="I17" s="6" t="s">
        <v>25</v>
      </c>
      <c r="J17" s="12" t="s">
        <v>102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40.7109375" customWidth="1" outlineLevel="1"/>
    <col min="6" max="6" width="60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81</v>
      </c>
      <c r="E1" s="1"/>
      <c r="F1" s="1"/>
      <c r="G1" s="1"/>
      <c r="H1" s="1"/>
      <c r="I1" s="1"/>
    </row>
    <row r="2" spans="1:9">
      <c r="D2" s="2" t="s">
        <v>82</v>
      </c>
      <c r="E2" s="3" t="s">
        <v>83</v>
      </c>
      <c r="H2" s="13" t="s">
        <v>161</v>
      </c>
      <c r="I2" s="13">
        <v>1</v>
      </c>
    </row>
    <row r="3" spans="1:9">
      <c r="D3" s="2" t="s">
        <v>84</v>
      </c>
      <c r="E3" s="3" t="s">
        <v>85</v>
      </c>
      <c r="H3" s="14" t="s">
        <v>163</v>
      </c>
      <c r="I3" s="15">
        <f>TotalCost/BoardQty</f>
        <v>0.0</v>
      </c>
    </row>
    <row r="4" spans="1:9">
      <c r="D4" s="2" t="s">
        <v>86</v>
      </c>
      <c r="E4" s="3" t="s">
        <v>87</v>
      </c>
      <c r="H4" s="14" t="s">
        <v>162</v>
      </c>
      <c r="I4" s="16">
        <f>SUM(I10:I22)</f>
        <v>0</v>
      </c>
    </row>
    <row r="5" spans="1:9">
      <c r="D5" s="2" t="s">
        <v>88</v>
      </c>
      <c r="E5" s="3" t="s">
        <v>89</v>
      </c>
    </row>
    <row r="6" spans="1:9">
      <c r="D6" s="2" t="s">
        <v>90</v>
      </c>
      <c r="E6" s="3" t="s">
        <v>91</v>
      </c>
    </row>
    <row r="8" spans="1:9">
      <c r="A8" s="17" t="s">
        <v>136</v>
      </c>
      <c r="B8" s="17"/>
      <c r="C8" s="17"/>
      <c r="D8" s="17"/>
      <c r="E8" s="17"/>
      <c r="F8" s="17"/>
      <c r="G8" s="17"/>
      <c r="H8" s="17"/>
      <c r="I8" s="17"/>
    </row>
    <row r="9" spans="1:9">
      <c r="A9" s="18" t="s">
        <v>3</v>
      </c>
      <c r="B9" s="18" t="s">
        <v>4</v>
      </c>
      <c r="C9" s="18" t="s">
        <v>1</v>
      </c>
      <c r="D9" s="18" t="s">
        <v>5</v>
      </c>
      <c r="E9" s="18" t="s">
        <v>137</v>
      </c>
      <c r="F9" s="18" t="s">
        <v>138</v>
      </c>
      <c r="G9" s="18" t="s">
        <v>139</v>
      </c>
      <c r="H9" s="18" t="s">
        <v>140</v>
      </c>
      <c r="I9" s="18" t="s">
        <v>141</v>
      </c>
    </row>
    <row r="10" spans="1:9">
      <c r="A10" s="19" t="s">
        <v>20</v>
      </c>
      <c r="B10" s="19" t="s">
        <v>21</v>
      </c>
      <c r="C10" s="19" t="s">
        <v>142</v>
      </c>
      <c r="D10" s="19" t="s">
        <v>22</v>
      </c>
      <c r="G10" s="19">
        <f>CEILING(BoardQty*4,1)</f>
        <v>4</v>
      </c>
      <c r="I10" s="20">
        <f>IF(AND(ISNUMBER(G10),ISNUMBER(H10)),G10*H10,"")</f>
        <v/>
      </c>
    </row>
    <row r="11" spans="1:9">
      <c r="A11" s="19" t="s">
        <v>27</v>
      </c>
      <c r="B11" s="19" t="s">
        <v>28</v>
      </c>
      <c r="C11" s="19" t="s">
        <v>142</v>
      </c>
      <c r="D11" s="19" t="s">
        <v>22</v>
      </c>
      <c r="G11" s="19">
        <f>BoardQty*1</f>
        <v>1</v>
      </c>
      <c r="I11" s="20">
        <f>IF(AND(ISNUMBER(G11),ISNUMBER(H11)),G11*H11,"")</f>
        <v/>
      </c>
    </row>
    <row r="12" spans="1:9">
      <c r="A12" s="19" t="s">
        <v>31</v>
      </c>
      <c r="B12" s="19" t="s">
        <v>32</v>
      </c>
      <c r="C12" s="19" t="s">
        <v>143</v>
      </c>
      <c r="D12" s="19" t="s">
        <v>33</v>
      </c>
      <c r="E12" s="19" t="s">
        <v>144</v>
      </c>
      <c r="F12" s="19" t="s">
        <v>145</v>
      </c>
      <c r="G12" s="19">
        <f>BoardQty*1</f>
        <v>1</v>
      </c>
      <c r="I12" s="20">
        <f>IF(AND(ISNUMBER(G12),ISNUMBER(H12)),G12*H12,"")</f>
        <v/>
      </c>
    </row>
    <row r="13" spans="1:9">
      <c r="A13" s="19" t="s">
        <v>35</v>
      </c>
      <c r="B13" s="19" t="s">
        <v>36</v>
      </c>
      <c r="C13" s="19" t="s">
        <v>146</v>
      </c>
      <c r="D13" s="19" t="s">
        <v>37</v>
      </c>
      <c r="G13" s="19">
        <f>BoardQty*1</f>
        <v>1</v>
      </c>
      <c r="I13" s="20">
        <f>IF(AND(ISNUMBER(G13),ISNUMBER(H13)),G13*H13,"")</f>
        <v/>
      </c>
    </row>
    <row r="14" spans="1:9">
      <c r="A14" s="19" t="s">
        <v>41</v>
      </c>
      <c r="B14" s="19" t="s">
        <v>40</v>
      </c>
      <c r="C14" s="19" t="s">
        <v>147</v>
      </c>
      <c r="D14" s="19" t="s">
        <v>42</v>
      </c>
      <c r="E14" s="19" t="s">
        <v>148</v>
      </c>
      <c r="F14" s="19" t="s">
        <v>149</v>
      </c>
      <c r="G14" s="19">
        <f>CEILING(BoardQty*2,1)</f>
        <v>2</v>
      </c>
      <c r="I14" s="20">
        <f>IF(AND(ISNUMBER(G14),ISNUMBER(H14)),G14*H14,"")</f>
        <v/>
      </c>
    </row>
    <row r="15" spans="1:9">
      <c r="A15" s="19" t="s">
        <v>45</v>
      </c>
      <c r="B15" s="19" t="s">
        <v>44</v>
      </c>
      <c r="C15" s="19" t="s">
        <v>150</v>
      </c>
      <c r="D15" s="19" t="s">
        <v>46</v>
      </c>
      <c r="E15" s="19" t="s">
        <v>151</v>
      </c>
      <c r="F15" s="19" t="s">
        <v>152</v>
      </c>
      <c r="G15" s="19">
        <f>BoardQty*1</f>
        <v>1</v>
      </c>
      <c r="I15" s="20">
        <f>IF(AND(ISNUMBER(G15),ISNUMBER(H15)),G15*H15,"")</f>
        <v/>
      </c>
    </row>
    <row r="16" spans="1:9" ht="45" customHeight="1">
      <c r="A16" s="19" t="s">
        <v>49</v>
      </c>
      <c r="B16" s="19" t="s">
        <v>50</v>
      </c>
      <c r="C16" s="19" t="s">
        <v>153</v>
      </c>
      <c r="D16" s="19" t="s">
        <v>51</v>
      </c>
      <c r="E16" s="19" t="s">
        <v>154</v>
      </c>
      <c r="F16" s="19" t="s">
        <v>155</v>
      </c>
      <c r="G16" s="19">
        <f>BoardQty*1</f>
        <v>1</v>
      </c>
      <c r="I16" s="20">
        <f>IF(AND(ISNUMBER(G16),ISNUMBER(H16)),G16*H16,"")</f>
        <v/>
      </c>
    </row>
    <row r="17" spans="1:9">
      <c r="A17" s="19" t="s">
        <v>55</v>
      </c>
      <c r="B17" s="19" t="s">
        <v>56</v>
      </c>
      <c r="C17" s="19" t="s">
        <v>156</v>
      </c>
      <c r="D17" s="19" t="s">
        <v>57</v>
      </c>
      <c r="G17" s="19">
        <f>BoardQty*1</f>
        <v>1</v>
      </c>
      <c r="I17" s="20">
        <f>IF(AND(ISNUMBER(G17),ISNUMBER(H17)),G17*H17,"")</f>
        <v/>
      </c>
    </row>
    <row r="18" spans="1:9">
      <c r="A18" s="19" t="s">
        <v>60</v>
      </c>
      <c r="B18" s="19" t="s">
        <v>61</v>
      </c>
      <c r="C18" s="19" t="s">
        <v>157</v>
      </c>
      <c r="D18" s="19" t="s">
        <v>62</v>
      </c>
      <c r="G18" s="19">
        <f>BoardQty*1</f>
        <v>1</v>
      </c>
      <c r="I18" s="20">
        <f>IF(AND(ISNUMBER(G18),ISNUMBER(H18)),G18*H18,"")</f>
        <v/>
      </c>
    </row>
    <row r="19" spans="1:9">
      <c r="A19" s="19" t="s">
        <v>65</v>
      </c>
      <c r="B19" s="19" t="s">
        <v>64</v>
      </c>
      <c r="C19" s="19" t="s">
        <v>158</v>
      </c>
      <c r="D19" s="19" t="s">
        <v>66</v>
      </c>
      <c r="G19" s="19">
        <f>BoardQty*1</f>
        <v>1</v>
      </c>
      <c r="I19" s="20">
        <f>IF(AND(ISNUMBER(G19),ISNUMBER(H19)),G19*H19,"")</f>
        <v/>
      </c>
    </row>
    <row r="20" spans="1:9">
      <c r="A20" s="19" t="s">
        <v>69</v>
      </c>
      <c r="B20" s="19" t="s">
        <v>70</v>
      </c>
      <c r="C20" s="19" t="s">
        <v>159</v>
      </c>
      <c r="D20" s="19" t="s">
        <v>71</v>
      </c>
      <c r="G20" s="19">
        <f>CEILING(BoardQty*3,1)</f>
        <v>3</v>
      </c>
      <c r="I20" s="20">
        <f>IF(AND(ISNUMBER(G20),ISNUMBER(H20)),G20*H20,"")</f>
        <v/>
      </c>
    </row>
    <row r="21" spans="1:9">
      <c r="A21" s="19" t="s">
        <v>73</v>
      </c>
      <c r="B21" s="19" t="s">
        <v>74</v>
      </c>
      <c r="C21" s="19" t="s">
        <v>159</v>
      </c>
      <c r="D21" s="19" t="s">
        <v>71</v>
      </c>
      <c r="G21" s="19">
        <f>BoardQty*1</f>
        <v>1</v>
      </c>
      <c r="I21" s="20">
        <f>IF(AND(ISNUMBER(G21),ISNUMBER(H21)),G21*H21,"")</f>
        <v/>
      </c>
    </row>
    <row r="22" spans="1:9">
      <c r="A22" s="19" t="s">
        <v>77</v>
      </c>
      <c r="B22" s="19" t="s">
        <v>78</v>
      </c>
      <c r="C22" s="19" t="s">
        <v>160</v>
      </c>
      <c r="D22" s="19" t="s">
        <v>79</v>
      </c>
      <c r="F22" s="19" t="s">
        <v>80</v>
      </c>
      <c r="G22" s="19">
        <f>BoardQty*1</f>
        <v>1</v>
      </c>
      <c r="I22" s="20">
        <f>IF(AND(ISNUMBER(G22),ISNUMBER(H22)),G22*H22,"")</f>
        <v/>
      </c>
    </row>
    <row r="25" spans="1:9">
      <c r="A25" s="21" t="s">
        <v>164</v>
      </c>
      <c r="B25" s="22" t="s">
        <v>165</v>
      </c>
    </row>
    <row r="26" spans="1:9">
      <c r="A26" s="23" t="s">
        <v>166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hyperlinks>
    <hyperlink ref="F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31.7109375" customWidth="1" outlineLevel="1"/>
    <col min="6" max="6" width="20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81</v>
      </c>
      <c r="E1" s="1"/>
      <c r="F1" s="1"/>
      <c r="G1" s="1"/>
      <c r="H1" s="1"/>
      <c r="I1" s="1"/>
    </row>
    <row r="2" spans="1:9">
      <c r="D2" s="2" t="s">
        <v>82</v>
      </c>
      <c r="E2" s="3" t="s">
        <v>83</v>
      </c>
      <c r="H2" s="13" t="s">
        <v>161</v>
      </c>
      <c r="I2" s="13">
        <v>1</v>
      </c>
    </row>
    <row r="3" spans="1:9">
      <c r="D3" s="2" t="s">
        <v>84</v>
      </c>
      <c r="E3" s="3" t="s">
        <v>85</v>
      </c>
      <c r="H3" s="14" t="s">
        <v>163</v>
      </c>
      <c r="I3" s="15">
        <f>TotalCost/BoardQty</f>
        <v>0.0</v>
      </c>
    </row>
    <row r="4" spans="1:9">
      <c r="D4" s="2" t="s">
        <v>86</v>
      </c>
      <c r="E4" s="3" t="s">
        <v>87</v>
      </c>
      <c r="H4" s="14" t="s">
        <v>162</v>
      </c>
      <c r="I4" s="16">
        <f>SUM(I10:I18)</f>
        <v>0</v>
      </c>
    </row>
    <row r="5" spans="1:9">
      <c r="D5" s="2" t="s">
        <v>88</v>
      </c>
      <c r="E5" s="3" t="s">
        <v>89</v>
      </c>
    </row>
    <row r="6" spans="1:9">
      <c r="D6" s="2" t="s">
        <v>90</v>
      </c>
      <c r="E6" s="3" t="s">
        <v>91</v>
      </c>
    </row>
    <row r="8" spans="1:9">
      <c r="A8" s="17" t="s">
        <v>136</v>
      </c>
      <c r="B8" s="17"/>
      <c r="C8" s="17"/>
      <c r="D8" s="17"/>
      <c r="E8" s="17"/>
      <c r="F8" s="17"/>
      <c r="G8" s="17"/>
      <c r="H8" s="17"/>
      <c r="I8" s="17"/>
    </row>
    <row r="9" spans="1:9">
      <c r="A9" s="18" t="s">
        <v>3</v>
      </c>
      <c r="B9" s="18" t="s">
        <v>4</v>
      </c>
      <c r="C9" s="18" t="s">
        <v>1</v>
      </c>
      <c r="D9" s="18" t="s">
        <v>5</v>
      </c>
      <c r="E9" s="18" t="s">
        <v>137</v>
      </c>
      <c r="F9" s="18" t="s">
        <v>138</v>
      </c>
      <c r="G9" s="18" t="s">
        <v>139</v>
      </c>
      <c r="H9" s="18" t="s">
        <v>140</v>
      </c>
      <c r="I9" s="18" t="s">
        <v>141</v>
      </c>
    </row>
    <row r="10" spans="1:9">
      <c r="A10" s="19" t="s">
        <v>99</v>
      </c>
      <c r="B10" s="19" t="s">
        <v>100</v>
      </c>
      <c r="C10" s="19" t="s">
        <v>142</v>
      </c>
      <c r="D10" s="19" t="s">
        <v>22</v>
      </c>
      <c r="G10" s="19">
        <f>CEILING(BoardQty*2,1)</f>
        <v>2</v>
      </c>
      <c r="I10" s="20">
        <f>IF(AND(ISNUMBER(G10),ISNUMBER(H10)),G10*H10,"")</f>
        <v/>
      </c>
    </row>
    <row r="11" spans="1:9">
      <c r="A11" s="19" t="s">
        <v>104</v>
      </c>
      <c r="B11" s="19" t="s">
        <v>105</v>
      </c>
      <c r="C11" s="19" t="s">
        <v>167</v>
      </c>
      <c r="D11" s="19" t="s">
        <v>106</v>
      </c>
      <c r="G11" s="19">
        <f>BoardQty*1</f>
        <v>1</v>
      </c>
      <c r="I11" s="20">
        <f>IF(AND(ISNUMBER(G11),ISNUMBER(H11)),G11*H11,"")</f>
        <v/>
      </c>
    </row>
    <row r="12" spans="1:9">
      <c r="A12" s="19" t="s">
        <v>109</v>
      </c>
      <c r="B12" s="19" t="s">
        <v>110</v>
      </c>
      <c r="C12" s="19" t="s">
        <v>168</v>
      </c>
      <c r="D12" s="19" t="s">
        <v>71</v>
      </c>
      <c r="E12" s="19" t="s">
        <v>169</v>
      </c>
      <c r="F12" s="19" t="s">
        <v>110</v>
      </c>
      <c r="G12" s="19">
        <f>BoardQty*1</f>
        <v>1</v>
      </c>
      <c r="I12" s="20">
        <f>IF(AND(ISNUMBER(G12),ISNUMBER(H12)),G12*H12,"")</f>
        <v/>
      </c>
    </row>
    <row r="13" spans="1:9" ht="45" customHeight="1">
      <c r="A13" s="19" t="s">
        <v>112</v>
      </c>
      <c r="B13" s="19" t="s">
        <v>113</v>
      </c>
      <c r="C13" s="19" t="s">
        <v>170</v>
      </c>
      <c r="D13" s="19" t="s">
        <v>114</v>
      </c>
      <c r="E13" s="19" t="s">
        <v>154</v>
      </c>
      <c r="F13" s="19" t="s">
        <v>171</v>
      </c>
      <c r="G13" s="19">
        <f>BoardQty*1</f>
        <v>1</v>
      </c>
      <c r="I13" s="20">
        <f>IF(AND(ISNUMBER(G13),ISNUMBER(H13)),G13*H13,"")</f>
        <v/>
      </c>
    </row>
    <row r="14" spans="1:9">
      <c r="A14" s="19" t="s">
        <v>117</v>
      </c>
      <c r="B14" s="19" t="s">
        <v>116</v>
      </c>
      <c r="C14" s="19" t="s">
        <v>172</v>
      </c>
      <c r="D14" s="19" t="s">
        <v>118</v>
      </c>
      <c r="E14" s="19" t="s">
        <v>173</v>
      </c>
      <c r="F14" s="19" t="s">
        <v>174</v>
      </c>
      <c r="G14" s="19">
        <f>BoardQty*1</f>
        <v>1</v>
      </c>
      <c r="I14" s="20">
        <f>IF(AND(ISNUMBER(G14),ISNUMBER(H14)),G14*H14,"")</f>
        <v/>
      </c>
    </row>
    <row r="15" spans="1:9">
      <c r="A15" s="19" t="s">
        <v>119</v>
      </c>
      <c r="B15" s="19" t="s">
        <v>120</v>
      </c>
      <c r="C15" s="19" t="s">
        <v>159</v>
      </c>
      <c r="D15" s="19" t="s">
        <v>71</v>
      </c>
      <c r="G15" s="19">
        <f>CEILING(BoardQty*2,1)</f>
        <v>2</v>
      </c>
      <c r="I15" s="20">
        <f>IF(AND(ISNUMBER(G15),ISNUMBER(H15)),G15*H15,"")</f>
        <v/>
      </c>
    </row>
    <row r="16" spans="1:9">
      <c r="A16" s="19" t="s">
        <v>121</v>
      </c>
      <c r="B16" s="19" t="s">
        <v>122</v>
      </c>
      <c r="C16" s="19" t="s">
        <v>159</v>
      </c>
      <c r="D16" s="19" t="s">
        <v>71</v>
      </c>
      <c r="G16" s="19">
        <f>BoardQty*1</f>
        <v>1</v>
      </c>
      <c r="I16" s="20">
        <f>IF(AND(ISNUMBER(G16),ISNUMBER(H16)),G16*H16,"")</f>
        <v/>
      </c>
    </row>
    <row r="17" spans="1:9">
      <c r="A17" s="19" t="s">
        <v>124</v>
      </c>
      <c r="B17" s="19" t="s">
        <v>125</v>
      </c>
      <c r="C17" s="19" t="s">
        <v>175</v>
      </c>
      <c r="D17" s="19" t="s">
        <v>126</v>
      </c>
      <c r="E17" s="19" t="s">
        <v>176</v>
      </c>
      <c r="F17" s="19" t="s">
        <v>125</v>
      </c>
      <c r="G17" s="19">
        <f>CEILING(BoardQty*2,1)</f>
        <v>2</v>
      </c>
      <c r="I17" s="20">
        <f>IF(AND(ISNUMBER(G17),ISNUMBER(H17)),G17*H17,"")</f>
        <v/>
      </c>
    </row>
    <row r="18" spans="1:9">
      <c r="A18" s="19" t="s">
        <v>133</v>
      </c>
      <c r="B18" s="19" t="s">
        <v>134</v>
      </c>
      <c r="C18" s="19" t="s">
        <v>177</v>
      </c>
      <c r="D18" s="19" t="s">
        <v>135</v>
      </c>
      <c r="E18" s="19" t="s">
        <v>178</v>
      </c>
      <c r="F18" s="19" t="s">
        <v>179</v>
      </c>
      <c r="G18" s="19">
        <f>BoardQty*1</f>
        <v>1</v>
      </c>
      <c r="I18" s="20">
        <f>IF(AND(ISNUMBER(G18),ISNUMBER(H18)),G18*H18,"")</f>
        <v/>
      </c>
    </row>
    <row r="21" spans="1:9">
      <c r="A21" s="21" t="s">
        <v>164</v>
      </c>
      <c r="B21" s="22" t="s">
        <v>165</v>
      </c>
    </row>
    <row r="22" spans="1:9">
      <c r="A22" s="23" t="s">
        <v>166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180</v>
      </c>
    </row>
    <row r="2" spans="1:1">
      <c r="A2" s="7" t="s">
        <v>181</v>
      </c>
    </row>
    <row r="3" spans="1:1">
      <c r="A3" s="5" t="s">
        <v>182</v>
      </c>
    </row>
    <row r="4" spans="1:1">
      <c r="A4" s="12" t="s">
        <v>183</v>
      </c>
    </row>
    <row r="5" spans="1:1">
      <c r="A5" s="6" t="s">
        <v>184</v>
      </c>
    </row>
    <row r="7" spans="1:1">
      <c r="A7" t="s">
        <v>185</v>
      </c>
    </row>
    <row r="8" spans="1:1">
      <c r="A8" s="24" t="s">
        <v>186</v>
      </c>
    </row>
    <row r="9" spans="1:1">
      <c r="A9" s="25" t="s">
        <v>187</v>
      </c>
    </row>
    <row r="10" spans="1:1">
      <c r="A10" s="26" t="s">
        <v>188</v>
      </c>
    </row>
    <row r="11" spans="1:1">
      <c r="A11" s="27" t="s">
        <v>189</v>
      </c>
    </row>
    <row r="12" spans="1:1">
      <c r="A12" s="28" t="s">
        <v>190</v>
      </c>
    </row>
    <row r="13" spans="1:1">
      <c r="A13" s="29" t="s">
        <v>191</v>
      </c>
    </row>
    <row r="14" spans="1:1">
      <c r="A14" s="30" t="s">
        <v>192</v>
      </c>
    </row>
    <row r="15" spans="1:1">
      <c r="A15" s="31" t="s">
        <v>193</v>
      </c>
    </row>
    <row r="16" spans="1:1">
      <c r="A16" s="3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2025-03-18T16:11:24Z</dcterms:created>
  <dcterms:modified xsi:type="dcterms:W3CDTF">2025-03-18T16:11:24Z</dcterms:modified>
</cp:coreProperties>
</file>